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87504AE-936D-4EC8-8EE2-EE29F80B414C}" xr6:coauthVersionLast="47" xr6:coauthVersionMax="47" xr10:uidLastSave="{00000000-0000-0000-0000-000000000000}"/>
  <bookViews>
    <workbookView xWindow="-120" yWindow="-120" windowWidth="29040" windowHeight="15990" firstSheet="2" activeTab="2" xr2:uid="{00000000-000D-0000-FFFF-FFFF00000000}"/>
  </bookViews>
  <sheets>
    <sheet name="Relatório de Custos" sheetId="91" state="hidden" r:id="rId1"/>
    <sheet name="Relatório de Custos TA 03" sheetId="94" state="hidden" r:id="rId2"/>
    <sheet name="(I) RESUMO CONTRATAÇÃO " sheetId="73" r:id="rId3"/>
    <sheet name="Eng Eletricista" sheetId="52" r:id="rId4"/>
    <sheet name="Enc. geral" sheetId="58" r:id="rId5"/>
    <sheet name="Eletricista" sheetId="37" r:id="rId6"/>
    <sheet name="Eletricista plant. (diurno)" sheetId="54" r:id="rId7"/>
    <sheet name="Eletricista plant. (noturno)" sheetId="74" r:id="rId8"/>
    <sheet name="Auxiliar de manutenção " sheetId="55" r:id="rId9"/>
    <sheet name="Téc. Eletrônica" sheetId="57" r:id="rId10"/>
    <sheet name="Téc. comando, controle e autom" sheetId="56" r:id="rId11"/>
    <sheet name="Téc. em nobreak" sheetId="60" r:id="rId12"/>
    <sheet name="Téc. grupo motogerador" sheetId="64" r:id="rId13"/>
    <sheet name="Desenhista Técnico (60hmês)" sheetId="66" r:id="rId14"/>
    <sheet name="Almoxarife" sheetId="67" r:id="rId15"/>
    <sheet name="Auxiliar administrativo" sheetId="69" r:id="rId16"/>
    <sheet name="Motorista" sheetId="70" r:id="rId17"/>
    <sheet name="(II) POSTOS DE TRABALHO " sheetId="71" r:id="rId18"/>
    <sheet name="(III) Materiais" sheetId="82" r:id="rId19"/>
    <sheet name="(IV) Ferramentas " sheetId="87" r:id="rId20"/>
    <sheet name="(V) Equipamentos" sheetId="86" r:id="rId21"/>
    <sheet name="(VI) Uniforme " sheetId="84" r:id="rId22"/>
    <sheet name="(VII) EPI" sheetId="89" r:id="rId23"/>
    <sheet name="(VIII) Combustíveis" sheetId="88" r:id="rId24"/>
    <sheet name="TABELA IPCA- índice acumulado" sheetId="90" r:id="rId25"/>
    <sheet name="TABELAS ANP" sheetId="92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18" hidden="1">'(III) Materiais'!$A$1:$I$365</definedName>
    <definedName name="_xlnm._FilterDatabase" localSheetId="19" hidden="1">'(IV) Ferramentas '!$A$2:$E$63</definedName>
    <definedName name="_xlnm._FilterDatabase" localSheetId="23" hidden="1">'(VIII) Combustíveis'!$A$1:$I$5</definedName>
    <definedName name="_xlnm._FilterDatabase" localSheetId="25" hidden="1">'TABELAS ANP'!$A$9:$G$9</definedName>
    <definedName name="_xlnm.Print_Area" localSheetId="2">'(I) RESUMO CONTRATAÇÃO '!$C$2:$D$61</definedName>
    <definedName name="_xlnm.Print_Area" localSheetId="17">'(II) POSTOS DE TRABALHO '!$A$1:$E$1</definedName>
    <definedName name="_xlnm.Print_Area" localSheetId="18">'(III) Materiais'!$A$1:$AV$375</definedName>
    <definedName name="_xlnm.Print_Area" localSheetId="19">'(IV) Ferramentas '!$A$1:$K$72</definedName>
    <definedName name="_xlnm.Print_Area" localSheetId="20">'(V) Equipamentos'!$A$1:$E$9</definedName>
    <definedName name="_xlnm.Print_Area" localSheetId="23">'(VIII) Combustíveis'!$A$1:$J$12</definedName>
    <definedName name="_xlnm.Print_Area" localSheetId="14">Almoxarife!$A$1:$F$185</definedName>
    <definedName name="_xlnm.Print_Area" localSheetId="15">'Auxiliar administrativo'!$A$1:$F$185</definedName>
    <definedName name="_xlnm.Print_Area" localSheetId="8">'Auxiliar de manutenção '!$A$1:$F$185</definedName>
    <definedName name="_xlnm.Print_Area" localSheetId="13">'Desenhista Técnico (60hmês)'!$A$1:$F$185</definedName>
    <definedName name="_xlnm.Print_Area" localSheetId="5">Eletricista!$A$1:$F$185</definedName>
    <definedName name="_xlnm.Print_Area" localSheetId="6">'Eletricista plant. (diurno)'!$A$1:$F$185</definedName>
    <definedName name="_xlnm.Print_Area" localSheetId="7">'Eletricista plant. (noturno)'!$A$1:$F$185</definedName>
    <definedName name="_xlnm.Print_Area" localSheetId="4">'Enc. geral'!$A$1:$F$185</definedName>
    <definedName name="_xlnm.Print_Area" localSheetId="3">'Eng Eletricista'!$A$1:$F$185</definedName>
    <definedName name="_xlnm.Print_Area" localSheetId="16">Motorista!$A$1:$F$185</definedName>
    <definedName name="_xlnm.Print_Area" localSheetId="10">'Téc. comando, controle e autom'!$A$1:$F$185</definedName>
    <definedName name="_xlnm.Print_Area" localSheetId="9">'Téc. Eletrônica'!$A$1:$F$185</definedName>
    <definedName name="_xlnm.Print_Area" localSheetId="11">'Téc. em nobreak'!$A$1:$F$185</definedName>
    <definedName name="_xlnm.Print_Area" localSheetId="12">'Téc. grupo motogerador'!$A$1:$F$185</definedName>
    <definedName name="UN" localSheetId="2">#REF!</definedName>
    <definedName name="UN" localSheetId="17">#REF!</definedName>
    <definedName name="UN" localSheetId="19">#REF!</definedName>
    <definedName name="UN" localSheetId="20">#REF!</definedName>
    <definedName name="UN" localSheetId="21">#REF!</definedName>
    <definedName name="UN" localSheetId="22">#REF!</definedName>
    <definedName name="UN" localSheetId="23">#REF!</definedName>
    <definedName name="UN" localSheetId="14">#REF!</definedName>
    <definedName name="UN" localSheetId="15">#REF!</definedName>
    <definedName name="UN" localSheetId="8">#REF!</definedName>
    <definedName name="UN" localSheetId="13">#REF!</definedName>
    <definedName name="UN" localSheetId="6">#REF!</definedName>
    <definedName name="UN" localSheetId="7">#REF!</definedName>
    <definedName name="UN" localSheetId="4">#REF!</definedName>
    <definedName name="UN" localSheetId="3">#REF!</definedName>
    <definedName name="UN" localSheetId="16">#REF!</definedName>
    <definedName name="UN" localSheetId="10">#REF!</definedName>
    <definedName name="UN" localSheetId="9">#REF!</definedName>
    <definedName name="UN" localSheetId="11">#REF!</definedName>
    <definedName name="UN" localSheetId="12">#REF!</definedName>
    <definedName name="U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82" l="1"/>
  <c r="HI37" i="73"/>
  <c r="HH37" i="73"/>
  <c r="GY37" i="73"/>
  <c r="GX37" i="73"/>
  <c r="AA4" i="88"/>
  <c r="Z4" i="88"/>
  <c r="AD3" i="88"/>
  <c r="AB3" i="88"/>
  <c r="AC3" i="88" s="1"/>
  <c r="AD2" i="88"/>
  <c r="AD7" i="88" s="1"/>
  <c r="AC2" i="88"/>
  <c r="AC7" i="88" s="1"/>
  <c r="AB2" i="88"/>
  <c r="AB4" i="88" s="1"/>
  <c r="Y364" i="82"/>
  <c r="W364" i="82"/>
  <c r="Z363" i="82"/>
  <c r="X363" i="82"/>
  <c r="AB363" i="82" s="1"/>
  <c r="Z362" i="82"/>
  <c r="X362" i="82"/>
  <c r="AB362" i="82" s="1"/>
  <c r="Z361" i="82"/>
  <c r="X361" i="82"/>
  <c r="AB361" i="82" s="1"/>
  <c r="Z360" i="82"/>
  <c r="X360" i="82"/>
  <c r="AB360" i="82" s="1"/>
  <c r="Z359" i="82"/>
  <c r="X359" i="82"/>
  <c r="AB359" i="82" s="1"/>
  <c r="Z358" i="82"/>
  <c r="X358" i="82"/>
  <c r="AB358" i="82" s="1"/>
  <c r="Z357" i="82"/>
  <c r="X357" i="82"/>
  <c r="AB357" i="82" s="1"/>
  <c r="Z356" i="82"/>
  <c r="X356" i="82"/>
  <c r="AB356" i="82" s="1"/>
  <c r="Z355" i="82"/>
  <c r="X355" i="82"/>
  <c r="AB355" i="82" s="1"/>
  <c r="Z354" i="82"/>
  <c r="X354" i="82"/>
  <c r="AB354" i="82" s="1"/>
  <c r="Z353" i="82"/>
  <c r="X353" i="82"/>
  <c r="AB353" i="82" s="1"/>
  <c r="Z352" i="82"/>
  <c r="X352" i="82"/>
  <c r="AB352" i="82" s="1"/>
  <c r="Z351" i="82"/>
  <c r="X351" i="82"/>
  <c r="AB351" i="82" s="1"/>
  <c r="Z350" i="82"/>
  <c r="X350" i="82"/>
  <c r="AB350" i="82" s="1"/>
  <c r="Z349" i="82"/>
  <c r="X349" i="82"/>
  <c r="AB349" i="82" s="1"/>
  <c r="Z348" i="82"/>
  <c r="X348" i="82"/>
  <c r="AB348" i="82" s="1"/>
  <c r="Z347" i="82"/>
  <c r="X347" i="82"/>
  <c r="AB347" i="82" s="1"/>
  <c r="Z346" i="82"/>
  <c r="X346" i="82"/>
  <c r="AB346" i="82" s="1"/>
  <c r="Z345" i="82"/>
  <c r="X345" i="82"/>
  <c r="AB345" i="82" s="1"/>
  <c r="Z344" i="82"/>
  <c r="X344" i="82"/>
  <c r="AB344" i="82" s="1"/>
  <c r="Z343" i="82"/>
  <c r="X343" i="82"/>
  <c r="AB343" i="82" s="1"/>
  <c r="Z342" i="82"/>
  <c r="X342" i="82"/>
  <c r="AB342" i="82" s="1"/>
  <c r="Z341" i="82"/>
  <c r="X341" i="82"/>
  <c r="AB341" i="82" s="1"/>
  <c r="Z340" i="82"/>
  <c r="X340" i="82"/>
  <c r="AB340" i="82" s="1"/>
  <c r="Z339" i="82"/>
  <c r="X339" i="82"/>
  <c r="AB339" i="82" s="1"/>
  <c r="Z338" i="82"/>
  <c r="X338" i="82"/>
  <c r="AB338" i="82" s="1"/>
  <c r="Z337" i="82"/>
  <c r="X337" i="82"/>
  <c r="AB337" i="82" s="1"/>
  <c r="Z336" i="82"/>
  <c r="X336" i="82"/>
  <c r="AB336" i="82" s="1"/>
  <c r="Z335" i="82"/>
  <c r="X335" i="82"/>
  <c r="AB335" i="82" s="1"/>
  <c r="Z334" i="82"/>
  <c r="X334" i="82"/>
  <c r="AB334" i="82" s="1"/>
  <c r="Z333" i="82"/>
  <c r="X333" i="82"/>
  <c r="AB333" i="82" s="1"/>
  <c r="Z332" i="82"/>
  <c r="X332" i="82"/>
  <c r="AB332" i="82" s="1"/>
  <c r="Z331" i="82"/>
  <c r="X331" i="82"/>
  <c r="AB331" i="82" s="1"/>
  <c r="Z330" i="82"/>
  <c r="X330" i="82"/>
  <c r="AB330" i="82" s="1"/>
  <c r="Z329" i="82"/>
  <c r="X329" i="82"/>
  <c r="AB329" i="82" s="1"/>
  <c r="Z328" i="82"/>
  <c r="X328" i="82"/>
  <c r="Z327" i="82"/>
  <c r="X327" i="82"/>
  <c r="AB327" i="82" s="1"/>
  <c r="Z326" i="82"/>
  <c r="X326" i="82"/>
  <c r="Z325" i="82"/>
  <c r="X325" i="82"/>
  <c r="AB325" i="82" s="1"/>
  <c r="Z324" i="82"/>
  <c r="X324" i="82"/>
  <c r="Z323" i="82"/>
  <c r="X323" i="82"/>
  <c r="AB323" i="82" s="1"/>
  <c r="Z322" i="82"/>
  <c r="X322" i="82"/>
  <c r="Z321" i="82"/>
  <c r="X321" i="82"/>
  <c r="AB321" i="82" s="1"/>
  <c r="Z320" i="82"/>
  <c r="X320" i="82"/>
  <c r="Z319" i="82"/>
  <c r="X319" i="82"/>
  <c r="AB319" i="82" s="1"/>
  <c r="Z318" i="82"/>
  <c r="X318" i="82"/>
  <c r="Z317" i="82"/>
  <c r="X317" i="82"/>
  <c r="AB317" i="82" s="1"/>
  <c r="Z316" i="82"/>
  <c r="X316" i="82"/>
  <c r="Z315" i="82"/>
  <c r="X315" i="82"/>
  <c r="AB315" i="82" s="1"/>
  <c r="Z314" i="82"/>
  <c r="X314" i="82"/>
  <c r="Z313" i="82"/>
  <c r="X313" i="82"/>
  <c r="AB313" i="82" s="1"/>
  <c r="Z312" i="82"/>
  <c r="X312" i="82"/>
  <c r="Z311" i="82"/>
  <c r="X311" i="82"/>
  <c r="AB311" i="82" s="1"/>
  <c r="Z310" i="82"/>
  <c r="X310" i="82"/>
  <c r="Z309" i="82"/>
  <c r="X309" i="82"/>
  <c r="AB309" i="82" s="1"/>
  <c r="Z308" i="82"/>
  <c r="X308" i="82"/>
  <c r="Z307" i="82"/>
  <c r="X307" i="82"/>
  <c r="AB307" i="82" s="1"/>
  <c r="Z306" i="82"/>
  <c r="X306" i="82"/>
  <c r="Z305" i="82"/>
  <c r="X305" i="82"/>
  <c r="Z304" i="82"/>
  <c r="X304" i="82"/>
  <c r="Z303" i="82"/>
  <c r="X303" i="82"/>
  <c r="Z302" i="82"/>
  <c r="X302" i="82"/>
  <c r="Z301" i="82"/>
  <c r="X301" i="82"/>
  <c r="Z300" i="82"/>
  <c r="X300" i="82"/>
  <c r="Z299" i="82"/>
  <c r="X299" i="82"/>
  <c r="Z298" i="82"/>
  <c r="X298" i="82"/>
  <c r="Z297" i="82"/>
  <c r="X297" i="82"/>
  <c r="Z296" i="82"/>
  <c r="X296" i="82"/>
  <c r="Z295" i="82"/>
  <c r="X295" i="82"/>
  <c r="Z294" i="82"/>
  <c r="X294" i="82"/>
  <c r="Z293" i="82"/>
  <c r="X293" i="82"/>
  <c r="Z292" i="82"/>
  <c r="X292" i="82"/>
  <c r="Z291" i="82"/>
  <c r="X291" i="82"/>
  <c r="Z290" i="82"/>
  <c r="X290" i="82"/>
  <c r="Z289" i="82"/>
  <c r="X289" i="82"/>
  <c r="Z288" i="82"/>
  <c r="X288" i="82"/>
  <c r="Z287" i="82"/>
  <c r="X287" i="82"/>
  <c r="Z286" i="82"/>
  <c r="X286" i="82"/>
  <c r="Z285" i="82"/>
  <c r="X285" i="82"/>
  <c r="Z284" i="82"/>
  <c r="X284" i="82"/>
  <c r="Z283" i="82"/>
  <c r="X283" i="82"/>
  <c r="Z282" i="82"/>
  <c r="X282" i="82"/>
  <c r="Z281" i="82"/>
  <c r="X281" i="82"/>
  <c r="Z280" i="82"/>
  <c r="X280" i="82"/>
  <c r="Z279" i="82"/>
  <c r="X279" i="82"/>
  <c r="Z278" i="82"/>
  <c r="X278" i="82"/>
  <c r="Z277" i="82"/>
  <c r="X277" i="82"/>
  <c r="Z276" i="82"/>
  <c r="X276" i="82"/>
  <c r="Z275" i="82"/>
  <c r="X275" i="82"/>
  <c r="Z274" i="82"/>
  <c r="X274" i="82"/>
  <c r="Z273" i="82"/>
  <c r="X273" i="82"/>
  <c r="Z272" i="82"/>
  <c r="X272" i="82"/>
  <c r="Z271" i="82"/>
  <c r="X271" i="82"/>
  <c r="Z270" i="82"/>
  <c r="X270" i="82"/>
  <c r="Z269" i="82"/>
  <c r="X269" i="82"/>
  <c r="Z268" i="82"/>
  <c r="X268" i="82"/>
  <c r="Z267" i="82"/>
  <c r="X267" i="82"/>
  <c r="Z266" i="82"/>
  <c r="X266" i="82"/>
  <c r="Z265" i="82"/>
  <c r="X265" i="82"/>
  <c r="Z264" i="82"/>
  <c r="X264" i="82"/>
  <c r="Z263" i="82"/>
  <c r="X263" i="82"/>
  <c r="Z262" i="82"/>
  <c r="X262" i="82"/>
  <c r="Z261" i="82"/>
  <c r="X261" i="82"/>
  <c r="Z260" i="82"/>
  <c r="X260" i="82"/>
  <c r="Z259" i="82"/>
  <c r="X259" i="82"/>
  <c r="Z258" i="82"/>
  <c r="X258" i="82"/>
  <c r="Z257" i="82"/>
  <c r="X257" i="82"/>
  <c r="Z256" i="82"/>
  <c r="AA256" i="82" s="1"/>
  <c r="X256" i="82"/>
  <c r="AB256" i="82" s="1"/>
  <c r="Z255" i="82"/>
  <c r="X255" i="82"/>
  <c r="AA254" i="82"/>
  <c r="Z254" i="82"/>
  <c r="X254" i="82"/>
  <c r="AB254" i="82" s="1"/>
  <c r="Z253" i="82"/>
  <c r="X253" i="82"/>
  <c r="Z252" i="82"/>
  <c r="X252" i="82"/>
  <c r="AB252" i="82" s="1"/>
  <c r="Z251" i="82"/>
  <c r="X251" i="82"/>
  <c r="Z250" i="82"/>
  <c r="X250" i="82"/>
  <c r="AB250" i="82" s="1"/>
  <c r="Z249" i="82"/>
  <c r="X249" i="82"/>
  <c r="Z248" i="82"/>
  <c r="AA248" i="82" s="1"/>
  <c r="X248" i="82"/>
  <c r="AB248" i="82" s="1"/>
  <c r="Z247" i="82"/>
  <c r="X247" i="82"/>
  <c r="AA246" i="82"/>
  <c r="Z246" i="82"/>
  <c r="X246" i="82"/>
  <c r="AB246" i="82" s="1"/>
  <c r="Z245" i="82"/>
  <c r="X245" i="82"/>
  <c r="Z244" i="82"/>
  <c r="X244" i="82"/>
  <c r="AB244" i="82" s="1"/>
  <c r="Z243" i="82"/>
  <c r="X243" i="82"/>
  <c r="Z242" i="82"/>
  <c r="X242" i="82"/>
  <c r="Z241" i="82"/>
  <c r="X241" i="82"/>
  <c r="Z240" i="82"/>
  <c r="AA240" i="82" s="1"/>
  <c r="X240" i="82"/>
  <c r="AB240" i="82" s="1"/>
  <c r="Z239" i="82"/>
  <c r="X239" i="82"/>
  <c r="AA238" i="82"/>
  <c r="Z238" i="82"/>
  <c r="X238" i="82"/>
  <c r="AB238" i="82" s="1"/>
  <c r="Z237" i="82"/>
  <c r="X237" i="82"/>
  <c r="Z236" i="82"/>
  <c r="X236" i="82"/>
  <c r="AB236" i="82" s="1"/>
  <c r="Z235" i="82"/>
  <c r="X235" i="82"/>
  <c r="Z234" i="82"/>
  <c r="X234" i="82"/>
  <c r="AB234" i="82" s="1"/>
  <c r="Z233" i="82"/>
  <c r="X233" i="82"/>
  <c r="Z232" i="82"/>
  <c r="AA232" i="82" s="1"/>
  <c r="X232" i="82"/>
  <c r="AB232" i="82" s="1"/>
  <c r="Z231" i="82"/>
  <c r="X231" i="82"/>
  <c r="AA230" i="82"/>
  <c r="Z230" i="82"/>
  <c r="X230" i="82"/>
  <c r="AB230" i="82" s="1"/>
  <c r="Z229" i="82"/>
  <c r="X229" i="82"/>
  <c r="Z228" i="82"/>
  <c r="X228" i="82"/>
  <c r="AB228" i="82" s="1"/>
  <c r="Z227" i="82"/>
  <c r="X227" i="82"/>
  <c r="Z226" i="82"/>
  <c r="X226" i="82"/>
  <c r="Z225" i="82"/>
  <c r="X225" i="82"/>
  <c r="Z224" i="82"/>
  <c r="AA224" i="82" s="1"/>
  <c r="X224" i="82"/>
  <c r="AB224" i="82" s="1"/>
  <c r="Z223" i="82"/>
  <c r="X223" i="82"/>
  <c r="AA222" i="82"/>
  <c r="Z222" i="82"/>
  <c r="X222" i="82"/>
  <c r="AB222" i="82" s="1"/>
  <c r="Z221" i="82"/>
  <c r="X221" i="82"/>
  <c r="Z220" i="82"/>
  <c r="X220" i="82"/>
  <c r="AB220" i="82" s="1"/>
  <c r="Z219" i="82"/>
  <c r="X219" i="82"/>
  <c r="Z218" i="82"/>
  <c r="X218" i="82"/>
  <c r="AB218" i="82" s="1"/>
  <c r="Z217" i="82"/>
  <c r="X217" i="82"/>
  <c r="Z216" i="82"/>
  <c r="AA216" i="82" s="1"/>
  <c r="X216" i="82"/>
  <c r="AB216" i="82" s="1"/>
  <c r="Z215" i="82"/>
  <c r="X215" i="82"/>
  <c r="AA214" i="82"/>
  <c r="Z214" i="82"/>
  <c r="X214" i="82"/>
  <c r="AB214" i="82" s="1"/>
  <c r="Z213" i="82"/>
  <c r="X213" i="82"/>
  <c r="Z212" i="82"/>
  <c r="X212" i="82"/>
  <c r="AB212" i="82" s="1"/>
  <c r="Z211" i="82"/>
  <c r="X211" i="82"/>
  <c r="Z210" i="82"/>
  <c r="X210" i="82"/>
  <c r="Z209" i="82"/>
  <c r="X209" i="82"/>
  <c r="AB209" i="82" s="1"/>
  <c r="AA208" i="82"/>
  <c r="Z208" i="82"/>
  <c r="X208" i="82"/>
  <c r="AB208" i="82" s="1"/>
  <c r="Z207" i="82"/>
  <c r="AA207" i="82" s="1"/>
  <c r="X207" i="82"/>
  <c r="AB207" i="82" s="1"/>
  <c r="Z206" i="82"/>
  <c r="X206" i="82"/>
  <c r="AB206" i="82" s="1"/>
  <c r="Z205" i="82"/>
  <c r="X205" i="82"/>
  <c r="AB205" i="82" s="1"/>
  <c r="AA204" i="82"/>
  <c r="Z204" i="82"/>
  <c r="X204" i="82"/>
  <c r="AB204" i="82" s="1"/>
  <c r="Z203" i="82"/>
  <c r="AA203" i="82" s="1"/>
  <c r="X203" i="82"/>
  <c r="AB203" i="82" s="1"/>
  <c r="Z202" i="82"/>
  <c r="X202" i="82"/>
  <c r="Z201" i="82"/>
  <c r="X201" i="82"/>
  <c r="AB201" i="82" s="1"/>
  <c r="AA200" i="82"/>
  <c r="Z200" i="82"/>
  <c r="X200" i="82"/>
  <c r="AB200" i="82" s="1"/>
  <c r="Z199" i="82"/>
  <c r="AA199" i="82" s="1"/>
  <c r="X199" i="82"/>
  <c r="AB199" i="82" s="1"/>
  <c r="AB198" i="82"/>
  <c r="Z198" i="82"/>
  <c r="AA198" i="82" s="1"/>
  <c r="X198" i="82"/>
  <c r="AB197" i="82"/>
  <c r="Z197" i="82"/>
  <c r="AA197" i="82" s="1"/>
  <c r="X197" i="82"/>
  <c r="AB196" i="82"/>
  <c r="Z196" i="82"/>
  <c r="AA196" i="82" s="1"/>
  <c r="X196" i="82"/>
  <c r="AB195" i="82"/>
  <c r="Z195" i="82"/>
  <c r="AA195" i="82" s="1"/>
  <c r="X195" i="82"/>
  <c r="AB194" i="82"/>
  <c r="Z194" i="82"/>
  <c r="AA194" i="82" s="1"/>
  <c r="X194" i="82"/>
  <c r="AB193" i="82"/>
  <c r="Z193" i="82"/>
  <c r="AA193" i="82" s="1"/>
  <c r="X193" i="82"/>
  <c r="AB192" i="82"/>
  <c r="Z192" i="82"/>
  <c r="AA192" i="82" s="1"/>
  <c r="X192" i="82"/>
  <c r="AB191" i="82"/>
  <c r="Z191" i="82"/>
  <c r="AA191" i="82" s="1"/>
  <c r="X191" i="82"/>
  <c r="AB190" i="82"/>
  <c r="Z190" i="82"/>
  <c r="AA190" i="82" s="1"/>
  <c r="X190" i="82"/>
  <c r="AB189" i="82"/>
  <c r="Z189" i="82"/>
  <c r="AA189" i="82" s="1"/>
  <c r="X189" i="82"/>
  <c r="AB188" i="82"/>
  <c r="Z188" i="82"/>
  <c r="AA188" i="82" s="1"/>
  <c r="X188" i="82"/>
  <c r="AB187" i="82"/>
  <c r="Z187" i="82"/>
  <c r="AA187" i="82" s="1"/>
  <c r="X187" i="82"/>
  <c r="AB186" i="82"/>
  <c r="Z186" i="82"/>
  <c r="AA186" i="82" s="1"/>
  <c r="X186" i="82"/>
  <c r="AB185" i="82"/>
  <c r="Z185" i="82"/>
  <c r="AA185" i="82" s="1"/>
  <c r="X185" i="82"/>
  <c r="AB184" i="82"/>
  <c r="Z184" i="82"/>
  <c r="AA184" i="82" s="1"/>
  <c r="X184" i="82"/>
  <c r="AB183" i="82"/>
  <c r="Z183" i="82"/>
  <c r="AA183" i="82" s="1"/>
  <c r="X183" i="82"/>
  <c r="AB182" i="82"/>
  <c r="Z182" i="82"/>
  <c r="AA182" i="82" s="1"/>
  <c r="X182" i="82"/>
  <c r="AB181" i="82"/>
  <c r="Z181" i="82"/>
  <c r="AA181" i="82" s="1"/>
  <c r="X181" i="82"/>
  <c r="AB180" i="82"/>
  <c r="Z180" i="82"/>
  <c r="AA180" i="82" s="1"/>
  <c r="X180" i="82"/>
  <c r="AB179" i="82"/>
  <c r="Z179" i="82"/>
  <c r="AA179" i="82" s="1"/>
  <c r="X179" i="82"/>
  <c r="AB178" i="82"/>
  <c r="Z178" i="82"/>
  <c r="AA178" i="82" s="1"/>
  <c r="X178" i="82"/>
  <c r="AB177" i="82"/>
  <c r="Z177" i="82"/>
  <c r="AA177" i="82" s="1"/>
  <c r="X177" i="82"/>
  <c r="AB176" i="82"/>
  <c r="Z176" i="82"/>
  <c r="AA176" i="82" s="1"/>
  <c r="X176" i="82"/>
  <c r="AB175" i="82"/>
  <c r="Z175" i="82"/>
  <c r="AA175" i="82" s="1"/>
  <c r="X175" i="82"/>
  <c r="AB174" i="82"/>
  <c r="Z174" i="82"/>
  <c r="AA174" i="82" s="1"/>
  <c r="X174" i="82"/>
  <c r="AB173" i="82"/>
  <c r="Z173" i="82"/>
  <c r="AA173" i="82" s="1"/>
  <c r="X173" i="82"/>
  <c r="AB172" i="82"/>
  <c r="Z172" i="82"/>
  <c r="AA172" i="82" s="1"/>
  <c r="X172" i="82"/>
  <c r="AB171" i="82"/>
  <c r="Z171" i="82"/>
  <c r="AA171" i="82" s="1"/>
  <c r="X171" i="82"/>
  <c r="AB170" i="82"/>
  <c r="Z170" i="82"/>
  <c r="AA170" i="82" s="1"/>
  <c r="X170" i="82"/>
  <c r="AB169" i="82"/>
  <c r="Z169" i="82"/>
  <c r="AA169" i="82" s="1"/>
  <c r="X169" i="82"/>
  <c r="AB168" i="82"/>
  <c r="Z168" i="82"/>
  <c r="AA168" i="82" s="1"/>
  <c r="X168" i="82"/>
  <c r="AB167" i="82"/>
  <c r="Z167" i="82"/>
  <c r="AA167" i="82" s="1"/>
  <c r="X167" i="82"/>
  <c r="AB166" i="82"/>
  <c r="Z166" i="82"/>
  <c r="AA166" i="82" s="1"/>
  <c r="X166" i="82"/>
  <c r="AB165" i="82"/>
  <c r="Z165" i="82"/>
  <c r="AA165" i="82" s="1"/>
  <c r="X165" i="82"/>
  <c r="AB164" i="82"/>
  <c r="Z164" i="82"/>
  <c r="AA164" i="82" s="1"/>
  <c r="X164" i="82"/>
  <c r="AB163" i="82"/>
  <c r="Z163" i="82"/>
  <c r="AA163" i="82" s="1"/>
  <c r="X163" i="82"/>
  <c r="AB162" i="82"/>
  <c r="Z162" i="82"/>
  <c r="AA162" i="82" s="1"/>
  <c r="X162" i="82"/>
  <c r="AB161" i="82"/>
  <c r="Z161" i="82"/>
  <c r="AA161" i="82" s="1"/>
  <c r="X161" i="82"/>
  <c r="AB160" i="82"/>
  <c r="Z160" i="82"/>
  <c r="AA160" i="82" s="1"/>
  <c r="X160" i="82"/>
  <c r="AB159" i="82"/>
  <c r="Z159" i="82"/>
  <c r="X159" i="82"/>
  <c r="AB158" i="82"/>
  <c r="Z158" i="82"/>
  <c r="AA158" i="82" s="1"/>
  <c r="X158" i="82"/>
  <c r="AB157" i="82"/>
  <c r="Z157" i="82"/>
  <c r="X157" i="82"/>
  <c r="AB156" i="82"/>
  <c r="Z156" i="82"/>
  <c r="X156" i="82"/>
  <c r="AA156" i="82" s="1"/>
  <c r="AB155" i="82"/>
  <c r="Z155" i="82"/>
  <c r="X155" i="82"/>
  <c r="AB154" i="82"/>
  <c r="Z154" i="82"/>
  <c r="X154" i="82"/>
  <c r="AA154" i="82" s="1"/>
  <c r="AB153" i="82"/>
  <c r="Z153" i="82"/>
  <c r="X153" i="82"/>
  <c r="AB152" i="82"/>
  <c r="Z152" i="82"/>
  <c r="X152" i="82"/>
  <c r="AA152" i="82" s="1"/>
  <c r="AB151" i="82"/>
  <c r="Z151" i="82"/>
  <c r="X151" i="82"/>
  <c r="AB150" i="82"/>
  <c r="Z150" i="82"/>
  <c r="X150" i="82"/>
  <c r="AA150" i="82" s="1"/>
  <c r="AB149" i="82"/>
  <c r="Z149" i="82"/>
  <c r="X149" i="82"/>
  <c r="AB148" i="82"/>
  <c r="Z148" i="82"/>
  <c r="X148" i="82"/>
  <c r="AA148" i="82" s="1"/>
  <c r="AB147" i="82"/>
  <c r="Z147" i="82"/>
  <c r="X147" i="82"/>
  <c r="AB146" i="82"/>
  <c r="Z146" i="82"/>
  <c r="X146" i="82"/>
  <c r="AA146" i="82" s="1"/>
  <c r="AB145" i="82"/>
  <c r="Z145" i="82"/>
  <c r="X145" i="82"/>
  <c r="AB144" i="82"/>
  <c r="Z144" i="82"/>
  <c r="X144" i="82"/>
  <c r="AA144" i="82" s="1"/>
  <c r="AB143" i="82"/>
  <c r="Z143" i="82"/>
  <c r="X143" i="82"/>
  <c r="AB142" i="82"/>
  <c r="Z142" i="82"/>
  <c r="X142" i="82"/>
  <c r="AA142" i="82" s="1"/>
  <c r="AB141" i="82"/>
  <c r="Z141" i="82"/>
  <c r="X141" i="82"/>
  <c r="AB140" i="82"/>
  <c r="Z140" i="82"/>
  <c r="X140" i="82"/>
  <c r="AA140" i="82" s="1"/>
  <c r="AB139" i="82"/>
  <c r="Z139" i="82"/>
  <c r="X139" i="82"/>
  <c r="AB138" i="82"/>
  <c r="Z138" i="82"/>
  <c r="X138" i="82"/>
  <c r="AA138" i="82" s="1"/>
  <c r="AB137" i="82"/>
  <c r="Z137" i="82"/>
  <c r="X137" i="82"/>
  <c r="AB136" i="82"/>
  <c r="Z136" i="82"/>
  <c r="X136" i="82"/>
  <c r="AA136" i="82" s="1"/>
  <c r="AB135" i="82"/>
  <c r="Z135" i="82"/>
  <c r="X135" i="82"/>
  <c r="AB134" i="82"/>
  <c r="Z134" i="82"/>
  <c r="X134" i="82"/>
  <c r="AA134" i="82" s="1"/>
  <c r="AB133" i="82"/>
  <c r="Z133" i="82"/>
  <c r="X133" i="82"/>
  <c r="AB132" i="82"/>
  <c r="Z132" i="82"/>
  <c r="X132" i="82"/>
  <c r="AA132" i="82" s="1"/>
  <c r="AB131" i="82"/>
  <c r="Z131" i="82"/>
  <c r="X131" i="82"/>
  <c r="AB130" i="82"/>
  <c r="Z130" i="82"/>
  <c r="X130" i="82"/>
  <c r="AA130" i="82" s="1"/>
  <c r="AB129" i="82"/>
  <c r="Z129" i="82"/>
  <c r="X129" i="82"/>
  <c r="AB128" i="82"/>
  <c r="Z128" i="82"/>
  <c r="X128" i="82"/>
  <c r="AA128" i="82" s="1"/>
  <c r="AB127" i="82"/>
  <c r="Z127" i="82"/>
  <c r="X127" i="82"/>
  <c r="AB126" i="82"/>
  <c r="Z126" i="82"/>
  <c r="X126" i="82"/>
  <c r="AA126" i="82" s="1"/>
  <c r="AB125" i="82"/>
  <c r="Z125" i="82"/>
  <c r="X125" i="82"/>
  <c r="AB124" i="82"/>
  <c r="Z124" i="82"/>
  <c r="X124" i="82"/>
  <c r="AA124" i="82" s="1"/>
  <c r="AB123" i="82"/>
  <c r="Z123" i="82"/>
  <c r="X123" i="82"/>
  <c r="Z122" i="82"/>
  <c r="X122" i="82"/>
  <c r="AB122" i="82" s="1"/>
  <c r="AB121" i="82"/>
  <c r="Z121" i="82"/>
  <c r="X121" i="82"/>
  <c r="AA121" i="82" s="1"/>
  <c r="Z120" i="82"/>
  <c r="X120" i="82"/>
  <c r="AB120" i="82" s="1"/>
  <c r="AB119" i="82"/>
  <c r="Z119" i="82"/>
  <c r="X119" i="82"/>
  <c r="Z118" i="82"/>
  <c r="X118" i="82"/>
  <c r="AB117" i="82"/>
  <c r="Z117" i="82"/>
  <c r="X117" i="82"/>
  <c r="AA117" i="82" s="1"/>
  <c r="Z116" i="82"/>
  <c r="X116" i="82"/>
  <c r="Z115" i="82"/>
  <c r="X115" i="82"/>
  <c r="Z114" i="82"/>
  <c r="X114" i="82"/>
  <c r="AA114" i="82" s="1"/>
  <c r="Z113" i="82"/>
  <c r="X113" i="82"/>
  <c r="Z112" i="82"/>
  <c r="X112" i="82"/>
  <c r="AA112" i="82" s="1"/>
  <c r="AB111" i="82"/>
  <c r="Z111" i="82"/>
  <c r="X111" i="82"/>
  <c r="AB110" i="82"/>
  <c r="Z110" i="82"/>
  <c r="X110" i="82"/>
  <c r="AA110" i="82" s="1"/>
  <c r="Z109" i="82"/>
  <c r="X109" i="82"/>
  <c r="AB108" i="82"/>
  <c r="Z108" i="82"/>
  <c r="X108" i="82"/>
  <c r="AA108" i="82" s="1"/>
  <c r="AB107" i="82"/>
  <c r="Z107" i="82"/>
  <c r="X107" i="82"/>
  <c r="Z106" i="82"/>
  <c r="X106" i="82"/>
  <c r="AA106" i="82" s="1"/>
  <c r="Z105" i="82"/>
  <c r="X105" i="82"/>
  <c r="Z104" i="82"/>
  <c r="X104" i="82"/>
  <c r="AA104" i="82" s="1"/>
  <c r="AB103" i="82"/>
  <c r="Z103" i="82"/>
  <c r="X103" i="82"/>
  <c r="AB102" i="82"/>
  <c r="Z102" i="82"/>
  <c r="X102" i="82"/>
  <c r="AA102" i="82" s="1"/>
  <c r="Z101" i="82"/>
  <c r="X101" i="82"/>
  <c r="AB100" i="82"/>
  <c r="Z100" i="82"/>
  <c r="X100" i="82"/>
  <c r="AA100" i="82" s="1"/>
  <c r="AB99" i="82"/>
  <c r="Z99" i="82"/>
  <c r="X99" i="82"/>
  <c r="Z98" i="82"/>
  <c r="X98" i="82"/>
  <c r="AA98" i="82" s="1"/>
  <c r="Z97" i="82"/>
  <c r="X97" i="82"/>
  <c r="Z96" i="82"/>
  <c r="X96" i="82"/>
  <c r="AA96" i="82" s="1"/>
  <c r="AB95" i="82"/>
  <c r="Z95" i="82"/>
  <c r="X95" i="82"/>
  <c r="AB94" i="82"/>
  <c r="Z94" i="82"/>
  <c r="X94" i="82"/>
  <c r="AA94" i="82" s="1"/>
  <c r="Z93" i="82"/>
  <c r="X93" i="82"/>
  <c r="AB92" i="82"/>
  <c r="Z92" i="82"/>
  <c r="X92" i="82"/>
  <c r="AA92" i="82" s="1"/>
  <c r="AB91" i="82"/>
  <c r="Z91" i="82"/>
  <c r="X91" i="82"/>
  <c r="Z90" i="82"/>
  <c r="X90" i="82"/>
  <c r="AA90" i="82" s="1"/>
  <c r="Z89" i="82"/>
  <c r="X89" i="82"/>
  <c r="Z88" i="82"/>
  <c r="X88" i="82"/>
  <c r="AA88" i="82" s="1"/>
  <c r="AB87" i="82"/>
  <c r="Z87" i="82"/>
  <c r="X87" i="82"/>
  <c r="AB86" i="82"/>
  <c r="Z86" i="82"/>
  <c r="X86" i="82"/>
  <c r="AA86" i="82" s="1"/>
  <c r="Z85" i="82"/>
  <c r="X85" i="82"/>
  <c r="AB84" i="82"/>
  <c r="Z84" i="82"/>
  <c r="X84" i="82"/>
  <c r="AA84" i="82" s="1"/>
  <c r="AB83" i="82"/>
  <c r="Z83" i="82"/>
  <c r="X83" i="82"/>
  <c r="Z82" i="82"/>
  <c r="X82" i="82"/>
  <c r="AA82" i="82" s="1"/>
  <c r="Z81" i="82"/>
  <c r="X81" i="82"/>
  <c r="Z80" i="82"/>
  <c r="X80" i="82"/>
  <c r="AA80" i="82" s="1"/>
  <c r="AB79" i="82"/>
  <c r="Z79" i="82"/>
  <c r="X79" i="82"/>
  <c r="AB78" i="82"/>
  <c r="Z78" i="82"/>
  <c r="X78" i="82"/>
  <c r="AA78" i="82" s="1"/>
  <c r="Z77" i="82"/>
  <c r="X77" i="82"/>
  <c r="AB76" i="82"/>
  <c r="Z76" i="82"/>
  <c r="X76" i="82"/>
  <c r="AA76" i="82" s="1"/>
  <c r="AB75" i="82"/>
  <c r="Z75" i="82"/>
  <c r="X75" i="82"/>
  <c r="Z74" i="82"/>
  <c r="X74" i="82"/>
  <c r="AA74" i="82" s="1"/>
  <c r="Z73" i="82"/>
  <c r="X73" i="82"/>
  <c r="Z72" i="82"/>
  <c r="X72" i="82"/>
  <c r="AA72" i="82" s="1"/>
  <c r="AB71" i="82"/>
  <c r="Z71" i="82"/>
  <c r="X71" i="82"/>
  <c r="AB70" i="82"/>
  <c r="Z70" i="82"/>
  <c r="X70" i="82"/>
  <c r="AA70" i="82" s="1"/>
  <c r="Z69" i="82"/>
  <c r="X69" i="82"/>
  <c r="AB68" i="82"/>
  <c r="Z68" i="82"/>
  <c r="X68" i="82"/>
  <c r="AA68" i="82" s="1"/>
  <c r="AB67" i="82"/>
  <c r="Z67" i="82"/>
  <c r="X67" i="82"/>
  <c r="Z66" i="82"/>
  <c r="X66" i="82"/>
  <c r="AA66" i="82" s="1"/>
  <c r="Z65" i="82"/>
  <c r="X65" i="82"/>
  <c r="Z64" i="82"/>
  <c r="X64" i="82"/>
  <c r="AA64" i="82" s="1"/>
  <c r="AB63" i="82"/>
  <c r="Z63" i="82"/>
  <c r="X63" i="82"/>
  <c r="AB62" i="82"/>
  <c r="Z62" i="82"/>
  <c r="X62" i="82"/>
  <c r="AA62" i="82" s="1"/>
  <c r="Z61" i="82"/>
  <c r="X61" i="82"/>
  <c r="AB60" i="82"/>
  <c r="Z60" i="82"/>
  <c r="X60" i="82"/>
  <c r="AA60" i="82" s="1"/>
  <c r="AB59" i="82"/>
  <c r="Z59" i="82"/>
  <c r="X59" i="82"/>
  <c r="Z58" i="82"/>
  <c r="X58" i="82"/>
  <c r="AA58" i="82" s="1"/>
  <c r="Z57" i="82"/>
  <c r="X57" i="82"/>
  <c r="Z56" i="82"/>
  <c r="X56" i="82"/>
  <c r="AA56" i="82" s="1"/>
  <c r="AB55" i="82"/>
  <c r="Z55" i="82"/>
  <c r="X55" i="82"/>
  <c r="AB54" i="82"/>
  <c r="Z54" i="82"/>
  <c r="X54" i="82"/>
  <c r="AA54" i="82" s="1"/>
  <c r="Z53" i="82"/>
  <c r="X53" i="82"/>
  <c r="AB52" i="82"/>
  <c r="Z52" i="82"/>
  <c r="X52" i="82"/>
  <c r="AA52" i="82" s="1"/>
  <c r="AB51" i="82"/>
  <c r="Z51" i="82"/>
  <c r="X51" i="82"/>
  <c r="Z50" i="82"/>
  <c r="X50" i="82"/>
  <c r="AA50" i="82" s="1"/>
  <c r="Z49" i="82"/>
  <c r="X49" i="82"/>
  <c r="Z48" i="82"/>
  <c r="X48" i="82"/>
  <c r="AA48" i="82" s="1"/>
  <c r="AB47" i="82"/>
  <c r="Z47" i="82"/>
  <c r="X47" i="82"/>
  <c r="AB46" i="82"/>
  <c r="Z46" i="82"/>
  <c r="X46" i="82"/>
  <c r="AA46" i="82" s="1"/>
  <c r="Z45" i="82"/>
  <c r="X45" i="82"/>
  <c r="AB44" i="82"/>
  <c r="Z44" i="82"/>
  <c r="X44" i="82"/>
  <c r="AA44" i="82" s="1"/>
  <c r="AB43" i="82"/>
  <c r="Z43" i="82"/>
  <c r="X43" i="82"/>
  <c r="Z42" i="82"/>
  <c r="X42" i="82"/>
  <c r="AA42" i="82" s="1"/>
  <c r="Z41" i="82"/>
  <c r="X41" i="82"/>
  <c r="AB40" i="82"/>
  <c r="Z40" i="82"/>
  <c r="X40" i="82"/>
  <c r="AA40" i="82" s="1"/>
  <c r="AB39" i="82"/>
  <c r="Z39" i="82"/>
  <c r="X39" i="82"/>
  <c r="AA39" i="82" s="1"/>
  <c r="AB38" i="82"/>
  <c r="Z38" i="82"/>
  <c r="X38" i="82"/>
  <c r="AA38" i="82" s="1"/>
  <c r="AB37" i="82"/>
  <c r="Z37" i="82"/>
  <c r="X37" i="82"/>
  <c r="AA37" i="82" s="1"/>
  <c r="AB36" i="82"/>
  <c r="Z36" i="82"/>
  <c r="X36" i="82"/>
  <c r="AA36" i="82" s="1"/>
  <c r="AB35" i="82"/>
  <c r="Z35" i="82"/>
  <c r="X35" i="82"/>
  <c r="AA35" i="82" s="1"/>
  <c r="AB34" i="82"/>
  <c r="Z34" i="82"/>
  <c r="X34" i="82"/>
  <c r="AA34" i="82" s="1"/>
  <c r="AB33" i="82"/>
  <c r="Z33" i="82"/>
  <c r="X33" i="82"/>
  <c r="AA33" i="82" s="1"/>
  <c r="AB32" i="82"/>
  <c r="Z32" i="82"/>
  <c r="X32" i="82"/>
  <c r="AA32" i="82" s="1"/>
  <c r="AB31" i="82"/>
  <c r="Z31" i="82"/>
  <c r="X31" i="82"/>
  <c r="AA31" i="82" s="1"/>
  <c r="AB30" i="82"/>
  <c r="Z30" i="82"/>
  <c r="X30" i="82"/>
  <c r="AA30" i="82" s="1"/>
  <c r="AB29" i="82"/>
  <c r="Z29" i="82"/>
  <c r="X29" i="82"/>
  <c r="AA29" i="82" s="1"/>
  <c r="AB28" i="82"/>
  <c r="Z28" i="82"/>
  <c r="X28" i="82"/>
  <c r="AA28" i="82" s="1"/>
  <c r="AB27" i="82"/>
  <c r="Z27" i="82"/>
  <c r="X27" i="82"/>
  <c r="AA27" i="82" s="1"/>
  <c r="AB26" i="82"/>
  <c r="Z26" i="82"/>
  <c r="X26" i="82"/>
  <c r="AA26" i="82" s="1"/>
  <c r="AB25" i="82"/>
  <c r="Z25" i="82"/>
  <c r="X25" i="82"/>
  <c r="AA25" i="82" s="1"/>
  <c r="AB24" i="82"/>
  <c r="Z24" i="82"/>
  <c r="X24" i="82"/>
  <c r="AA24" i="82" s="1"/>
  <c r="AB23" i="82"/>
  <c r="Z23" i="82"/>
  <c r="X23" i="82"/>
  <c r="AA23" i="82" s="1"/>
  <c r="AB22" i="82"/>
  <c r="Z22" i="82"/>
  <c r="X22" i="82"/>
  <c r="AA22" i="82" s="1"/>
  <c r="AB21" i="82"/>
  <c r="Z21" i="82"/>
  <c r="X21" i="82"/>
  <c r="AA21" i="82" s="1"/>
  <c r="AB20" i="82"/>
  <c r="Z20" i="82"/>
  <c r="X20" i="82"/>
  <c r="AA20" i="82" s="1"/>
  <c r="AB19" i="82"/>
  <c r="Z19" i="82"/>
  <c r="X19" i="82"/>
  <c r="AA19" i="82" s="1"/>
  <c r="AB18" i="82"/>
  <c r="Z18" i="82"/>
  <c r="X18" i="82"/>
  <c r="AA18" i="82" s="1"/>
  <c r="AB17" i="82"/>
  <c r="Z17" i="82"/>
  <c r="X17" i="82"/>
  <c r="AA17" i="82" s="1"/>
  <c r="AB16" i="82"/>
  <c r="Z16" i="82"/>
  <c r="X16" i="82"/>
  <c r="AA16" i="82" s="1"/>
  <c r="AB15" i="82"/>
  <c r="Z15" i="82"/>
  <c r="X15" i="82"/>
  <c r="AA15" i="82" s="1"/>
  <c r="AB14" i="82"/>
  <c r="Z14" i="82"/>
  <c r="X14" i="82"/>
  <c r="AA14" i="82" s="1"/>
  <c r="AB13" i="82"/>
  <c r="Z13" i="82"/>
  <c r="X13" i="82"/>
  <c r="AA13" i="82" s="1"/>
  <c r="AB12" i="82"/>
  <c r="Z12" i="82"/>
  <c r="X12" i="82"/>
  <c r="AA12" i="82" s="1"/>
  <c r="AB11" i="82"/>
  <c r="Z11" i="82"/>
  <c r="X11" i="82"/>
  <c r="AA11" i="82" s="1"/>
  <c r="AB10" i="82"/>
  <c r="Z10" i="82"/>
  <c r="X10" i="82"/>
  <c r="AA10" i="82" s="1"/>
  <c r="AB9" i="82"/>
  <c r="Z9" i="82"/>
  <c r="X9" i="82"/>
  <c r="AA9" i="82" s="1"/>
  <c r="AB8" i="82"/>
  <c r="Z8" i="82"/>
  <c r="X8" i="82"/>
  <c r="AA8" i="82" s="1"/>
  <c r="AB7" i="82"/>
  <c r="Z7" i="82"/>
  <c r="X7" i="82"/>
  <c r="AA7" i="82" s="1"/>
  <c r="AB6" i="82"/>
  <c r="Z6" i="82"/>
  <c r="X6" i="82"/>
  <c r="AA6" i="82" s="1"/>
  <c r="AB5" i="82"/>
  <c r="Z5" i="82"/>
  <c r="X5" i="82"/>
  <c r="AA5" i="82" s="1"/>
  <c r="AB4" i="82"/>
  <c r="Z4" i="82"/>
  <c r="X4" i="82"/>
  <c r="AA4" i="82" s="1"/>
  <c r="AB3" i="82"/>
  <c r="Z3" i="82"/>
  <c r="X3" i="82"/>
  <c r="AA3" i="82" s="1"/>
  <c r="Z2" i="82"/>
  <c r="AC4" i="88" l="1"/>
  <c r="AD4" i="88"/>
  <c r="AC8" i="88" s="1"/>
  <c r="AB242" i="82"/>
  <c r="AA242" i="82"/>
  <c r="X364" i="82"/>
  <c r="AA45" i="82"/>
  <c r="AA53" i="82"/>
  <c r="AA61" i="82"/>
  <c r="AA69" i="82"/>
  <c r="AA77" i="82"/>
  <c r="AA85" i="82"/>
  <c r="AA93" i="82"/>
  <c r="AA101" i="82"/>
  <c r="AA109" i="82"/>
  <c r="AA129" i="82"/>
  <c r="AA137" i="82"/>
  <c r="AA145" i="82"/>
  <c r="AA153" i="82"/>
  <c r="AB42" i="82"/>
  <c r="AB50" i="82"/>
  <c r="AB58" i="82"/>
  <c r="AB66" i="82"/>
  <c r="AB74" i="82"/>
  <c r="AB82" i="82"/>
  <c r="AB90" i="82"/>
  <c r="AB98" i="82"/>
  <c r="AB106" i="82"/>
  <c r="AB114" i="82"/>
  <c r="AB202" i="82"/>
  <c r="AA202" i="82"/>
  <c r="AB213" i="82"/>
  <c r="AA213" i="82"/>
  <c r="AB258" i="82"/>
  <c r="AA258" i="82"/>
  <c r="AB262" i="82"/>
  <c r="AA262" i="82"/>
  <c r="AB266" i="82"/>
  <c r="AA266" i="82"/>
  <c r="AB270" i="82"/>
  <c r="AA270" i="82"/>
  <c r="AB274" i="82"/>
  <c r="AA274" i="82"/>
  <c r="AB278" i="82"/>
  <c r="AA278" i="82"/>
  <c r="AB282" i="82"/>
  <c r="AA282" i="82"/>
  <c r="AB286" i="82"/>
  <c r="AA286" i="82"/>
  <c r="AB290" i="82"/>
  <c r="AA290" i="82"/>
  <c r="AB294" i="82"/>
  <c r="AA294" i="82"/>
  <c r="AB298" i="82"/>
  <c r="AA298" i="82"/>
  <c r="AB302" i="82"/>
  <c r="AA302" i="82"/>
  <c r="AB306" i="82"/>
  <c r="AA306" i="82"/>
  <c r="AB310" i="82"/>
  <c r="AA310" i="82"/>
  <c r="AB314" i="82"/>
  <c r="AA314" i="82"/>
  <c r="AB318" i="82"/>
  <c r="AA318" i="82"/>
  <c r="AB322" i="82"/>
  <c r="AA322" i="82"/>
  <c r="AB326" i="82"/>
  <c r="AA326" i="82"/>
  <c r="AA2" i="82"/>
  <c r="AA43" i="82"/>
  <c r="AB45" i="82"/>
  <c r="AA51" i="82"/>
  <c r="AB53" i="82"/>
  <c r="AA59" i="82"/>
  <c r="AB61" i="82"/>
  <c r="AA67" i="82"/>
  <c r="AB69" i="82"/>
  <c r="AA75" i="82"/>
  <c r="AB77" i="82"/>
  <c r="AA83" i="82"/>
  <c r="AB85" i="82"/>
  <c r="AA91" i="82"/>
  <c r="AB93" i="82"/>
  <c r="AA99" i="82"/>
  <c r="AB101" i="82"/>
  <c r="AA107" i="82"/>
  <c r="AB109" i="82"/>
  <c r="AA115" i="82"/>
  <c r="AB118" i="82"/>
  <c r="AA118" i="82"/>
  <c r="AA127" i="82"/>
  <c r="AA135" i="82"/>
  <c r="AA143" i="82"/>
  <c r="AA151" i="82"/>
  <c r="AA159" i="82"/>
  <c r="AB2" i="82"/>
  <c r="AB48" i="82"/>
  <c r="AB56" i="82"/>
  <c r="AB64" i="82"/>
  <c r="AB72" i="82"/>
  <c r="AB80" i="82"/>
  <c r="AB88" i="82"/>
  <c r="AB96" i="82"/>
  <c r="AB104" i="82"/>
  <c r="AB112" i="82"/>
  <c r="AB210" i="82"/>
  <c r="AA210" i="82"/>
  <c r="AB229" i="82"/>
  <c r="AA229" i="82"/>
  <c r="Z364" i="82"/>
  <c r="AA41" i="82"/>
  <c r="AA49" i="82"/>
  <c r="AA57" i="82"/>
  <c r="AA65" i="82"/>
  <c r="AA73" i="82"/>
  <c r="AA81" i="82"/>
  <c r="AA89" i="82"/>
  <c r="AA97" i="82"/>
  <c r="AA105" i="82"/>
  <c r="AA113" i="82"/>
  <c r="AB115" i="82"/>
  <c r="AA119" i="82"/>
  <c r="AA125" i="82"/>
  <c r="AA133" i="82"/>
  <c r="AA141" i="82"/>
  <c r="AA149" i="82"/>
  <c r="AA157" i="82"/>
  <c r="AB116" i="82"/>
  <c r="AA116" i="82"/>
  <c r="AB226" i="82"/>
  <c r="AA226" i="82"/>
  <c r="AB245" i="82"/>
  <c r="AA245" i="82"/>
  <c r="AB41" i="82"/>
  <c r="AA47" i="82"/>
  <c r="AB49" i="82"/>
  <c r="AA55" i="82"/>
  <c r="AB57" i="82"/>
  <c r="AA63" i="82"/>
  <c r="AB65" i="82"/>
  <c r="AA71" i="82"/>
  <c r="AB73" i="82"/>
  <c r="AA79" i="82"/>
  <c r="AB81" i="82"/>
  <c r="AA87" i="82"/>
  <c r="AB89" i="82"/>
  <c r="AA95" i="82"/>
  <c r="AB97" i="82"/>
  <c r="AA103" i="82"/>
  <c r="AB105" i="82"/>
  <c r="AA111" i="82"/>
  <c r="AB113" i="82"/>
  <c r="AA123" i="82"/>
  <c r="AA131" i="82"/>
  <c r="AA139" i="82"/>
  <c r="AA147" i="82"/>
  <c r="AA155" i="82"/>
  <c r="AB223" i="82"/>
  <c r="AA223" i="82"/>
  <c r="AB239" i="82"/>
  <c r="AA239" i="82"/>
  <c r="AB255" i="82"/>
  <c r="AA255" i="82"/>
  <c r="AB217" i="82"/>
  <c r="AA217" i="82"/>
  <c r="AB233" i="82"/>
  <c r="AA233" i="82"/>
  <c r="AB249" i="82"/>
  <c r="AA249" i="82"/>
  <c r="AB259" i="82"/>
  <c r="AA259" i="82"/>
  <c r="AB263" i="82"/>
  <c r="AA263" i="82"/>
  <c r="AB267" i="82"/>
  <c r="AA267" i="82"/>
  <c r="AB271" i="82"/>
  <c r="AA271" i="82"/>
  <c r="AB275" i="82"/>
  <c r="AA275" i="82"/>
  <c r="AB279" i="82"/>
  <c r="AA279" i="82"/>
  <c r="AB283" i="82"/>
  <c r="AA283" i="82"/>
  <c r="AB287" i="82"/>
  <c r="AA287" i="82"/>
  <c r="AB291" i="82"/>
  <c r="AA291" i="82"/>
  <c r="AB295" i="82"/>
  <c r="AA295" i="82"/>
  <c r="AB299" i="82"/>
  <c r="AA299" i="82"/>
  <c r="AB303" i="82"/>
  <c r="AA303" i="82"/>
  <c r="AA205" i="82"/>
  <c r="AB211" i="82"/>
  <c r="AA211" i="82"/>
  <c r="AA220" i="82"/>
  <c r="AB227" i="82"/>
  <c r="AA227" i="82"/>
  <c r="AA236" i="82"/>
  <c r="AB243" i="82"/>
  <c r="AA243" i="82"/>
  <c r="AA252" i="82"/>
  <c r="AB221" i="82"/>
  <c r="AA221" i="82"/>
  <c r="AB237" i="82"/>
  <c r="AA237" i="82"/>
  <c r="AB253" i="82"/>
  <c r="AA253" i="82"/>
  <c r="AB260" i="82"/>
  <c r="AA260" i="82"/>
  <c r="AB264" i="82"/>
  <c r="AA264" i="82"/>
  <c r="AB268" i="82"/>
  <c r="AA268" i="82"/>
  <c r="AB272" i="82"/>
  <c r="AA272" i="82"/>
  <c r="AB276" i="82"/>
  <c r="AA276" i="82"/>
  <c r="AB280" i="82"/>
  <c r="AA280" i="82"/>
  <c r="AB284" i="82"/>
  <c r="AA284" i="82"/>
  <c r="AB288" i="82"/>
  <c r="AA288" i="82"/>
  <c r="AB292" i="82"/>
  <c r="AA292" i="82"/>
  <c r="AB296" i="82"/>
  <c r="AA296" i="82"/>
  <c r="AB300" i="82"/>
  <c r="AA300" i="82"/>
  <c r="AB304" i="82"/>
  <c r="AA304" i="82"/>
  <c r="AB308" i="82"/>
  <c r="AA308" i="82"/>
  <c r="AB312" i="82"/>
  <c r="AA312" i="82"/>
  <c r="AB316" i="82"/>
  <c r="AA316" i="82"/>
  <c r="AB320" i="82"/>
  <c r="AA320" i="82"/>
  <c r="AB324" i="82"/>
  <c r="AA324" i="82"/>
  <c r="AB328" i="82"/>
  <c r="AA328" i="82"/>
  <c r="AA120" i="82"/>
  <c r="AA122" i="82"/>
  <c r="AB215" i="82"/>
  <c r="AA215" i="82"/>
  <c r="AB231" i="82"/>
  <c r="AA231" i="82"/>
  <c r="AB247" i="82"/>
  <c r="AA247" i="82"/>
  <c r="AA206" i="82"/>
  <c r="AA218" i="82"/>
  <c r="AB225" i="82"/>
  <c r="AA225" i="82"/>
  <c r="AA234" i="82"/>
  <c r="AB241" i="82"/>
  <c r="AA241" i="82"/>
  <c r="AA250" i="82"/>
  <c r="AB257" i="82"/>
  <c r="AA257" i="82"/>
  <c r="AB261" i="82"/>
  <c r="AA261" i="82"/>
  <c r="AB265" i="82"/>
  <c r="AA265" i="82"/>
  <c r="AB269" i="82"/>
  <c r="AA269" i="82"/>
  <c r="AB273" i="82"/>
  <c r="AA273" i="82"/>
  <c r="AB277" i="82"/>
  <c r="AA277" i="82"/>
  <c r="AB281" i="82"/>
  <c r="AA281" i="82"/>
  <c r="AB285" i="82"/>
  <c r="AA285" i="82"/>
  <c r="AB289" i="82"/>
  <c r="AA289" i="82"/>
  <c r="AB293" i="82"/>
  <c r="AA293" i="82"/>
  <c r="AB297" i="82"/>
  <c r="AA297" i="82"/>
  <c r="AB301" i="82"/>
  <c r="AA301" i="82"/>
  <c r="AB305" i="82"/>
  <c r="AA305" i="82"/>
  <c r="AA201" i="82"/>
  <c r="AA209" i="82"/>
  <c r="AA212" i="82"/>
  <c r="AB219" i="82"/>
  <c r="AA219" i="82"/>
  <c r="AA228" i="82"/>
  <c r="AB235" i="82"/>
  <c r="AA235" i="82"/>
  <c r="AA244" i="82"/>
  <c r="AB251" i="82"/>
  <c r="AA251" i="82"/>
  <c r="AA330" i="82"/>
  <c r="AA332" i="82"/>
  <c r="AA334" i="82"/>
  <c r="AA336" i="82"/>
  <c r="AA338" i="82"/>
  <c r="AA340" i="82"/>
  <c r="AA342" i="82"/>
  <c r="AA344" i="82"/>
  <c r="AA346" i="82"/>
  <c r="AA348" i="82"/>
  <c r="AA350" i="82"/>
  <c r="AA352" i="82"/>
  <c r="AA354" i="82"/>
  <c r="AA356" i="82"/>
  <c r="AA358" i="82"/>
  <c r="AA360" i="82"/>
  <c r="AA362" i="82"/>
  <c r="AA307" i="82"/>
  <c r="AA309" i="82"/>
  <c r="AA311" i="82"/>
  <c r="AA313" i="82"/>
  <c r="AA315" i="82"/>
  <c r="AA317" i="82"/>
  <c r="AA319" i="82"/>
  <c r="AA321" i="82"/>
  <c r="AA323" i="82"/>
  <c r="AA325" i="82"/>
  <c r="AA327" i="82"/>
  <c r="AA329" i="82"/>
  <c r="AA331" i="82"/>
  <c r="AA333" i="82"/>
  <c r="AA335" i="82"/>
  <c r="AA337" i="82"/>
  <c r="AA339" i="82"/>
  <c r="AA341" i="82"/>
  <c r="AA343" i="82"/>
  <c r="AA345" i="82"/>
  <c r="AA347" i="82"/>
  <c r="AA349" i="82"/>
  <c r="AA351" i="82"/>
  <c r="AA353" i="82"/>
  <c r="AA355" i="82"/>
  <c r="AA357" i="82"/>
  <c r="AA359" i="82"/>
  <c r="AA361" i="82"/>
  <c r="AA363" i="82"/>
  <c r="AD9" i="88" l="1"/>
  <c r="AC10" i="88" s="1"/>
  <c r="AC11" i="88" s="1"/>
  <c r="AB367" i="82"/>
  <c r="AB364" i="82"/>
  <c r="AA367" i="82"/>
  <c r="AA364" i="82"/>
  <c r="AA369" i="82" l="1"/>
  <c r="AA370" i="82"/>
  <c r="AB369" i="82"/>
  <c r="AB370" i="82" s="1"/>
  <c r="AB372" i="82" l="1"/>
  <c r="AB373" i="82" s="1"/>
  <c r="AB374" i="82" s="1"/>
  <c r="AA372" i="82"/>
  <c r="AA373" i="82" s="1"/>
  <c r="HH36" i="73" l="1"/>
  <c r="GX36" i="73"/>
  <c r="HI36" i="73"/>
  <c r="GY36" i="73"/>
  <c r="AV144" i="70" l="1"/>
  <c r="AV143" i="70"/>
  <c r="AO144" i="70"/>
  <c r="AO143" i="70"/>
  <c r="AH144" i="70"/>
  <c r="AH143" i="70"/>
  <c r="AA144" i="70"/>
  <c r="AA143" i="70"/>
  <c r="AV144" i="69"/>
  <c r="AV143" i="69"/>
  <c r="AO144" i="69"/>
  <c r="AO143" i="69"/>
  <c r="AH144" i="69"/>
  <c r="AH143" i="69"/>
  <c r="AA144" i="69"/>
  <c r="AA143" i="69"/>
  <c r="AV144" i="67"/>
  <c r="AV143" i="67"/>
  <c r="AO144" i="67"/>
  <c r="AO143" i="67"/>
  <c r="AH144" i="67"/>
  <c r="AH143" i="67"/>
  <c r="AA144" i="67"/>
  <c r="AA143" i="67"/>
  <c r="BC144" i="66"/>
  <c r="BC143" i="66"/>
  <c r="AV144" i="66"/>
  <c r="AV143" i="66"/>
  <c r="AO144" i="66"/>
  <c r="AO143" i="66"/>
  <c r="AH144" i="66"/>
  <c r="AH143" i="66"/>
  <c r="AV144" i="64"/>
  <c r="AV143" i="64"/>
  <c r="AO144" i="64"/>
  <c r="AO143" i="64"/>
  <c r="AH144" i="64"/>
  <c r="AH143" i="64"/>
  <c r="AA144" i="64"/>
  <c r="AA143" i="64"/>
  <c r="AV144" i="60"/>
  <c r="AV143" i="60"/>
  <c r="AO144" i="60"/>
  <c r="AO143" i="60"/>
  <c r="AH144" i="60"/>
  <c r="AH143" i="60"/>
  <c r="AA144" i="60"/>
  <c r="AA143" i="60"/>
  <c r="AV144" i="56"/>
  <c r="AV143" i="56"/>
  <c r="AO144" i="56"/>
  <c r="AO143" i="56"/>
  <c r="AH144" i="56"/>
  <c r="AH143" i="56"/>
  <c r="AA144" i="56"/>
  <c r="AA143" i="56"/>
  <c r="AV144" i="57"/>
  <c r="AV143" i="57"/>
  <c r="AO144" i="57"/>
  <c r="AO143" i="57"/>
  <c r="AH144" i="57"/>
  <c r="AH143" i="57"/>
  <c r="AA144" i="57"/>
  <c r="AA143" i="57"/>
  <c r="AV144" i="55"/>
  <c r="AV143" i="55"/>
  <c r="AO144" i="55"/>
  <c r="AO143" i="55"/>
  <c r="AH144" i="55"/>
  <c r="AH143" i="55"/>
  <c r="AA144" i="55"/>
  <c r="AA143" i="55"/>
  <c r="AV144" i="74"/>
  <c r="AV143" i="74"/>
  <c r="AO144" i="74"/>
  <c r="AO143" i="74"/>
  <c r="AH144" i="74"/>
  <c r="AH143" i="74"/>
  <c r="AA144" i="74"/>
  <c r="AA143" i="74"/>
  <c r="AV144" i="54"/>
  <c r="AV143" i="54"/>
  <c r="AO144" i="54"/>
  <c r="AO143" i="54"/>
  <c r="AH144" i="54"/>
  <c r="AH143" i="54"/>
  <c r="AA144" i="54"/>
  <c r="AA143" i="54"/>
  <c r="AV144" i="37"/>
  <c r="AV143" i="37"/>
  <c r="AO144" i="37"/>
  <c r="AO143" i="37"/>
  <c r="AH144" i="37"/>
  <c r="AH143" i="37"/>
  <c r="AA144" i="37"/>
  <c r="AA143" i="37"/>
  <c r="AV144" i="58"/>
  <c r="AV143" i="58"/>
  <c r="AO144" i="58"/>
  <c r="AO143" i="58"/>
  <c r="AH144" i="58"/>
  <c r="AH143" i="58"/>
  <c r="AA144" i="58"/>
  <c r="AA143" i="58"/>
  <c r="AV144" i="52"/>
  <c r="AV143" i="52"/>
  <c r="T144" i="52"/>
  <c r="AA144" i="52" s="1"/>
  <c r="AH144" i="52" s="1"/>
  <c r="AO144" i="52" s="1"/>
  <c r="T143" i="52"/>
  <c r="AA145" i="52"/>
  <c r="AA143" i="52"/>
  <c r="AH143" i="52" s="1"/>
  <c r="AO143" i="52" s="1"/>
  <c r="I17" i="86"/>
  <c r="I15" i="86"/>
  <c r="I13" i="86"/>
  <c r="E17" i="86"/>
  <c r="E15" i="86"/>
  <c r="E13" i="86"/>
  <c r="J71" i="87"/>
  <c r="J69" i="87"/>
  <c r="J67" i="87"/>
  <c r="F71" i="87"/>
  <c r="F69" i="87"/>
  <c r="F67" i="87"/>
  <c r="JM14" i="73"/>
  <c r="JM5" i="73"/>
  <c r="EI145" i="70"/>
  <c r="EI142" i="70"/>
  <c r="EH78" i="70"/>
  <c r="EI43" i="70"/>
  <c r="EE43" i="70"/>
  <c r="EI27" i="70"/>
  <c r="EI145" i="69"/>
  <c r="EI142" i="69"/>
  <c r="EH78" i="69"/>
  <c r="EI43" i="69"/>
  <c r="EE43" i="69"/>
  <c r="DX43" i="69"/>
  <c r="DQ43" i="69"/>
  <c r="EI27" i="69"/>
  <c r="EI145" i="67"/>
  <c r="EI142" i="67"/>
  <c r="EH78" i="67"/>
  <c r="EI27" i="67"/>
  <c r="EQ145" i="66"/>
  <c r="EP78" i="66"/>
  <c r="EQ27" i="66"/>
  <c r="EI145" i="64"/>
  <c r="EI142" i="64"/>
  <c r="EH78" i="64"/>
  <c r="EI43" i="64"/>
  <c r="EE43" i="64"/>
  <c r="DX43" i="64"/>
  <c r="DQ43" i="64"/>
  <c r="EI27" i="64"/>
  <c r="EI145" i="60"/>
  <c r="EI142" i="60"/>
  <c r="EH78" i="60"/>
  <c r="EI43" i="60"/>
  <c r="EI44" i="60" s="1"/>
  <c r="EE43" i="60"/>
  <c r="DX43" i="60"/>
  <c r="DQ43" i="60"/>
  <c r="EI27" i="60"/>
  <c r="EI145" i="56"/>
  <c r="EI142" i="56"/>
  <c r="EH78" i="56"/>
  <c r="EI43" i="56"/>
  <c r="EE43" i="56"/>
  <c r="DX43" i="56"/>
  <c r="DQ43" i="56"/>
  <c r="EI27" i="56"/>
  <c r="EQ142" i="57"/>
  <c r="EO142" i="57"/>
  <c r="EP103" i="57"/>
  <c r="EP100" i="57"/>
  <c r="EN78" i="57"/>
  <c r="EP78" i="57" s="1"/>
  <c r="EQ78" i="57" s="1"/>
  <c r="EQ84" i="57" s="1"/>
  <c r="EQ93" i="57" s="1"/>
  <c r="EP103" i="55"/>
  <c r="EP100" i="55"/>
  <c r="EP101" i="55" s="1"/>
  <c r="EN78" i="55"/>
  <c r="EI145" i="74"/>
  <c r="EI142" i="74"/>
  <c r="EH78" i="74"/>
  <c r="EI43" i="74"/>
  <c r="EE43" i="74"/>
  <c r="DX43" i="74"/>
  <c r="DQ43" i="74"/>
  <c r="EI27" i="74"/>
  <c r="EP103" i="54"/>
  <c r="EP104" i="54" s="1"/>
  <c r="EP100" i="54"/>
  <c r="EP101" i="54" s="1"/>
  <c r="EN78" i="54"/>
  <c r="EP78" i="54" s="1"/>
  <c r="EQ78" i="54" s="1"/>
  <c r="EQ84" i="54" s="1"/>
  <c r="EQ93" i="54" s="1"/>
  <c r="EP103" i="37"/>
  <c r="EP104" i="37" s="1"/>
  <c r="EP100" i="37"/>
  <c r="EN78" i="37"/>
  <c r="EP78" i="37" s="1"/>
  <c r="EQ78" i="37" s="1"/>
  <c r="EP103" i="58"/>
  <c r="EP100" i="58"/>
  <c r="EN78" i="58"/>
  <c r="EO43" i="37"/>
  <c r="EO43" i="54"/>
  <c r="EO43" i="55"/>
  <c r="EO43" i="57"/>
  <c r="EO43" i="58"/>
  <c r="EF43" i="37"/>
  <c r="EF43" i="54"/>
  <c r="EF43" i="55"/>
  <c r="EF43" i="57"/>
  <c r="EF43" i="58"/>
  <c r="EO27" i="37"/>
  <c r="EO27" i="54"/>
  <c r="EO27" i="55"/>
  <c r="EO27" i="57"/>
  <c r="EO27" i="58"/>
  <c r="EO142" i="37"/>
  <c r="EO142" i="54"/>
  <c r="EO142" i="55"/>
  <c r="EO142" i="58"/>
  <c r="EO145" i="37"/>
  <c r="EO145" i="54"/>
  <c r="EO145" i="55"/>
  <c r="EO145" i="57"/>
  <c r="EO145" i="58"/>
  <c r="EQ145" i="37"/>
  <c r="EQ145" i="54"/>
  <c r="EQ145" i="55"/>
  <c r="EQ145" i="57"/>
  <c r="EQ145" i="58"/>
  <c r="EQ142" i="37"/>
  <c r="EQ142" i="54"/>
  <c r="EQ142" i="55"/>
  <c r="EQ142" i="58"/>
  <c r="EP117" i="37"/>
  <c r="EP117" i="54"/>
  <c r="EP117" i="55"/>
  <c r="EP117" i="57"/>
  <c r="EP117" i="58"/>
  <c r="EQ119" i="58"/>
  <c r="EQ118" i="58"/>
  <c r="EQ117" i="58"/>
  <c r="EQ116" i="58"/>
  <c r="EQ115" i="58"/>
  <c r="EQ114" i="58"/>
  <c r="EQ105" i="58"/>
  <c r="EQ103" i="58"/>
  <c r="EQ102" i="58"/>
  <c r="EQ100" i="58"/>
  <c r="EQ69" i="58"/>
  <c r="EQ68" i="58"/>
  <c r="EQ67" i="58"/>
  <c r="EQ66" i="58"/>
  <c r="EQ65" i="58"/>
  <c r="EQ64" i="58"/>
  <c r="EQ63" i="58"/>
  <c r="EQ62" i="58"/>
  <c r="EQ56" i="58"/>
  <c r="EP154" i="37"/>
  <c r="EQ135" i="37"/>
  <c r="EQ128" i="37"/>
  <c r="EP128" i="37"/>
  <c r="EP120" i="37"/>
  <c r="EP102" i="37"/>
  <c r="EQ77" i="37"/>
  <c r="EP70" i="37"/>
  <c r="EP64" i="37"/>
  <c r="EP53" i="37"/>
  <c r="EP55" i="37" s="1"/>
  <c r="EQ42" i="37"/>
  <c r="EQ40" i="37"/>
  <c r="EQ38" i="37"/>
  <c r="EQ27" i="37"/>
  <c r="EP154" i="54"/>
  <c r="EQ135" i="54"/>
  <c r="EQ128" i="54"/>
  <c r="EP128" i="54"/>
  <c r="EP120" i="54"/>
  <c r="EP102" i="54"/>
  <c r="EQ77" i="54"/>
  <c r="EP70" i="54"/>
  <c r="EP64" i="54"/>
  <c r="EP53" i="54"/>
  <c r="EP55" i="54" s="1"/>
  <c r="EQ42" i="54"/>
  <c r="EQ40" i="54"/>
  <c r="EQ27" i="54"/>
  <c r="EQ38" i="54" s="1"/>
  <c r="EP154" i="55"/>
  <c r="EQ135" i="55"/>
  <c r="EQ128" i="55"/>
  <c r="EP128" i="55"/>
  <c r="EP120" i="55"/>
  <c r="EP102" i="55"/>
  <c r="EQ78" i="55"/>
  <c r="EP78" i="55"/>
  <c r="EQ77" i="55"/>
  <c r="EQ84" i="55" s="1"/>
  <c r="EQ93" i="55" s="1"/>
  <c r="EP64" i="55"/>
  <c r="EP70" i="55" s="1"/>
  <c r="EP104" i="55" s="1"/>
  <c r="EP53" i="55"/>
  <c r="EP55" i="55" s="1"/>
  <c r="EQ42" i="55"/>
  <c r="EQ40" i="55"/>
  <c r="EQ27" i="55"/>
  <c r="EQ38" i="55" s="1"/>
  <c r="EP154" i="57"/>
  <c r="EQ135" i="57"/>
  <c r="EQ128" i="57"/>
  <c r="EP128" i="57"/>
  <c r="EP120" i="57"/>
  <c r="EP102" i="57"/>
  <c r="EP101" i="57"/>
  <c r="EQ77" i="57"/>
  <c r="EP64" i="57"/>
  <c r="EP70" i="57" s="1"/>
  <c r="EP104" i="57" s="1"/>
  <c r="EP53" i="57"/>
  <c r="EP55" i="57" s="1"/>
  <c r="EQ42" i="57"/>
  <c r="EQ40" i="57"/>
  <c r="EQ38" i="57"/>
  <c r="EQ39" i="57" s="1"/>
  <c r="EQ41" i="57" s="1"/>
  <c r="EQ44" i="57" s="1"/>
  <c r="EQ27" i="57"/>
  <c r="EP154" i="58"/>
  <c r="EQ135" i="58"/>
  <c r="EQ128" i="58"/>
  <c r="EP128" i="58"/>
  <c r="EP120" i="58"/>
  <c r="EP104" i="58"/>
  <c r="EQ104" i="58" s="1"/>
  <c r="EP102" i="58"/>
  <c r="EP78" i="58"/>
  <c r="EQ78" i="58" s="1"/>
  <c r="EQ77" i="58"/>
  <c r="EP70" i="58"/>
  <c r="EP64" i="58"/>
  <c r="EP53" i="58"/>
  <c r="EP55" i="58" s="1"/>
  <c r="EQ42" i="58"/>
  <c r="EQ40" i="58"/>
  <c r="EQ38" i="58"/>
  <c r="EQ39" i="58" s="1"/>
  <c r="EQ27" i="58"/>
  <c r="EI145" i="52"/>
  <c r="EI27" i="52"/>
  <c r="EB142" i="70"/>
  <c r="EA78" i="70"/>
  <c r="EB142" i="69"/>
  <c r="EA78" i="69"/>
  <c r="EB142" i="67"/>
  <c r="EA78" i="67"/>
  <c r="EI78" i="66"/>
  <c r="EJ27" i="66"/>
  <c r="EB142" i="64"/>
  <c r="EA78" i="64"/>
  <c r="EB27" i="64"/>
  <c r="EB142" i="60"/>
  <c r="EA78" i="60"/>
  <c r="EB27" i="60"/>
  <c r="EB142" i="56"/>
  <c r="EA78" i="56"/>
  <c r="EB27" i="56"/>
  <c r="EH142" i="57"/>
  <c r="EF142" i="57"/>
  <c r="EG78" i="57"/>
  <c r="EE78" i="57"/>
  <c r="EH27" i="57"/>
  <c r="EF27" i="57"/>
  <c r="EG78" i="55"/>
  <c r="EE78" i="55"/>
  <c r="EH27" i="55"/>
  <c r="EB142" i="74"/>
  <c r="EA78" i="74"/>
  <c r="EG78" i="54"/>
  <c r="EE78" i="54"/>
  <c r="EH27" i="54"/>
  <c r="EG78" i="37"/>
  <c r="EE78" i="37"/>
  <c r="EH27" i="37"/>
  <c r="EG78" i="58"/>
  <c r="EH78" i="58"/>
  <c r="EF78" i="58"/>
  <c r="EE78" i="58"/>
  <c r="EH27" i="58"/>
  <c r="EF27" i="58"/>
  <c r="EQ84" i="37" l="1"/>
  <c r="EQ93" i="37" s="1"/>
  <c r="EQ84" i="58"/>
  <c r="EQ93" i="58" s="1"/>
  <c r="EQ104" i="57"/>
  <c r="EQ66" i="57"/>
  <c r="EQ115" i="57"/>
  <c r="EQ69" i="57"/>
  <c r="EQ56" i="57"/>
  <c r="EQ117" i="57"/>
  <c r="EQ101" i="57"/>
  <c r="EQ118" i="57"/>
  <c r="EQ102" i="57"/>
  <c r="EQ64" i="57"/>
  <c r="EQ63" i="57"/>
  <c r="EQ105" i="57"/>
  <c r="EQ67" i="57"/>
  <c r="EQ116" i="57"/>
  <c r="EQ100" i="57"/>
  <c r="EQ62" i="57"/>
  <c r="EQ119" i="57"/>
  <c r="EQ103" i="57"/>
  <c r="EQ65" i="57"/>
  <c r="EQ114" i="57"/>
  <c r="EQ120" i="57" s="1"/>
  <c r="EQ134" i="57" s="1"/>
  <c r="EQ136" i="57" s="1"/>
  <c r="EQ169" i="57" s="1"/>
  <c r="EQ68" i="57"/>
  <c r="EQ70" i="58"/>
  <c r="EQ92" i="58" s="1"/>
  <c r="EP56" i="57"/>
  <c r="EQ39" i="54"/>
  <c r="EQ41" i="54" s="1"/>
  <c r="EQ44" i="54" s="1"/>
  <c r="EP106" i="54"/>
  <c r="EQ39" i="55"/>
  <c r="EQ41" i="55" s="1"/>
  <c r="EP106" i="57"/>
  <c r="EP56" i="54"/>
  <c r="EP57" i="54" s="1"/>
  <c r="EP57" i="37"/>
  <c r="EP56" i="37"/>
  <c r="EQ54" i="57"/>
  <c r="EQ166" i="57"/>
  <c r="EP56" i="55"/>
  <c r="EP57" i="55"/>
  <c r="EP56" i="58"/>
  <c r="EQ41" i="58"/>
  <c r="EQ120" i="58"/>
  <c r="EQ134" i="58" s="1"/>
  <c r="EQ136" i="58" s="1"/>
  <c r="EQ169" i="58" s="1"/>
  <c r="EP106" i="55"/>
  <c r="EP101" i="58"/>
  <c r="EQ101" i="58" s="1"/>
  <c r="EQ106" i="58" s="1"/>
  <c r="EQ168" i="58" s="1"/>
  <c r="EQ44" i="58"/>
  <c r="EQ39" i="37"/>
  <c r="EQ53" i="57"/>
  <c r="EQ53" i="58"/>
  <c r="EP101" i="37"/>
  <c r="EQ106" i="57" l="1"/>
  <c r="EQ168" i="57" s="1"/>
  <c r="EQ118" i="54"/>
  <c r="EQ102" i="54"/>
  <c r="EQ64" i="54"/>
  <c r="EQ105" i="54"/>
  <c r="EQ67" i="54"/>
  <c r="EQ69" i="54"/>
  <c r="EQ116" i="54"/>
  <c r="EQ100" i="54"/>
  <c r="EQ62" i="54"/>
  <c r="EQ70" i="54" s="1"/>
  <c r="EQ92" i="54" s="1"/>
  <c r="EQ115" i="54"/>
  <c r="EQ119" i="54"/>
  <c r="EQ103" i="54"/>
  <c r="EQ65" i="54"/>
  <c r="EQ114" i="54"/>
  <c r="EQ68" i="54"/>
  <c r="EQ117" i="54"/>
  <c r="EQ120" i="54" s="1"/>
  <c r="EQ134" i="54" s="1"/>
  <c r="EQ136" i="54" s="1"/>
  <c r="EQ169" i="54" s="1"/>
  <c r="EQ101" i="54"/>
  <c r="EQ63" i="54"/>
  <c r="EQ56" i="54"/>
  <c r="EQ104" i="54"/>
  <c r="EQ66" i="54"/>
  <c r="EQ55" i="57"/>
  <c r="EQ57" i="57" s="1"/>
  <c r="EQ91" i="57" s="1"/>
  <c r="EQ94" i="57" s="1"/>
  <c r="EQ70" i="57"/>
  <c r="EQ92" i="57" s="1"/>
  <c r="EQ166" i="54"/>
  <c r="EQ54" i="54"/>
  <c r="EQ53" i="54"/>
  <c r="EQ183" i="55"/>
  <c r="EQ184" i="55" s="1"/>
  <c r="EQ183" i="37"/>
  <c r="EQ184" i="37" s="1"/>
  <c r="EQ54" i="58"/>
  <c r="EQ55" i="58" s="1"/>
  <c r="EQ57" i="58" s="1"/>
  <c r="EQ91" i="58" s="1"/>
  <c r="EQ94" i="58" s="1"/>
  <c r="EQ166" i="58"/>
  <c r="EP106" i="37"/>
  <c r="EQ41" i="37"/>
  <c r="EQ44" i="37" s="1"/>
  <c r="EQ183" i="54"/>
  <c r="EQ184" i="54" s="1"/>
  <c r="EQ44" i="55"/>
  <c r="EQ183" i="58"/>
  <c r="EQ184" i="58" s="1"/>
  <c r="EP57" i="58"/>
  <c r="EP106" i="58"/>
  <c r="EQ183" i="57"/>
  <c r="EQ184" i="57" s="1"/>
  <c r="EP57" i="57"/>
  <c r="EQ105" i="37" l="1"/>
  <c r="EQ67" i="37"/>
  <c r="EQ118" i="37"/>
  <c r="EQ64" i="37"/>
  <c r="EQ116" i="37"/>
  <c r="EQ100" i="37"/>
  <c r="EQ62" i="37"/>
  <c r="EQ119" i="37"/>
  <c r="EQ103" i="37"/>
  <c r="EQ65" i="37"/>
  <c r="EQ114" i="37"/>
  <c r="EQ68" i="37"/>
  <c r="EQ117" i="37"/>
  <c r="EQ101" i="37"/>
  <c r="EQ63" i="37"/>
  <c r="EQ102" i="37"/>
  <c r="EQ104" i="37"/>
  <c r="EQ66" i="37"/>
  <c r="EQ115" i="37"/>
  <c r="EQ69" i="37"/>
  <c r="EQ56" i="37"/>
  <c r="EQ106" i="54"/>
  <c r="EQ168" i="54" s="1"/>
  <c r="EQ115" i="55"/>
  <c r="EQ69" i="55"/>
  <c r="EQ56" i="55"/>
  <c r="EQ118" i="55"/>
  <c r="EQ102" i="55"/>
  <c r="EQ64" i="55"/>
  <c r="EQ66" i="55"/>
  <c r="EQ105" i="55"/>
  <c r="EQ67" i="55"/>
  <c r="EQ116" i="55"/>
  <c r="EQ100" i="55"/>
  <c r="EQ62" i="55"/>
  <c r="EQ119" i="55"/>
  <c r="EQ103" i="55"/>
  <c r="EQ65" i="55"/>
  <c r="EQ114" i="55"/>
  <c r="EQ68" i="55"/>
  <c r="EQ104" i="55"/>
  <c r="EQ117" i="55"/>
  <c r="EQ101" i="55"/>
  <c r="EQ63" i="55"/>
  <c r="EQ167" i="58"/>
  <c r="EQ166" i="55"/>
  <c r="EQ54" i="55"/>
  <c r="EQ53" i="55"/>
  <c r="EQ55" i="54"/>
  <c r="EQ57" i="54" s="1"/>
  <c r="EQ91" i="54" s="1"/>
  <c r="EQ94" i="54" s="1"/>
  <c r="EQ167" i="57"/>
  <c r="EQ166" i="37"/>
  <c r="EQ54" i="37"/>
  <c r="EQ53" i="37"/>
  <c r="EQ70" i="37" l="1"/>
  <c r="EQ92" i="37" s="1"/>
  <c r="EQ106" i="37"/>
  <c r="EQ168" i="37" s="1"/>
  <c r="EQ106" i="55"/>
  <c r="EQ168" i="55" s="1"/>
  <c r="EQ70" i="55"/>
  <c r="EQ92" i="55" s="1"/>
  <c r="EQ120" i="37"/>
  <c r="EQ134" i="37" s="1"/>
  <c r="EQ136" i="37" s="1"/>
  <c r="EQ169" i="37" s="1"/>
  <c r="EQ120" i="55"/>
  <c r="EQ134" i="55" s="1"/>
  <c r="EQ136" i="55" s="1"/>
  <c r="EQ169" i="55" s="1"/>
  <c r="EQ167" i="54"/>
  <c r="EQ55" i="55"/>
  <c r="EQ57" i="55" s="1"/>
  <c r="EQ91" i="55" s="1"/>
  <c r="EQ94" i="55" s="1"/>
  <c r="EQ55" i="37"/>
  <c r="EQ57" i="37" s="1"/>
  <c r="EQ91" i="37" s="1"/>
  <c r="EQ94" i="37" s="1"/>
  <c r="EQ167" i="37" l="1"/>
  <c r="EQ167" i="55"/>
  <c r="EJ145" i="66" l="1"/>
  <c r="EJ142" i="66"/>
  <c r="EH180" i="66"/>
  <c r="EH179" i="66"/>
  <c r="EI154" i="66"/>
  <c r="EI153" i="66"/>
  <c r="EI152" i="66"/>
  <c r="EJ128" i="66"/>
  <c r="EJ135" i="66" s="1"/>
  <c r="EI128" i="66"/>
  <c r="EI119" i="66"/>
  <c r="EI118" i="66"/>
  <c r="EI117" i="66"/>
  <c r="EI116" i="66"/>
  <c r="EI115" i="66"/>
  <c r="EI120" i="66" s="1"/>
  <c r="EI114" i="66"/>
  <c r="EI105" i="66"/>
  <c r="EI103" i="66"/>
  <c r="EI102" i="66"/>
  <c r="EI101" i="66"/>
  <c r="EI100" i="66"/>
  <c r="EJ78" i="66"/>
  <c r="EJ77" i="66"/>
  <c r="EI69" i="66"/>
  <c r="EI68" i="66"/>
  <c r="EI67" i="66"/>
  <c r="EI66" i="66"/>
  <c r="EI65" i="66"/>
  <c r="EI64" i="66"/>
  <c r="EI63" i="66"/>
  <c r="EI62" i="66"/>
  <c r="EI55" i="66"/>
  <c r="EI53" i="66"/>
  <c r="EJ42" i="66"/>
  <c r="EJ40" i="66"/>
  <c r="EI38" i="66"/>
  <c r="EJ38" i="66"/>
  <c r="EB142" i="52"/>
  <c r="EB145" i="74"/>
  <c r="EB145" i="56"/>
  <c r="EB145" i="60"/>
  <c r="EB145" i="64"/>
  <c r="EB145" i="67"/>
  <c r="EB145" i="69"/>
  <c r="EB145" i="70"/>
  <c r="EB145" i="52"/>
  <c r="EA117" i="74"/>
  <c r="EA117" i="56"/>
  <c r="EA120" i="56" s="1"/>
  <c r="EA117" i="60"/>
  <c r="EA117" i="64"/>
  <c r="EA117" i="67"/>
  <c r="EA120" i="67" s="1"/>
  <c r="EA117" i="69"/>
  <c r="EA117" i="70"/>
  <c r="EA117" i="52"/>
  <c r="EA120" i="52" s="1"/>
  <c r="EB119" i="52"/>
  <c r="EB118" i="52"/>
  <c r="EB116" i="52"/>
  <c r="EB115" i="52"/>
  <c r="EB114" i="52"/>
  <c r="EB105" i="52"/>
  <c r="EB104" i="52"/>
  <c r="EB103" i="52"/>
  <c r="EB102" i="52"/>
  <c r="EB101" i="52"/>
  <c r="EB100" i="52"/>
  <c r="EB69" i="52"/>
  <c r="EB68" i="52"/>
  <c r="EB67" i="52"/>
  <c r="EB66" i="52"/>
  <c r="EB65" i="52"/>
  <c r="EB64" i="52"/>
  <c r="EB63" i="52"/>
  <c r="EB62" i="52"/>
  <c r="EB56" i="52"/>
  <c r="EB27" i="52"/>
  <c r="DZ180" i="74"/>
  <c r="DZ179" i="74"/>
  <c r="EA154" i="74"/>
  <c r="EB135" i="74"/>
  <c r="EB128" i="74"/>
  <c r="EA128" i="74"/>
  <c r="EA120" i="74"/>
  <c r="EA103" i="74"/>
  <c r="EA102" i="74"/>
  <c r="EA101" i="74"/>
  <c r="EA100" i="74"/>
  <c r="EB78" i="74"/>
  <c r="EB84" i="74" s="1"/>
  <c r="EB93" i="74" s="1"/>
  <c r="EB77" i="74"/>
  <c r="EA70" i="74"/>
  <c r="EA64" i="74"/>
  <c r="EA53" i="74"/>
  <c r="EA55" i="74" s="1"/>
  <c r="EB42" i="74"/>
  <c r="EB40" i="74"/>
  <c r="EB38" i="74"/>
  <c r="DZ180" i="56"/>
  <c r="EA154" i="56"/>
  <c r="EB135" i="56"/>
  <c r="EB128" i="56"/>
  <c r="EA128" i="56"/>
  <c r="EA103" i="56"/>
  <c r="EA104" i="56" s="1"/>
  <c r="EA102" i="56"/>
  <c r="DZ181" i="56" s="1"/>
  <c r="EA100" i="56"/>
  <c r="EA101" i="56" s="1"/>
  <c r="EB78" i="56"/>
  <c r="EB77" i="56"/>
  <c r="EB84" i="56" s="1"/>
  <c r="EB93" i="56" s="1"/>
  <c r="EA70" i="56"/>
  <c r="EA64" i="56"/>
  <c r="EA53" i="56"/>
  <c r="DZ179" i="56" s="1"/>
  <c r="EB42" i="56"/>
  <c r="EB40" i="56"/>
  <c r="EB38" i="56"/>
  <c r="EB43" i="56" s="1"/>
  <c r="DZ180" i="60"/>
  <c r="EA154" i="60"/>
  <c r="EB135" i="60"/>
  <c r="EB128" i="60"/>
  <c r="EA128" i="60"/>
  <c r="EA120" i="60"/>
  <c r="EA103" i="60"/>
  <c r="EA102" i="60"/>
  <c r="DZ181" i="60" s="1"/>
  <c r="EA101" i="60"/>
  <c r="EA100" i="60"/>
  <c r="EA106" i="60" s="1"/>
  <c r="EB78" i="60"/>
  <c r="EB77" i="60"/>
  <c r="EB84" i="60" s="1"/>
  <c r="EB93" i="60" s="1"/>
  <c r="EA70" i="60"/>
  <c r="EA104" i="60" s="1"/>
  <c r="EA64" i="60"/>
  <c r="EA53" i="60"/>
  <c r="DZ179" i="60" s="1"/>
  <c r="DZ182" i="60" s="1"/>
  <c r="EB42" i="60"/>
  <c r="EB40" i="60"/>
  <c r="EB38" i="60"/>
  <c r="EB39" i="60" s="1"/>
  <c r="DZ180" i="64"/>
  <c r="EA154" i="64"/>
  <c r="EB135" i="64"/>
  <c r="EB128" i="64"/>
  <c r="EA128" i="64"/>
  <c r="EA103" i="64"/>
  <c r="EA102" i="64"/>
  <c r="DZ181" i="64" s="1"/>
  <c r="EA100" i="64"/>
  <c r="EA101" i="64" s="1"/>
  <c r="EB78" i="64"/>
  <c r="EB77" i="64"/>
  <c r="EA70" i="64"/>
  <c r="EA104" i="64" s="1"/>
  <c r="EA64" i="64"/>
  <c r="EA53" i="64"/>
  <c r="DZ179" i="64" s="1"/>
  <c r="EB42" i="64"/>
  <c r="EB40" i="64"/>
  <c r="EB38" i="64"/>
  <c r="EB43" i="64" s="1"/>
  <c r="DZ180" i="67"/>
  <c r="EA154" i="67"/>
  <c r="EB135" i="67"/>
  <c r="EB128" i="67"/>
  <c r="EA128" i="67"/>
  <c r="EA103" i="67"/>
  <c r="EA102" i="67"/>
  <c r="EA100" i="67"/>
  <c r="EB78" i="67"/>
  <c r="EB77" i="67"/>
  <c r="EA64" i="67"/>
  <c r="EA70" i="67" s="1"/>
  <c r="EA104" i="67" s="1"/>
  <c r="EA53" i="67"/>
  <c r="EB42" i="67"/>
  <c r="EB40" i="67"/>
  <c r="EB38" i="67"/>
  <c r="DZ180" i="69"/>
  <c r="EA154" i="69"/>
  <c r="EB135" i="69"/>
  <c r="EB128" i="69"/>
  <c r="EA128" i="69"/>
  <c r="EA120" i="69"/>
  <c r="EA103" i="69"/>
  <c r="EA102" i="69"/>
  <c r="EA100" i="69"/>
  <c r="EA101" i="69" s="1"/>
  <c r="EB78" i="69"/>
  <c r="EB84" i="69" s="1"/>
  <c r="EB93" i="69" s="1"/>
  <c r="EB77" i="69"/>
  <c r="EA64" i="69"/>
  <c r="EA70" i="69" s="1"/>
  <c r="EA53" i="69"/>
  <c r="EA55" i="69" s="1"/>
  <c r="EB42" i="69"/>
  <c r="EB40" i="69"/>
  <c r="EB38" i="69"/>
  <c r="EB43" i="69" s="1"/>
  <c r="DZ180" i="70"/>
  <c r="EA154" i="70"/>
  <c r="EB135" i="70"/>
  <c r="EB128" i="70"/>
  <c r="EA128" i="70"/>
  <c r="EA120" i="70"/>
  <c r="EA103" i="70"/>
  <c r="EA104" i="70" s="1"/>
  <c r="EA102" i="70"/>
  <c r="EA100" i="70"/>
  <c r="EB78" i="70"/>
  <c r="EB77" i="70"/>
  <c r="EA70" i="70"/>
  <c r="EA64" i="70"/>
  <c r="EA53" i="70"/>
  <c r="DZ179" i="70" s="1"/>
  <c r="EB42" i="70"/>
  <c r="EB40" i="70"/>
  <c r="EB38" i="70"/>
  <c r="EB43" i="70" s="1"/>
  <c r="DZ180" i="52"/>
  <c r="EA154" i="52"/>
  <c r="EB135" i="52"/>
  <c r="EB128" i="52"/>
  <c r="EA128" i="52"/>
  <c r="EA103" i="52"/>
  <c r="EA104" i="52" s="1"/>
  <c r="EA102" i="52"/>
  <c r="EA101" i="52"/>
  <c r="EA100" i="52"/>
  <c r="EA78" i="52"/>
  <c r="EB78" i="52" s="1"/>
  <c r="EB84" i="52" s="1"/>
  <c r="EB93" i="52" s="1"/>
  <c r="EA70" i="52"/>
  <c r="EA64" i="52"/>
  <c r="EA53" i="52"/>
  <c r="DZ179" i="52" s="1"/>
  <c r="EB42" i="52"/>
  <c r="EB40" i="52"/>
  <c r="EB38" i="52"/>
  <c r="EH145" i="37"/>
  <c r="EH145" i="54"/>
  <c r="EH145" i="55"/>
  <c r="EH145" i="57"/>
  <c r="EH145" i="58"/>
  <c r="EH142" i="37"/>
  <c r="EH142" i="54"/>
  <c r="EH142" i="55"/>
  <c r="EH142" i="58"/>
  <c r="EG117" i="37"/>
  <c r="EG117" i="54"/>
  <c r="EG117" i="55"/>
  <c r="EG117" i="57"/>
  <c r="EG117" i="58"/>
  <c r="EF145" i="37"/>
  <c r="EF145" i="54"/>
  <c r="EF145" i="55"/>
  <c r="EF145" i="57"/>
  <c r="EF145" i="58"/>
  <c r="EF142" i="37"/>
  <c r="EF142" i="54"/>
  <c r="EF142" i="55"/>
  <c r="EF142" i="58"/>
  <c r="EE117" i="37"/>
  <c r="EE117" i="54"/>
  <c r="EE117" i="55"/>
  <c r="EE117" i="57"/>
  <c r="EE117" i="58"/>
  <c r="ED181" i="37"/>
  <c r="ED180" i="37"/>
  <c r="ED179" i="37"/>
  <c r="ED182" i="37" s="1"/>
  <c r="EG154" i="37"/>
  <c r="EE154" i="37"/>
  <c r="EH128" i="37"/>
  <c r="EH135" i="37" s="1"/>
  <c r="EG128" i="37"/>
  <c r="EF128" i="37"/>
  <c r="EF135" i="37" s="1"/>
  <c r="EE128" i="37"/>
  <c r="EG103" i="37"/>
  <c r="EG104" i="37" s="1"/>
  <c r="EE103" i="37"/>
  <c r="EE104" i="37" s="1"/>
  <c r="EG102" i="37"/>
  <c r="EE102" i="37"/>
  <c r="EG101" i="37"/>
  <c r="EE101" i="37"/>
  <c r="EG100" i="37"/>
  <c r="EE100" i="37"/>
  <c r="EH78" i="37"/>
  <c r="EH84" i="37" s="1"/>
  <c r="EH93" i="37" s="1"/>
  <c r="EF78" i="37"/>
  <c r="EF84" i="37" s="1"/>
  <c r="EF93" i="37" s="1"/>
  <c r="EH77" i="37"/>
  <c r="EF77" i="37"/>
  <c r="EG70" i="37"/>
  <c r="EE70" i="37"/>
  <c r="EG64" i="37"/>
  <c r="EE64" i="37"/>
  <c r="EG56" i="37"/>
  <c r="EH183" i="37" s="1"/>
  <c r="EH184" i="37" s="1"/>
  <c r="EG55" i="37"/>
  <c r="EG57" i="37" s="1"/>
  <c r="EE55" i="37"/>
  <c r="EG53" i="37"/>
  <c r="EE53" i="37"/>
  <c r="EH42" i="37"/>
  <c r="EF42" i="37"/>
  <c r="EH40" i="37"/>
  <c r="EF40" i="37"/>
  <c r="EH38" i="37"/>
  <c r="EF38" i="37"/>
  <c r="ED180" i="54"/>
  <c r="EG154" i="54"/>
  <c r="EE154" i="54"/>
  <c r="EH128" i="54"/>
  <c r="EH135" i="54" s="1"/>
  <c r="EG128" i="54"/>
  <c r="EF128" i="54"/>
  <c r="EF135" i="54" s="1"/>
  <c r="EE128" i="54"/>
  <c r="EG120" i="54"/>
  <c r="EE104" i="54"/>
  <c r="EG103" i="54"/>
  <c r="EE103" i="54"/>
  <c r="EG102" i="54"/>
  <c r="EE102" i="54"/>
  <c r="EG100" i="54"/>
  <c r="EG101" i="54" s="1"/>
  <c r="EE100" i="54"/>
  <c r="EE101" i="54" s="1"/>
  <c r="EH78" i="54"/>
  <c r="EH84" i="54" s="1"/>
  <c r="EH93" i="54" s="1"/>
  <c r="EF78" i="54"/>
  <c r="EH77" i="54"/>
  <c r="EF77" i="54"/>
  <c r="EE70" i="54"/>
  <c r="EG64" i="54"/>
  <c r="EE64" i="54"/>
  <c r="EG55" i="54"/>
  <c r="EG53" i="54"/>
  <c r="EE53" i="54"/>
  <c r="ED179" i="54" s="1"/>
  <c r="EH42" i="54"/>
  <c r="EF42" i="54"/>
  <c r="EH40" i="54"/>
  <c r="EF40" i="54"/>
  <c r="EF39" i="54"/>
  <c r="EH38" i="54"/>
  <c r="EF38" i="54"/>
  <c r="ED181" i="55"/>
  <c r="ED180" i="55"/>
  <c r="EG154" i="55"/>
  <c r="EE154" i="55"/>
  <c r="EH135" i="55"/>
  <c r="EH128" i="55"/>
  <c r="EG128" i="55"/>
  <c r="EF128" i="55"/>
  <c r="EF135" i="55" s="1"/>
  <c r="EE128" i="55"/>
  <c r="EG103" i="55"/>
  <c r="EE103" i="55"/>
  <c r="EG102" i="55"/>
  <c r="EE102" i="55"/>
  <c r="EG101" i="55"/>
  <c r="EG100" i="55"/>
  <c r="EE100" i="55"/>
  <c r="EE101" i="55" s="1"/>
  <c r="EF84" i="55"/>
  <c r="EF93" i="55" s="1"/>
  <c r="EH78" i="55"/>
  <c r="EF78" i="55"/>
  <c r="EH77" i="55"/>
  <c r="EF77" i="55"/>
  <c r="EG70" i="55"/>
  <c r="EG64" i="55"/>
  <c r="EE64" i="55"/>
  <c r="EG55" i="55"/>
  <c r="EG56" i="55" s="1"/>
  <c r="EE55" i="55"/>
  <c r="EG53" i="55"/>
  <c r="EE53" i="55"/>
  <c r="ED179" i="55" s="1"/>
  <c r="EH42" i="55"/>
  <c r="EF42" i="55"/>
  <c r="EH40" i="55"/>
  <c r="EF40" i="55"/>
  <c r="EH38" i="55"/>
  <c r="EH39" i="55" s="1"/>
  <c r="EF38" i="55"/>
  <c r="ED180" i="57"/>
  <c r="EG154" i="57"/>
  <c r="EE154" i="57"/>
  <c r="EF135" i="57"/>
  <c r="EH128" i="57"/>
  <c r="EH135" i="57" s="1"/>
  <c r="EG128" i="57"/>
  <c r="EF128" i="57"/>
  <c r="EE128" i="57"/>
  <c r="EG103" i="57"/>
  <c r="EE103" i="57"/>
  <c r="EG102" i="57"/>
  <c r="EE102" i="57"/>
  <c r="ED181" i="57" s="1"/>
  <c r="EG100" i="57"/>
  <c r="EG101" i="57" s="1"/>
  <c r="EE100" i="57"/>
  <c r="EH78" i="57"/>
  <c r="EH84" i="57" s="1"/>
  <c r="EH93" i="57" s="1"/>
  <c r="EF78" i="57"/>
  <c r="EH77" i="57"/>
  <c r="EF77" i="57"/>
  <c r="EG64" i="57"/>
  <c r="EG70" i="57" s="1"/>
  <c r="EG104" i="57" s="1"/>
  <c r="EE64" i="57"/>
  <c r="EE70" i="57" s="1"/>
  <c r="EE104" i="57" s="1"/>
  <c r="EG53" i="57"/>
  <c r="EE53" i="57"/>
  <c r="EE55" i="57" s="1"/>
  <c r="EH42" i="57"/>
  <c r="EF42" i="57"/>
  <c r="EH40" i="57"/>
  <c r="EF40" i="57"/>
  <c r="EH38" i="57"/>
  <c r="EF38" i="57"/>
  <c r="ED180" i="58"/>
  <c r="ED179" i="58"/>
  <c r="EG154" i="58"/>
  <c r="EE154" i="58"/>
  <c r="EH135" i="58"/>
  <c r="EF135" i="58"/>
  <c r="EH128" i="58"/>
  <c r="EG128" i="58"/>
  <c r="EF128" i="58"/>
  <c r="EE128" i="58"/>
  <c r="EG120" i="58"/>
  <c r="EG103" i="58"/>
  <c r="EE103" i="58"/>
  <c r="EG102" i="58"/>
  <c r="EE102" i="58"/>
  <c r="EE101" i="58"/>
  <c r="EG100" i="58"/>
  <c r="EE100" i="58"/>
  <c r="EH77" i="58"/>
  <c r="EH84" i="58" s="1"/>
  <c r="EH93" i="58" s="1"/>
  <c r="EF77" i="58"/>
  <c r="EF84" i="58" s="1"/>
  <c r="EF93" i="58" s="1"/>
  <c r="EE70" i="58"/>
  <c r="EG64" i="58"/>
  <c r="EE64" i="58"/>
  <c r="EE56" i="58"/>
  <c r="EE55" i="58"/>
  <c r="EE57" i="58" s="1"/>
  <c r="EG53" i="58"/>
  <c r="EE53" i="58"/>
  <c r="EH42" i="58"/>
  <c r="EF42" i="58"/>
  <c r="EH40" i="58"/>
  <c r="EF40" i="58"/>
  <c r="EF38" i="58"/>
  <c r="EH38" i="58"/>
  <c r="EB84" i="70" l="1"/>
  <c r="EB93" i="70" s="1"/>
  <c r="EB39" i="70"/>
  <c r="EJ84" i="66"/>
  <c r="EJ93" i="66" s="1"/>
  <c r="EH84" i="55"/>
  <c r="EH93" i="55" s="1"/>
  <c r="EB41" i="74"/>
  <c r="EB44" i="74" s="1"/>
  <c r="EB39" i="74"/>
  <c r="EF84" i="54"/>
  <c r="EF93" i="54" s="1"/>
  <c r="EF41" i="54"/>
  <c r="EJ39" i="66"/>
  <c r="EH182" i="66"/>
  <c r="EI56" i="66"/>
  <c r="EH181" i="66"/>
  <c r="EI70" i="66"/>
  <c r="EI104" i="66" s="1"/>
  <c r="EB117" i="52"/>
  <c r="EB120" i="52" s="1"/>
  <c r="EB134" i="52" s="1"/>
  <c r="EB136" i="52" s="1"/>
  <c r="EB169" i="52" s="1"/>
  <c r="EB70" i="52"/>
  <c r="EB92" i="52" s="1"/>
  <c r="EB43" i="74"/>
  <c r="EB39" i="69"/>
  <c r="EB41" i="69" s="1"/>
  <c r="EB84" i="67"/>
  <c r="EB93" i="67" s="1"/>
  <c r="EB39" i="52"/>
  <c r="EB84" i="64"/>
  <c r="EB93" i="64" s="1"/>
  <c r="EA57" i="74"/>
  <c r="EA56" i="74"/>
  <c r="DZ182" i="64"/>
  <c r="EA57" i="69"/>
  <c r="EA56" i="69"/>
  <c r="EA104" i="69"/>
  <c r="DZ182" i="56"/>
  <c r="EB106" i="52"/>
  <c r="EB168" i="52" s="1"/>
  <c r="DZ181" i="70"/>
  <c r="DZ182" i="70" s="1"/>
  <c r="EB39" i="67"/>
  <c r="EB41" i="67" s="1"/>
  <c r="EA55" i="67"/>
  <c r="EA106" i="64"/>
  <c r="EA55" i="60"/>
  <c r="EA106" i="56"/>
  <c r="EA104" i="74"/>
  <c r="EA55" i="52"/>
  <c r="DZ179" i="69"/>
  <c r="EA120" i="64"/>
  <c r="EB41" i="60"/>
  <c r="EA55" i="70"/>
  <c r="DZ181" i="69"/>
  <c r="EA101" i="67"/>
  <c r="DZ179" i="67"/>
  <c r="EB39" i="64"/>
  <c r="EB43" i="60"/>
  <c r="EB44" i="60" s="1"/>
  <c r="EB39" i="56"/>
  <c r="EA106" i="52"/>
  <c r="EB41" i="70"/>
  <c r="EB44" i="70" s="1"/>
  <c r="EA55" i="64"/>
  <c r="EA55" i="56"/>
  <c r="DZ181" i="74"/>
  <c r="DZ182" i="74" s="1"/>
  <c r="DZ181" i="52"/>
  <c r="DZ182" i="52" s="1"/>
  <c r="DZ181" i="67"/>
  <c r="EB41" i="56"/>
  <c r="EB44" i="56" s="1"/>
  <c r="EA101" i="70"/>
  <c r="EE120" i="57"/>
  <c r="EH39" i="58"/>
  <c r="EH41" i="58" s="1"/>
  <c r="EF84" i="57"/>
  <c r="EF93" i="57" s="1"/>
  <c r="ED182" i="55"/>
  <c r="EG101" i="58"/>
  <c r="EH41" i="55"/>
  <c r="EE70" i="55"/>
  <c r="EE104" i="55" s="1"/>
  <c r="EH183" i="55"/>
  <c r="EH184" i="55" s="1"/>
  <c r="EE56" i="55"/>
  <c r="EF41" i="58"/>
  <c r="EF44" i="58" s="1"/>
  <c r="EG55" i="58"/>
  <c r="EH41" i="54"/>
  <c r="EE57" i="37"/>
  <c r="EG104" i="55"/>
  <c r="EE104" i="58"/>
  <c r="EG56" i="54"/>
  <c r="EG57" i="54" s="1"/>
  <c r="EF44" i="57"/>
  <c r="EF39" i="57"/>
  <c r="EF41" i="57" s="1"/>
  <c r="EE56" i="57"/>
  <c r="EF183" i="58"/>
  <c r="EH39" i="57"/>
  <c r="EH41" i="57" s="1"/>
  <c r="EE106" i="57"/>
  <c r="EE106" i="37"/>
  <c r="EG55" i="57"/>
  <c r="EG106" i="57"/>
  <c r="EH44" i="55"/>
  <c r="EH39" i="54"/>
  <c r="EF44" i="54"/>
  <c r="EE55" i="54"/>
  <c r="EG70" i="54"/>
  <c r="EG104" i="54" s="1"/>
  <c r="EE106" i="54"/>
  <c r="ED181" i="54"/>
  <c r="ED182" i="54" s="1"/>
  <c r="EF39" i="37"/>
  <c r="EE120" i="55"/>
  <c r="EF39" i="58"/>
  <c r="EG120" i="57"/>
  <c r="EE120" i="54"/>
  <c r="EG70" i="58"/>
  <c r="EG104" i="58" s="1"/>
  <c r="EE106" i="58"/>
  <c r="ED181" i="58"/>
  <c r="ED182" i="58" s="1"/>
  <c r="EG120" i="55"/>
  <c r="EF53" i="54"/>
  <c r="EG106" i="37"/>
  <c r="EE120" i="37"/>
  <c r="EH39" i="37"/>
  <c r="EH41" i="37" s="1"/>
  <c r="EH44" i="37" s="1"/>
  <c r="EE101" i="57"/>
  <c r="ED179" i="57"/>
  <c r="ED182" i="57" s="1"/>
  <c r="EG57" i="55"/>
  <c r="EE120" i="58"/>
  <c r="EE56" i="37"/>
  <c r="EG120" i="37"/>
  <c r="EF39" i="55"/>
  <c r="EB119" i="70" l="1"/>
  <c r="EB114" i="70"/>
  <c r="EB102" i="70"/>
  <c r="EB68" i="70"/>
  <c r="EB64" i="70"/>
  <c r="EB118" i="70"/>
  <c r="EB105" i="70"/>
  <c r="EB101" i="70"/>
  <c r="EB67" i="70"/>
  <c r="EB63" i="70"/>
  <c r="EB117" i="70"/>
  <c r="EB116" i="70"/>
  <c r="EB104" i="70"/>
  <c r="EB100" i="70"/>
  <c r="EB66" i="70"/>
  <c r="EB62" i="70"/>
  <c r="EB115" i="70"/>
  <c r="EB103" i="70"/>
  <c r="EB69" i="70"/>
  <c r="EB65" i="70"/>
  <c r="EB56" i="70"/>
  <c r="EB117" i="60"/>
  <c r="EB114" i="60"/>
  <c r="EB102" i="60"/>
  <c r="EB68" i="60"/>
  <c r="EB64" i="60"/>
  <c r="EB101" i="60"/>
  <c r="EB63" i="60"/>
  <c r="EB118" i="60"/>
  <c r="EB115" i="60"/>
  <c r="EB103" i="60"/>
  <c r="EB69" i="60"/>
  <c r="EB65" i="60"/>
  <c r="EB56" i="60"/>
  <c r="EB119" i="60"/>
  <c r="EB67" i="60"/>
  <c r="EB116" i="60"/>
  <c r="EB104" i="60"/>
  <c r="EB100" i="60"/>
  <c r="EB66" i="60"/>
  <c r="EB62" i="60"/>
  <c r="EB105" i="60"/>
  <c r="EB105" i="56"/>
  <c r="EB67" i="56"/>
  <c r="EB114" i="56"/>
  <c r="EB68" i="56"/>
  <c r="EB64" i="56"/>
  <c r="EB115" i="56"/>
  <c r="EB69" i="56"/>
  <c r="EB56" i="56"/>
  <c r="EB117" i="56"/>
  <c r="EB116" i="56"/>
  <c r="EB100" i="56"/>
  <c r="EB62" i="56"/>
  <c r="EB101" i="56"/>
  <c r="EB63" i="56"/>
  <c r="EB118" i="56"/>
  <c r="EB103" i="56"/>
  <c r="EB65" i="56"/>
  <c r="EB119" i="56"/>
  <c r="EB104" i="56"/>
  <c r="EB66" i="56"/>
  <c r="EB102" i="56"/>
  <c r="EF118" i="57"/>
  <c r="EF101" i="57"/>
  <c r="EF63" i="57"/>
  <c r="EF116" i="57"/>
  <c r="EF100" i="57"/>
  <c r="EF62" i="57"/>
  <c r="EF115" i="57"/>
  <c r="EF69" i="57"/>
  <c r="EF56" i="57"/>
  <c r="EF114" i="57"/>
  <c r="EF68" i="57"/>
  <c r="EF105" i="57"/>
  <c r="EF67" i="57"/>
  <c r="EF104" i="57"/>
  <c r="EF66" i="57"/>
  <c r="EF103" i="57"/>
  <c r="EF65" i="57"/>
  <c r="EF119" i="57"/>
  <c r="EF102" i="57"/>
  <c r="EF64" i="57"/>
  <c r="EF117" i="57"/>
  <c r="EH53" i="55"/>
  <c r="EH115" i="55"/>
  <c r="EH103" i="55"/>
  <c r="EH69" i="55"/>
  <c r="EH65" i="55"/>
  <c r="EH56" i="55"/>
  <c r="EH119" i="55"/>
  <c r="EH114" i="55"/>
  <c r="EH120" i="55" s="1"/>
  <c r="EH134" i="55" s="1"/>
  <c r="EH136" i="55" s="1"/>
  <c r="EH169" i="55" s="1"/>
  <c r="EH102" i="55"/>
  <c r="EH68" i="55"/>
  <c r="EH64" i="55"/>
  <c r="EH118" i="55"/>
  <c r="EH105" i="55"/>
  <c r="EH101" i="55"/>
  <c r="EH67" i="55"/>
  <c r="EH63" i="55"/>
  <c r="EH116" i="55"/>
  <c r="EH104" i="55"/>
  <c r="EH100" i="55"/>
  <c r="EH66" i="55"/>
  <c r="EH62" i="55"/>
  <c r="EH106" i="55"/>
  <c r="EH168" i="55" s="1"/>
  <c r="EH117" i="55"/>
  <c r="EB116" i="74"/>
  <c r="EB115" i="74"/>
  <c r="EB114" i="74"/>
  <c r="EB105" i="74"/>
  <c r="EB104" i="74"/>
  <c r="EB103" i="74"/>
  <c r="EB102" i="74"/>
  <c r="EB101" i="74"/>
  <c r="EB100" i="74"/>
  <c r="EB69" i="74"/>
  <c r="EB68" i="74"/>
  <c r="EB67" i="74"/>
  <c r="EB66" i="74"/>
  <c r="EB65" i="74"/>
  <c r="EB64" i="74"/>
  <c r="EB63" i="74"/>
  <c r="EB62" i="74"/>
  <c r="EB56" i="74"/>
  <c r="EB119" i="74"/>
  <c r="EB118" i="74"/>
  <c r="EB117" i="74"/>
  <c r="EB54" i="74"/>
  <c r="EB55" i="74" s="1"/>
  <c r="EB57" i="74" s="1"/>
  <c r="EB91" i="74" s="1"/>
  <c r="EB166" i="74"/>
  <c r="EB53" i="74"/>
  <c r="EF104" i="54"/>
  <c r="EF66" i="54"/>
  <c r="EF101" i="54"/>
  <c r="EF63" i="54"/>
  <c r="EF117" i="54"/>
  <c r="EF103" i="54"/>
  <c r="EF65" i="54"/>
  <c r="EF68" i="54"/>
  <c r="EF119" i="54"/>
  <c r="EF116" i="54"/>
  <c r="EF100" i="54"/>
  <c r="EF62" i="54"/>
  <c r="EF114" i="54"/>
  <c r="EF105" i="54"/>
  <c r="EF67" i="54"/>
  <c r="EF102" i="54"/>
  <c r="EF64" i="54"/>
  <c r="EF118" i="54"/>
  <c r="EF115" i="54"/>
  <c r="EF69" i="54"/>
  <c r="EF56" i="54"/>
  <c r="EH115" i="37"/>
  <c r="EH105" i="37"/>
  <c r="EH103" i="37"/>
  <c r="EH101" i="37"/>
  <c r="EH69" i="37"/>
  <c r="EH67" i="37"/>
  <c r="EH65" i="37"/>
  <c r="EH63" i="37"/>
  <c r="EH56" i="37"/>
  <c r="EH119" i="37"/>
  <c r="EH117" i="37"/>
  <c r="EH116" i="37"/>
  <c r="EH114" i="37"/>
  <c r="EH104" i="37"/>
  <c r="EH102" i="37"/>
  <c r="EH100" i="37"/>
  <c r="EH68" i="37"/>
  <c r="EH66" i="37"/>
  <c r="EH64" i="37"/>
  <c r="EH62" i="37"/>
  <c r="EH118" i="37"/>
  <c r="EH44" i="58"/>
  <c r="EF103" i="58"/>
  <c r="EF65" i="58"/>
  <c r="EF119" i="58"/>
  <c r="EF114" i="58"/>
  <c r="EF68" i="58"/>
  <c r="EF117" i="58"/>
  <c r="EF120" i="58" s="1"/>
  <c r="EF134" i="58" s="1"/>
  <c r="EF136" i="58" s="1"/>
  <c r="EF169" i="58" s="1"/>
  <c r="EF101" i="58"/>
  <c r="EF63" i="58"/>
  <c r="EF104" i="58"/>
  <c r="EF66" i="58"/>
  <c r="EF115" i="58"/>
  <c r="EF69" i="58"/>
  <c r="EF56" i="58"/>
  <c r="EF102" i="58"/>
  <c r="EF64" i="58"/>
  <c r="EF118" i="58"/>
  <c r="EF105" i="58"/>
  <c r="EF67" i="58"/>
  <c r="EF116" i="58"/>
  <c r="EF100" i="58"/>
  <c r="EF106" i="58" s="1"/>
  <c r="EF168" i="58" s="1"/>
  <c r="EF62" i="58"/>
  <c r="EJ183" i="66"/>
  <c r="EJ184" i="66" s="1"/>
  <c r="EJ41" i="66"/>
  <c r="EJ44" i="66" s="1"/>
  <c r="EI106" i="66"/>
  <c r="EI57" i="66"/>
  <c r="EB44" i="69"/>
  <c r="EB54" i="70"/>
  <c r="EB166" i="70"/>
  <c r="EB53" i="70"/>
  <c r="EB166" i="56"/>
  <c r="EB53" i="56"/>
  <c r="EB54" i="56"/>
  <c r="EB41" i="64"/>
  <c r="EB44" i="64" s="1"/>
  <c r="EA56" i="52"/>
  <c r="EB183" i="69"/>
  <c r="EB183" i="74"/>
  <c r="EB184" i="74" s="1"/>
  <c r="EA56" i="70"/>
  <c r="EB41" i="52"/>
  <c r="EB44" i="52" s="1"/>
  <c r="EA106" i="69"/>
  <c r="EA56" i="60"/>
  <c r="EA57" i="60"/>
  <c r="EB44" i="67"/>
  <c r="EA56" i="56"/>
  <c r="EA57" i="56"/>
  <c r="EB54" i="60"/>
  <c r="EB53" i="60"/>
  <c r="EB55" i="60" s="1"/>
  <c r="EB166" i="60"/>
  <c r="DZ182" i="69"/>
  <c r="EA106" i="70"/>
  <c r="EA106" i="74"/>
  <c r="EA56" i="64"/>
  <c r="EA57" i="64"/>
  <c r="DZ182" i="67"/>
  <c r="EA57" i="67"/>
  <c r="EA56" i="67"/>
  <c r="EA106" i="67"/>
  <c r="EF166" i="58"/>
  <c r="EF54" i="58"/>
  <c r="EF53" i="58"/>
  <c r="EF55" i="58" s="1"/>
  <c r="EF54" i="57"/>
  <c r="EF166" i="57"/>
  <c r="EF53" i="57"/>
  <c r="EF55" i="57" s="1"/>
  <c r="EH166" i="37"/>
  <c r="EH54" i="37"/>
  <c r="EH53" i="37"/>
  <c r="EH55" i="37" s="1"/>
  <c r="EH57" i="37" s="1"/>
  <c r="EH91" i="37" s="1"/>
  <c r="EG106" i="54"/>
  <c r="EH54" i="58"/>
  <c r="EH166" i="58"/>
  <c r="EH53" i="58"/>
  <c r="EF41" i="55"/>
  <c r="EF44" i="55" s="1"/>
  <c r="EG56" i="57"/>
  <c r="EG57" i="57"/>
  <c r="EF183" i="55"/>
  <c r="EF184" i="55" s="1"/>
  <c r="EF183" i="37"/>
  <c r="EF184" i="37" s="1"/>
  <c r="EF41" i="37"/>
  <c r="EF44" i="37" s="1"/>
  <c r="EG106" i="58"/>
  <c r="EH44" i="57"/>
  <c r="EG106" i="55"/>
  <c r="EE56" i="54"/>
  <c r="EE57" i="54"/>
  <c r="EE57" i="55"/>
  <c r="EF54" i="54"/>
  <c r="EF55" i="54" s="1"/>
  <c r="EF166" i="54"/>
  <c r="EF183" i="57"/>
  <c r="EF184" i="57" s="1"/>
  <c r="EE106" i="55"/>
  <c r="EH183" i="54"/>
  <c r="EH184" i="54" s="1"/>
  <c r="EH44" i="54"/>
  <c r="EF184" i="58"/>
  <c r="EE57" i="57"/>
  <c r="EH54" i="55"/>
  <c r="EH55" i="55" s="1"/>
  <c r="EH57" i="55" s="1"/>
  <c r="EH91" i="55" s="1"/>
  <c r="EH166" i="55"/>
  <c r="EG57" i="58"/>
  <c r="EG56" i="58"/>
  <c r="EB106" i="70" l="1"/>
  <c r="EB168" i="70" s="1"/>
  <c r="EB55" i="70"/>
  <c r="EB120" i="70"/>
  <c r="EB134" i="70" s="1"/>
  <c r="EB136" i="70" s="1"/>
  <c r="EB169" i="70" s="1"/>
  <c r="EB70" i="70"/>
  <c r="EB92" i="70" s="1"/>
  <c r="EB53" i="69"/>
  <c r="EB101" i="69"/>
  <c r="EB63" i="69"/>
  <c r="EB117" i="69"/>
  <c r="EB114" i="69"/>
  <c r="EB68" i="69"/>
  <c r="EB103" i="69"/>
  <c r="EB65" i="69"/>
  <c r="EB119" i="69"/>
  <c r="EB116" i="69"/>
  <c r="EB100" i="69"/>
  <c r="EB62" i="69"/>
  <c r="EB105" i="69"/>
  <c r="EB67" i="69"/>
  <c r="EB102" i="69"/>
  <c r="EB64" i="69"/>
  <c r="EB118" i="69"/>
  <c r="EB115" i="69"/>
  <c r="EB69" i="69"/>
  <c r="EB56" i="69"/>
  <c r="EB104" i="69"/>
  <c r="EB66" i="69"/>
  <c r="EB166" i="69"/>
  <c r="EB54" i="69"/>
  <c r="EB55" i="69" s="1"/>
  <c r="EB116" i="67"/>
  <c r="EB114" i="67"/>
  <c r="EB104" i="67"/>
  <c r="EB102" i="67"/>
  <c r="EB100" i="67"/>
  <c r="EB68" i="67"/>
  <c r="EB66" i="67"/>
  <c r="EB64" i="67"/>
  <c r="EB62" i="67"/>
  <c r="EB118" i="67"/>
  <c r="EB115" i="67"/>
  <c r="EB105" i="67"/>
  <c r="EB103" i="67"/>
  <c r="EB101" i="67"/>
  <c r="EB69" i="67"/>
  <c r="EB67" i="67"/>
  <c r="EB65" i="67"/>
  <c r="EB63" i="67"/>
  <c r="EB56" i="67"/>
  <c r="EB119" i="67"/>
  <c r="EB117" i="67"/>
  <c r="EB103" i="64"/>
  <c r="EB65" i="64"/>
  <c r="EB100" i="64"/>
  <c r="EB119" i="64"/>
  <c r="EB114" i="64"/>
  <c r="EB68" i="64"/>
  <c r="EB101" i="64"/>
  <c r="EB63" i="64"/>
  <c r="EB116" i="64"/>
  <c r="EB117" i="64"/>
  <c r="EB104" i="64"/>
  <c r="EB66" i="64"/>
  <c r="EB62" i="64"/>
  <c r="EB115" i="64"/>
  <c r="EB69" i="64"/>
  <c r="EB56" i="64"/>
  <c r="EB102" i="64"/>
  <c r="EB64" i="64"/>
  <c r="EB118" i="64"/>
  <c r="EB105" i="64"/>
  <c r="EB67" i="64"/>
  <c r="EB106" i="60"/>
  <c r="EB168" i="60" s="1"/>
  <c r="EB70" i="60"/>
  <c r="EB92" i="60" s="1"/>
  <c r="EB120" i="60"/>
  <c r="EB134" i="60" s="1"/>
  <c r="EB136" i="60" s="1"/>
  <c r="EB169" i="60" s="1"/>
  <c r="EB70" i="56"/>
  <c r="EB92" i="56" s="1"/>
  <c r="EB106" i="56"/>
  <c r="EB168" i="56" s="1"/>
  <c r="EB120" i="56"/>
  <c r="EB134" i="56" s="1"/>
  <c r="EB136" i="56" s="1"/>
  <c r="EB169" i="56" s="1"/>
  <c r="EH118" i="57"/>
  <c r="EH102" i="57"/>
  <c r="EH64" i="57"/>
  <c r="EH65" i="57"/>
  <c r="EH117" i="57"/>
  <c r="EH101" i="57"/>
  <c r="EH63" i="57"/>
  <c r="EH116" i="57"/>
  <c r="EH100" i="57"/>
  <c r="EH62" i="57"/>
  <c r="EH119" i="57"/>
  <c r="EH115" i="57"/>
  <c r="EH69" i="57"/>
  <c r="EH56" i="57"/>
  <c r="EH114" i="57"/>
  <c r="EH120" i="57" s="1"/>
  <c r="EH134" i="57" s="1"/>
  <c r="EH136" i="57" s="1"/>
  <c r="EH169" i="57" s="1"/>
  <c r="EH68" i="57"/>
  <c r="EH105" i="57"/>
  <c r="EH67" i="57"/>
  <c r="EH104" i="57"/>
  <c r="EH66" i="57"/>
  <c r="EH103" i="57"/>
  <c r="EF106" i="57"/>
  <c r="EF168" i="57" s="1"/>
  <c r="EF70" i="57"/>
  <c r="EF92" i="57" s="1"/>
  <c r="EF120" i="57"/>
  <c r="EF134" i="57" s="1"/>
  <c r="EF136" i="57" s="1"/>
  <c r="EF169" i="57" s="1"/>
  <c r="EH70" i="55"/>
  <c r="EH92" i="55" s="1"/>
  <c r="EH94" i="55"/>
  <c r="EF114" i="55"/>
  <c r="EF118" i="55"/>
  <c r="EF105" i="55"/>
  <c r="EF101" i="55"/>
  <c r="EF67" i="55"/>
  <c r="EF63" i="55"/>
  <c r="EF117" i="55"/>
  <c r="EF102" i="55"/>
  <c r="EF116" i="55"/>
  <c r="EF104" i="55"/>
  <c r="EF100" i="55"/>
  <c r="EF106" i="55" s="1"/>
  <c r="EF168" i="55" s="1"/>
  <c r="EF66" i="55"/>
  <c r="EF62" i="55"/>
  <c r="EF70" i="55" s="1"/>
  <c r="EF92" i="55" s="1"/>
  <c r="EF68" i="55"/>
  <c r="EF115" i="55"/>
  <c r="EF103" i="55"/>
  <c r="EF69" i="55"/>
  <c r="EF65" i="55"/>
  <c r="EF56" i="55"/>
  <c r="EF64" i="55"/>
  <c r="EF119" i="55"/>
  <c r="EB120" i="74"/>
  <c r="EB134" i="74" s="1"/>
  <c r="EB136" i="74" s="1"/>
  <c r="EB169" i="74" s="1"/>
  <c r="EB70" i="74"/>
  <c r="EB92" i="74" s="1"/>
  <c r="EB94" i="74" s="1"/>
  <c r="EB106" i="74"/>
  <c r="EB168" i="74" s="1"/>
  <c r="EH105" i="54"/>
  <c r="EH67" i="54"/>
  <c r="EH119" i="54"/>
  <c r="EH102" i="54"/>
  <c r="EH64" i="54"/>
  <c r="EH100" i="54"/>
  <c r="EH118" i="54"/>
  <c r="EH115" i="54"/>
  <c r="EH69" i="54"/>
  <c r="EH56" i="54"/>
  <c r="EH116" i="54"/>
  <c r="EH104" i="54"/>
  <c r="EH66" i="54"/>
  <c r="EH101" i="54"/>
  <c r="EH63" i="54"/>
  <c r="EH117" i="54"/>
  <c r="EH114" i="54"/>
  <c r="EH68" i="54"/>
  <c r="EH62" i="54"/>
  <c r="EH103" i="54"/>
  <c r="EH65" i="54"/>
  <c r="EF70" i="54"/>
  <c r="EF92" i="54" s="1"/>
  <c r="EF120" i="54"/>
  <c r="EF134" i="54" s="1"/>
  <c r="EF136" i="54" s="1"/>
  <c r="EF169" i="54" s="1"/>
  <c r="EF106" i="54"/>
  <c r="EF168" i="54" s="1"/>
  <c r="EH70" i="37"/>
  <c r="EH92" i="37" s="1"/>
  <c r="EH120" i="37"/>
  <c r="EH134" i="37" s="1"/>
  <c r="EH136" i="37" s="1"/>
  <c r="EH169" i="37" s="1"/>
  <c r="EH106" i="37"/>
  <c r="EH168" i="37" s="1"/>
  <c r="EH94" i="37"/>
  <c r="EF116" i="37"/>
  <c r="EF114" i="37"/>
  <c r="EF104" i="37"/>
  <c r="EF102" i="37"/>
  <c r="EF100" i="37"/>
  <c r="EF68" i="37"/>
  <c r="EF66" i="37"/>
  <c r="EF64" i="37"/>
  <c r="EF62" i="37"/>
  <c r="EF118" i="37"/>
  <c r="EF115" i="37"/>
  <c r="EF105" i="37"/>
  <c r="EF103" i="37"/>
  <c r="EF101" i="37"/>
  <c r="EF69" i="37"/>
  <c r="EF67" i="37"/>
  <c r="EF65" i="37"/>
  <c r="EF63" i="37"/>
  <c r="EF56" i="37"/>
  <c r="EF119" i="37"/>
  <c r="EF117" i="37"/>
  <c r="EH104" i="58"/>
  <c r="EH66" i="58"/>
  <c r="EH115" i="58"/>
  <c r="EH69" i="58"/>
  <c r="EH56" i="58"/>
  <c r="EH101" i="58"/>
  <c r="EH102" i="58"/>
  <c r="EH64" i="58"/>
  <c r="EH105" i="58"/>
  <c r="EH67" i="58"/>
  <c r="EH118" i="58"/>
  <c r="EH116" i="58"/>
  <c r="EH100" i="58"/>
  <c r="EH62" i="58"/>
  <c r="EH70" i="58" s="1"/>
  <c r="EH92" i="58" s="1"/>
  <c r="EH119" i="58"/>
  <c r="EH103" i="58"/>
  <c r="EH65" i="58"/>
  <c r="EH114" i="58"/>
  <c r="EH68" i="58"/>
  <c r="EH63" i="58"/>
  <c r="EH117" i="58"/>
  <c r="EH120" i="58" s="1"/>
  <c r="EH134" i="58" s="1"/>
  <c r="EH136" i="58" s="1"/>
  <c r="EH169" i="58" s="1"/>
  <c r="EF70" i="58"/>
  <c r="EF92" i="58" s="1"/>
  <c r="EF57" i="58"/>
  <c r="EF91" i="58" s="1"/>
  <c r="EF94" i="58" s="1"/>
  <c r="EJ54" i="66"/>
  <c r="EJ166" i="66"/>
  <c r="EJ53" i="66"/>
  <c r="EJ55" i="66" s="1"/>
  <c r="EJ119" i="66"/>
  <c r="EJ116" i="66"/>
  <c r="EJ101" i="66"/>
  <c r="EJ105" i="66"/>
  <c r="EJ100" i="66"/>
  <c r="EJ65" i="66"/>
  <c r="EJ118" i="66"/>
  <c r="EJ103" i="66"/>
  <c r="EJ69" i="66"/>
  <c r="EJ62" i="66"/>
  <c r="EJ68" i="66"/>
  <c r="EJ66" i="66"/>
  <c r="EJ63" i="66"/>
  <c r="EJ64" i="66"/>
  <c r="EJ67" i="66"/>
  <c r="EJ102" i="66"/>
  <c r="EJ115" i="66"/>
  <c r="EJ114" i="66"/>
  <c r="EJ117" i="66"/>
  <c r="EJ104" i="66"/>
  <c r="EJ56" i="66"/>
  <c r="EB166" i="64"/>
  <c r="EB54" i="64"/>
  <c r="EB53" i="64"/>
  <c r="EB55" i="64" s="1"/>
  <c r="EB54" i="67"/>
  <c r="EB166" i="67"/>
  <c r="EB53" i="67"/>
  <c r="EB183" i="60"/>
  <c r="EB184" i="60" s="1"/>
  <c r="EB57" i="60"/>
  <c r="EB91" i="60" s="1"/>
  <c r="EB94" i="60" s="1"/>
  <c r="EB183" i="64"/>
  <c r="EB184" i="64" s="1"/>
  <c r="EB184" i="69"/>
  <c r="EB183" i="52"/>
  <c r="EB184" i="52" s="1"/>
  <c r="EB57" i="70"/>
  <c r="EB91" i="70" s="1"/>
  <c r="EB94" i="70" s="1"/>
  <c r="EB183" i="70"/>
  <c r="EB184" i="70" s="1"/>
  <c r="EA57" i="52"/>
  <c r="EB53" i="52"/>
  <c r="EB166" i="52"/>
  <c r="EB54" i="52"/>
  <c r="EB183" i="56"/>
  <c r="EB184" i="56" s="1"/>
  <c r="EA57" i="70"/>
  <c r="EB183" i="67"/>
  <c r="EB184" i="67" s="1"/>
  <c r="EB55" i="56"/>
  <c r="EB57" i="56" s="1"/>
  <c r="EB91" i="56" s="1"/>
  <c r="EB94" i="56" s="1"/>
  <c r="EH167" i="55"/>
  <c r="EF166" i="37"/>
  <c r="EF54" i="37"/>
  <c r="EF53" i="37"/>
  <c r="EF55" i="37" s="1"/>
  <c r="EF57" i="37" s="1"/>
  <c r="EF91" i="37" s="1"/>
  <c r="EF54" i="55"/>
  <c r="EF166" i="55"/>
  <c r="EF53" i="55"/>
  <c r="EH166" i="54"/>
  <c r="EH53" i="54"/>
  <c r="EH54" i="54"/>
  <c r="EF183" i="54"/>
  <c r="EF184" i="54" s="1"/>
  <c r="EH55" i="58"/>
  <c r="EF57" i="57"/>
  <c r="EF91" i="57" s="1"/>
  <c r="EH54" i="57"/>
  <c r="EH166" i="57"/>
  <c r="EH53" i="57"/>
  <c r="EF57" i="54"/>
  <c r="EF91" i="54" s="1"/>
  <c r="EF94" i="54" s="1"/>
  <c r="EH183" i="57"/>
  <c r="EH184" i="57" s="1"/>
  <c r="EH183" i="58"/>
  <c r="EH184" i="58" s="1"/>
  <c r="EB70" i="69" l="1"/>
  <c r="EB92" i="69" s="1"/>
  <c r="EB120" i="69"/>
  <c r="EB134" i="69" s="1"/>
  <c r="EB136" i="69" s="1"/>
  <c r="EB169" i="69" s="1"/>
  <c r="EB106" i="69"/>
  <c r="EB168" i="69" s="1"/>
  <c r="EB57" i="69"/>
  <c r="EB91" i="69" s="1"/>
  <c r="EB94" i="69" s="1"/>
  <c r="EB120" i="67"/>
  <c r="EB134" i="67" s="1"/>
  <c r="EB136" i="67" s="1"/>
  <c r="EB169" i="67" s="1"/>
  <c r="EB106" i="67"/>
  <c r="EB168" i="67" s="1"/>
  <c r="EB70" i="67"/>
  <c r="EB92" i="67" s="1"/>
  <c r="EB70" i="64"/>
  <c r="EB92" i="64" s="1"/>
  <c r="EB120" i="64"/>
  <c r="EB134" i="64" s="1"/>
  <c r="EB136" i="64" s="1"/>
  <c r="EB169" i="64" s="1"/>
  <c r="EB106" i="64"/>
  <c r="EB168" i="64" s="1"/>
  <c r="EH55" i="57"/>
  <c r="EH70" i="57"/>
  <c r="EH92" i="57" s="1"/>
  <c r="EH106" i="57"/>
  <c r="EH168" i="57" s="1"/>
  <c r="EF94" i="57"/>
  <c r="EF167" i="57" s="1"/>
  <c r="EF120" i="55"/>
  <c r="EF134" i="55" s="1"/>
  <c r="EF136" i="55" s="1"/>
  <c r="EF169" i="55" s="1"/>
  <c r="EB167" i="74"/>
  <c r="EH106" i="54"/>
  <c r="EH168" i="54" s="1"/>
  <c r="EH70" i="54"/>
  <c r="EH92" i="54" s="1"/>
  <c r="EH55" i="54"/>
  <c r="EH57" i="54" s="1"/>
  <c r="EH91" i="54" s="1"/>
  <c r="EH94" i="54" s="1"/>
  <c r="EH120" i="54"/>
  <c r="EH134" i="54" s="1"/>
  <c r="EH136" i="54" s="1"/>
  <c r="EH169" i="54" s="1"/>
  <c r="EH167" i="37"/>
  <c r="EF106" i="37"/>
  <c r="EF168" i="37" s="1"/>
  <c r="EF120" i="37"/>
  <c r="EF134" i="37" s="1"/>
  <c r="EF136" i="37" s="1"/>
  <c r="EF169" i="37" s="1"/>
  <c r="EF70" i="37"/>
  <c r="EF92" i="37" s="1"/>
  <c r="EF94" i="37" s="1"/>
  <c r="EH106" i="58"/>
  <c r="EH168" i="58" s="1"/>
  <c r="EF167" i="58"/>
  <c r="EJ57" i="66"/>
  <c r="EJ91" i="66" s="1"/>
  <c r="EJ94" i="66" s="1"/>
  <c r="EJ106" i="66"/>
  <c r="EJ168" i="66" s="1"/>
  <c r="EJ120" i="66"/>
  <c r="EJ134" i="66" s="1"/>
  <c r="EJ136" i="66" s="1"/>
  <c r="EJ169" i="66" s="1"/>
  <c r="EJ70" i="66"/>
  <c r="EJ92" i="66" s="1"/>
  <c r="EB55" i="52"/>
  <c r="EB57" i="52" s="1"/>
  <c r="EB91" i="52" s="1"/>
  <c r="EB94" i="52" s="1"/>
  <c r="EB167" i="52" s="1"/>
  <c r="EB167" i="70"/>
  <c r="EB167" i="60"/>
  <c r="EB57" i="64"/>
  <c r="EB91" i="64" s="1"/>
  <c r="EB94" i="64" s="1"/>
  <c r="EB167" i="56"/>
  <c r="EB55" i="67"/>
  <c r="EB57" i="67" s="1"/>
  <c r="EB91" i="67" s="1"/>
  <c r="EB94" i="67" s="1"/>
  <c r="EH57" i="57"/>
  <c r="EH91" i="57" s="1"/>
  <c r="EH94" i="57" s="1"/>
  <c r="EH57" i="58"/>
  <c r="EH91" i="58" s="1"/>
  <c r="EH94" i="58" s="1"/>
  <c r="EF167" i="54"/>
  <c r="EF55" i="55"/>
  <c r="EF57" i="55" s="1"/>
  <c r="EF91" i="55" s="1"/>
  <c r="EF94" i="55" s="1"/>
  <c r="EB167" i="69" l="1"/>
  <c r="EH167" i="54"/>
  <c r="EF167" i="37"/>
  <c r="EJ167" i="66"/>
  <c r="EB167" i="67"/>
  <c r="EB167" i="64"/>
  <c r="EF167" i="55"/>
  <c r="EH167" i="58"/>
  <c r="EH167" i="57"/>
  <c r="HR30" i="73" l="1"/>
  <c r="HH30" i="73"/>
  <c r="IL33" i="73"/>
  <c r="IL30" i="73"/>
  <c r="EH30" i="73"/>
  <c r="EG30" i="73"/>
  <c r="EC145" i="66"/>
  <c r="EC142" i="66"/>
  <c r="EA180" i="66"/>
  <c r="EB154" i="66"/>
  <c r="EC128" i="66"/>
  <c r="EC135" i="66" s="1"/>
  <c r="EB128" i="66"/>
  <c r="EB103" i="66"/>
  <c r="EB78" i="66"/>
  <c r="EC78" i="66" s="1"/>
  <c r="EC77" i="66"/>
  <c r="EB55" i="66"/>
  <c r="EB53" i="66"/>
  <c r="EA179" i="66" s="1"/>
  <c r="EC42" i="66"/>
  <c r="EC40" i="66"/>
  <c r="EB38" i="66"/>
  <c r="DU145" i="70"/>
  <c r="DU142" i="70"/>
  <c r="DT117" i="70"/>
  <c r="DT120" i="70" s="1"/>
  <c r="DU145" i="69"/>
  <c r="DU142" i="69"/>
  <c r="DT117" i="69"/>
  <c r="DU145" i="67"/>
  <c r="DU142" i="67"/>
  <c r="DN142" i="67"/>
  <c r="DT117" i="67"/>
  <c r="DU145" i="64"/>
  <c r="DU142" i="64"/>
  <c r="DT117" i="64"/>
  <c r="DT120" i="64" s="1"/>
  <c r="DU145" i="60"/>
  <c r="DU142" i="60"/>
  <c r="DT117" i="60"/>
  <c r="DT120" i="60" s="1"/>
  <c r="DU145" i="56"/>
  <c r="DU142" i="56"/>
  <c r="DT117" i="56"/>
  <c r="DT120" i="56" s="1"/>
  <c r="DU145" i="74"/>
  <c r="DU142" i="74"/>
  <c r="DT117" i="74"/>
  <c r="DT120" i="74" s="1"/>
  <c r="DU145" i="52"/>
  <c r="DU142" i="52"/>
  <c r="DT117" i="52"/>
  <c r="DT120" i="52" s="1"/>
  <c r="DS180" i="74"/>
  <c r="DT154" i="74"/>
  <c r="DU128" i="74"/>
  <c r="DU135" i="74" s="1"/>
  <c r="DT128" i="74"/>
  <c r="DT103" i="74"/>
  <c r="DT102" i="74"/>
  <c r="DT100" i="74"/>
  <c r="DT78" i="74"/>
  <c r="DU78" i="74" s="1"/>
  <c r="DU77" i="74"/>
  <c r="DT64" i="74"/>
  <c r="DT70" i="74" s="1"/>
  <c r="DT53" i="74"/>
  <c r="DT55" i="74" s="1"/>
  <c r="DU42" i="74"/>
  <c r="DU40" i="74"/>
  <c r="DU38" i="74"/>
  <c r="DU39" i="74" s="1"/>
  <c r="DS180" i="56"/>
  <c r="DT154" i="56"/>
  <c r="DU128" i="56"/>
  <c r="DU135" i="56" s="1"/>
  <c r="DT128" i="56"/>
  <c r="DT103" i="56"/>
  <c r="DT102" i="56"/>
  <c r="DS181" i="56" s="1"/>
  <c r="DT100" i="56"/>
  <c r="DT101" i="56" s="1"/>
  <c r="DT78" i="56"/>
  <c r="DU78" i="56" s="1"/>
  <c r="DU77" i="56"/>
  <c r="DT64" i="56"/>
  <c r="DT70" i="56" s="1"/>
  <c r="DT53" i="56"/>
  <c r="DS179" i="56" s="1"/>
  <c r="DU42" i="56"/>
  <c r="DU40" i="56"/>
  <c r="DS180" i="60"/>
  <c r="DT154" i="60"/>
  <c r="DU128" i="60"/>
  <c r="DU135" i="60" s="1"/>
  <c r="DT128" i="60"/>
  <c r="DT103" i="60"/>
  <c r="DT102" i="60"/>
  <c r="DT100" i="60"/>
  <c r="DT78" i="60"/>
  <c r="DU78" i="60" s="1"/>
  <c r="DU77" i="60"/>
  <c r="DT64" i="60"/>
  <c r="DT70" i="60" s="1"/>
  <c r="DT53" i="60"/>
  <c r="DT55" i="60" s="1"/>
  <c r="DU42" i="60"/>
  <c r="DU40" i="60"/>
  <c r="DS180" i="64"/>
  <c r="DT154" i="64"/>
  <c r="DU128" i="64"/>
  <c r="DU135" i="64" s="1"/>
  <c r="DT128" i="64"/>
  <c r="DT103" i="64"/>
  <c r="DT102" i="64"/>
  <c r="DS181" i="64" s="1"/>
  <c r="DT100" i="64"/>
  <c r="DT101" i="64" s="1"/>
  <c r="DT78" i="64"/>
  <c r="DU78" i="64" s="1"/>
  <c r="DU77" i="64"/>
  <c r="DT64" i="64"/>
  <c r="DT70" i="64" s="1"/>
  <c r="DT53" i="64"/>
  <c r="DS179" i="64" s="1"/>
  <c r="DU42" i="64"/>
  <c r="DU40" i="64"/>
  <c r="DS180" i="67"/>
  <c r="DT154" i="67"/>
  <c r="DU128" i="67"/>
  <c r="DU135" i="67" s="1"/>
  <c r="DT128" i="67"/>
  <c r="DT120" i="67"/>
  <c r="DT103" i="67"/>
  <c r="DT102" i="67"/>
  <c r="DT100" i="67"/>
  <c r="DT78" i="67"/>
  <c r="DU78" i="67" s="1"/>
  <c r="DU77" i="67"/>
  <c r="DT64" i="67"/>
  <c r="DT70" i="67" s="1"/>
  <c r="DT53" i="67"/>
  <c r="DT55" i="67" s="1"/>
  <c r="DU42" i="67"/>
  <c r="DU40" i="67"/>
  <c r="DU38" i="67"/>
  <c r="DS180" i="69"/>
  <c r="DT154" i="69"/>
  <c r="DU128" i="69"/>
  <c r="DU135" i="69" s="1"/>
  <c r="DT128" i="69"/>
  <c r="DT120" i="69"/>
  <c r="DT103" i="69"/>
  <c r="DT102" i="69"/>
  <c r="DT100" i="69"/>
  <c r="DT101" i="69" s="1"/>
  <c r="DT78" i="69"/>
  <c r="DU78" i="69" s="1"/>
  <c r="DU77" i="69"/>
  <c r="DT64" i="69"/>
  <c r="DT53" i="69"/>
  <c r="DT55" i="69" s="1"/>
  <c r="DU42" i="69"/>
  <c r="DU40" i="69"/>
  <c r="DU38" i="69"/>
  <c r="DU43" i="69" s="1"/>
  <c r="DS180" i="70"/>
  <c r="DT154" i="70"/>
  <c r="DU128" i="70"/>
  <c r="DU135" i="70" s="1"/>
  <c r="DT128" i="70"/>
  <c r="DT103" i="70"/>
  <c r="DT102" i="70"/>
  <c r="DS181" i="70" s="1"/>
  <c r="DT100" i="70"/>
  <c r="DT101" i="70" s="1"/>
  <c r="DT78" i="70"/>
  <c r="DU78" i="70" s="1"/>
  <c r="DU77" i="70"/>
  <c r="DT64" i="70"/>
  <c r="DT53" i="70"/>
  <c r="DS179" i="70" s="1"/>
  <c r="DU42" i="70"/>
  <c r="DU40" i="70"/>
  <c r="DU38" i="70"/>
  <c r="DS180" i="52"/>
  <c r="DT154" i="52"/>
  <c r="DU128" i="52"/>
  <c r="DU135" i="52" s="1"/>
  <c r="DT128" i="52"/>
  <c r="DT103" i="52"/>
  <c r="DT102" i="52"/>
  <c r="DT100" i="52"/>
  <c r="DT78" i="52"/>
  <c r="DU78" i="52" s="1"/>
  <c r="DU84" i="52" s="1"/>
  <c r="DU93" i="52" s="1"/>
  <c r="DT64" i="52"/>
  <c r="DT53" i="52"/>
  <c r="DS179" i="52" s="1"/>
  <c r="DU42" i="52"/>
  <c r="DU40" i="52"/>
  <c r="DU27" i="52"/>
  <c r="DU38" i="52" s="1"/>
  <c r="DU39" i="52" s="1"/>
  <c r="DY145" i="57"/>
  <c r="DW145" i="57"/>
  <c r="DY145" i="55"/>
  <c r="DW145" i="55"/>
  <c r="DY145" i="54"/>
  <c r="DW145" i="54"/>
  <c r="DY145" i="37"/>
  <c r="DW145" i="37"/>
  <c r="DY145" i="58"/>
  <c r="DW145" i="58"/>
  <c r="DY142" i="57"/>
  <c r="DW142" i="57"/>
  <c r="DY142" i="55"/>
  <c r="DW142" i="55"/>
  <c r="DY142" i="54"/>
  <c r="DW142" i="54"/>
  <c r="DY142" i="37"/>
  <c r="DY142" i="58"/>
  <c r="DW142" i="37"/>
  <c r="DW142" i="58"/>
  <c r="O18" i="84"/>
  <c r="DY153" i="73"/>
  <c r="DY152" i="73"/>
  <c r="DY145" i="73"/>
  <c r="DY142" i="73"/>
  <c r="DX117" i="73"/>
  <c r="DX117" i="37"/>
  <c r="DX117" i="54"/>
  <c r="DX117" i="55"/>
  <c r="DX117" i="57"/>
  <c r="DX117" i="58"/>
  <c r="DY134" i="73"/>
  <c r="DY119" i="73"/>
  <c r="DY118" i="73"/>
  <c r="DY117" i="73"/>
  <c r="DY116" i="73"/>
  <c r="DY115" i="73"/>
  <c r="DY114" i="73"/>
  <c r="DY105" i="73"/>
  <c r="DY104" i="73"/>
  <c r="DY103" i="73"/>
  <c r="DY102" i="73"/>
  <c r="DY101" i="73"/>
  <c r="DY100" i="73"/>
  <c r="DY78" i="73"/>
  <c r="DY77" i="73"/>
  <c r="DY77" i="37"/>
  <c r="DY77" i="54"/>
  <c r="DY77" i="55"/>
  <c r="DY77" i="57"/>
  <c r="DY77" i="58"/>
  <c r="DW77" i="73"/>
  <c r="DW77" i="37"/>
  <c r="DW77" i="54"/>
  <c r="DW77" i="55"/>
  <c r="DW77" i="57"/>
  <c r="DW77" i="58"/>
  <c r="DY69" i="73"/>
  <c r="DY68" i="73"/>
  <c r="DY67" i="73"/>
  <c r="DY66" i="73"/>
  <c r="DY65" i="73"/>
  <c r="DY64" i="73"/>
  <c r="DY63" i="73"/>
  <c r="DY62" i="73"/>
  <c r="DY56" i="73"/>
  <c r="DV117" i="73"/>
  <c r="DV117" i="37"/>
  <c r="DV117" i="54"/>
  <c r="DV120" i="54" s="1"/>
  <c r="DV117" i="55"/>
  <c r="DV117" i="57"/>
  <c r="DV120" i="57" s="1"/>
  <c r="DV117" i="58"/>
  <c r="DW153" i="73"/>
  <c r="DW152" i="73"/>
  <c r="DW145" i="73"/>
  <c r="DW142" i="73"/>
  <c r="DW119" i="73"/>
  <c r="DW118" i="73"/>
  <c r="DW117" i="73"/>
  <c r="DW116" i="73"/>
  <c r="DW115" i="73"/>
  <c r="DW114" i="73"/>
  <c r="DW105" i="73"/>
  <c r="DW104" i="73"/>
  <c r="DW103" i="73"/>
  <c r="DW102" i="73"/>
  <c r="DW101" i="73"/>
  <c r="DW100" i="73"/>
  <c r="DW69" i="73"/>
  <c r="DW68" i="73"/>
  <c r="DW67" i="73"/>
  <c r="DW66" i="73"/>
  <c r="DW65" i="73"/>
  <c r="DW64" i="73"/>
  <c r="DW63" i="73"/>
  <c r="DW62" i="73"/>
  <c r="DW56" i="73"/>
  <c r="DX36" i="73"/>
  <c r="DW36" i="73"/>
  <c r="DX30" i="73"/>
  <c r="DW26" i="73"/>
  <c r="DW25" i="73"/>
  <c r="DS23" i="73"/>
  <c r="DW23" i="73" s="1"/>
  <c r="DX23" i="73" s="1"/>
  <c r="DS22" i="73"/>
  <c r="DU22" i="73" s="1"/>
  <c r="DS21" i="73"/>
  <c r="DW21" i="73" s="1"/>
  <c r="DX21" i="73" s="1"/>
  <c r="DS20" i="73"/>
  <c r="DU20" i="73" s="1"/>
  <c r="DS19" i="73"/>
  <c r="DW19" i="73" s="1"/>
  <c r="DX19" i="73" s="1"/>
  <c r="DW18" i="73"/>
  <c r="DX18" i="73" s="1"/>
  <c r="DS18" i="73"/>
  <c r="DU18" i="73" s="1"/>
  <c r="DS17" i="73"/>
  <c r="DW17" i="73" s="1"/>
  <c r="DX17" i="73" s="1"/>
  <c r="DW15" i="73"/>
  <c r="DX15" i="73" s="1"/>
  <c r="DS15" i="73"/>
  <c r="DU15" i="73" s="1"/>
  <c r="DS13" i="73"/>
  <c r="DW13" i="73" s="1"/>
  <c r="DX13" i="73" s="1"/>
  <c r="DS12" i="73"/>
  <c r="DU12" i="73" s="1"/>
  <c r="DS10" i="73"/>
  <c r="DW10" i="73" s="1"/>
  <c r="DX10" i="73" s="1"/>
  <c r="DS8" i="73"/>
  <c r="DU8" i="73" s="1"/>
  <c r="DS6" i="73"/>
  <c r="DW6" i="73" s="1"/>
  <c r="DU180" i="37"/>
  <c r="DX154" i="37"/>
  <c r="DV154" i="37"/>
  <c r="DY128" i="37"/>
  <c r="DY135" i="37" s="1"/>
  <c r="DX128" i="37"/>
  <c r="DW128" i="37"/>
  <c r="DW135" i="37" s="1"/>
  <c r="DV128" i="37"/>
  <c r="DX103" i="37"/>
  <c r="DV103" i="37"/>
  <c r="DX102" i="37"/>
  <c r="DV102" i="37"/>
  <c r="DU181" i="37" s="1"/>
  <c r="DX100" i="37"/>
  <c r="DX101" i="37" s="1"/>
  <c r="DV100" i="37"/>
  <c r="DV101" i="37" s="1"/>
  <c r="DX78" i="37"/>
  <c r="DY78" i="37" s="1"/>
  <c r="DV78" i="37"/>
  <c r="DW78" i="37" s="1"/>
  <c r="DX64" i="37"/>
  <c r="DX70" i="37" s="1"/>
  <c r="DV64" i="37"/>
  <c r="DV70" i="37" s="1"/>
  <c r="DX53" i="37"/>
  <c r="DX55" i="37" s="1"/>
  <c r="DV53" i="37"/>
  <c r="DU179" i="37" s="1"/>
  <c r="DY42" i="37"/>
  <c r="DW42" i="37"/>
  <c r="DY40" i="37"/>
  <c r="DW40" i="37"/>
  <c r="DY38" i="37"/>
  <c r="DY39" i="37" s="1"/>
  <c r="DW38" i="37"/>
  <c r="DW43" i="37" s="1"/>
  <c r="DU180" i="54"/>
  <c r="DX154" i="54"/>
  <c r="DV154" i="54"/>
  <c r="DY128" i="54"/>
  <c r="DY135" i="54" s="1"/>
  <c r="DX128" i="54"/>
  <c r="DW128" i="54"/>
  <c r="DW135" i="54" s="1"/>
  <c r="DV128" i="54"/>
  <c r="DX103" i="54"/>
  <c r="DV103" i="54"/>
  <c r="DX102" i="54"/>
  <c r="DV102" i="54"/>
  <c r="DU181" i="54" s="1"/>
  <c r="DX100" i="54"/>
  <c r="DX101" i="54" s="1"/>
  <c r="DV100" i="54"/>
  <c r="DX78" i="54"/>
  <c r="DY78" i="54" s="1"/>
  <c r="DV78" i="54"/>
  <c r="DW78" i="54" s="1"/>
  <c r="DX64" i="54"/>
  <c r="DX70" i="54" s="1"/>
  <c r="DV64" i="54"/>
  <c r="DV70" i="54" s="1"/>
  <c r="DX53" i="54"/>
  <c r="DV53" i="54"/>
  <c r="DV55" i="54" s="1"/>
  <c r="DY42" i="54"/>
  <c r="DW42" i="54"/>
  <c r="DY40" i="54"/>
  <c r="DW40" i="54"/>
  <c r="DY38" i="54"/>
  <c r="DY39" i="54" s="1"/>
  <c r="DW38" i="54"/>
  <c r="DW39" i="54" s="1"/>
  <c r="DU180" i="55"/>
  <c r="DX154" i="55"/>
  <c r="DV154" i="55"/>
  <c r="DY128" i="55"/>
  <c r="DY135" i="55" s="1"/>
  <c r="DX128" i="55"/>
  <c r="DW128" i="55"/>
  <c r="DW135" i="55" s="1"/>
  <c r="DV128" i="55"/>
  <c r="DV120" i="55"/>
  <c r="DX103" i="55"/>
  <c r="DV103" i="55"/>
  <c r="DX102" i="55"/>
  <c r="DV102" i="55"/>
  <c r="DX100" i="55"/>
  <c r="DX101" i="55" s="1"/>
  <c r="DV100" i="55"/>
  <c r="DX78" i="55"/>
  <c r="DY78" i="55" s="1"/>
  <c r="DV78" i="55"/>
  <c r="DW78" i="55" s="1"/>
  <c r="DX64" i="55"/>
  <c r="DV64" i="55"/>
  <c r="DX53" i="55"/>
  <c r="DX55" i="55" s="1"/>
  <c r="DV53" i="55"/>
  <c r="DY42" i="55"/>
  <c r="DW42" i="55"/>
  <c r="DY40" i="55"/>
  <c r="DW40" i="55"/>
  <c r="DY38" i="55"/>
  <c r="DW38" i="55"/>
  <c r="DU180" i="57"/>
  <c r="DX154" i="57"/>
  <c r="DV154" i="57"/>
  <c r="DY128" i="57"/>
  <c r="DY135" i="57" s="1"/>
  <c r="DX128" i="57"/>
  <c r="DW128" i="57"/>
  <c r="DW135" i="57" s="1"/>
  <c r="DV128" i="57"/>
  <c r="DX120" i="57"/>
  <c r="DX103" i="57"/>
  <c r="DV103" i="57"/>
  <c r="DX102" i="57"/>
  <c r="DV102" i="57"/>
  <c r="DU181" i="57" s="1"/>
  <c r="DX100" i="57"/>
  <c r="DV100" i="57"/>
  <c r="DX78" i="57"/>
  <c r="DY78" i="57" s="1"/>
  <c r="DV78" i="57"/>
  <c r="DW78" i="57" s="1"/>
  <c r="DW84" i="57" s="1"/>
  <c r="DW93" i="57" s="1"/>
  <c r="DX64" i="57"/>
  <c r="DX70" i="57" s="1"/>
  <c r="DV64" i="57"/>
  <c r="DV70" i="57" s="1"/>
  <c r="DX53" i="57"/>
  <c r="DX55" i="57" s="1"/>
  <c r="DV53" i="57"/>
  <c r="DV55" i="57" s="1"/>
  <c r="DY42" i="57"/>
  <c r="DW42" i="57"/>
  <c r="DY40" i="57"/>
  <c r="DW40" i="57"/>
  <c r="DU180" i="58"/>
  <c r="DX154" i="58"/>
  <c r="DV154" i="58"/>
  <c r="DY128" i="58"/>
  <c r="DY135" i="58" s="1"/>
  <c r="DX128" i="58"/>
  <c r="DW128" i="58"/>
  <c r="DW135" i="58" s="1"/>
  <c r="DV128" i="58"/>
  <c r="DX103" i="58"/>
  <c r="DV103" i="58"/>
  <c r="DX102" i="58"/>
  <c r="DV102" i="58"/>
  <c r="DX100" i="58"/>
  <c r="DX101" i="58" s="1"/>
  <c r="DV100" i="58"/>
  <c r="DX78" i="58"/>
  <c r="DY78" i="58" s="1"/>
  <c r="DV78" i="58"/>
  <c r="DW78" i="58" s="1"/>
  <c r="DW84" i="58" s="1"/>
  <c r="DW93" i="58" s="1"/>
  <c r="DX64" i="58"/>
  <c r="DX70" i="58" s="1"/>
  <c r="DV64" i="58"/>
  <c r="DV70" i="58" s="1"/>
  <c r="DX53" i="58"/>
  <c r="DV53" i="58"/>
  <c r="DU179" i="58" s="1"/>
  <c r="DY42" i="58"/>
  <c r="DW42" i="58"/>
  <c r="DY40" i="58"/>
  <c r="DW40" i="58"/>
  <c r="I9" i="86"/>
  <c r="H35" i="89"/>
  <c r="H33" i="89"/>
  <c r="Q28" i="84"/>
  <c r="S28" i="84"/>
  <c r="U28" i="84"/>
  <c r="W28" i="84"/>
  <c r="Y28" i="84"/>
  <c r="AA28" i="84"/>
  <c r="AC28" i="84"/>
  <c r="J63" i="87"/>
  <c r="J65" i="87" s="1"/>
  <c r="H6" i="86"/>
  <c r="H5" i="86"/>
  <c r="J5" i="86" s="1"/>
  <c r="AL2" i="82"/>
  <c r="AR2" i="82" s="1"/>
  <c r="AT364" i="82"/>
  <c r="AS364" i="82"/>
  <c r="AV3" i="88"/>
  <c r="AW3" i="88" s="1"/>
  <c r="AX3" i="88" s="1"/>
  <c r="AV2" i="88"/>
  <c r="AW2" i="88" s="1"/>
  <c r="AX2" i="88" s="1"/>
  <c r="AU4" i="88"/>
  <c r="AT3" i="88"/>
  <c r="AT2" i="88"/>
  <c r="JO6" i="73"/>
  <c r="JO7" i="73"/>
  <c r="JO8" i="73"/>
  <c r="JO9" i="73"/>
  <c r="JO10" i="73"/>
  <c r="JO11" i="73"/>
  <c r="JO12" i="73"/>
  <c r="JO13" i="73"/>
  <c r="JO14" i="73"/>
  <c r="JO15" i="73"/>
  <c r="JO16" i="73"/>
  <c r="JO17" i="73"/>
  <c r="JO18" i="73"/>
  <c r="JO19" i="73"/>
  <c r="JO20" i="73"/>
  <c r="JO21" i="73"/>
  <c r="JO22" i="73"/>
  <c r="JO23" i="73"/>
  <c r="JO5" i="73"/>
  <c r="JM6" i="73"/>
  <c r="JM7" i="73"/>
  <c r="JM8" i="73"/>
  <c r="JM9" i="73"/>
  <c r="JM10" i="73"/>
  <c r="JM11" i="73"/>
  <c r="JM12" i="73"/>
  <c r="JM13" i="73"/>
  <c r="JM15" i="73"/>
  <c r="JM16" i="73"/>
  <c r="JM17" i="73"/>
  <c r="JM18" i="73"/>
  <c r="JM19" i="73"/>
  <c r="JM20" i="73"/>
  <c r="JM21" i="73"/>
  <c r="JM22" i="73"/>
  <c r="JM23" i="73"/>
  <c r="JG30" i="73"/>
  <c r="JG32" i="73" s="1"/>
  <c r="JF30" i="73"/>
  <c r="JF32" i="73" s="1"/>
  <c r="JF33" i="73" s="1"/>
  <c r="JF26" i="73"/>
  <c r="JF25" i="73"/>
  <c r="IW30" i="73"/>
  <c r="IV30" i="73"/>
  <c r="IV26" i="73"/>
  <c r="IV25" i="73"/>
  <c r="IM30" i="73"/>
  <c r="IM32" i="73" s="1"/>
  <c r="IM33" i="73" s="1"/>
  <c r="IL26" i="73"/>
  <c r="IL25" i="73"/>
  <c r="IC30" i="73"/>
  <c r="IC32" i="73" s="1"/>
  <c r="IC33" i="73" s="1"/>
  <c r="IB30" i="73"/>
  <c r="IB32" i="73" s="1"/>
  <c r="IB33" i="73" s="1"/>
  <c r="IB26" i="73"/>
  <c r="IB25" i="73"/>
  <c r="DN27" i="52"/>
  <c r="AY2" i="88" l="1"/>
  <c r="AY3" i="88"/>
  <c r="AY7" i="88" s="1"/>
  <c r="AU2" i="82"/>
  <c r="AV2" i="82"/>
  <c r="EC84" i="66"/>
  <c r="EC93" i="66" s="1"/>
  <c r="DT104" i="67"/>
  <c r="DS179" i="69"/>
  <c r="DU84" i="56"/>
  <c r="DU93" i="56" s="1"/>
  <c r="DT104" i="64"/>
  <c r="DU41" i="74"/>
  <c r="DU84" i="70"/>
  <c r="DU93" i="70" s="1"/>
  <c r="DU84" i="64"/>
  <c r="DU93" i="64" s="1"/>
  <c r="DU84" i="69"/>
  <c r="DU93" i="69" s="1"/>
  <c r="DS182" i="56"/>
  <c r="DT55" i="52"/>
  <c r="DU84" i="67"/>
  <c r="DU93" i="67" s="1"/>
  <c r="DT104" i="60"/>
  <c r="DT104" i="56"/>
  <c r="DT104" i="74"/>
  <c r="DU39" i="67"/>
  <c r="DU41" i="67" s="1"/>
  <c r="DU44" i="67" s="1"/>
  <c r="DU53" i="67" s="1"/>
  <c r="DU84" i="60"/>
  <c r="DU93" i="60" s="1"/>
  <c r="DW84" i="37"/>
  <c r="DW93" i="37" s="1"/>
  <c r="DV55" i="37"/>
  <c r="DV56" i="37" s="1"/>
  <c r="DV104" i="37"/>
  <c r="DV106" i="37" s="1"/>
  <c r="DX104" i="58"/>
  <c r="DX106" i="58" s="1"/>
  <c r="DX56" i="37"/>
  <c r="DV55" i="58"/>
  <c r="DV56" i="58" s="1"/>
  <c r="DW183" i="58" s="1"/>
  <c r="DW8" i="73"/>
  <c r="DX8" i="73" s="1"/>
  <c r="DV101" i="58"/>
  <c r="DX104" i="57"/>
  <c r="DV101" i="57"/>
  <c r="DW43" i="54"/>
  <c r="DX104" i="37"/>
  <c r="DX106" i="37" s="1"/>
  <c r="DU182" i="37"/>
  <c r="DV104" i="57"/>
  <c r="DV106" i="57" s="1"/>
  <c r="DW41" i="54"/>
  <c r="DY41" i="37"/>
  <c r="DY44" i="37" s="1"/>
  <c r="DW20" i="73"/>
  <c r="DX20" i="73" s="1"/>
  <c r="DS182" i="70"/>
  <c r="DS182" i="64"/>
  <c r="DT106" i="56"/>
  <c r="DT56" i="74"/>
  <c r="DT106" i="64"/>
  <c r="DU84" i="74"/>
  <c r="DU93" i="74" s="1"/>
  <c r="DT70" i="52"/>
  <c r="DT104" i="52" s="1"/>
  <c r="DU39" i="70"/>
  <c r="DT70" i="70"/>
  <c r="DT104" i="70" s="1"/>
  <c r="DT56" i="67"/>
  <c r="DT56" i="60"/>
  <c r="DU43" i="74"/>
  <c r="DT101" i="74"/>
  <c r="DS179" i="74"/>
  <c r="DU41" i="52"/>
  <c r="DU44" i="52" s="1"/>
  <c r="DT101" i="52"/>
  <c r="DT55" i="70"/>
  <c r="DS181" i="69"/>
  <c r="DS182" i="69" s="1"/>
  <c r="DT101" i="67"/>
  <c r="DS179" i="67"/>
  <c r="DT101" i="60"/>
  <c r="DS179" i="60"/>
  <c r="DU41" i="70"/>
  <c r="DT55" i="64"/>
  <c r="DT55" i="56"/>
  <c r="DS181" i="74"/>
  <c r="DS181" i="52"/>
  <c r="DS182" i="52" s="1"/>
  <c r="DU39" i="69"/>
  <c r="DU41" i="69" s="1"/>
  <c r="DT70" i="69"/>
  <c r="DT56" i="69" s="1"/>
  <c r="DS181" i="67"/>
  <c r="DS181" i="60"/>
  <c r="DU43" i="70"/>
  <c r="DW12" i="73"/>
  <c r="DX12" i="73" s="1"/>
  <c r="DW22" i="73"/>
  <c r="DX22" i="73" s="1"/>
  <c r="DX56" i="57"/>
  <c r="DV56" i="54"/>
  <c r="DV57" i="54" s="1"/>
  <c r="DV55" i="55"/>
  <c r="DU179" i="55"/>
  <c r="DV104" i="54"/>
  <c r="DY183" i="37"/>
  <c r="DY184" i="37" s="1"/>
  <c r="DX70" i="55"/>
  <c r="DX104" i="55" s="1"/>
  <c r="DX106" i="55" s="1"/>
  <c r="DV101" i="55"/>
  <c r="DX104" i="54"/>
  <c r="DX106" i="54" s="1"/>
  <c r="DU181" i="55"/>
  <c r="DV104" i="58"/>
  <c r="DV56" i="57"/>
  <c r="DW84" i="55"/>
  <c r="DW93" i="55" s="1"/>
  <c r="DW84" i="54"/>
  <c r="DW93" i="54" s="1"/>
  <c r="DX55" i="54"/>
  <c r="DU181" i="58"/>
  <c r="DU182" i="58" s="1"/>
  <c r="DX120" i="55"/>
  <c r="DX57" i="37"/>
  <c r="DV120" i="37"/>
  <c r="DU179" i="57"/>
  <c r="DU182" i="57" s="1"/>
  <c r="DY41" i="54"/>
  <c r="DY44" i="54" s="1"/>
  <c r="DY64" i="54" s="1"/>
  <c r="DX120" i="54"/>
  <c r="DU6" i="73"/>
  <c r="DU10" i="73"/>
  <c r="DU13" i="73"/>
  <c r="DU17" i="73"/>
  <c r="DU19" i="73"/>
  <c r="DU21" i="73"/>
  <c r="DU23" i="73"/>
  <c r="DX55" i="58"/>
  <c r="DV120" i="58"/>
  <c r="DV70" i="55"/>
  <c r="DV104" i="55" s="1"/>
  <c r="DX120" i="37"/>
  <c r="DW32" i="73"/>
  <c r="DW33" i="73" s="1"/>
  <c r="DX101" i="57"/>
  <c r="DW39" i="55"/>
  <c r="DW41" i="55" s="1"/>
  <c r="DW43" i="55"/>
  <c r="DV101" i="54"/>
  <c r="DU179" i="54"/>
  <c r="DU182" i="54" s="1"/>
  <c r="DX32" i="73"/>
  <c r="DX33" i="73" s="1"/>
  <c r="DX120" i="58"/>
  <c r="DY39" i="55"/>
  <c r="DY41" i="55" s="1"/>
  <c r="DW39" i="37"/>
  <c r="AV4" i="88"/>
  <c r="JG33" i="73"/>
  <c r="IV32" i="73"/>
  <c r="IV33" i="73" s="1"/>
  <c r="IW32" i="73"/>
  <c r="IW33" i="73" s="1"/>
  <c r="IL32" i="73"/>
  <c r="DN38" i="52"/>
  <c r="DN145" i="52"/>
  <c r="DM117" i="52"/>
  <c r="DL180" i="52"/>
  <c r="DM154" i="52"/>
  <c r="DN128" i="52"/>
  <c r="DN135" i="52" s="1"/>
  <c r="DM128" i="52"/>
  <c r="DM103" i="52"/>
  <c r="DM102" i="52"/>
  <c r="DL181" i="52" s="1"/>
  <c r="DM100" i="52"/>
  <c r="DM78" i="52"/>
  <c r="DN78" i="52" s="1"/>
  <c r="DN84" i="52" s="1"/>
  <c r="DN93" i="52" s="1"/>
  <c r="DM64" i="52"/>
  <c r="DM70" i="52" s="1"/>
  <c r="DM53" i="52"/>
  <c r="DM55" i="52" s="1"/>
  <c r="DN42" i="52"/>
  <c r="DN40" i="52"/>
  <c r="HH25" i="73"/>
  <c r="HR25" i="73"/>
  <c r="DP145" i="37"/>
  <c r="DP145" i="54"/>
  <c r="DP145" i="55"/>
  <c r="DP145" i="57"/>
  <c r="DP145" i="58"/>
  <c r="DO117" i="37"/>
  <c r="DO117" i="54"/>
  <c r="DO120" i="54" s="1"/>
  <c r="DO117" i="55"/>
  <c r="DO120" i="55" s="1"/>
  <c r="DO117" i="57"/>
  <c r="DO120" i="57" s="1"/>
  <c r="DO117" i="58"/>
  <c r="DO120" i="58" s="1"/>
  <c r="DP77" i="37"/>
  <c r="DP77" i="54"/>
  <c r="DP77" i="55"/>
  <c r="DP77" i="57"/>
  <c r="DP77" i="58"/>
  <c r="DP38" i="37"/>
  <c r="DP38" i="54"/>
  <c r="DP39" i="54" s="1"/>
  <c r="DP38" i="55"/>
  <c r="DP39" i="55" s="1"/>
  <c r="DO154" i="37"/>
  <c r="DP128" i="37"/>
  <c r="DP135" i="37" s="1"/>
  <c r="DO128" i="37"/>
  <c r="DO103" i="37"/>
  <c r="DO102" i="37"/>
  <c r="DO100" i="37"/>
  <c r="DO101" i="37" s="1"/>
  <c r="DO78" i="37"/>
  <c r="DP78" i="37" s="1"/>
  <c r="DO64" i="37"/>
  <c r="DO70" i="37" s="1"/>
  <c r="DO53" i="37"/>
  <c r="DO55" i="37" s="1"/>
  <c r="DP42" i="37"/>
  <c r="DP40" i="37"/>
  <c r="DO154" i="54"/>
  <c r="DP128" i="54"/>
  <c r="DP135" i="54" s="1"/>
  <c r="DO128" i="54"/>
  <c r="DO103" i="54"/>
  <c r="DO102" i="54"/>
  <c r="DO100" i="54"/>
  <c r="DO101" i="54" s="1"/>
  <c r="DO78" i="54"/>
  <c r="DP78" i="54" s="1"/>
  <c r="DO64" i="54"/>
  <c r="DO53" i="54"/>
  <c r="DO55" i="54" s="1"/>
  <c r="DP42" i="54"/>
  <c r="DP40" i="54"/>
  <c r="DO154" i="55"/>
  <c r="DP128" i="55"/>
  <c r="DP135" i="55" s="1"/>
  <c r="DO128" i="55"/>
  <c r="DO103" i="55"/>
  <c r="DO102" i="55"/>
  <c r="DO100" i="55"/>
  <c r="DO78" i="55"/>
  <c r="DP78" i="55" s="1"/>
  <c r="DO64" i="55"/>
  <c r="DO70" i="55" s="1"/>
  <c r="DO53" i="55"/>
  <c r="DO55" i="55" s="1"/>
  <c r="DP42" i="55"/>
  <c r="DP40" i="55"/>
  <c r="DO154" i="57"/>
  <c r="DP128" i="57"/>
  <c r="DP135" i="57" s="1"/>
  <c r="DO128" i="57"/>
  <c r="DO103" i="57"/>
  <c r="DO102" i="57"/>
  <c r="DO100" i="57"/>
  <c r="DO101" i="57" s="1"/>
  <c r="DO78" i="57"/>
  <c r="DP78" i="57" s="1"/>
  <c r="DO64" i="57"/>
  <c r="DO70" i="57" s="1"/>
  <c r="DO53" i="57"/>
  <c r="DO55" i="57" s="1"/>
  <c r="DP42" i="57"/>
  <c r="DP40" i="57"/>
  <c r="DO154" i="58"/>
  <c r="DP128" i="58"/>
  <c r="DP135" i="58" s="1"/>
  <c r="DO128" i="58"/>
  <c r="DO103" i="58"/>
  <c r="DO102" i="58"/>
  <c r="DO100" i="58"/>
  <c r="DO101" i="58" s="1"/>
  <c r="DO78" i="58"/>
  <c r="DO64" i="58"/>
  <c r="DO70" i="58" s="1"/>
  <c r="DO53" i="58"/>
  <c r="DO55" i="58" s="1"/>
  <c r="DP42" i="58"/>
  <c r="DP40" i="58"/>
  <c r="EP103" i="66"/>
  <c r="EH103" i="52"/>
  <c r="EN103" i="37"/>
  <c r="EN103" i="54"/>
  <c r="EH103" i="74"/>
  <c r="EN103" i="55"/>
  <c r="EN103" i="57"/>
  <c r="EH103" i="56"/>
  <c r="EH103" i="60"/>
  <c r="EH103" i="64"/>
  <c r="EH103" i="67"/>
  <c r="EH103" i="69"/>
  <c r="EH103" i="70"/>
  <c r="EN103" i="58"/>
  <c r="DU44" i="74" l="1"/>
  <c r="DU101" i="67"/>
  <c r="DU56" i="67"/>
  <c r="DU101" i="74"/>
  <c r="DU65" i="74"/>
  <c r="DU66" i="74"/>
  <c r="DU116" i="74"/>
  <c r="DU105" i="74"/>
  <c r="DU67" i="74"/>
  <c r="DU118" i="74"/>
  <c r="DU114" i="74"/>
  <c r="DU68" i="74"/>
  <c r="DU119" i="74"/>
  <c r="DU115" i="74"/>
  <c r="DU69" i="74"/>
  <c r="DU100" i="74"/>
  <c r="DU63" i="74"/>
  <c r="DU62" i="74"/>
  <c r="DU119" i="67"/>
  <c r="DU115" i="67"/>
  <c r="DU69" i="67"/>
  <c r="DU116" i="67"/>
  <c r="DU62" i="67"/>
  <c r="DU63" i="67"/>
  <c r="DU117" i="67"/>
  <c r="DU102" i="67"/>
  <c r="DU65" i="67"/>
  <c r="DU104" i="67"/>
  <c r="DU105" i="67"/>
  <c r="DU67" i="67"/>
  <c r="DU118" i="67"/>
  <c r="DU114" i="67"/>
  <c r="DU68" i="67"/>
  <c r="DU66" i="67"/>
  <c r="DU102" i="74"/>
  <c r="DT57" i="60"/>
  <c r="DU117" i="74"/>
  <c r="DU44" i="70"/>
  <c r="DU53" i="70" s="1"/>
  <c r="DU56" i="74"/>
  <c r="DU103" i="67"/>
  <c r="DS182" i="60"/>
  <c r="DU104" i="74"/>
  <c r="DU64" i="67"/>
  <c r="DU64" i="74"/>
  <c r="DU103" i="74"/>
  <c r="DU100" i="67"/>
  <c r="DP84" i="57"/>
  <c r="DP93" i="57" s="1"/>
  <c r="DV57" i="58"/>
  <c r="DP84" i="37"/>
  <c r="DP93" i="37" s="1"/>
  <c r="DX56" i="55"/>
  <c r="DY183" i="55" s="1"/>
  <c r="DY184" i="55" s="1"/>
  <c r="DW44" i="54"/>
  <c r="DY116" i="37"/>
  <c r="DY69" i="37"/>
  <c r="DY65" i="37"/>
  <c r="DY117" i="37"/>
  <c r="DY105" i="37"/>
  <c r="DY66" i="37"/>
  <c r="DY62" i="37"/>
  <c r="DY118" i="37"/>
  <c r="DY114" i="37"/>
  <c r="DY67" i="37"/>
  <c r="DY63" i="37"/>
  <c r="DY119" i="37"/>
  <c r="DY115" i="37"/>
  <c r="DY68" i="37"/>
  <c r="DY102" i="37"/>
  <c r="DY103" i="37"/>
  <c r="DY64" i="37"/>
  <c r="DY101" i="37"/>
  <c r="DY100" i="37"/>
  <c r="DW116" i="54"/>
  <c r="DW66" i="54"/>
  <c r="DW62" i="54"/>
  <c r="DW105" i="54"/>
  <c r="DW67" i="54"/>
  <c r="DW63" i="54"/>
  <c r="DW118" i="54"/>
  <c r="DW114" i="54"/>
  <c r="DW68" i="54"/>
  <c r="DW119" i="54"/>
  <c r="DW115" i="54"/>
  <c r="DW69" i="54"/>
  <c r="DW65" i="54"/>
  <c r="DW64" i="54"/>
  <c r="DW102" i="54"/>
  <c r="DW100" i="54"/>
  <c r="DW54" i="54"/>
  <c r="DW117" i="54"/>
  <c r="DW166" i="54"/>
  <c r="DW53" i="54"/>
  <c r="DW103" i="54"/>
  <c r="DP84" i="54"/>
  <c r="DP93" i="54" s="1"/>
  <c r="DV57" i="37"/>
  <c r="DY119" i="54"/>
  <c r="DY115" i="54"/>
  <c r="DY68" i="54"/>
  <c r="DY116" i="54"/>
  <c r="DY69" i="54"/>
  <c r="DY65" i="54"/>
  <c r="DY117" i="54"/>
  <c r="DY105" i="54"/>
  <c r="DY66" i="54"/>
  <c r="DY62" i="54"/>
  <c r="DY118" i="54"/>
  <c r="DY114" i="54"/>
  <c r="DY67" i="54"/>
  <c r="DY63" i="54"/>
  <c r="DO104" i="55"/>
  <c r="DP84" i="55"/>
  <c r="DP93" i="55" s="1"/>
  <c r="DW101" i="54"/>
  <c r="DV106" i="58"/>
  <c r="DY56" i="37"/>
  <c r="DY102" i="54"/>
  <c r="DX57" i="55"/>
  <c r="DY104" i="37"/>
  <c r="DY103" i="54"/>
  <c r="DV106" i="55"/>
  <c r="DY100" i="54"/>
  <c r="DV57" i="57"/>
  <c r="DY104" i="54"/>
  <c r="DW104" i="54"/>
  <c r="DW56" i="54"/>
  <c r="DY101" i="54"/>
  <c r="DU115" i="52"/>
  <c r="DU65" i="52"/>
  <c r="DU116" i="52"/>
  <c r="DU69" i="52"/>
  <c r="DU118" i="52"/>
  <c r="DU114" i="52"/>
  <c r="DU105" i="52"/>
  <c r="DU104" i="52"/>
  <c r="DU102" i="52"/>
  <c r="DU100" i="52"/>
  <c r="DU66" i="52"/>
  <c r="DU62" i="52"/>
  <c r="DU117" i="52"/>
  <c r="DU101" i="52"/>
  <c r="DU64" i="52"/>
  <c r="DU119" i="52"/>
  <c r="DU63" i="52"/>
  <c r="DU68" i="52"/>
  <c r="DU103" i="52"/>
  <c r="DU67" i="52"/>
  <c r="DU183" i="69"/>
  <c r="DU184" i="69" s="1"/>
  <c r="DT57" i="69"/>
  <c r="DU53" i="52"/>
  <c r="DU166" i="52"/>
  <c r="DU54" i="52"/>
  <c r="DU54" i="74"/>
  <c r="DU166" i="74"/>
  <c r="DU53" i="74"/>
  <c r="DT106" i="74"/>
  <c r="DT106" i="70"/>
  <c r="DT56" i="64"/>
  <c r="DT56" i="70"/>
  <c r="DU183" i="67"/>
  <c r="DT106" i="60"/>
  <c r="DU44" i="69"/>
  <c r="DT56" i="52"/>
  <c r="DU56" i="52" s="1"/>
  <c r="DU183" i="74"/>
  <c r="DU183" i="60"/>
  <c r="DU184" i="60" s="1"/>
  <c r="DT106" i="52"/>
  <c r="DT57" i="74"/>
  <c r="DS182" i="67"/>
  <c r="DS182" i="74"/>
  <c r="DT57" i="67"/>
  <c r="DT106" i="67"/>
  <c r="DT56" i="56"/>
  <c r="DT104" i="69"/>
  <c r="DU54" i="67"/>
  <c r="DU55" i="67" s="1"/>
  <c r="DU57" i="67" s="1"/>
  <c r="DU91" i="67" s="1"/>
  <c r="DU166" i="67"/>
  <c r="DY54" i="54"/>
  <c r="DY166" i="54"/>
  <c r="DY53" i="54"/>
  <c r="DW183" i="57"/>
  <c r="DW184" i="57" s="1"/>
  <c r="DV106" i="54"/>
  <c r="DX56" i="58"/>
  <c r="DW184" i="58"/>
  <c r="DY54" i="37"/>
  <c r="DY166" i="37"/>
  <c r="DU182" i="55"/>
  <c r="DY53" i="37"/>
  <c r="DW41" i="37"/>
  <c r="DW44" i="37" s="1"/>
  <c r="DY44" i="55"/>
  <c r="DW44" i="55"/>
  <c r="DW101" i="55" s="1"/>
  <c r="DV56" i="55"/>
  <c r="DW183" i="37"/>
  <c r="DW184" i="37" s="1"/>
  <c r="DX56" i="54"/>
  <c r="DY56" i="54" s="1"/>
  <c r="DX106" i="57"/>
  <c r="DY183" i="57"/>
  <c r="DY184" i="57" s="1"/>
  <c r="DW183" i="54"/>
  <c r="DW184" i="54" s="1"/>
  <c r="DX57" i="57"/>
  <c r="DP39" i="37"/>
  <c r="DP41" i="37" s="1"/>
  <c r="DP44" i="37" s="1"/>
  <c r="DO104" i="37"/>
  <c r="DO106" i="37" s="1"/>
  <c r="DO120" i="37"/>
  <c r="DO104" i="57"/>
  <c r="DO106" i="57" s="1"/>
  <c r="DO70" i="54"/>
  <c r="DO104" i="54" s="1"/>
  <c r="DP78" i="58"/>
  <c r="DP84" i="58" s="1"/>
  <c r="DP93" i="58" s="1"/>
  <c r="DO104" i="58"/>
  <c r="DP41" i="54"/>
  <c r="DP44" i="54" s="1"/>
  <c r="AW4" i="88"/>
  <c r="AY4" i="88"/>
  <c r="AX8" i="88" s="1"/>
  <c r="DM120" i="52"/>
  <c r="DM56" i="52"/>
  <c r="DM57" i="52" s="1"/>
  <c r="DN39" i="52"/>
  <c r="DM104" i="52"/>
  <c r="DM101" i="52"/>
  <c r="DL179" i="52"/>
  <c r="DL182" i="52" s="1"/>
  <c r="DO56" i="58"/>
  <c r="DO56" i="57"/>
  <c r="DO56" i="37"/>
  <c r="DP41" i="55"/>
  <c r="DP44" i="55" s="1"/>
  <c r="DP100" i="55" s="1"/>
  <c r="DO56" i="55"/>
  <c r="DO57" i="55" s="1"/>
  <c r="DO101" i="55"/>
  <c r="JQ30" i="73"/>
  <c r="JP30" i="73"/>
  <c r="JP32" i="73" s="1"/>
  <c r="JP33" i="73" s="1"/>
  <c r="JP26" i="73"/>
  <c r="JP25" i="73"/>
  <c r="DU153" i="66"/>
  <c r="DU152" i="66"/>
  <c r="DU115" i="66"/>
  <c r="DU116" i="66"/>
  <c r="DU117" i="66"/>
  <c r="DU118" i="66"/>
  <c r="DU119" i="66"/>
  <c r="DU114" i="66"/>
  <c r="DU103" i="66"/>
  <c r="DU105" i="66"/>
  <c r="DU63" i="66"/>
  <c r="DU65" i="66"/>
  <c r="DU66" i="66"/>
  <c r="DU67" i="66"/>
  <c r="DU68" i="66"/>
  <c r="DU69" i="66"/>
  <c r="DU62" i="66"/>
  <c r="EP69" i="66" l="1"/>
  <c r="EB69" i="66"/>
  <c r="EP118" i="66"/>
  <c r="EB118" i="66"/>
  <c r="EP65" i="66"/>
  <c r="EB65" i="66"/>
  <c r="EP63" i="66"/>
  <c r="EB63" i="66"/>
  <c r="EP67" i="66"/>
  <c r="EB67" i="66"/>
  <c r="EP116" i="66"/>
  <c r="EB116" i="66"/>
  <c r="EP115" i="66"/>
  <c r="EB115" i="66"/>
  <c r="EP105" i="66"/>
  <c r="EB105" i="66"/>
  <c r="EP152" i="66"/>
  <c r="EB152" i="66"/>
  <c r="EP114" i="66"/>
  <c r="EB114" i="66"/>
  <c r="EP62" i="66"/>
  <c r="EB62" i="66"/>
  <c r="EP153" i="66"/>
  <c r="EB153" i="66"/>
  <c r="EP68" i="66"/>
  <c r="EB68" i="66"/>
  <c r="EP119" i="66"/>
  <c r="EB119" i="66"/>
  <c r="EP66" i="66"/>
  <c r="EB66" i="66"/>
  <c r="EP117" i="66"/>
  <c r="EB117" i="66"/>
  <c r="DU106" i="52"/>
  <c r="DU168" i="52" s="1"/>
  <c r="DU55" i="74"/>
  <c r="DU57" i="74" s="1"/>
  <c r="DU91" i="74" s="1"/>
  <c r="DU166" i="70"/>
  <c r="DU106" i="67"/>
  <c r="DU168" i="67" s="1"/>
  <c r="DU106" i="74"/>
  <c r="DU168" i="74" s="1"/>
  <c r="DU56" i="70"/>
  <c r="DU54" i="70"/>
  <c r="DU55" i="70" s="1"/>
  <c r="DT57" i="56"/>
  <c r="DU104" i="69"/>
  <c r="DU118" i="69"/>
  <c r="DU114" i="69"/>
  <c r="DU68" i="69"/>
  <c r="DU119" i="69"/>
  <c r="DU115" i="69"/>
  <c r="DU69" i="69"/>
  <c r="DU116" i="69"/>
  <c r="DU62" i="69"/>
  <c r="DU63" i="69"/>
  <c r="DU102" i="69"/>
  <c r="DU64" i="69"/>
  <c r="DU103" i="69"/>
  <c r="DU65" i="69"/>
  <c r="DU66" i="69"/>
  <c r="DU105" i="69"/>
  <c r="DU67" i="69"/>
  <c r="DU100" i="69"/>
  <c r="DU101" i="69"/>
  <c r="DU117" i="69"/>
  <c r="DU105" i="70"/>
  <c r="DU67" i="70"/>
  <c r="DU118" i="70"/>
  <c r="DU114" i="70"/>
  <c r="DU68" i="70"/>
  <c r="DU119" i="70"/>
  <c r="DU115" i="70"/>
  <c r="DU69" i="70"/>
  <c r="DU116" i="70"/>
  <c r="DU100" i="70"/>
  <c r="DU62" i="70"/>
  <c r="DU117" i="70"/>
  <c r="DU63" i="70"/>
  <c r="DU65" i="70"/>
  <c r="DU64" i="70"/>
  <c r="DU66" i="70"/>
  <c r="DU103" i="70"/>
  <c r="DU101" i="70"/>
  <c r="DU102" i="70"/>
  <c r="DU70" i="74"/>
  <c r="DU92" i="74" s="1"/>
  <c r="DU94" i="74" s="1"/>
  <c r="DU56" i="69"/>
  <c r="DU120" i="74"/>
  <c r="DU134" i="74" s="1"/>
  <c r="DU136" i="74" s="1"/>
  <c r="DU169" i="74" s="1"/>
  <c r="DU120" i="67"/>
  <c r="DU134" i="67" s="1"/>
  <c r="DU136" i="67" s="1"/>
  <c r="DU169" i="67" s="1"/>
  <c r="DT57" i="64"/>
  <c r="DU70" i="67"/>
  <c r="DU92" i="67" s="1"/>
  <c r="DU94" i="67" s="1"/>
  <c r="DU104" i="70"/>
  <c r="DW106" i="54"/>
  <c r="DW168" i="54" s="1"/>
  <c r="DY56" i="55"/>
  <c r="DX57" i="54"/>
  <c r="DY70" i="54"/>
  <c r="DY92" i="54" s="1"/>
  <c r="DY120" i="37"/>
  <c r="DY134" i="37" s="1"/>
  <c r="DY136" i="37" s="1"/>
  <c r="DY169" i="37" s="1"/>
  <c r="DW55" i="54"/>
  <c r="DW57" i="54" s="1"/>
  <c r="DW91" i="54" s="1"/>
  <c r="DY120" i="54"/>
  <c r="DY134" i="54" s="1"/>
  <c r="DY136" i="54" s="1"/>
  <c r="DY169" i="54" s="1"/>
  <c r="DW70" i="54"/>
  <c r="DW92" i="54" s="1"/>
  <c r="DY70" i="37"/>
  <c r="DY92" i="37" s="1"/>
  <c r="DW56" i="55"/>
  <c r="DW116" i="55"/>
  <c r="DW66" i="55"/>
  <c r="DW62" i="55"/>
  <c r="DW117" i="55"/>
  <c r="DW105" i="55"/>
  <c r="DW67" i="55"/>
  <c r="DW63" i="55"/>
  <c r="DW118" i="55"/>
  <c r="DW114" i="55"/>
  <c r="DW102" i="55"/>
  <c r="DW68" i="55"/>
  <c r="DW119" i="55"/>
  <c r="DW115" i="55"/>
  <c r="DW69" i="55"/>
  <c r="DW65" i="55"/>
  <c r="DW64" i="55"/>
  <c r="DW103" i="55"/>
  <c r="DW100" i="55"/>
  <c r="DY119" i="55"/>
  <c r="DY115" i="55"/>
  <c r="DY68" i="55"/>
  <c r="DY116" i="55"/>
  <c r="DY69" i="55"/>
  <c r="DY65" i="55"/>
  <c r="DY117" i="55"/>
  <c r="DY105" i="55"/>
  <c r="DY66" i="55"/>
  <c r="DY62" i="55"/>
  <c r="DY118" i="55"/>
  <c r="DY114" i="55"/>
  <c r="DY102" i="55"/>
  <c r="DY67" i="55"/>
  <c r="DY63" i="55"/>
  <c r="DY101" i="55"/>
  <c r="DY100" i="55"/>
  <c r="DY64" i="55"/>
  <c r="DY103" i="55"/>
  <c r="DY106" i="54"/>
  <c r="DY168" i="54" s="1"/>
  <c r="DY104" i="55"/>
  <c r="DW120" i="54"/>
  <c r="DW134" i="54" s="1"/>
  <c r="DW136" i="54" s="1"/>
  <c r="DW169" i="54" s="1"/>
  <c r="DW105" i="37"/>
  <c r="DW67" i="37"/>
  <c r="DW63" i="37"/>
  <c r="DW118" i="37"/>
  <c r="DW114" i="37"/>
  <c r="DW68" i="37"/>
  <c r="DW64" i="37"/>
  <c r="DW119" i="37"/>
  <c r="DW115" i="37"/>
  <c r="DW103" i="37"/>
  <c r="DW69" i="37"/>
  <c r="DW65" i="37"/>
  <c r="DW116" i="37"/>
  <c r="DW104" i="37"/>
  <c r="DW100" i="37"/>
  <c r="DW66" i="37"/>
  <c r="DW62" i="37"/>
  <c r="DW117" i="37"/>
  <c r="DW101" i="37"/>
  <c r="DW102" i="37"/>
  <c r="DX57" i="58"/>
  <c r="DW104" i="55"/>
  <c r="DW56" i="37"/>
  <c r="DY106" i="37"/>
  <c r="DY168" i="37" s="1"/>
  <c r="DU120" i="52"/>
  <c r="DU134" i="52" s="1"/>
  <c r="DU136" i="52" s="1"/>
  <c r="DU169" i="52" s="1"/>
  <c r="DU70" i="52"/>
  <c r="DU92" i="52" s="1"/>
  <c r="DU55" i="52"/>
  <c r="DU54" i="69"/>
  <c r="DU166" i="69"/>
  <c r="DU53" i="69"/>
  <c r="DU183" i="64"/>
  <c r="DU184" i="64" s="1"/>
  <c r="DU183" i="52"/>
  <c r="DU184" i="52" s="1"/>
  <c r="DT57" i="52"/>
  <c r="DU184" i="67"/>
  <c r="DU57" i="52"/>
  <c r="DU91" i="52" s="1"/>
  <c r="DU94" i="52" s="1"/>
  <c r="DU183" i="56"/>
  <c r="DU184" i="56" s="1"/>
  <c r="DU183" i="70"/>
  <c r="DU184" i="70" s="1"/>
  <c r="DT57" i="70"/>
  <c r="DU184" i="74"/>
  <c r="DT106" i="69"/>
  <c r="DY55" i="37"/>
  <c r="DY57" i="37" s="1"/>
  <c r="DY91" i="37" s="1"/>
  <c r="DY55" i="54"/>
  <c r="DY57" i="54" s="1"/>
  <c r="DY91" i="54" s="1"/>
  <c r="DW54" i="37"/>
  <c r="DW166" i="37"/>
  <c r="DW53" i="37"/>
  <c r="DY183" i="54"/>
  <c r="DY184" i="54" s="1"/>
  <c r="DW54" i="55"/>
  <c r="DW166" i="55"/>
  <c r="DW53" i="55"/>
  <c r="DY54" i="55"/>
  <c r="DY166" i="55"/>
  <c r="DY53" i="55"/>
  <c r="DY183" i="58"/>
  <c r="DY184" i="58" s="1"/>
  <c r="DW183" i="55"/>
  <c r="DW184" i="55" s="1"/>
  <c r="DV57" i="55"/>
  <c r="DO56" i="54"/>
  <c r="DP56" i="54" s="1"/>
  <c r="DP104" i="37"/>
  <c r="DP166" i="37"/>
  <c r="DP53" i="37"/>
  <c r="DP54" i="37"/>
  <c r="DP117" i="37"/>
  <c r="DP56" i="37"/>
  <c r="DP101" i="54"/>
  <c r="DP64" i="54"/>
  <c r="DP56" i="55"/>
  <c r="DP101" i="55"/>
  <c r="DP102" i="37"/>
  <c r="DP101" i="37"/>
  <c r="DP102" i="54"/>
  <c r="DO106" i="58"/>
  <c r="DP66" i="54"/>
  <c r="DP105" i="54"/>
  <c r="DP69" i="54"/>
  <c r="DP118" i="54"/>
  <c r="DP116" i="54"/>
  <c r="DP67" i="54"/>
  <c r="DP63" i="54"/>
  <c r="DP114" i="54"/>
  <c r="DP62" i="54"/>
  <c r="DP119" i="54"/>
  <c r="DP65" i="54"/>
  <c r="DP115" i="54"/>
  <c r="DP117" i="54"/>
  <c r="DP68" i="54"/>
  <c r="DP104" i="54"/>
  <c r="DP53" i="55"/>
  <c r="DP115" i="55"/>
  <c r="DP63" i="55"/>
  <c r="DP66" i="55"/>
  <c r="DP105" i="55"/>
  <c r="DP69" i="55"/>
  <c r="DP118" i="55"/>
  <c r="DP116" i="55"/>
  <c r="DP64" i="55"/>
  <c r="DP67" i="55"/>
  <c r="DP114" i="55"/>
  <c r="DP62" i="55"/>
  <c r="DP119" i="55"/>
  <c r="DP65" i="55"/>
  <c r="DP104" i="55"/>
  <c r="DP117" i="55"/>
  <c r="DP68" i="55"/>
  <c r="DP105" i="37"/>
  <c r="DP69" i="37"/>
  <c r="DP118" i="37"/>
  <c r="DP116" i="37"/>
  <c r="DP64" i="37"/>
  <c r="DP67" i="37"/>
  <c r="DP114" i="37"/>
  <c r="DP62" i="37"/>
  <c r="DP66" i="37"/>
  <c r="DP119" i="37"/>
  <c r="DP65" i="37"/>
  <c r="DP68" i="37"/>
  <c r="DP115" i="37"/>
  <c r="DP63" i="37"/>
  <c r="DP100" i="54"/>
  <c r="DP103" i="55"/>
  <c r="DO106" i="54"/>
  <c r="DP103" i="54"/>
  <c r="DO106" i="55"/>
  <c r="DP102" i="55"/>
  <c r="DP100" i="37"/>
  <c r="DP103" i="37"/>
  <c r="AY9" i="88"/>
  <c r="AX10" i="88" s="1"/>
  <c r="AX4" i="88"/>
  <c r="AX7" i="88"/>
  <c r="DN41" i="52"/>
  <c r="DN44" i="52" s="1"/>
  <c r="DM106" i="52"/>
  <c r="DN183" i="52"/>
  <c r="DN184" i="52" s="1"/>
  <c r="DP183" i="37"/>
  <c r="DP184" i="37" s="1"/>
  <c r="DO57" i="37"/>
  <c r="DP166" i="54"/>
  <c r="DP54" i="54"/>
  <c r="DP53" i="54"/>
  <c r="DP183" i="57"/>
  <c r="DP184" i="57" s="1"/>
  <c r="DP183" i="55"/>
  <c r="DP184" i="55" s="1"/>
  <c r="DP54" i="55"/>
  <c r="DP166" i="55"/>
  <c r="DO57" i="57"/>
  <c r="DP183" i="58"/>
  <c r="DP184" i="58" s="1"/>
  <c r="DO57" i="58"/>
  <c r="JQ32" i="73"/>
  <c r="JQ33" i="73" s="1"/>
  <c r="EO180" i="66"/>
  <c r="EP154" i="66"/>
  <c r="EQ142" i="66"/>
  <c r="EQ128" i="66"/>
  <c r="EQ135" i="66" s="1"/>
  <c r="EP128" i="66"/>
  <c r="EQ78" i="66"/>
  <c r="EQ77" i="66"/>
  <c r="EP53" i="66"/>
  <c r="EO179" i="66" s="1"/>
  <c r="EQ42" i="66"/>
  <c r="EQ40" i="66"/>
  <c r="EP38" i="66"/>
  <c r="EG180" i="52"/>
  <c r="EH154" i="52"/>
  <c r="EI128" i="52"/>
  <c r="EI135" i="52" s="1"/>
  <c r="EH128" i="52"/>
  <c r="EH102" i="52"/>
  <c r="EH78" i="52"/>
  <c r="EI78" i="52" s="1"/>
  <c r="EI84" i="52" s="1"/>
  <c r="EI93" i="52" s="1"/>
  <c r="EH64" i="52"/>
  <c r="EH70" i="52" s="1"/>
  <c r="EH104" i="52" s="1"/>
  <c r="EH53" i="52"/>
  <c r="EG179" i="52" s="1"/>
  <c r="EI42" i="52"/>
  <c r="EI40" i="52"/>
  <c r="EI38" i="52"/>
  <c r="AX11" i="88" l="1"/>
  <c r="JQ37" i="73"/>
  <c r="JG37" i="73"/>
  <c r="IW37" i="73"/>
  <c r="EP120" i="66"/>
  <c r="EB120" i="66"/>
  <c r="DU106" i="69"/>
  <c r="DU168" i="69" s="1"/>
  <c r="DU55" i="69"/>
  <c r="DU57" i="69" s="1"/>
  <c r="DU91" i="69" s="1"/>
  <c r="DU167" i="67"/>
  <c r="DU167" i="74"/>
  <c r="DU94" i="69"/>
  <c r="DU106" i="70"/>
  <c r="DU168" i="70" s="1"/>
  <c r="DU70" i="69"/>
  <c r="DU92" i="69" s="1"/>
  <c r="DU120" i="70"/>
  <c r="DU134" i="70" s="1"/>
  <c r="DU136" i="70" s="1"/>
  <c r="DU169" i="70" s="1"/>
  <c r="DU120" i="69"/>
  <c r="DU134" i="69" s="1"/>
  <c r="DU136" i="69" s="1"/>
  <c r="DU169" i="69" s="1"/>
  <c r="DU70" i="70"/>
  <c r="DU92" i="70" s="1"/>
  <c r="DW94" i="54"/>
  <c r="DW167" i="54" s="1"/>
  <c r="DP183" i="54"/>
  <c r="DP184" i="54" s="1"/>
  <c r="DY106" i="55"/>
  <c r="DY168" i="55" s="1"/>
  <c r="DW120" i="55"/>
  <c r="DW134" i="55" s="1"/>
  <c r="DW136" i="55" s="1"/>
  <c r="DW169" i="55" s="1"/>
  <c r="DO57" i="54"/>
  <c r="DW106" i="55"/>
  <c r="DW168" i="55" s="1"/>
  <c r="DW55" i="37"/>
  <c r="DW57" i="37" s="1"/>
  <c r="DW91" i="37" s="1"/>
  <c r="DW70" i="37"/>
  <c r="DW92" i="37" s="1"/>
  <c r="DW106" i="37"/>
  <c r="DW168" i="37" s="1"/>
  <c r="DY120" i="55"/>
  <c r="DY134" i="55" s="1"/>
  <c r="DY136" i="55" s="1"/>
  <c r="DY169" i="55" s="1"/>
  <c r="DW55" i="55"/>
  <c r="DW57" i="55" s="1"/>
  <c r="DW91" i="55" s="1"/>
  <c r="DW120" i="37"/>
  <c r="DW134" i="37" s="1"/>
  <c r="DW136" i="37" s="1"/>
  <c r="DW169" i="37" s="1"/>
  <c r="DY70" i="55"/>
  <c r="DY92" i="55" s="1"/>
  <c r="DW70" i="55"/>
  <c r="DW92" i="55" s="1"/>
  <c r="DU167" i="52"/>
  <c r="DU57" i="70"/>
  <c r="DU91" i="70" s="1"/>
  <c r="DY55" i="55"/>
  <c r="DY57" i="55" s="1"/>
  <c r="DY91" i="55" s="1"/>
  <c r="DP55" i="54"/>
  <c r="DP57" i="54" s="1"/>
  <c r="DP91" i="54" s="1"/>
  <c r="DP55" i="55"/>
  <c r="DP57" i="55" s="1"/>
  <c r="DP91" i="55" s="1"/>
  <c r="DP70" i="55"/>
  <c r="DP92" i="55" s="1"/>
  <c r="DP55" i="37"/>
  <c r="DP57" i="37" s="1"/>
  <c r="DP91" i="37" s="1"/>
  <c r="DP106" i="37"/>
  <c r="DP168" i="37" s="1"/>
  <c r="DP106" i="55"/>
  <c r="DP168" i="55" s="1"/>
  <c r="DP120" i="54"/>
  <c r="DP134" i="54" s="1"/>
  <c r="DP136" i="54" s="1"/>
  <c r="DP169" i="54" s="1"/>
  <c r="DP106" i="54"/>
  <c r="DP168" i="54" s="1"/>
  <c r="DP120" i="55"/>
  <c r="DP134" i="55" s="1"/>
  <c r="DP136" i="55" s="1"/>
  <c r="DP169" i="55" s="1"/>
  <c r="DP70" i="54"/>
  <c r="DP92" i="54" s="1"/>
  <c r="DP70" i="37"/>
  <c r="DP92" i="37" s="1"/>
  <c r="DP120" i="37"/>
  <c r="DP134" i="37" s="1"/>
  <c r="DP136" i="37" s="1"/>
  <c r="DP169" i="37" s="1"/>
  <c r="DN105" i="52"/>
  <c r="DN67" i="52"/>
  <c r="DN104" i="52"/>
  <c r="DN66" i="52"/>
  <c r="DN103" i="52"/>
  <c r="DN65" i="52"/>
  <c r="DN119" i="52"/>
  <c r="DN102" i="52"/>
  <c r="DN64" i="52"/>
  <c r="DN69" i="52"/>
  <c r="DN114" i="52"/>
  <c r="DN118" i="52"/>
  <c r="DN101" i="52"/>
  <c r="DN63" i="52"/>
  <c r="DN115" i="52"/>
  <c r="DN68" i="52"/>
  <c r="DN116" i="52"/>
  <c r="DN100" i="52"/>
  <c r="DN62" i="52"/>
  <c r="DN56" i="52"/>
  <c r="DN117" i="52"/>
  <c r="DN54" i="52"/>
  <c r="DN166" i="52"/>
  <c r="DN53" i="52"/>
  <c r="EH55" i="52"/>
  <c r="EH56" i="52" s="1"/>
  <c r="EQ84" i="66"/>
  <c r="EQ93" i="66" s="1"/>
  <c r="EP55" i="66"/>
  <c r="EI39" i="52"/>
  <c r="EG181" i="52"/>
  <c r="EG182" i="52" s="1"/>
  <c r="DU154" i="66"/>
  <c r="EM180" i="37"/>
  <c r="EN154" i="37"/>
  <c r="EO128" i="37"/>
  <c r="EO135" i="37" s="1"/>
  <c r="EN128" i="37"/>
  <c r="EN102" i="37"/>
  <c r="EM181" i="37" s="1"/>
  <c r="EO78" i="37"/>
  <c r="EO77" i="37"/>
  <c r="EN64" i="37"/>
  <c r="EN70" i="37" s="1"/>
  <c r="EN104" i="37" s="1"/>
  <c r="EN53" i="37"/>
  <c r="EN55" i="37" s="1"/>
  <c r="EO42" i="37"/>
  <c r="EO40" i="37"/>
  <c r="EO38" i="37"/>
  <c r="EO39" i="37" s="1"/>
  <c r="EM180" i="54"/>
  <c r="EN154" i="54"/>
  <c r="EO128" i="54"/>
  <c r="EO135" i="54" s="1"/>
  <c r="EN128" i="54"/>
  <c r="EN102" i="54"/>
  <c r="EM181" i="54" s="1"/>
  <c r="EO78" i="54"/>
  <c r="EO77" i="54"/>
  <c r="EN64" i="54"/>
  <c r="EN70" i="54" s="1"/>
  <c r="EN104" i="54" s="1"/>
  <c r="EN53" i="54"/>
  <c r="EN55" i="54" s="1"/>
  <c r="EO42" i="54"/>
  <c r="EO40" i="54"/>
  <c r="EO38" i="54"/>
  <c r="EO39" i="54" s="1"/>
  <c r="EG180" i="74"/>
  <c r="EH154" i="74"/>
  <c r="EI128" i="74"/>
  <c r="EI135" i="74" s="1"/>
  <c r="EH128" i="74"/>
  <c r="EH102" i="74"/>
  <c r="EG181" i="74" s="1"/>
  <c r="EI78" i="74"/>
  <c r="EI77" i="74"/>
  <c r="EH64" i="74"/>
  <c r="EH70" i="74" s="1"/>
  <c r="EH104" i="74" s="1"/>
  <c r="EH53" i="74"/>
  <c r="EG179" i="74" s="1"/>
  <c r="EI42" i="74"/>
  <c r="EI40" i="74"/>
  <c r="EI38" i="74"/>
  <c r="EI39" i="74" s="1"/>
  <c r="EM180" i="55"/>
  <c r="EN154" i="55"/>
  <c r="EO128" i="55"/>
  <c r="EO135" i="55" s="1"/>
  <c r="EN128" i="55"/>
  <c r="EN102" i="55"/>
  <c r="EM181" i="55" s="1"/>
  <c r="EO78" i="55"/>
  <c r="EO77" i="55"/>
  <c r="EN64" i="55"/>
  <c r="EN70" i="55" s="1"/>
  <c r="EN104" i="55" s="1"/>
  <c r="EN53" i="55"/>
  <c r="EM179" i="55" s="1"/>
  <c r="EO42" i="55"/>
  <c r="EO40" i="55"/>
  <c r="EO38" i="55"/>
  <c r="EO39" i="55" s="1"/>
  <c r="EM180" i="57"/>
  <c r="EN154" i="57"/>
  <c r="EO128" i="57"/>
  <c r="EO135" i="57" s="1"/>
  <c r="EN128" i="57"/>
  <c r="EN102" i="57"/>
  <c r="EM181" i="57" s="1"/>
  <c r="EO78" i="57"/>
  <c r="EO77" i="57"/>
  <c r="EN64" i="57"/>
  <c r="EN70" i="57" s="1"/>
  <c r="EN104" i="57" s="1"/>
  <c r="EN53" i="57"/>
  <c r="EM179" i="57" s="1"/>
  <c r="EO42" i="57"/>
  <c r="EO40" i="57"/>
  <c r="EG180" i="56"/>
  <c r="EH154" i="56"/>
  <c r="EI128" i="56"/>
  <c r="EI135" i="56" s="1"/>
  <c r="EH128" i="56"/>
  <c r="EH102" i="56"/>
  <c r="EG181" i="56" s="1"/>
  <c r="EI78" i="56"/>
  <c r="EI77" i="56"/>
  <c r="EH64" i="56"/>
  <c r="EH70" i="56" s="1"/>
  <c r="EH104" i="56" s="1"/>
  <c r="EH53" i="56"/>
  <c r="EG179" i="56" s="1"/>
  <c r="EI42" i="56"/>
  <c r="EI40" i="56"/>
  <c r="EG180" i="60"/>
  <c r="EH154" i="60"/>
  <c r="EI128" i="60"/>
  <c r="EI135" i="60" s="1"/>
  <c r="EH128" i="60"/>
  <c r="EH102" i="60"/>
  <c r="EG181" i="60" s="1"/>
  <c r="EI78" i="60"/>
  <c r="EI77" i="60"/>
  <c r="EH64" i="60"/>
  <c r="EH70" i="60" s="1"/>
  <c r="EH104" i="60" s="1"/>
  <c r="EH53" i="60"/>
  <c r="EG179" i="60" s="1"/>
  <c r="EI42" i="60"/>
  <c r="EI40" i="60"/>
  <c r="EG180" i="64"/>
  <c r="EH154" i="64"/>
  <c r="EI128" i="64"/>
  <c r="EI135" i="64" s="1"/>
  <c r="EH128" i="64"/>
  <c r="EH102" i="64"/>
  <c r="EG181" i="64" s="1"/>
  <c r="EI78" i="64"/>
  <c r="EI77" i="64"/>
  <c r="EH64" i="64"/>
  <c r="EH70" i="64" s="1"/>
  <c r="EH104" i="64" s="1"/>
  <c r="EH53" i="64"/>
  <c r="EG179" i="64" s="1"/>
  <c r="EI42" i="64"/>
  <c r="EI40" i="64"/>
  <c r="DU128" i="66"/>
  <c r="DU120" i="66"/>
  <c r="DU78" i="66"/>
  <c r="DU53" i="66"/>
  <c r="DU55" i="66" s="1"/>
  <c r="DU38" i="66"/>
  <c r="EG180" i="67"/>
  <c r="EH154" i="67"/>
  <c r="EI128" i="67"/>
  <c r="EI135" i="67" s="1"/>
  <c r="EH128" i="67"/>
  <c r="EH102" i="67"/>
  <c r="EG181" i="67" s="1"/>
  <c r="EI78" i="67"/>
  <c r="EI77" i="67"/>
  <c r="EH64" i="67"/>
  <c r="EH70" i="67" s="1"/>
  <c r="EH104" i="67" s="1"/>
  <c r="EH53" i="67"/>
  <c r="EH55" i="67" s="1"/>
  <c r="EI42" i="67"/>
  <c r="EI40" i="67"/>
  <c r="EI38" i="67"/>
  <c r="EI39" i="67" s="1"/>
  <c r="EG180" i="69"/>
  <c r="EH154" i="69"/>
  <c r="EI128" i="69"/>
  <c r="EI135" i="69" s="1"/>
  <c r="EH128" i="69"/>
  <c r="EH102" i="69"/>
  <c r="EG181" i="69" s="1"/>
  <c r="EI78" i="69"/>
  <c r="EI77" i="69"/>
  <c r="EH64" i="69"/>
  <c r="EH70" i="69" s="1"/>
  <c r="EH104" i="69" s="1"/>
  <c r="EH53" i="69"/>
  <c r="EH55" i="69" s="1"/>
  <c r="EI42" i="69"/>
  <c r="EI40" i="69"/>
  <c r="EI38" i="69"/>
  <c r="EI39" i="69" s="1"/>
  <c r="EG180" i="70"/>
  <c r="EH154" i="70"/>
  <c r="EI128" i="70"/>
  <c r="EI135" i="70" s="1"/>
  <c r="EH128" i="70"/>
  <c r="EH102" i="70"/>
  <c r="EG181" i="70" s="1"/>
  <c r="EI78" i="70"/>
  <c r="EI77" i="70"/>
  <c r="EH64" i="70"/>
  <c r="EH70" i="70" s="1"/>
  <c r="EH104" i="70" s="1"/>
  <c r="EH53" i="70"/>
  <c r="EH55" i="70" s="1"/>
  <c r="EI42" i="70"/>
  <c r="EI40" i="70"/>
  <c r="EI38" i="70"/>
  <c r="EI39" i="70" s="1"/>
  <c r="EM180" i="58"/>
  <c r="EN154" i="58"/>
  <c r="EO128" i="58"/>
  <c r="EO135" i="58" s="1"/>
  <c r="EN128" i="58"/>
  <c r="EN102" i="58"/>
  <c r="EM181" i="58" s="1"/>
  <c r="EO78" i="58"/>
  <c r="EO77" i="58"/>
  <c r="EN64" i="58"/>
  <c r="EN70" i="58" s="1"/>
  <c r="EN104" i="58" s="1"/>
  <c r="EN53" i="58"/>
  <c r="EM179" i="58" s="1"/>
  <c r="EO42" i="58"/>
  <c r="EO40" i="58"/>
  <c r="JP37" i="73" l="1"/>
  <c r="JF37" i="73"/>
  <c r="IV37" i="73"/>
  <c r="DU94" i="70"/>
  <c r="DU167" i="69"/>
  <c r="EI84" i="56"/>
  <c r="EI93" i="56" s="1"/>
  <c r="DW94" i="55"/>
  <c r="DW94" i="37"/>
  <c r="DW167" i="55"/>
  <c r="DW167" i="37"/>
  <c r="DU167" i="70"/>
  <c r="EH55" i="56"/>
  <c r="EH56" i="56" s="1"/>
  <c r="EI84" i="60"/>
  <c r="EI93" i="60" s="1"/>
  <c r="EG182" i="56"/>
  <c r="EI84" i="69"/>
  <c r="EI93" i="69" s="1"/>
  <c r="EI41" i="70"/>
  <c r="EG182" i="74"/>
  <c r="EI84" i="64"/>
  <c r="EI93" i="64" s="1"/>
  <c r="EI84" i="74"/>
  <c r="EI93" i="74" s="1"/>
  <c r="EI84" i="70"/>
  <c r="EI93" i="70" s="1"/>
  <c r="EH56" i="67"/>
  <c r="EH57" i="67" s="1"/>
  <c r="EH55" i="60"/>
  <c r="EI84" i="67"/>
  <c r="EI93" i="67" s="1"/>
  <c r="EG182" i="64"/>
  <c r="EH55" i="74"/>
  <c r="EH56" i="74" s="1"/>
  <c r="EG182" i="60"/>
  <c r="EG179" i="69"/>
  <c r="EG182" i="69" s="1"/>
  <c r="DP94" i="37"/>
  <c r="DP167" i="37" s="1"/>
  <c r="DP94" i="54"/>
  <c r="DP167" i="54" s="1"/>
  <c r="DP94" i="55"/>
  <c r="DP167" i="55" s="1"/>
  <c r="EN55" i="57"/>
  <c r="EN56" i="57" s="1"/>
  <c r="DN70" i="52"/>
  <c r="DN92" i="52" s="1"/>
  <c r="DN106" i="52"/>
  <c r="DN168" i="52" s="1"/>
  <c r="DN120" i="52"/>
  <c r="DN134" i="52" s="1"/>
  <c r="DN136" i="52" s="1"/>
  <c r="DN169" i="52" s="1"/>
  <c r="DN55" i="52"/>
  <c r="DN57" i="52" s="1"/>
  <c r="DN91" i="52" s="1"/>
  <c r="EN56" i="54"/>
  <c r="EN57" i="54" s="1"/>
  <c r="EN55" i="55"/>
  <c r="EN56" i="55" s="1"/>
  <c r="EO84" i="37"/>
  <c r="EO93" i="37" s="1"/>
  <c r="EN55" i="58"/>
  <c r="EN56" i="58" s="1"/>
  <c r="EO84" i="57"/>
  <c r="EO93" i="57" s="1"/>
  <c r="EO84" i="54"/>
  <c r="EO93" i="54" s="1"/>
  <c r="EO84" i="58"/>
  <c r="EO93" i="58" s="1"/>
  <c r="EM182" i="57"/>
  <c r="EH56" i="70"/>
  <c r="EO84" i="55"/>
  <c r="EO93" i="55" s="1"/>
  <c r="EG179" i="67"/>
  <c r="EG182" i="67" s="1"/>
  <c r="EM182" i="55"/>
  <c r="EH55" i="64"/>
  <c r="EI41" i="74"/>
  <c r="EI44" i="74" s="1"/>
  <c r="EI115" i="74" s="1"/>
  <c r="EM179" i="37"/>
  <c r="EM182" i="37" s="1"/>
  <c r="EH57" i="52"/>
  <c r="EG179" i="70"/>
  <c r="EG182" i="70" s="1"/>
  <c r="EH56" i="60"/>
  <c r="EI183" i="60" s="1"/>
  <c r="EM179" i="54"/>
  <c r="EM182" i="54" s="1"/>
  <c r="EI41" i="52"/>
  <c r="EI44" i="52" s="1"/>
  <c r="EM182" i="58"/>
  <c r="EI183" i="52"/>
  <c r="EI184" i="52" s="1"/>
  <c r="EI41" i="67"/>
  <c r="EI44" i="67" s="1"/>
  <c r="EI166" i="67" s="1"/>
  <c r="EI44" i="70"/>
  <c r="EI53" i="70" s="1"/>
  <c r="EO41" i="55"/>
  <c r="EO44" i="55" s="1"/>
  <c r="EO53" i="55" s="1"/>
  <c r="EO41" i="54"/>
  <c r="EO44" i="54" s="1"/>
  <c r="EO41" i="37"/>
  <c r="EO44" i="37" s="1"/>
  <c r="EN56" i="37"/>
  <c r="EI41" i="69"/>
  <c r="EI44" i="69" s="1"/>
  <c r="EH56" i="69"/>
  <c r="EH57" i="69" s="1"/>
  <c r="HI30" i="73"/>
  <c r="GY30" i="73"/>
  <c r="GF30" i="73"/>
  <c r="GX30" i="73"/>
  <c r="GE30" i="73"/>
  <c r="GO30" i="73"/>
  <c r="EI183" i="67" l="1"/>
  <c r="EI184" i="67" s="1"/>
  <c r="EO56" i="37"/>
  <c r="EI54" i="70"/>
  <c r="EI62" i="74"/>
  <c r="EI166" i="74"/>
  <c r="EI104" i="74"/>
  <c r="EI114" i="74"/>
  <c r="EI184" i="60"/>
  <c r="EI69" i="74"/>
  <c r="EI102" i="74"/>
  <c r="EI53" i="74"/>
  <c r="EI54" i="74"/>
  <c r="EI103" i="74"/>
  <c r="EI54" i="67"/>
  <c r="EI56" i="74"/>
  <c r="EI68" i="74"/>
  <c r="EI63" i="74"/>
  <c r="EI118" i="74"/>
  <c r="EI183" i="74"/>
  <c r="EI184" i="74" s="1"/>
  <c r="EH57" i="74"/>
  <c r="EI56" i="67"/>
  <c r="EI56" i="69"/>
  <c r="EI183" i="70"/>
  <c r="EI184" i="70" s="1"/>
  <c r="EI56" i="70"/>
  <c r="EI105" i="74"/>
  <c r="EH57" i="60"/>
  <c r="DN94" i="52"/>
  <c r="DN167" i="52" s="1"/>
  <c r="EN57" i="55"/>
  <c r="EO56" i="55"/>
  <c r="EO183" i="54"/>
  <c r="EO184" i="54" s="1"/>
  <c r="EO56" i="54"/>
  <c r="EN57" i="57"/>
  <c r="EO183" i="58"/>
  <c r="EO184" i="58" s="1"/>
  <c r="EO54" i="55"/>
  <c r="EO55" i="55" s="1"/>
  <c r="EO166" i="55"/>
  <c r="EO183" i="55"/>
  <c r="EO184" i="55" s="1"/>
  <c r="EN57" i="58"/>
  <c r="EI102" i="52"/>
  <c r="EI115" i="52"/>
  <c r="EI68" i="52"/>
  <c r="EI114" i="52"/>
  <c r="EI67" i="52"/>
  <c r="EI116" i="52"/>
  <c r="EI69" i="52"/>
  <c r="EI62" i="52"/>
  <c r="EI105" i="52"/>
  <c r="EI66" i="52"/>
  <c r="EI103" i="52"/>
  <c r="EI65" i="52"/>
  <c r="EI119" i="52"/>
  <c r="EI118" i="52"/>
  <c r="EI63" i="52"/>
  <c r="EI104" i="52"/>
  <c r="EI64" i="52"/>
  <c r="EI56" i="52"/>
  <c r="EI166" i="52"/>
  <c r="EI54" i="52"/>
  <c r="EI53" i="52"/>
  <c r="EI65" i="74"/>
  <c r="EI66" i="74"/>
  <c r="EH56" i="64"/>
  <c r="EI183" i="56"/>
  <c r="EI184" i="56" s="1"/>
  <c r="EI116" i="74"/>
  <c r="EI67" i="74"/>
  <c r="EI64" i="74"/>
  <c r="EI119" i="74"/>
  <c r="EH57" i="56"/>
  <c r="EH57" i="70"/>
  <c r="EI53" i="67"/>
  <c r="EI166" i="70"/>
  <c r="EI102" i="69"/>
  <c r="EI68" i="69"/>
  <c r="EI66" i="69"/>
  <c r="EI64" i="69"/>
  <c r="EI62" i="69"/>
  <c r="EI103" i="69"/>
  <c r="EI67" i="69"/>
  <c r="EI63" i="69"/>
  <c r="EI115" i="69"/>
  <c r="EI118" i="69"/>
  <c r="EI116" i="69"/>
  <c r="EI114" i="69"/>
  <c r="EI105" i="69"/>
  <c r="EI69" i="69"/>
  <c r="EI65" i="69"/>
  <c r="EI104" i="69"/>
  <c r="EI119" i="69"/>
  <c r="EI119" i="70"/>
  <c r="EI115" i="70"/>
  <c r="EI104" i="70"/>
  <c r="EI102" i="70"/>
  <c r="EI68" i="70"/>
  <c r="EI66" i="70"/>
  <c r="EI64" i="70"/>
  <c r="EI118" i="70"/>
  <c r="EI114" i="70"/>
  <c r="EI62" i="70"/>
  <c r="EI116" i="70"/>
  <c r="EI105" i="70"/>
  <c r="EI103" i="70"/>
  <c r="EI69" i="70"/>
  <c r="EI67" i="70"/>
  <c r="EI65" i="70"/>
  <c r="EI63" i="70"/>
  <c r="EI62" i="67"/>
  <c r="EI66" i="67"/>
  <c r="EI118" i="67"/>
  <c r="EI116" i="67"/>
  <c r="EI114" i="67"/>
  <c r="EI105" i="67"/>
  <c r="EI103" i="67"/>
  <c r="EI69" i="67"/>
  <c r="EI67" i="67"/>
  <c r="EI65" i="67"/>
  <c r="EI63" i="67"/>
  <c r="EI64" i="67"/>
  <c r="EI119" i="67"/>
  <c r="EI115" i="67"/>
  <c r="EI104" i="67"/>
  <c r="EI102" i="67"/>
  <c r="EI68" i="67"/>
  <c r="EO103" i="37"/>
  <c r="EO105" i="37"/>
  <c r="EO65" i="37"/>
  <c r="EO62" i="37"/>
  <c r="EO102" i="37"/>
  <c r="EO69" i="37"/>
  <c r="EO118" i="37"/>
  <c r="EO116" i="37"/>
  <c r="EO68" i="37"/>
  <c r="EO67" i="37"/>
  <c r="EO104" i="37"/>
  <c r="EO63" i="37"/>
  <c r="EO119" i="37"/>
  <c r="EO64" i="37"/>
  <c r="EO115" i="37"/>
  <c r="EO114" i="37"/>
  <c r="EO66" i="37"/>
  <c r="EO115" i="54"/>
  <c r="EO67" i="54"/>
  <c r="EO119" i="54"/>
  <c r="EO102" i="54"/>
  <c r="EO64" i="54"/>
  <c r="EO103" i="54"/>
  <c r="EO69" i="54"/>
  <c r="EO65" i="54"/>
  <c r="EO62" i="54"/>
  <c r="EO118" i="54"/>
  <c r="EO116" i="54"/>
  <c r="EO68" i="54"/>
  <c r="EO114" i="54"/>
  <c r="EO66" i="54"/>
  <c r="EO105" i="54"/>
  <c r="EO104" i="54"/>
  <c r="EO63" i="54"/>
  <c r="EO119" i="55"/>
  <c r="EO102" i="55"/>
  <c r="EO69" i="55"/>
  <c r="EO68" i="55"/>
  <c r="EO105" i="55"/>
  <c r="EO64" i="55"/>
  <c r="EO118" i="55"/>
  <c r="EO63" i="55"/>
  <c r="EO66" i="55"/>
  <c r="EO115" i="55"/>
  <c r="EO67" i="55"/>
  <c r="EO103" i="55"/>
  <c r="EO116" i="55"/>
  <c r="EO104" i="55"/>
  <c r="EO114" i="55"/>
  <c r="EO65" i="55"/>
  <c r="EO62" i="55"/>
  <c r="EI54" i="69"/>
  <c r="EI53" i="69"/>
  <c r="EI166" i="69"/>
  <c r="EO183" i="37"/>
  <c r="EO184" i="37" s="1"/>
  <c r="EO54" i="37"/>
  <c r="EO53" i="37"/>
  <c r="EO166" i="37"/>
  <c r="EO166" i="54"/>
  <c r="EO54" i="54"/>
  <c r="EO53" i="54"/>
  <c r="EI183" i="69"/>
  <c r="EI184" i="69" s="1"/>
  <c r="EO183" i="57"/>
  <c r="EO184" i="57" s="1"/>
  <c r="EN57" i="37"/>
  <c r="EI55" i="70"/>
  <c r="EI55" i="74" l="1"/>
  <c r="EI55" i="67"/>
  <c r="EI55" i="52"/>
  <c r="EI70" i="74"/>
  <c r="EI92" i="74" s="1"/>
  <c r="EH57" i="64"/>
  <c r="EI70" i="52"/>
  <c r="EI92" i="52" s="1"/>
  <c r="EO55" i="37"/>
  <c r="EI57" i="52"/>
  <c r="EI91" i="52" s="1"/>
  <c r="EI183" i="64"/>
  <c r="EI184" i="64" s="1"/>
  <c r="EI70" i="67"/>
  <c r="EI92" i="67" s="1"/>
  <c r="EI70" i="70"/>
  <c r="EI92" i="70" s="1"/>
  <c r="EI70" i="69"/>
  <c r="EI92" i="69" s="1"/>
  <c r="EO70" i="37"/>
  <c r="EO92" i="37" s="1"/>
  <c r="EO70" i="54"/>
  <c r="EO92" i="54" s="1"/>
  <c r="EO70" i="55"/>
  <c r="EO92" i="55" s="1"/>
  <c r="EO55" i="54"/>
  <c r="EI55" i="69"/>
  <c r="DM78" i="70"/>
  <c r="DF78" i="70"/>
  <c r="DM78" i="69"/>
  <c r="DF78" i="69"/>
  <c r="DM78" i="67"/>
  <c r="DF78" i="67"/>
  <c r="DN78" i="66"/>
  <c r="DM78" i="64"/>
  <c r="DF78" i="64"/>
  <c r="DM78" i="60"/>
  <c r="DF78" i="60"/>
  <c r="DM78" i="56"/>
  <c r="DF78" i="56"/>
  <c r="BP78" i="56"/>
  <c r="DM78" i="57"/>
  <c r="DF78" i="57"/>
  <c r="DM78" i="55"/>
  <c r="DF78" i="55"/>
  <c r="DM78" i="74"/>
  <c r="DF78" i="74"/>
  <c r="DM78" i="54"/>
  <c r="DF78" i="54"/>
  <c r="DM78" i="37"/>
  <c r="DF78" i="37"/>
  <c r="DM78" i="58"/>
  <c r="DF78" i="58"/>
  <c r="EI94" i="52" l="1"/>
  <c r="EI167" i="52" s="1"/>
  <c r="CX180" i="52"/>
  <c r="CY154" i="52"/>
  <c r="CZ128" i="52"/>
  <c r="CZ135" i="52" s="1"/>
  <c r="CY128" i="52"/>
  <c r="CY120" i="52"/>
  <c r="CY103" i="52"/>
  <c r="CY102" i="52"/>
  <c r="CY100" i="52"/>
  <c r="CY78" i="52"/>
  <c r="CZ78" i="52" s="1"/>
  <c r="CZ84" i="52" s="1"/>
  <c r="CZ93" i="52" s="1"/>
  <c r="CY64" i="52"/>
  <c r="CY70" i="52" s="1"/>
  <c r="CY53" i="52"/>
  <c r="CX179" i="52" s="1"/>
  <c r="CZ42" i="52"/>
  <c r="CZ40" i="52"/>
  <c r="CZ38" i="52"/>
  <c r="DE180" i="70"/>
  <c r="DF154" i="70"/>
  <c r="DG128" i="70"/>
  <c r="DG135" i="70" s="1"/>
  <c r="DF128" i="70"/>
  <c r="DF120" i="70"/>
  <c r="DF103" i="70"/>
  <c r="DF102" i="70"/>
  <c r="DE181" i="70" s="1"/>
  <c r="DF100" i="70"/>
  <c r="DF101" i="70" s="1"/>
  <c r="DG78" i="70"/>
  <c r="DG77" i="70"/>
  <c r="DF64" i="70"/>
  <c r="DF70" i="70" s="1"/>
  <c r="DF53" i="70"/>
  <c r="DE179" i="70" s="1"/>
  <c r="DG42" i="70"/>
  <c r="DG40" i="70"/>
  <c r="DG38" i="70"/>
  <c r="DG39" i="70" s="1"/>
  <c r="CX180" i="70"/>
  <c r="CY154" i="70"/>
  <c r="CZ128" i="70"/>
  <c r="CZ135" i="70" s="1"/>
  <c r="CY128" i="70"/>
  <c r="CY120" i="70"/>
  <c r="CY103" i="70"/>
  <c r="CY102" i="70"/>
  <c r="CY100" i="70"/>
  <c r="CY101" i="70" s="1"/>
  <c r="CY78" i="70"/>
  <c r="CZ78" i="70" s="1"/>
  <c r="CZ77" i="70"/>
  <c r="CY64" i="70"/>
  <c r="CY70" i="70" s="1"/>
  <c r="CY53" i="70"/>
  <c r="CY55" i="70" s="1"/>
  <c r="CZ42" i="70"/>
  <c r="CZ40" i="70"/>
  <c r="CZ38" i="70"/>
  <c r="CZ39" i="70" s="1"/>
  <c r="DE180" i="69"/>
  <c r="DF154" i="69"/>
  <c r="DG128" i="69"/>
  <c r="DG135" i="69" s="1"/>
  <c r="DF128" i="69"/>
  <c r="DF120" i="69"/>
  <c r="DF103" i="69"/>
  <c r="DF102" i="69"/>
  <c r="DF100" i="69"/>
  <c r="DG78" i="69"/>
  <c r="DG77" i="69"/>
  <c r="DF64" i="69"/>
  <c r="DF70" i="69" s="1"/>
  <c r="DF53" i="69"/>
  <c r="DE179" i="69" s="1"/>
  <c r="DG42" i="69"/>
  <c r="DG40" i="69"/>
  <c r="DG38" i="69"/>
  <c r="DG39" i="69" s="1"/>
  <c r="CX180" i="69"/>
  <c r="CY154" i="69"/>
  <c r="CZ128" i="69"/>
  <c r="CZ135" i="69" s="1"/>
  <c r="CY128" i="69"/>
  <c r="CY120" i="69"/>
  <c r="CY103" i="69"/>
  <c r="CY102" i="69"/>
  <c r="CX181" i="69" s="1"/>
  <c r="CY100" i="69"/>
  <c r="CY101" i="69" s="1"/>
  <c r="CY78" i="69"/>
  <c r="CZ78" i="69" s="1"/>
  <c r="CZ77" i="69"/>
  <c r="CY64" i="69"/>
  <c r="CY70" i="69" s="1"/>
  <c r="CY53" i="69"/>
  <c r="CX179" i="69" s="1"/>
  <c r="CZ42" i="69"/>
  <c r="CZ40" i="69"/>
  <c r="CZ38" i="69"/>
  <c r="CZ39" i="69" s="1"/>
  <c r="DE180" i="67"/>
  <c r="DF154" i="67"/>
  <c r="DG128" i="67"/>
  <c r="DG135" i="67" s="1"/>
  <c r="DF128" i="67"/>
  <c r="DF120" i="67"/>
  <c r="DF103" i="67"/>
  <c r="DF102" i="67"/>
  <c r="DE181" i="67" s="1"/>
  <c r="DF100" i="67"/>
  <c r="DF101" i="67" s="1"/>
  <c r="DG78" i="67"/>
  <c r="DG77" i="67"/>
  <c r="DF64" i="67"/>
  <c r="DF70" i="67" s="1"/>
  <c r="DF53" i="67"/>
  <c r="DE179" i="67" s="1"/>
  <c r="DG42" i="67"/>
  <c r="DG40" i="67"/>
  <c r="DG38" i="67"/>
  <c r="CX180" i="67"/>
  <c r="CY154" i="67"/>
  <c r="CZ128" i="67"/>
  <c r="CZ135" i="67" s="1"/>
  <c r="CY128" i="67"/>
  <c r="CY120" i="67"/>
  <c r="CY103" i="67"/>
  <c r="CY102" i="67"/>
  <c r="CX181" i="67" s="1"/>
  <c r="CY100" i="67"/>
  <c r="CY101" i="67" s="1"/>
  <c r="CY78" i="67"/>
  <c r="CZ78" i="67" s="1"/>
  <c r="CZ77" i="67"/>
  <c r="CY64" i="67"/>
  <c r="CY70" i="67" s="1"/>
  <c r="CY53" i="67"/>
  <c r="CX179" i="67" s="1"/>
  <c r="CZ42" i="67"/>
  <c r="CZ40" i="67"/>
  <c r="DM180" i="66"/>
  <c r="DN154" i="66"/>
  <c r="DO128" i="66"/>
  <c r="DO135" i="66" s="1"/>
  <c r="DN128" i="66"/>
  <c r="DN120" i="66"/>
  <c r="DN103" i="66"/>
  <c r="DN102" i="66"/>
  <c r="DN100" i="66"/>
  <c r="DU100" i="66" s="1"/>
  <c r="EB100" i="66" s="1"/>
  <c r="DO78" i="66"/>
  <c r="DO77" i="66"/>
  <c r="DN64" i="66"/>
  <c r="DN53" i="66"/>
  <c r="DM179" i="66" s="1"/>
  <c r="DO42" i="66"/>
  <c r="DO40" i="66"/>
  <c r="DN38" i="66"/>
  <c r="DF180" i="66"/>
  <c r="DG154" i="66"/>
  <c r="DH128" i="66"/>
  <c r="DH135" i="66" s="1"/>
  <c r="DG128" i="66"/>
  <c r="DG120" i="66"/>
  <c r="DG103" i="66"/>
  <c r="DG102" i="66"/>
  <c r="DG100" i="66"/>
  <c r="DG78" i="66"/>
  <c r="DH78" i="66" s="1"/>
  <c r="DH77" i="66"/>
  <c r="DG64" i="66"/>
  <c r="DG70" i="66" s="1"/>
  <c r="DG53" i="66"/>
  <c r="DF179" i="66" s="1"/>
  <c r="DH42" i="66"/>
  <c r="DH40" i="66"/>
  <c r="DG38" i="66"/>
  <c r="DE180" i="64"/>
  <c r="DF154" i="64"/>
  <c r="DG128" i="64"/>
  <c r="DG135" i="64" s="1"/>
  <c r="DF128" i="64"/>
  <c r="DF120" i="64"/>
  <c r="DF103" i="64"/>
  <c r="DF102" i="64"/>
  <c r="DF100" i="64"/>
  <c r="DG78" i="64"/>
  <c r="DG77" i="64"/>
  <c r="DF64" i="64"/>
  <c r="DF70" i="64" s="1"/>
  <c r="DF53" i="64"/>
  <c r="DF55" i="64" s="1"/>
  <c r="DG42" i="64"/>
  <c r="DG40" i="64"/>
  <c r="CX180" i="64"/>
  <c r="CY154" i="64"/>
  <c r="CZ128" i="64"/>
  <c r="CZ135" i="64" s="1"/>
  <c r="CY128" i="64"/>
  <c r="CY120" i="64"/>
  <c r="CY103" i="64"/>
  <c r="CY102" i="64"/>
  <c r="CY100" i="64"/>
  <c r="CY78" i="64"/>
  <c r="CZ78" i="64" s="1"/>
  <c r="CZ77" i="64"/>
  <c r="CY64" i="64"/>
  <c r="CY70" i="64" s="1"/>
  <c r="CY53" i="64"/>
  <c r="CY55" i="64" s="1"/>
  <c r="CZ42" i="64"/>
  <c r="CZ40" i="64"/>
  <c r="DE180" i="60"/>
  <c r="DF154" i="60"/>
  <c r="DG128" i="60"/>
  <c r="DG135" i="60" s="1"/>
  <c r="DF128" i="60"/>
  <c r="DF120" i="60"/>
  <c r="DF103" i="60"/>
  <c r="DF102" i="60"/>
  <c r="DF100" i="60"/>
  <c r="DG78" i="60"/>
  <c r="DG77" i="60"/>
  <c r="DF64" i="60"/>
  <c r="DF70" i="60" s="1"/>
  <c r="DF53" i="60"/>
  <c r="DE179" i="60" s="1"/>
  <c r="DG42" i="60"/>
  <c r="DG40" i="60"/>
  <c r="CX180" i="60"/>
  <c r="CY154" i="60"/>
  <c r="CZ128" i="60"/>
  <c r="CZ135" i="60" s="1"/>
  <c r="CY128" i="60"/>
  <c r="CY120" i="60"/>
  <c r="CY103" i="60"/>
  <c r="CY102" i="60"/>
  <c r="CX181" i="60" s="1"/>
  <c r="CY100" i="60"/>
  <c r="CY101" i="60" s="1"/>
  <c r="CY78" i="60"/>
  <c r="CZ78" i="60" s="1"/>
  <c r="CZ77" i="60"/>
  <c r="CY64" i="60"/>
  <c r="CY70" i="60" s="1"/>
  <c r="CY53" i="60"/>
  <c r="CX179" i="60" s="1"/>
  <c r="CZ42" i="60"/>
  <c r="CZ40" i="60"/>
  <c r="DE180" i="56"/>
  <c r="DF154" i="56"/>
  <c r="DG128" i="56"/>
  <c r="DG135" i="56" s="1"/>
  <c r="DF128" i="56"/>
  <c r="DF120" i="56"/>
  <c r="DF103" i="56"/>
  <c r="DF102" i="56"/>
  <c r="DE181" i="56" s="1"/>
  <c r="DF100" i="56"/>
  <c r="DF101" i="56" s="1"/>
  <c r="DG78" i="56"/>
  <c r="DG77" i="56"/>
  <c r="DF64" i="56"/>
  <c r="DF70" i="56" s="1"/>
  <c r="DF53" i="56"/>
  <c r="DE179" i="56" s="1"/>
  <c r="DG42" i="56"/>
  <c r="DG40" i="56"/>
  <c r="CX180" i="56"/>
  <c r="CY154" i="56"/>
  <c r="CZ128" i="56"/>
  <c r="CZ135" i="56" s="1"/>
  <c r="CY128" i="56"/>
  <c r="CY120" i="56"/>
  <c r="CY103" i="56"/>
  <c r="CY102" i="56"/>
  <c r="CY100" i="56"/>
  <c r="CY101" i="56" s="1"/>
  <c r="CY78" i="56"/>
  <c r="CZ78" i="56" s="1"/>
  <c r="CZ77" i="56"/>
  <c r="CY64" i="56"/>
  <c r="CY70" i="56" s="1"/>
  <c r="CY53" i="56"/>
  <c r="CY55" i="56" s="1"/>
  <c r="CZ42" i="56"/>
  <c r="CZ40" i="56"/>
  <c r="DE180" i="57"/>
  <c r="DF154" i="57"/>
  <c r="DG128" i="57"/>
  <c r="DG135" i="57" s="1"/>
  <c r="DF128" i="57"/>
  <c r="DF120" i="57"/>
  <c r="DF103" i="57"/>
  <c r="DF102" i="57"/>
  <c r="DF100" i="57"/>
  <c r="DG78" i="57"/>
  <c r="DG77" i="57"/>
  <c r="DF64" i="57"/>
  <c r="DF70" i="57" s="1"/>
  <c r="DF53" i="57"/>
  <c r="DF55" i="57" s="1"/>
  <c r="DG42" i="57"/>
  <c r="DG40" i="57"/>
  <c r="CX180" i="57"/>
  <c r="CY154" i="57"/>
  <c r="CZ128" i="57"/>
  <c r="CZ135" i="57" s="1"/>
  <c r="CY128" i="57"/>
  <c r="CY120" i="57"/>
  <c r="CY103" i="57"/>
  <c r="CY102" i="57"/>
  <c r="CX181" i="57" s="1"/>
  <c r="CY100" i="57"/>
  <c r="CY78" i="57"/>
  <c r="CZ78" i="57" s="1"/>
  <c r="CZ77" i="57"/>
  <c r="CY64" i="57"/>
  <c r="CY70" i="57" s="1"/>
  <c r="CY53" i="57"/>
  <c r="CX179" i="57" s="1"/>
  <c r="CZ42" i="57"/>
  <c r="CZ40" i="57"/>
  <c r="DE180" i="55"/>
  <c r="DF154" i="55"/>
  <c r="DG128" i="55"/>
  <c r="DG135" i="55" s="1"/>
  <c r="DF128" i="55"/>
  <c r="DF120" i="55"/>
  <c r="DF102" i="55"/>
  <c r="DF100" i="55"/>
  <c r="DG78" i="55"/>
  <c r="DG77" i="55"/>
  <c r="DF64" i="55"/>
  <c r="DF70" i="55" s="1"/>
  <c r="DF104" i="55" s="1"/>
  <c r="DF53" i="55"/>
  <c r="DG42" i="55"/>
  <c r="DG40" i="55"/>
  <c r="DG38" i="55"/>
  <c r="CX180" i="55"/>
  <c r="CY154" i="55"/>
  <c r="CZ128" i="55"/>
  <c r="CZ135" i="55" s="1"/>
  <c r="CY128" i="55"/>
  <c r="CY120" i="55"/>
  <c r="CY102" i="55"/>
  <c r="CY100" i="55"/>
  <c r="CY78" i="55"/>
  <c r="CZ78" i="55" s="1"/>
  <c r="CZ77" i="55"/>
  <c r="CY64" i="55"/>
  <c r="CY70" i="55" s="1"/>
  <c r="CY104" i="55" s="1"/>
  <c r="CY53" i="55"/>
  <c r="CY55" i="55" s="1"/>
  <c r="CZ42" i="55"/>
  <c r="CZ40" i="55"/>
  <c r="CZ38" i="55"/>
  <c r="CZ39" i="55" s="1"/>
  <c r="DE180" i="74"/>
  <c r="DF154" i="74"/>
  <c r="DG128" i="74"/>
  <c r="DG135" i="74" s="1"/>
  <c r="DF128" i="74"/>
  <c r="DF120" i="74"/>
  <c r="DF103" i="74"/>
  <c r="DF102" i="74"/>
  <c r="DE181" i="74" s="1"/>
  <c r="DF100" i="74"/>
  <c r="DF101" i="74" s="1"/>
  <c r="DG78" i="74"/>
  <c r="DG77" i="74"/>
  <c r="DF64" i="74"/>
  <c r="DF70" i="74" s="1"/>
  <c r="DF53" i="74"/>
  <c r="DE179" i="74" s="1"/>
  <c r="DG42" i="74"/>
  <c r="DG40" i="74"/>
  <c r="DG38" i="74"/>
  <c r="CX180" i="74"/>
  <c r="CY154" i="74"/>
  <c r="CZ128" i="74"/>
  <c r="CZ135" i="74" s="1"/>
  <c r="CY128" i="74"/>
  <c r="CY120" i="74"/>
  <c r="CY103" i="74"/>
  <c r="CY102" i="74"/>
  <c r="CX181" i="74" s="1"/>
  <c r="CY100" i="74"/>
  <c r="CY101" i="74" s="1"/>
  <c r="CY78" i="74"/>
  <c r="CZ78" i="74" s="1"/>
  <c r="CZ77" i="74"/>
  <c r="CY64" i="74"/>
  <c r="CY70" i="74" s="1"/>
  <c r="CY53" i="74"/>
  <c r="CX179" i="74" s="1"/>
  <c r="CZ42" i="74"/>
  <c r="CZ40" i="74"/>
  <c r="CZ38" i="74"/>
  <c r="CZ39" i="74" s="1"/>
  <c r="DE180" i="54"/>
  <c r="DF154" i="54"/>
  <c r="DG128" i="54"/>
  <c r="DG135" i="54" s="1"/>
  <c r="DF128" i="54"/>
  <c r="DF120" i="54"/>
  <c r="DF103" i="54"/>
  <c r="DF102" i="54"/>
  <c r="DE181" i="54" s="1"/>
  <c r="DF100" i="54"/>
  <c r="DF101" i="54" s="1"/>
  <c r="DG78" i="54"/>
  <c r="DG77" i="54"/>
  <c r="DF64" i="54"/>
  <c r="DF70" i="54" s="1"/>
  <c r="DF53" i="54"/>
  <c r="DF55" i="54" s="1"/>
  <c r="DG42" i="54"/>
  <c r="DG40" i="54"/>
  <c r="DG38" i="54"/>
  <c r="DG39" i="54" s="1"/>
  <c r="CX180" i="54"/>
  <c r="CY154" i="54"/>
  <c r="CZ128" i="54"/>
  <c r="CZ135" i="54" s="1"/>
  <c r="CY128" i="54"/>
  <c r="CY120" i="54"/>
  <c r="CY103" i="54"/>
  <c r="CY102" i="54"/>
  <c r="CY100" i="54"/>
  <c r="CY101" i="54" s="1"/>
  <c r="CY78" i="54"/>
  <c r="CZ78" i="54" s="1"/>
  <c r="CZ77" i="54"/>
  <c r="CY64" i="54"/>
  <c r="CY70" i="54" s="1"/>
  <c r="CY53" i="54"/>
  <c r="CY55" i="54" s="1"/>
  <c r="CZ42" i="54"/>
  <c r="CZ40" i="54"/>
  <c r="CZ38" i="54"/>
  <c r="CZ39" i="54" s="1"/>
  <c r="DE180" i="37"/>
  <c r="DF154" i="37"/>
  <c r="DG128" i="37"/>
  <c r="DG135" i="37" s="1"/>
  <c r="DF128" i="37"/>
  <c r="DF120" i="37"/>
  <c r="DF103" i="37"/>
  <c r="DF102" i="37"/>
  <c r="DG78" i="37"/>
  <c r="DG77" i="37"/>
  <c r="DF64" i="37"/>
  <c r="DF70" i="37" s="1"/>
  <c r="DF53" i="37"/>
  <c r="DF55" i="37" s="1"/>
  <c r="DG42" i="37"/>
  <c r="DG40" i="37"/>
  <c r="DG38" i="37"/>
  <c r="CX180" i="37"/>
  <c r="CY154" i="37"/>
  <c r="CZ128" i="37"/>
  <c r="CZ135" i="37" s="1"/>
  <c r="CY128" i="37"/>
  <c r="CY120" i="37"/>
  <c r="CY103" i="37"/>
  <c r="CY102" i="37"/>
  <c r="CY78" i="37"/>
  <c r="CZ78" i="37" s="1"/>
  <c r="CZ77" i="37"/>
  <c r="CY64" i="37"/>
  <c r="CY70" i="37" s="1"/>
  <c r="CY53" i="37"/>
  <c r="CX179" i="37" s="1"/>
  <c r="CZ42" i="37"/>
  <c r="CZ40" i="37"/>
  <c r="CZ38" i="37"/>
  <c r="CZ39" i="37" s="1"/>
  <c r="DE180" i="58"/>
  <c r="DF154" i="58"/>
  <c r="DG128" i="58"/>
  <c r="DG135" i="58" s="1"/>
  <c r="DF128" i="58"/>
  <c r="DF120" i="58"/>
  <c r="DF103" i="58"/>
  <c r="DF102" i="58"/>
  <c r="DE181" i="58" s="1"/>
  <c r="DF100" i="58"/>
  <c r="DF101" i="58" s="1"/>
  <c r="DG78" i="58"/>
  <c r="DG77" i="58"/>
  <c r="DF64" i="58"/>
  <c r="DF70" i="58" s="1"/>
  <c r="DF53" i="58"/>
  <c r="DE179" i="58" s="1"/>
  <c r="DG42" i="58"/>
  <c r="DG40" i="58"/>
  <c r="CX180" i="58"/>
  <c r="CY154" i="58"/>
  <c r="CZ128" i="58"/>
  <c r="CZ135" i="58" s="1"/>
  <c r="CY128" i="58"/>
  <c r="CY120" i="58"/>
  <c r="CY103" i="58"/>
  <c r="CY102" i="58"/>
  <c r="CY100" i="58"/>
  <c r="CY101" i="58" s="1"/>
  <c r="CY78" i="58"/>
  <c r="CZ78" i="58" s="1"/>
  <c r="CZ77" i="58"/>
  <c r="CY64" i="58"/>
  <c r="CY70" i="58" s="1"/>
  <c r="CY53" i="58"/>
  <c r="CX179" i="58" s="1"/>
  <c r="CZ42" i="58"/>
  <c r="CZ40" i="58"/>
  <c r="AN4" i="88"/>
  <c r="AO3" i="88"/>
  <c r="AP3" i="88" s="1"/>
  <c r="AQ3" i="88" s="1"/>
  <c r="AM3" i="88"/>
  <c r="AO2" i="88"/>
  <c r="AR2" i="88" s="1"/>
  <c r="AM2" i="88"/>
  <c r="AR3" i="88" l="1"/>
  <c r="DF55" i="69"/>
  <c r="DG84" i="74"/>
  <c r="DG93" i="74" s="1"/>
  <c r="DG84" i="70"/>
  <c r="DG93" i="70" s="1"/>
  <c r="CZ84" i="67"/>
  <c r="CZ93" i="67" s="1"/>
  <c r="CX182" i="74"/>
  <c r="CZ84" i="56"/>
  <c r="CZ93" i="56" s="1"/>
  <c r="CZ84" i="64"/>
  <c r="CZ93" i="64" s="1"/>
  <c r="CY55" i="67"/>
  <c r="CY56" i="67" s="1"/>
  <c r="CY57" i="67" s="1"/>
  <c r="DF55" i="67"/>
  <c r="DF56" i="67" s="1"/>
  <c r="CZ84" i="74"/>
  <c r="CZ93" i="74" s="1"/>
  <c r="DF55" i="70"/>
  <c r="DF56" i="70" s="1"/>
  <c r="CY104" i="56"/>
  <c r="CY106" i="56" s="1"/>
  <c r="DF104" i="69"/>
  <c r="CZ84" i="69"/>
  <c r="CZ93" i="69" s="1"/>
  <c r="CY55" i="74"/>
  <c r="CY56" i="74" s="1"/>
  <c r="CZ183" i="74" s="1"/>
  <c r="DF55" i="74"/>
  <c r="DF56" i="74" s="1"/>
  <c r="DF55" i="56"/>
  <c r="DF56" i="56" s="1"/>
  <c r="DF57" i="56" s="1"/>
  <c r="CY104" i="64"/>
  <c r="CX182" i="60"/>
  <c r="DG84" i="67"/>
  <c r="DG93" i="67" s="1"/>
  <c r="DF104" i="70"/>
  <c r="DF106" i="70" s="1"/>
  <c r="CY55" i="60"/>
  <c r="CY56" i="60" s="1"/>
  <c r="CZ84" i="60"/>
  <c r="CZ93" i="60" s="1"/>
  <c r="DG84" i="56"/>
  <c r="DG93" i="56" s="1"/>
  <c r="DF55" i="60"/>
  <c r="CY104" i="60"/>
  <c r="CY106" i="60" s="1"/>
  <c r="DF104" i="37"/>
  <c r="CY104" i="52"/>
  <c r="CY55" i="52"/>
  <c r="CY56" i="52" s="1"/>
  <c r="DG84" i="55"/>
  <c r="DG93" i="55" s="1"/>
  <c r="CY104" i="37"/>
  <c r="CY55" i="37"/>
  <c r="CY56" i="37" s="1"/>
  <c r="CZ183" i="37" s="1"/>
  <c r="CZ84" i="54"/>
  <c r="CZ93" i="54" s="1"/>
  <c r="CY55" i="57"/>
  <c r="CY56" i="57" s="1"/>
  <c r="CY57" i="57" s="1"/>
  <c r="CY104" i="54"/>
  <c r="CY106" i="54" s="1"/>
  <c r="DE179" i="57"/>
  <c r="DG84" i="58"/>
  <c r="DG93" i="58" s="1"/>
  <c r="CZ84" i="37"/>
  <c r="CZ93" i="37" s="1"/>
  <c r="DE179" i="54"/>
  <c r="DE182" i="54" s="1"/>
  <c r="CY104" i="57"/>
  <c r="DF104" i="60"/>
  <c r="DF104" i="64"/>
  <c r="CX182" i="69"/>
  <c r="DM181" i="66"/>
  <c r="DU102" i="66"/>
  <c r="DE182" i="74"/>
  <c r="CZ84" i="57"/>
  <c r="CZ93" i="57" s="1"/>
  <c r="DE182" i="56"/>
  <c r="DE182" i="67"/>
  <c r="DF104" i="67"/>
  <c r="DF106" i="67" s="1"/>
  <c r="CY55" i="69"/>
  <c r="CY56" i="69" s="1"/>
  <c r="DE182" i="58"/>
  <c r="DN70" i="66"/>
  <c r="DN104" i="66" s="1"/>
  <c r="DU64" i="66"/>
  <c r="EB64" i="66" s="1"/>
  <c r="DF104" i="58"/>
  <c r="DF106" i="58" s="1"/>
  <c r="CZ41" i="74"/>
  <c r="CZ44" i="74" s="1"/>
  <c r="CY104" i="70"/>
  <c r="CY106" i="70" s="1"/>
  <c r="CX182" i="67"/>
  <c r="CZ84" i="70"/>
  <c r="CZ93" i="70" s="1"/>
  <c r="DE182" i="70"/>
  <c r="DG84" i="64"/>
  <c r="DG93" i="64" s="1"/>
  <c r="DG84" i="37"/>
  <c r="DG93" i="37" s="1"/>
  <c r="DG39" i="74"/>
  <c r="DG41" i="74" s="1"/>
  <c r="DG44" i="74" s="1"/>
  <c r="DG41" i="70"/>
  <c r="DG44" i="70" s="1"/>
  <c r="DG41" i="69"/>
  <c r="DG44" i="69" s="1"/>
  <c r="DG53" i="69" s="1"/>
  <c r="DG41" i="54"/>
  <c r="DG44" i="54" s="1"/>
  <c r="CZ41" i="69"/>
  <c r="CZ44" i="69" s="1"/>
  <c r="CZ39" i="52"/>
  <c r="CZ41" i="52" s="1"/>
  <c r="CZ44" i="52" s="1"/>
  <c r="CY101" i="52"/>
  <c r="CX181" i="52"/>
  <c r="CX182" i="52" s="1"/>
  <c r="CZ41" i="70"/>
  <c r="CZ44" i="70" s="1"/>
  <c r="CY56" i="70"/>
  <c r="CX179" i="70"/>
  <c r="CX181" i="70"/>
  <c r="DF56" i="69"/>
  <c r="DG84" i="69"/>
  <c r="DG93" i="69" s="1"/>
  <c r="DF101" i="69"/>
  <c r="DE181" i="69"/>
  <c r="DE182" i="69" s="1"/>
  <c r="CY104" i="69"/>
  <c r="DG39" i="67"/>
  <c r="DG41" i="67" s="1"/>
  <c r="CY104" i="67"/>
  <c r="DM182" i="66"/>
  <c r="DN55" i="66"/>
  <c r="DN56" i="66" s="1"/>
  <c r="DN57" i="66" s="1"/>
  <c r="DO84" i="66"/>
  <c r="DO93" i="66" s="1"/>
  <c r="DN101" i="66"/>
  <c r="DU101" i="66" s="1"/>
  <c r="DH84" i="66"/>
  <c r="DH93" i="66" s="1"/>
  <c r="DG104" i="66"/>
  <c r="DG55" i="66"/>
  <c r="DG101" i="66"/>
  <c r="DF181" i="66"/>
  <c r="DF182" i="66" s="1"/>
  <c r="DF56" i="64"/>
  <c r="DE179" i="64"/>
  <c r="DF101" i="64"/>
  <c r="DE181" i="64"/>
  <c r="CY56" i="64"/>
  <c r="CX179" i="64"/>
  <c r="CY101" i="64"/>
  <c r="CX181" i="64"/>
  <c r="DF56" i="60"/>
  <c r="DG84" i="60"/>
  <c r="DG93" i="60" s="1"/>
  <c r="DF101" i="60"/>
  <c r="DE181" i="60"/>
  <c r="DE182" i="60" s="1"/>
  <c r="DF104" i="56"/>
  <c r="CY56" i="56"/>
  <c r="CX179" i="56"/>
  <c r="CX181" i="56"/>
  <c r="DF104" i="57"/>
  <c r="DG84" i="57"/>
  <c r="DG93" i="57" s="1"/>
  <c r="DF56" i="57"/>
  <c r="DF57" i="57" s="1"/>
  <c r="DF101" i="57"/>
  <c r="DE181" i="57"/>
  <c r="CX182" i="57"/>
  <c r="CY101" i="57"/>
  <c r="DG39" i="55"/>
  <c r="DF55" i="55"/>
  <c r="DE179" i="55"/>
  <c r="DF101" i="55"/>
  <c r="DE181" i="55"/>
  <c r="CZ84" i="55"/>
  <c r="CZ93" i="55" s="1"/>
  <c r="CX179" i="55"/>
  <c r="CZ41" i="55"/>
  <c r="CZ44" i="55" s="1"/>
  <c r="CY56" i="55"/>
  <c r="CY57" i="55" s="1"/>
  <c r="CY101" i="55"/>
  <c r="CX181" i="55"/>
  <c r="DF104" i="74"/>
  <c r="CY104" i="74"/>
  <c r="DG84" i="54"/>
  <c r="DG93" i="54" s="1"/>
  <c r="DF104" i="54"/>
  <c r="DF106" i="54" s="1"/>
  <c r="DF56" i="54"/>
  <c r="CZ41" i="54"/>
  <c r="CZ44" i="54" s="1"/>
  <c r="CY56" i="54"/>
  <c r="CX179" i="54"/>
  <c r="CX181" i="54"/>
  <c r="DF56" i="37"/>
  <c r="DE179" i="37"/>
  <c r="DG39" i="37"/>
  <c r="DE181" i="37"/>
  <c r="CZ41" i="37"/>
  <c r="CZ44" i="37" s="1"/>
  <c r="CX181" i="37"/>
  <c r="CX182" i="37" s="1"/>
  <c r="DF55" i="58"/>
  <c r="CZ84" i="58"/>
  <c r="CZ93" i="58" s="1"/>
  <c r="CY104" i="58"/>
  <c r="CY106" i="58" s="1"/>
  <c r="CX181" i="58"/>
  <c r="CX182" i="58" s="1"/>
  <c r="CY55" i="58"/>
  <c r="AR7" i="88"/>
  <c r="AR4" i="88"/>
  <c r="AQ8" i="88" s="1"/>
  <c r="AP2" i="88"/>
  <c r="AO4" i="88"/>
  <c r="AN364" i="82"/>
  <c r="EB70" i="66" l="1"/>
  <c r="EP101" i="66"/>
  <c r="EB101" i="66"/>
  <c r="EP102" i="66"/>
  <c r="EB102" i="66"/>
  <c r="CZ184" i="74"/>
  <c r="CY57" i="74"/>
  <c r="CY57" i="69"/>
  <c r="CY106" i="64"/>
  <c r="CX182" i="70"/>
  <c r="DE182" i="57"/>
  <c r="DE182" i="55"/>
  <c r="DE182" i="37"/>
  <c r="CY57" i="37"/>
  <c r="CX182" i="55"/>
  <c r="CZ54" i="74"/>
  <c r="CZ53" i="74"/>
  <c r="CZ166" i="74"/>
  <c r="CX182" i="64"/>
  <c r="EO181" i="66"/>
  <c r="EO182" i="66" s="1"/>
  <c r="CX182" i="54"/>
  <c r="EP64" i="66"/>
  <c r="DU70" i="66"/>
  <c r="DG53" i="70"/>
  <c r="DG54" i="70"/>
  <c r="DG44" i="67"/>
  <c r="DG100" i="67" s="1"/>
  <c r="DG119" i="74"/>
  <c r="DG104" i="74"/>
  <c r="DG66" i="74"/>
  <c r="DG105" i="74"/>
  <c r="DG116" i="74"/>
  <c r="DG103" i="74"/>
  <c r="DG54" i="74"/>
  <c r="DG68" i="74"/>
  <c r="DG63" i="74"/>
  <c r="DG53" i="74"/>
  <c r="DG65" i="74"/>
  <c r="DG114" i="74"/>
  <c r="DG101" i="74"/>
  <c r="DG166" i="74"/>
  <c r="DG56" i="74"/>
  <c r="DG117" i="74"/>
  <c r="DG69" i="74"/>
  <c r="DG64" i="74"/>
  <c r="DG115" i="74"/>
  <c r="DG102" i="74"/>
  <c r="DG100" i="74"/>
  <c r="DG62" i="74"/>
  <c r="DG118" i="74"/>
  <c r="DG67" i="74"/>
  <c r="DG166" i="70"/>
  <c r="DG117" i="70"/>
  <c r="DG101" i="70"/>
  <c r="DG63" i="70"/>
  <c r="DG64" i="70"/>
  <c r="DG116" i="70"/>
  <c r="DG100" i="70"/>
  <c r="DG62" i="70"/>
  <c r="DG118" i="70"/>
  <c r="DG115" i="70"/>
  <c r="DG69" i="70"/>
  <c r="DG56" i="70"/>
  <c r="DG114" i="70"/>
  <c r="DG68" i="70"/>
  <c r="DG102" i="70"/>
  <c r="DG105" i="70"/>
  <c r="DG67" i="70"/>
  <c r="DG104" i="70"/>
  <c r="DG66" i="70"/>
  <c r="DG119" i="70"/>
  <c r="DG103" i="70"/>
  <c r="DG65" i="70"/>
  <c r="DG105" i="69"/>
  <c r="DG67" i="69"/>
  <c r="DG104" i="69"/>
  <c r="DG66" i="69"/>
  <c r="DG119" i="69"/>
  <c r="DG103" i="69"/>
  <c r="DG65" i="69"/>
  <c r="DG114" i="69"/>
  <c r="DG118" i="69"/>
  <c r="DG102" i="69"/>
  <c r="DG64" i="69"/>
  <c r="DG117" i="69"/>
  <c r="DG101" i="69"/>
  <c r="DG63" i="69"/>
  <c r="DG116" i="69"/>
  <c r="DG100" i="69"/>
  <c r="DG62" i="69"/>
  <c r="DG115" i="69"/>
  <c r="DG69" i="69"/>
  <c r="DG56" i="69"/>
  <c r="DG68" i="69"/>
  <c r="DG119" i="54"/>
  <c r="DG103" i="54"/>
  <c r="DG65" i="54"/>
  <c r="DG118" i="54"/>
  <c r="DG102" i="54"/>
  <c r="DG64" i="54"/>
  <c r="DG117" i="54"/>
  <c r="DG101" i="54"/>
  <c r="DG63" i="54"/>
  <c r="DG114" i="54"/>
  <c r="DG116" i="54"/>
  <c r="DG100" i="54"/>
  <c r="DG62" i="54"/>
  <c r="DG115" i="54"/>
  <c r="DG69" i="54"/>
  <c r="DG56" i="54"/>
  <c r="DG105" i="54"/>
  <c r="DG67" i="54"/>
  <c r="DG104" i="54"/>
  <c r="DG66" i="54"/>
  <c r="DG68" i="54"/>
  <c r="DG53" i="54"/>
  <c r="DG166" i="54"/>
  <c r="DG54" i="54"/>
  <c r="CZ53" i="70"/>
  <c r="CZ116" i="70"/>
  <c r="CZ100" i="70"/>
  <c r="CZ62" i="70"/>
  <c r="CZ101" i="70"/>
  <c r="CZ115" i="70"/>
  <c r="CZ69" i="70"/>
  <c r="CZ56" i="70"/>
  <c r="CZ114" i="70"/>
  <c r="CZ68" i="70"/>
  <c r="CZ105" i="70"/>
  <c r="CZ67" i="70"/>
  <c r="CZ117" i="70"/>
  <c r="CZ104" i="70"/>
  <c r="CZ66" i="70"/>
  <c r="CZ63" i="70"/>
  <c r="CZ119" i="70"/>
  <c r="CZ103" i="70"/>
  <c r="CZ65" i="70"/>
  <c r="CZ118" i="70"/>
  <c r="CZ102" i="70"/>
  <c r="CZ64" i="70"/>
  <c r="CZ114" i="69"/>
  <c r="CZ68" i="69"/>
  <c r="CZ115" i="69"/>
  <c r="CZ105" i="69"/>
  <c r="CZ67" i="69"/>
  <c r="CZ69" i="69"/>
  <c r="CZ104" i="69"/>
  <c r="CZ66" i="69"/>
  <c r="CZ56" i="69"/>
  <c r="CZ119" i="69"/>
  <c r="CZ103" i="69"/>
  <c r="CZ65" i="69"/>
  <c r="CZ118" i="69"/>
  <c r="CZ102" i="69"/>
  <c r="CZ64" i="69"/>
  <c r="CZ117" i="69"/>
  <c r="CZ101" i="69"/>
  <c r="CZ63" i="69"/>
  <c r="CZ116" i="69"/>
  <c r="CZ100" i="69"/>
  <c r="CZ62" i="69"/>
  <c r="CZ104" i="55"/>
  <c r="CZ66" i="55"/>
  <c r="CZ67" i="55"/>
  <c r="CZ119" i="55"/>
  <c r="CZ103" i="55"/>
  <c r="CZ65" i="55"/>
  <c r="CZ118" i="55"/>
  <c r="CZ102" i="55"/>
  <c r="CZ64" i="55"/>
  <c r="CZ117" i="55"/>
  <c r="CZ101" i="55"/>
  <c r="CZ63" i="55"/>
  <c r="CZ105" i="55"/>
  <c r="CZ116" i="55"/>
  <c r="CZ100" i="55"/>
  <c r="CZ62" i="55"/>
  <c r="CZ115" i="55"/>
  <c r="CZ69" i="55"/>
  <c r="CZ56" i="55"/>
  <c r="CZ114" i="55"/>
  <c r="CZ68" i="55"/>
  <c r="CZ119" i="74"/>
  <c r="CZ103" i="74"/>
  <c r="CZ65" i="74"/>
  <c r="CZ118" i="74"/>
  <c r="CZ102" i="74"/>
  <c r="CZ64" i="74"/>
  <c r="CZ67" i="74"/>
  <c r="CZ104" i="74"/>
  <c r="CZ117" i="74"/>
  <c r="CZ101" i="74"/>
  <c r="CZ63" i="74"/>
  <c r="CZ116" i="74"/>
  <c r="CZ100" i="74"/>
  <c r="CZ62" i="74"/>
  <c r="CZ105" i="74"/>
  <c r="CZ115" i="74"/>
  <c r="CZ69" i="74"/>
  <c r="CZ56" i="74"/>
  <c r="CZ114" i="74"/>
  <c r="CZ68" i="74"/>
  <c r="CZ66" i="74"/>
  <c r="CZ119" i="54"/>
  <c r="CZ103" i="54"/>
  <c r="CZ65" i="54"/>
  <c r="CZ118" i="54"/>
  <c r="CZ102" i="54"/>
  <c r="CZ64" i="54"/>
  <c r="CZ117" i="54"/>
  <c r="CZ101" i="54"/>
  <c r="CZ63" i="54"/>
  <c r="CZ116" i="54"/>
  <c r="CZ100" i="54"/>
  <c r="CZ62" i="54"/>
  <c r="CZ104" i="54"/>
  <c r="CZ115" i="54"/>
  <c r="CZ69" i="54"/>
  <c r="CZ56" i="54"/>
  <c r="CZ114" i="54"/>
  <c r="CZ68" i="54"/>
  <c r="CZ105" i="54"/>
  <c r="CZ67" i="54"/>
  <c r="CZ66" i="54"/>
  <c r="CZ118" i="37"/>
  <c r="CZ102" i="37"/>
  <c r="CZ64" i="37"/>
  <c r="CZ117" i="37"/>
  <c r="CZ63" i="37"/>
  <c r="CZ116" i="37"/>
  <c r="CZ62" i="37"/>
  <c r="CZ115" i="37"/>
  <c r="CZ69" i="37"/>
  <c r="CZ56" i="37"/>
  <c r="CZ65" i="37"/>
  <c r="CZ114" i="37"/>
  <c r="CZ68" i="37"/>
  <c r="CZ105" i="37"/>
  <c r="CZ67" i="37"/>
  <c r="CZ103" i="37"/>
  <c r="CZ104" i="37"/>
  <c r="CZ66" i="37"/>
  <c r="CZ119" i="37"/>
  <c r="CZ115" i="52"/>
  <c r="CZ69" i="52"/>
  <c r="CZ56" i="52"/>
  <c r="CZ62" i="52"/>
  <c r="CZ114" i="52"/>
  <c r="CZ68" i="52"/>
  <c r="CZ100" i="52"/>
  <c r="CZ105" i="52"/>
  <c r="CZ67" i="52"/>
  <c r="CZ104" i="52"/>
  <c r="CZ66" i="52"/>
  <c r="CZ116" i="52"/>
  <c r="CZ119" i="52"/>
  <c r="CZ103" i="52"/>
  <c r="CZ65" i="52"/>
  <c r="CZ118" i="52"/>
  <c r="CZ102" i="52"/>
  <c r="CZ64" i="52"/>
  <c r="CZ117" i="52"/>
  <c r="CZ101" i="52"/>
  <c r="CZ63" i="52"/>
  <c r="CZ53" i="52"/>
  <c r="CZ166" i="52"/>
  <c r="CZ54" i="52"/>
  <c r="CZ183" i="52"/>
  <c r="CZ184" i="52" s="1"/>
  <c r="CY57" i="52"/>
  <c r="CY106" i="52"/>
  <c r="DG183" i="70"/>
  <c r="DG184" i="70" s="1"/>
  <c r="DF57" i="70"/>
  <c r="CZ183" i="70"/>
  <c r="CZ184" i="70" s="1"/>
  <c r="CY57" i="70"/>
  <c r="CZ54" i="70"/>
  <c r="CZ55" i="70" s="1"/>
  <c r="CZ166" i="70"/>
  <c r="DG183" i="69"/>
  <c r="DG184" i="69" s="1"/>
  <c r="DF57" i="69"/>
  <c r="DF106" i="69"/>
  <c r="DG54" i="69"/>
  <c r="DG55" i="69" s="1"/>
  <c r="DG166" i="69"/>
  <c r="CZ183" i="69"/>
  <c r="CZ184" i="69" s="1"/>
  <c r="CZ54" i="69"/>
  <c r="CZ53" i="69"/>
  <c r="CZ166" i="69"/>
  <c r="CY106" i="69"/>
  <c r="DG166" i="67"/>
  <c r="DG183" i="67"/>
  <c r="DG184" i="67" s="1"/>
  <c r="DF57" i="67"/>
  <c r="CY106" i="67"/>
  <c r="CZ183" i="67"/>
  <c r="CZ184" i="67" s="1"/>
  <c r="DN106" i="66"/>
  <c r="DO183" i="66"/>
  <c r="DO184" i="66" s="1"/>
  <c r="DG106" i="66"/>
  <c r="DG56" i="66"/>
  <c r="DG57" i="66" s="1"/>
  <c r="DG183" i="64"/>
  <c r="DF57" i="64"/>
  <c r="DF106" i="64"/>
  <c r="DE182" i="64"/>
  <c r="CZ183" i="64"/>
  <c r="CZ184" i="64" s="1"/>
  <c r="CY57" i="64"/>
  <c r="DG183" i="60"/>
  <c r="DG184" i="60" s="1"/>
  <c r="DF57" i="60"/>
  <c r="DF106" i="60"/>
  <c r="CZ183" i="60"/>
  <c r="CZ184" i="60" s="1"/>
  <c r="CY57" i="60"/>
  <c r="DF106" i="56"/>
  <c r="DG183" i="56"/>
  <c r="DG184" i="56" s="1"/>
  <c r="CZ183" i="56"/>
  <c r="CY57" i="56"/>
  <c r="CX182" i="56"/>
  <c r="DG183" i="57"/>
  <c r="DG184" i="57" s="1"/>
  <c r="DF106" i="57"/>
  <c r="CZ183" i="57"/>
  <c r="CZ184" i="57" s="1"/>
  <c r="CY106" i="57"/>
  <c r="DF56" i="55"/>
  <c r="DG41" i="55"/>
  <c r="DG44" i="55" s="1"/>
  <c r="DF106" i="55"/>
  <c r="CZ54" i="55"/>
  <c r="CZ166" i="55"/>
  <c r="CZ53" i="55"/>
  <c r="CY106" i="55"/>
  <c r="CZ183" i="55"/>
  <c r="CZ184" i="55" s="1"/>
  <c r="DF106" i="74"/>
  <c r="DG183" i="74"/>
  <c r="DG184" i="74" s="1"/>
  <c r="DF57" i="74"/>
  <c r="CY106" i="74"/>
  <c r="DG183" i="54"/>
  <c r="DG184" i="54" s="1"/>
  <c r="DF57" i="54"/>
  <c r="CZ54" i="54"/>
  <c r="CZ166" i="54"/>
  <c r="CZ53" i="54"/>
  <c r="CZ183" i="54"/>
  <c r="CY57" i="54"/>
  <c r="DG183" i="37"/>
  <c r="DG41" i="37"/>
  <c r="DG44" i="37" s="1"/>
  <c r="DF57" i="37"/>
  <c r="CZ54" i="37"/>
  <c r="CZ166" i="37"/>
  <c r="CZ53" i="37"/>
  <c r="CZ184" i="37"/>
  <c r="DF56" i="58"/>
  <c r="CY56" i="58"/>
  <c r="AP4" i="88"/>
  <c r="AQ2" i="88"/>
  <c r="AR9" i="88"/>
  <c r="AQ10" i="88" s="1"/>
  <c r="AL4" i="82"/>
  <c r="AR4" i="82" s="1"/>
  <c r="AL5" i="82"/>
  <c r="AR5" i="82" s="1"/>
  <c r="AL6" i="82"/>
  <c r="AR6" i="82" s="1"/>
  <c r="AL7" i="82"/>
  <c r="AR7" i="82" s="1"/>
  <c r="AL8" i="82"/>
  <c r="AR8" i="82" s="1"/>
  <c r="AL9" i="82"/>
  <c r="AR9" i="82" s="1"/>
  <c r="AL10" i="82"/>
  <c r="AR10" i="82" s="1"/>
  <c r="AL11" i="82"/>
  <c r="AR11" i="82" s="1"/>
  <c r="AL12" i="82"/>
  <c r="AR12" i="82" s="1"/>
  <c r="AL13" i="82"/>
  <c r="AR13" i="82" s="1"/>
  <c r="AL14" i="82"/>
  <c r="AR14" i="82" s="1"/>
  <c r="AL15" i="82"/>
  <c r="AR15" i="82" s="1"/>
  <c r="AL16" i="82"/>
  <c r="AR16" i="82" s="1"/>
  <c r="AL17" i="82"/>
  <c r="AR17" i="82" s="1"/>
  <c r="AL18" i="82"/>
  <c r="AR18" i="82" s="1"/>
  <c r="AL19" i="82"/>
  <c r="AR19" i="82" s="1"/>
  <c r="AL20" i="82"/>
  <c r="AR20" i="82" s="1"/>
  <c r="AL21" i="82"/>
  <c r="AR21" i="82" s="1"/>
  <c r="AL22" i="82"/>
  <c r="AR22" i="82" s="1"/>
  <c r="AL23" i="82"/>
  <c r="AR23" i="82" s="1"/>
  <c r="AL24" i="82"/>
  <c r="AR24" i="82" s="1"/>
  <c r="AL25" i="82"/>
  <c r="AR25" i="82" s="1"/>
  <c r="AL26" i="82"/>
  <c r="AR26" i="82" s="1"/>
  <c r="AL27" i="82"/>
  <c r="AR27" i="82" s="1"/>
  <c r="AL28" i="82"/>
  <c r="AR28" i="82" s="1"/>
  <c r="AL29" i="82"/>
  <c r="AR29" i="82" s="1"/>
  <c r="AL30" i="82"/>
  <c r="AR30" i="82" s="1"/>
  <c r="AL31" i="82"/>
  <c r="AR31" i="82" s="1"/>
  <c r="AL32" i="82"/>
  <c r="AR32" i="82" s="1"/>
  <c r="AL33" i="82"/>
  <c r="AR33" i="82" s="1"/>
  <c r="AL34" i="82"/>
  <c r="AR34" i="82" s="1"/>
  <c r="AL35" i="82"/>
  <c r="AR35" i="82" s="1"/>
  <c r="AL36" i="82"/>
  <c r="AR36" i="82" s="1"/>
  <c r="AL37" i="82"/>
  <c r="AR37" i="82" s="1"/>
  <c r="AL38" i="82"/>
  <c r="AR38" i="82" s="1"/>
  <c r="AL39" i="82"/>
  <c r="AR39" i="82" s="1"/>
  <c r="AL40" i="82"/>
  <c r="AR40" i="82" s="1"/>
  <c r="AL41" i="82"/>
  <c r="AR41" i="82" s="1"/>
  <c r="AL42" i="82"/>
  <c r="AR42" i="82" s="1"/>
  <c r="AL43" i="82"/>
  <c r="AR43" i="82" s="1"/>
  <c r="AL44" i="82"/>
  <c r="AR44" i="82" s="1"/>
  <c r="AL45" i="82"/>
  <c r="AR45" i="82" s="1"/>
  <c r="AL46" i="82"/>
  <c r="AR46" i="82" s="1"/>
  <c r="AL47" i="82"/>
  <c r="AR47" i="82" s="1"/>
  <c r="AL48" i="82"/>
  <c r="AR48" i="82" s="1"/>
  <c r="AL49" i="82"/>
  <c r="AR49" i="82" s="1"/>
  <c r="AL50" i="82"/>
  <c r="AR50" i="82" s="1"/>
  <c r="AL51" i="82"/>
  <c r="AR51" i="82" s="1"/>
  <c r="AL52" i="82"/>
  <c r="AR52" i="82" s="1"/>
  <c r="AL53" i="82"/>
  <c r="AR53" i="82" s="1"/>
  <c r="AL54" i="82"/>
  <c r="AR54" i="82" s="1"/>
  <c r="AL55" i="82"/>
  <c r="AR55" i="82" s="1"/>
  <c r="AL56" i="82"/>
  <c r="AR56" i="82" s="1"/>
  <c r="AL57" i="82"/>
  <c r="AR57" i="82" s="1"/>
  <c r="AL58" i="82"/>
  <c r="AR58" i="82" s="1"/>
  <c r="AL59" i="82"/>
  <c r="AR59" i="82" s="1"/>
  <c r="AL60" i="82"/>
  <c r="AR60" i="82" s="1"/>
  <c r="AL61" i="82"/>
  <c r="AR61" i="82" s="1"/>
  <c r="AL62" i="82"/>
  <c r="AR62" i="82" s="1"/>
  <c r="AL63" i="82"/>
  <c r="AR63" i="82" s="1"/>
  <c r="AL64" i="82"/>
  <c r="AR64" i="82" s="1"/>
  <c r="AL65" i="82"/>
  <c r="AR65" i="82" s="1"/>
  <c r="AL66" i="82"/>
  <c r="AR66" i="82" s="1"/>
  <c r="AL67" i="82"/>
  <c r="AR67" i="82" s="1"/>
  <c r="AL68" i="82"/>
  <c r="AR68" i="82" s="1"/>
  <c r="AL69" i="82"/>
  <c r="AR69" i="82" s="1"/>
  <c r="AL70" i="82"/>
  <c r="AR70" i="82" s="1"/>
  <c r="AL71" i="82"/>
  <c r="AR71" i="82" s="1"/>
  <c r="AL72" i="82"/>
  <c r="AR72" i="82" s="1"/>
  <c r="AL73" i="82"/>
  <c r="AR73" i="82" s="1"/>
  <c r="AL74" i="82"/>
  <c r="AR74" i="82" s="1"/>
  <c r="AL75" i="82"/>
  <c r="AR75" i="82" s="1"/>
  <c r="AL76" i="82"/>
  <c r="AR76" i="82" s="1"/>
  <c r="AL77" i="82"/>
  <c r="AR77" i="82" s="1"/>
  <c r="AL78" i="82"/>
  <c r="AR78" i="82" s="1"/>
  <c r="AL79" i="82"/>
  <c r="AR79" i="82" s="1"/>
  <c r="AL80" i="82"/>
  <c r="AR80" i="82" s="1"/>
  <c r="AL81" i="82"/>
  <c r="AR81" i="82" s="1"/>
  <c r="AL82" i="82"/>
  <c r="AR82" i="82" s="1"/>
  <c r="AL83" i="82"/>
  <c r="AR83" i="82" s="1"/>
  <c r="AL84" i="82"/>
  <c r="AR84" i="82" s="1"/>
  <c r="AL85" i="82"/>
  <c r="AR85" i="82" s="1"/>
  <c r="AL86" i="82"/>
  <c r="AR86" i="82" s="1"/>
  <c r="AL87" i="82"/>
  <c r="AR87" i="82" s="1"/>
  <c r="AL88" i="82"/>
  <c r="AR88" i="82" s="1"/>
  <c r="AL89" i="82"/>
  <c r="AR89" i="82" s="1"/>
  <c r="AL90" i="82"/>
  <c r="AR90" i="82" s="1"/>
  <c r="AL91" i="82"/>
  <c r="AR91" i="82" s="1"/>
  <c r="AL92" i="82"/>
  <c r="AR92" i="82" s="1"/>
  <c r="AL93" i="82"/>
  <c r="AR93" i="82" s="1"/>
  <c r="AL94" i="82"/>
  <c r="AR94" i="82" s="1"/>
  <c r="AL95" i="82"/>
  <c r="AR95" i="82" s="1"/>
  <c r="AL96" i="82"/>
  <c r="AR96" i="82" s="1"/>
  <c r="AL97" i="82"/>
  <c r="AR97" i="82" s="1"/>
  <c r="AL98" i="82"/>
  <c r="AR98" i="82" s="1"/>
  <c r="AL99" i="82"/>
  <c r="AR99" i="82" s="1"/>
  <c r="AL100" i="82"/>
  <c r="AR100" i="82" s="1"/>
  <c r="AL101" i="82"/>
  <c r="AR101" i="82" s="1"/>
  <c r="AL102" i="82"/>
  <c r="AR102" i="82" s="1"/>
  <c r="AL103" i="82"/>
  <c r="AR103" i="82" s="1"/>
  <c r="AL104" i="82"/>
  <c r="AR104" i="82" s="1"/>
  <c r="AL105" i="82"/>
  <c r="AR105" i="82" s="1"/>
  <c r="AL106" i="82"/>
  <c r="AR106" i="82" s="1"/>
  <c r="AL107" i="82"/>
  <c r="AR107" i="82" s="1"/>
  <c r="AL108" i="82"/>
  <c r="AR108" i="82" s="1"/>
  <c r="AL109" i="82"/>
  <c r="AR109" i="82" s="1"/>
  <c r="AL110" i="82"/>
  <c r="AR110" i="82" s="1"/>
  <c r="AL111" i="82"/>
  <c r="AR111" i="82" s="1"/>
  <c r="AL112" i="82"/>
  <c r="AR112" i="82" s="1"/>
  <c r="AL113" i="82"/>
  <c r="AR113" i="82" s="1"/>
  <c r="AL114" i="82"/>
  <c r="AR114" i="82" s="1"/>
  <c r="AL115" i="82"/>
  <c r="AR115" i="82" s="1"/>
  <c r="AL116" i="82"/>
  <c r="AR116" i="82" s="1"/>
  <c r="AL117" i="82"/>
  <c r="AR117" i="82" s="1"/>
  <c r="AL118" i="82"/>
  <c r="AR118" i="82" s="1"/>
  <c r="AL119" i="82"/>
  <c r="AR119" i="82" s="1"/>
  <c r="AL120" i="82"/>
  <c r="AR120" i="82" s="1"/>
  <c r="AL121" i="82"/>
  <c r="AR121" i="82" s="1"/>
  <c r="AL122" i="82"/>
  <c r="AR122" i="82" s="1"/>
  <c r="AL123" i="82"/>
  <c r="AR123" i="82" s="1"/>
  <c r="AL124" i="82"/>
  <c r="AR124" i="82" s="1"/>
  <c r="AL125" i="82"/>
  <c r="AR125" i="82" s="1"/>
  <c r="AL126" i="82"/>
  <c r="AR126" i="82" s="1"/>
  <c r="AL127" i="82"/>
  <c r="AR127" i="82" s="1"/>
  <c r="AL128" i="82"/>
  <c r="AR128" i="82" s="1"/>
  <c r="AL129" i="82"/>
  <c r="AR129" i="82" s="1"/>
  <c r="AL130" i="82"/>
  <c r="AR130" i="82" s="1"/>
  <c r="AL131" i="82"/>
  <c r="AR131" i="82" s="1"/>
  <c r="AL132" i="82"/>
  <c r="AR132" i="82" s="1"/>
  <c r="AL133" i="82"/>
  <c r="AR133" i="82" s="1"/>
  <c r="AL134" i="82"/>
  <c r="AR134" i="82" s="1"/>
  <c r="AL135" i="82"/>
  <c r="AR135" i="82" s="1"/>
  <c r="AL136" i="82"/>
  <c r="AR136" i="82" s="1"/>
  <c r="AL137" i="82"/>
  <c r="AR137" i="82" s="1"/>
  <c r="AL138" i="82"/>
  <c r="AR138" i="82" s="1"/>
  <c r="AL139" i="82"/>
  <c r="AR139" i="82" s="1"/>
  <c r="AL140" i="82"/>
  <c r="AR140" i="82" s="1"/>
  <c r="AL141" i="82"/>
  <c r="AR141" i="82" s="1"/>
  <c r="AL142" i="82"/>
  <c r="AR142" i="82" s="1"/>
  <c r="AL143" i="82"/>
  <c r="AR143" i="82" s="1"/>
  <c r="AL144" i="82"/>
  <c r="AR144" i="82" s="1"/>
  <c r="AL145" i="82"/>
  <c r="AR145" i="82" s="1"/>
  <c r="AL146" i="82"/>
  <c r="AR146" i="82" s="1"/>
  <c r="AL147" i="82"/>
  <c r="AR147" i="82" s="1"/>
  <c r="AL148" i="82"/>
  <c r="AR148" i="82" s="1"/>
  <c r="AL149" i="82"/>
  <c r="AR149" i="82" s="1"/>
  <c r="AL150" i="82"/>
  <c r="AR150" i="82" s="1"/>
  <c r="AL151" i="82"/>
  <c r="AR151" i="82" s="1"/>
  <c r="AL152" i="82"/>
  <c r="AR152" i="82" s="1"/>
  <c r="AL153" i="82"/>
  <c r="AR153" i="82" s="1"/>
  <c r="AL154" i="82"/>
  <c r="AR154" i="82" s="1"/>
  <c r="AL155" i="82"/>
  <c r="AR155" i="82" s="1"/>
  <c r="AL156" i="82"/>
  <c r="AR156" i="82" s="1"/>
  <c r="AL157" i="82"/>
  <c r="AR157" i="82" s="1"/>
  <c r="AL158" i="82"/>
  <c r="AR158" i="82" s="1"/>
  <c r="AL159" i="82"/>
  <c r="AR159" i="82" s="1"/>
  <c r="AL160" i="82"/>
  <c r="AR160" i="82" s="1"/>
  <c r="AL161" i="82"/>
  <c r="AR161" i="82" s="1"/>
  <c r="AL162" i="82"/>
  <c r="AR162" i="82" s="1"/>
  <c r="AL163" i="82"/>
  <c r="AR163" i="82" s="1"/>
  <c r="AL164" i="82"/>
  <c r="AR164" i="82" s="1"/>
  <c r="AL165" i="82"/>
  <c r="AR165" i="82" s="1"/>
  <c r="AL166" i="82"/>
  <c r="AR166" i="82" s="1"/>
  <c r="AL167" i="82"/>
  <c r="AR167" i="82" s="1"/>
  <c r="AL168" i="82"/>
  <c r="AR168" i="82" s="1"/>
  <c r="AL169" i="82"/>
  <c r="AR169" i="82" s="1"/>
  <c r="AL170" i="82"/>
  <c r="AR170" i="82" s="1"/>
  <c r="AL171" i="82"/>
  <c r="AR171" i="82" s="1"/>
  <c r="AL172" i="82"/>
  <c r="AR172" i="82" s="1"/>
  <c r="AL173" i="82"/>
  <c r="AR173" i="82" s="1"/>
  <c r="AL174" i="82"/>
  <c r="AR174" i="82" s="1"/>
  <c r="AL175" i="82"/>
  <c r="AR175" i="82" s="1"/>
  <c r="AL176" i="82"/>
  <c r="AR176" i="82" s="1"/>
  <c r="AL177" i="82"/>
  <c r="AR177" i="82" s="1"/>
  <c r="AL178" i="82"/>
  <c r="AR178" i="82" s="1"/>
  <c r="AL179" i="82"/>
  <c r="AR179" i="82" s="1"/>
  <c r="AL180" i="82"/>
  <c r="AR180" i="82" s="1"/>
  <c r="AL181" i="82"/>
  <c r="AR181" i="82" s="1"/>
  <c r="AL182" i="82"/>
  <c r="AR182" i="82" s="1"/>
  <c r="AL183" i="82"/>
  <c r="AR183" i="82" s="1"/>
  <c r="AL184" i="82"/>
  <c r="AR184" i="82" s="1"/>
  <c r="AL185" i="82"/>
  <c r="AR185" i="82" s="1"/>
  <c r="AL186" i="82"/>
  <c r="AR186" i="82" s="1"/>
  <c r="AL187" i="82"/>
  <c r="AR187" i="82" s="1"/>
  <c r="AL188" i="82"/>
  <c r="AR188" i="82" s="1"/>
  <c r="AL189" i="82"/>
  <c r="AR189" i="82" s="1"/>
  <c r="AL190" i="82"/>
  <c r="AR190" i="82" s="1"/>
  <c r="AL191" i="82"/>
  <c r="AR191" i="82" s="1"/>
  <c r="AL192" i="82"/>
  <c r="AR192" i="82" s="1"/>
  <c r="AL193" i="82"/>
  <c r="AR193" i="82" s="1"/>
  <c r="AL194" i="82"/>
  <c r="AR194" i="82" s="1"/>
  <c r="AL195" i="82"/>
  <c r="AR195" i="82" s="1"/>
  <c r="AL196" i="82"/>
  <c r="AR196" i="82" s="1"/>
  <c r="AL197" i="82"/>
  <c r="AR197" i="82" s="1"/>
  <c r="AL198" i="82"/>
  <c r="AR198" i="82" s="1"/>
  <c r="AL199" i="82"/>
  <c r="AR199" i="82" s="1"/>
  <c r="AL200" i="82"/>
  <c r="AR200" i="82" s="1"/>
  <c r="AL201" i="82"/>
  <c r="AR201" i="82" s="1"/>
  <c r="AL202" i="82"/>
  <c r="AR202" i="82" s="1"/>
  <c r="AL203" i="82"/>
  <c r="AR203" i="82" s="1"/>
  <c r="AL204" i="82"/>
  <c r="AR204" i="82" s="1"/>
  <c r="AL205" i="82"/>
  <c r="AR205" i="82" s="1"/>
  <c r="AL206" i="82"/>
  <c r="AR206" i="82" s="1"/>
  <c r="AL207" i="82"/>
  <c r="AR207" i="82" s="1"/>
  <c r="AL208" i="82"/>
  <c r="AR208" i="82" s="1"/>
  <c r="AL209" i="82"/>
  <c r="AR209" i="82" s="1"/>
  <c r="AL210" i="82"/>
  <c r="AR210" i="82" s="1"/>
  <c r="AL211" i="82"/>
  <c r="AR211" i="82" s="1"/>
  <c r="AL212" i="82"/>
  <c r="AR212" i="82" s="1"/>
  <c r="AL213" i="82"/>
  <c r="AR213" i="82" s="1"/>
  <c r="AL214" i="82"/>
  <c r="AR214" i="82" s="1"/>
  <c r="AL215" i="82"/>
  <c r="AR215" i="82" s="1"/>
  <c r="AL216" i="82"/>
  <c r="AR216" i="82" s="1"/>
  <c r="AL217" i="82"/>
  <c r="AR217" i="82" s="1"/>
  <c r="AL218" i="82"/>
  <c r="AR218" i="82" s="1"/>
  <c r="AL219" i="82"/>
  <c r="AR219" i="82" s="1"/>
  <c r="AL220" i="82"/>
  <c r="AR220" i="82" s="1"/>
  <c r="AL221" i="82"/>
  <c r="AR221" i="82" s="1"/>
  <c r="AL222" i="82"/>
  <c r="AR222" i="82" s="1"/>
  <c r="AL223" i="82"/>
  <c r="AR223" i="82" s="1"/>
  <c r="AL224" i="82"/>
  <c r="AR224" i="82" s="1"/>
  <c r="AL225" i="82"/>
  <c r="AR225" i="82" s="1"/>
  <c r="AL226" i="82"/>
  <c r="AR226" i="82" s="1"/>
  <c r="AL227" i="82"/>
  <c r="AR227" i="82" s="1"/>
  <c r="AL228" i="82"/>
  <c r="AR228" i="82" s="1"/>
  <c r="AL229" i="82"/>
  <c r="AR229" i="82" s="1"/>
  <c r="AL230" i="82"/>
  <c r="AR230" i="82" s="1"/>
  <c r="AL231" i="82"/>
  <c r="AR231" i="82" s="1"/>
  <c r="AL232" i="82"/>
  <c r="AR232" i="82" s="1"/>
  <c r="AL233" i="82"/>
  <c r="AR233" i="82" s="1"/>
  <c r="AL234" i="82"/>
  <c r="AR234" i="82" s="1"/>
  <c r="AL235" i="82"/>
  <c r="AR235" i="82" s="1"/>
  <c r="AL236" i="82"/>
  <c r="AR236" i="82" s="1"/>
  <c r="AL237" i="82"/>
  <c r="AR237" i="82" s="1"/>
  <c r="AL238" i="82"/>
  <c r="AR238" i="82" s="1"/>
  <c r="AL239" i="82"/>
  <c r="AR239" i="82" s="1"/>
  <c r="AL240" i="82"/>
  <c r="AR240" i="82" s="1"/>
  <c r="AL241" i="82"/>
  <c r="AR241" i="82" s="1"/>
  <c r="AL242" i="82"/>
  <c r="AR242" i="82" s="1"/>
  <c r="AL243" i="82"/>
  <c r="AR243" i="82" s="1"/>
  <c r="AL244" i="82"/>
  <c r="AR244" i="82" s="1"/>
  <c r="AL245" i="82"/>
  <c r="AR245" i="82" s="1"/>
  <c r="AL246" i="82"/>
  <c r="AR246" i="82" s="1"/>
  <c r="AL247" i="82"/>
  <c r="AR247" i="82" s="1"/>
  <c r="AL248" i="82"/>
  <c r="AR248" i="82" s="1"/>
  <c r="AL249" i="82"/>
  <c r="AR249" i="82" s="1"/>
  <c r="AL250" i="82"/>
  <c r="AR250" i="82" s="1"/>
  <c r="AL251" i="82"/>
  <c r="AR251" i="82" s="1"/>
  <c r="AL252" i="82"/>
  <c r="AR252" i="82" s="1"/>
  <c r="AL253" i="82"/>
  <c r="AR253" i="82" s="1"/>
  <c r="AL254" i="82"/>
  <c r="AR254" i="82" s="1"/>
  <c r="AL255" i="82"/>
  <c r="AR255" i="82" s="1"/>
  <c r="AL256" i="82"/>
  <c r="AR256" i="82" s="1"/>
  <c r="AL257" i="82"/>
  <c r="AR257" i="82" s="1"/>
  <c r="AL258" i="82"/>
  <c r="AR258" i="82" s="1"/>
  <c r="AL259" i="82"/>
  <c r="AR259" i="82" s="1"/>
  <c r="AL260" i="82"/>
  <c r="AR260" i="82" s="1"/>
  <c r="AL261" i="82"/>
  <c r="AR261" i="82" s="1"/>
  <c r="AL262" i="82"/>
  <c r="AR262" i="82" s="1"/>
  <c r="AL263" i="82"/>
  <c r="AR263" i="82" s="1"/>
  <c r="AL264" i="82"/>
  <c r="AR264" i="82" s="1"/>
  <c r="AL265" i="82"/>
  <c r="AR265" i="82" s="1"/>
  <c r="AL266" i="82"/>
  <c r="AR266" i="82" s="1"/>
  <c r="AL267" i="82"/>
  <c r="AR267" i="82" s="1"/>
  <c r="AL268" i="82"/>
  <c r="AR268" i="82" s="1"/>
  <c r="AL269" i="82"/>
  <c r="AR269" i="82" s="1"/>
  <c r="AL270" i="82"/>
  <c r="AR270" i="82" s="1"/>
  <c r="AL271" i="82"/>
  <c r="AR271" i="82" s="1"/>
  <c r="AL272" i="82"/>
  <c r="AR272" i="82" s="1"/>
  <c r="AL273" i="82"/>
  <c r="AR273" i="82" s="1"/>
  <c r="AL274" i="82"/>
  <c r="AR274" i="82" s="1"/>
  <c r="AL275" i="82"/>
  <c r="AR275" i="82" s="1"/>
  <c r="AL276" i="82"/>
  <c r="AR276" i="82" s="1"/>
  <c r="AL277" i="82"/>
  <c r="AR277" i="82" s="1"/>
  <c r="AL278" i="82"/>
  <c r="AR278" i="82" s="1"/>
  <c r="AL279" i="82"/>
  <c r="AR279" i="82" s="1"/>
  <c r="AL280" i="82"/>
  <c r="AR280" i="82" s="1"/>
  <c r="AL281" i="82"/>
  <c r="AR281" i="82" s="1"/>
  <c r="AL282" i="82"/>
  <c r="AR282" i="82" s="1"/>
  <c r="AL283" i="82"/>
  <c r="AR283" i="82" s="1"/>
  <c r="AL284" i="82"/>
  <c r="AR284" i="82" s="1"/>
  <c r="AL285" i="82"/>
  <c r="AR285" i="82" s="1"/>
  <c r="AL286" i="82"/>
  <c r="AR286" i="82" s="1"/>
  <c r="AL287" i="82"/>
  <c r="AR287" i="82" s="1"/>
  <c r="AL288" i="82"/>
  <c r="AR288" i="82" s="1"/>
  <c r="AL289" i="82"/>
  <c r="AR289" i="82" s="1"/>
  <c r="AL290" i="82"/>
  <c r="AR290" i="82" s="1"/>
  <c r="AL291" i="82"/>
  <c r="AR291" i="82" s="1"/>
  <c r="AL292" i="82"/>
  <c r="AR292" i="82" s="1"/>
  <c r="AL293" i="82"/>
  <c r="AR293" i="82" s="1"/>
  <c r="AL294" i="82"/>
  <c r="AR294" i="82" s="1"/>
  <c r="AL295" i="82"/>
  <c r="AR295" i="82" s="1"/>
  <c r="AL296" i="82"/>
  <c r="AR296" i="82" s="1"/>
  <c r="AL297" i="82"/>
  <c r="AR297" i="82" s="1"/>
  <c r="AL298" i="82"/>
  <c r="AR298" i="82" s="1"/>
  <c r="AL299" i="82"/>
  <c r="AR299" i="82" s="1"/>
  <c r="AL300" i="82"/>
  <c r="AR300" i="82" s="1"/>
  <c r="AL301" i="82"/>
  <c r="AR301" i="82" s="1"/>
  <c r="AL302" i="82"/>
  <c r="AR302" i="82" s="1"/>
  <c r="AL303" i="82"/>
  <c r="AR303" i="82" s="1"/>
  <c r="AL304" i="82"/>
  <c r="AR304" i="82" s="1"/>
  <c r="AL305" i="82"/>
  <c r="AR305" i="82" s="1"/>
  <c r="AL306" i="82"/>
  <c r="AR306" i="82" s="1"/>
  <c r="AL307" i="82"/>
  <c r="AR307" i="82" s="1"/>
  <c r="AL308" i="82"/>
  <c r="AR308" i="82" s="1"/>
  <c r="AL309" i="82"/>
  <c r="AR309" i="82" s="1"/>
  <c r="AL310" i="82"/>
  <c r="AR310" i="82" s="1"/>
  <c r="AL311" i="82"/>
  <c r="AR311" i="82" s="1"/>
  <c r="AL312" i="82"/>
  <c r="AR312" i="82" s="1"/>
  <c r="AL313" i="82"/>
  <c r="AR313" i="82" s="1"/>
  <c r="AL314" i="82"/>
  <c r="AR314" i="82" s="1"/>
  <c r="AL315" i="82"/>
  <c r="AR315" i="82" s="1"/>
  <c r="AL316" i="82"/>
  <c r="AR316" i="82" s="1"/>
  <c r="AL317" i="82"/>
  <c r="AR317" i="82" s="1"/>
  <c r="AL318" i="82"/>
  <c r="AR318" i="82" s="1"/>
  <c r="AL319" i="82"/>
  <c r="AR319" i="82" s="1"/>
  <c r="AL320" i="82"/>
  <c r="AR320" i="82" s="1"/>
  <c r="AL321" i="82"/>
  <c r="AR321" i="82" s="1"/>
  <c r="AL322" i="82"/>
  <c r="AR322" i="82" s="1"/>
  <c r="AL323" i="82"/>
  <c r="AR323" i="82" s="1"/>
  <c r="AL324" i="82"/>
  <c r="AR324" i="82" s="1"/>
  <c r="AL325" i="82"/>
  <c r="AR325" i="82" s="1"/>
  <c r="AL326" i="82"/>
  <c r="AR326" i="82" s="1"/>
  <c r="AL327" i="82"/>
  <c r="AR327" i="82" s="1"/>
  <c r="AL328" i="82"/>
  <c r="AR328" i="82" s="1"/>
  <c r="AL329" i="82"/>
  <c r="AR329" i="82" s="1"/>
  <c r="AL330" i="82"/>
  <c r="AR330" i="82" s="1"/>
  <c r="AL331" i="82"/>
  <c r="AR331" i="82" s="1"/>
  <c r="AL332" i="82"/>
  <c r="AR332" i="82" s="1"/>
  <c r="AL333" i="82"/>
  <c r="AR333" i="82" s="1"/>
  <c r="AL334" i="82"/>
  <c r="AR334" i="82" s="1"/>
  <c r="AL335" i="82"/>
  <c r="AR335" i="82" s="1"/>
  <c r="AL336" i="82"/>
  <c r="AR336" i="82" s="1"/>
  <c r="AL337" i="82"/>
  <c r="AR337" i="82" s="1"/>
  <c r="AL338" i="82"/>
  <c r="AR338" i="82" s="1"/>
  <c r="AL339" i="82"/>
  <c r="AR339" i="82" s="1"/>
  <c r="AL340" i="82"/>
  <c r="AR340" i="82" s="1"/>
  <c r="AL341" i="82"/>
  <c r="AR341" i="82" s="1"/>
  <c r="AL342" i="82"/>
  <c r="AR342" i="82" s="1"/>
  <c r="AL343" i="82"/>
  <c r="AR343" i="82" s="1"/>
  <c r="AL344" i="82"/>
  <c r="AR344" i="82" s="1"/>
  <c r="AL345" i="82"/>
  <c r="AR345" i="82" s="1"/>
  <c r="AL346" i="82"/>
  <c r="AR346" i="82" s="1"/>
  <c r="AL347" i="82"/>
  <c r="AR347" i="82" s="1"/>
  <c r="AL348" i="82"/>
  <c r="AR348" i="82" s="1"/>
  <c r="AL349" i="82"/>
  <c r="AR349" i="82" s="1"/>
  <c r="AL350" i="82"/>
  <c r="AL351" i="82"/>
  <c r="AR351" i="82" s="1"/>
  <c r="AL352" i="82"/>
  <c r="AR352" i="82" s="1"/>
  <c r="AL353" i="82"/>
  <c r="AR353" i="82" s="1"/>
  <c r="AL354" i="82"/>
  <c r="AR354" i="82" s="1"/>
  <c r="AL355" i="82"/>
  <c r="AR355" i="82" s="1"/>
  <c r="AL356" i="82"/>
  <c r="AR356" i="82" s="1"/>
  <c r="AL357" i="82"/>
  <c r="AR357" i="82" s="1"/>
  <c r="AL358" i="82"/>
  <c r="AR358" i="82" s="1"/>
  <c r="AL359" i="82"/>
  <c r="AR359" i="82" s="1"/>
  <c r="AL360" i="82"/>
  <c r="AR360" i="82" s="1"/>
  <c r="AL361" i="82"/>
  <c r="AR361" i="82" s="1"/>
  <c r="AL362" i="82"/>
  <c r="AR362" i="82" s="1"/>
  <c r="AL363" i="82"/>
  <c r="AR363" i="82" s="1"/>
  <c r="AL3" i="82"/>
  <c r="AR3" i="82" s="1"/>
  <c r="IM37" i="73" l="1"/>
  <c r="IC37" i="73"/>
  <c r="AV338" i="82"/>
  <c r="AU338" i="82"/>
  <c r="AV290" i="82"/>
  <c r="AU290" i="82"/>
  <c r="AV250" i="82"/>
  <c r="AU250" i="82"/>
  <c r="AV202" i="82"/>
  <c r="AU202" i="82"/>
  <c r="AV170" i="82"/>
  <c r="AU170" i="82"/>
  <c r="AV146" i="82"/>
  <c r="AU146" i="82"/>
  <c r="AU106" i="82"/>
  <c r="AV106" i="82"/>
  <c r="AV74" i="82"/>
  <c r="AU74" i="82"/>
  <c r="AU42" i="82"/>
  <c r="AV42" i="82"/>
  <c r="AU10" i="82"/>
  <c r="AV10" i="82"/>
  <c r="AU361" i="82"/>
  <c r="AV361" i="82"/>
  <c r="AU353" i="82"/>
  <c r="AV353" i="82"/>
  <c r="AU345" i="82"/>
  <c r="AV345" i="82"/>
  <c r="AV337" i="82"/>
  <c r="AU337" i="82"/>
  <c r="AV329" i="82"/>
  <c r="AU329" i="82"/>
  <c r="AU321" i="82"/>
  <c r="AV321" i="82"/>
  <c r="AU313" i="82"/>
  <c r="AV313" i="82"/>
  <c r="AU305" i="82"/>
  <c r="AV305" i="82"/>
  <c r="AU297" i="82"/>
  <c r="AV297" i="82"/>
  <c r="AU289" i="82"/>
  <c r="AV289" i="82"/>
  <c r="AU281" i="82"/>
  <c r="AV281" i="82"/>
  <c r="AV273" i="82"/>
  <c r="AU273" i="82"/>
  <c r="AU265" i="82"/>
  <c r="AV265" i="82"/>
  <c r="AU257" i="82"/>
  <c r="AV257" i="82"/>
  <c r="AU249" i="82"/>
  <c r="AV249" i="82"/>
  <c r="AV241" i="82"/>
  <c r="AU241" i="82"/>
  <c r="AU233" i="82"/>
  <c r="AV233" i="82"/>
  <c r="AV225" i="82"/>
  <c r="AU225" i="82"/>
  <c r="AU217" i="82"/>
  <c r="AV217" i="82"/>
  <c r="AU209" i="82"/>
  <c r="AV209" i="82"/>
  <c r="AU201" i="82"/>
  <c r="AV201" i="82"/>
  <c r="AV193" i="82"/>
  <c r="AU193" i="82"/>
  <c r="AU185" i="82"/>
  <c r="AV185" i="82"/>
  <c r="AU177" i="82"/>
  <c r="AV177" i="82"/>
  <c r="AU169" i="82"/>
  <c r="AV169" i="82"/>
  <c r="AU161" i="82"/>
  <c r="AV161" i="82"/>
  <c r="AU153" i="82"/>
  <c r="AV153" i="82"/>
  <c r="AV145" i="82"/>
  <c r="AU145" i="82"/>
  <c r="AV137" i="82"/>
  <c r="AU137" i="82"/>
  <c r="AV129" i="82"/>
  <c r="AU129" i="82"/>
  <c r="AU121" i="82"/>
  <c r="AV121" i="82"/>
  <c r="AV113" i="82"/>
  <c r="AU113" i="82"/>
  <c r="AV105" i="82"/>
  <c r="AU105" i="82"/>
  <c r="AV97" i="82"/>
  <c r="AU97" i="82"/>
  <c r="AV89" i="82"/>
  <c r="AU89" i="82"/>
  <c r="AV81" i="82"/>
  <c r="AU81" i="82"/>
  <c r="AV73" i="82"/>
  <c r="AU73" i="82"/>
  <c r="AU65" i="82"/>
  <c r="AV65" i="82"/>
  <c r="AV57" i="82"/>
  <c r="AU57" i="82"/>
  <c r="AV49" i="82"/>
  <c r="AU49" i="82"/>
  <c r="AU41" i="82"/>
  <c r="AV41" i="82"/>
  <c r="AV33" i="82"/>
  <c r="AU33" i="82"/>
  <c r="AV25" i="82"/>
  <c r="AU25" i="82"/>
  <c r="AV17" i="82"/>
  <c r="AU17" i="82"/>
  <c r="AV9" i="82"/>
  <c r="AU9" i="82"/>
  <c r="AV346" i="82"/>
  <c r="AU346" i="82"/>
  <c r="AV298" i="82"/>
  <c r="AU298" i="82"/>
  <c r="AV258" i="82"/>
  <c r="AU258" i="82"/>
  <c r="AV210" i="82"/>
  <c r="AU210" i="82"/>
  <c r="AV178" i="82"/>
  <c r="AU178" i="82"/>
  <c r="AV138" i="82"/>
  <c r="AU138" i="82"/>
  <c r="AV114" i="82"/>
  <c r="AU114" i="82"/>
  <c r="AV82" i="82"/>
  <c r="AU82" i="82"/>
  <c r="AV50" i="82"/>
  <c r="AU50" i="82"/>
  <c r="AV18" i="82"/>
  <c r="AU18" i="82"/>
  <c r="AU360" i="82"/>
  <c r="AV360" i="82"/>
  <c r="AU352" i="82"/>
  <c r="AV352" i="82"/>
  <c r="AU344" i="82"/>
  <c r="AV344" i="82"/>
  <c r="AU336" i="82"/>
  <c r="AV336" i="82"/>
  <c r="AV328" i="82"/>
  <c r="AU328" i="82"/>
  <c r="AV320" i="82"/>
  <c r="AU320" i="82"/>
  <c r="AV312" i="82"/>
  <c r="AU312" i="82"/>
  <c r="AV304" i="82"/>
  <c r="AU304" i="82"/>
  <c r="AV296" i="82"/>
  <c r="AU296" i="82"/>
  <c r="AV288" i="82"/>
  <c r="AU288" i="82"/>
  <c r="AV280" i="82"/>
  <c r="AU280" i="82"/>
  <c r="AV272" i="82"/>
  <c r="AU272" i="82"/>
  <c r="AV264" i="82"/>
  <c r="AU264" i="82"/>
  <c r="AV256" i="82"/>
  <c r="AU256" i="82"/>
  <c r="AV248" i="82"/>
  <c r="AU248" i="82"/>
  <c r="AV240" i="82"/>
  <c r="AU240" i="82"/>
  <c r="AV232" i="82"/>
  <c r="AU232" i="82"/>
  <c r="AV224" i="82"/>
  <c r="AU224" i="82"/>
  <c r="AV216" i="82"/>
  <c r="AU216" i="82"/>
  <c r="AV208" i="82"/>
  <c r="AU208" i="82"/>
  <c r="AV200" i="82"/>
  <c r="AU200" i="82"/>
  <c r="AV192" i="82"/>
  <c r="AU192" i="82"/>
  <c r="AV184" i="82"/>
  <c r="AU184" i="82"/>
  <c r="AV176" i="82"/>
  <c r="AU176" i="82"/>
  <c r="AV168" i="82"/>
  <c r="AU168" i="82"/>
  <c r="AV160" i="82"/>
  <c r="AU160" i="82"/>
  <c r="AV152" i="82"/>
  <c r="AU152" i="82"/>
  <c r="AV144" i="82"/>
  <c r="AU144" i="82"/>
  <c r="AV136" i="82"/>
  <c r="AU136" i="82"/>
  <c r="AV128" i="82"/>
  <c r="AU128" i="82"/>
  <c r="AV120" i="82"/>
  <c r="AU120" i="82"/>
  <c r="AV112" i="82"/>
  <c r="AU112" i="82"/>
  <c r="AV104" i="82"/>
  <c r="AU104" i="82"/>
  <c r="AV96" i="82"/>
  <c r="AU96" i="82"/>
  <c r="AV88" i="82"/>
  <c r="AU88" i="82"/>
  <c r="AV80" i="82"/>
  <c r="AU80" i="82"/>
  <c r="AV72" i="82"/>
  <c r="AU72" i="82"/>
  <c r="AV64" i="82"/>
  <c r="AU64" i="82"/>
  <c r="AV56" i="82"/>
  <c r="AU56" i="82"/>
  <c r="AV48" i="82"/>
  <c r="AU48" i="82"/>
  <c r="AV40" i="82"/>
  <c r="AU40" i="82"/>
  <c r="AV32" i="82"/>
  <c r="AU32" i="82"/>
  <c r="AU24" i="82"/>
  <c r="AV24" i="82"/>
  <c r="AV16" i="82"/>
  <c r="AU16" i="82"/>
  <c r="AV8" i="82"/>
  <c r="AU8" i="82"/>
  <c r="AV362" i="82"/>
  <c r="AU362" i="82"/>
  <c r="AV322" i="82"/>
  <c r="AU322" i="82"/>
  <c r="AV266" i="82"/>
  <c r="AU266" i="82"/>
  <c r="AV218" i="82"/>
  <c r="AU218" i="82"/>
  <c r="AV186" i="82"/>
  <c r="AU186" i="82"/>
  <c r="AV154" i="82"/>
  <c r="AU154" i="82"/>
  <c r="AU122" i="82"/>
  <c r="AV122" i="82"/>
  <c r="AU90" i="82"/>
  <c r="AV90" i="82"/>
  <c r="AV58" i="82"/>
  <c r="AU58" i="82"/>
  <c r="AU34" i="82"/>
  <c r="AV34" i="82"/>
  <c r="AU359" i="82"/>
  <c r="AV359" i="82"/>
  <c r="AU351" i="82"/>
  <c r="AV351" i="82"/>
  <c r="AU343" i="82"/>
  <c r="AV343" i="82"/>
  <c r="AU335" i="82"/>
  <c r="AV335" i="82"/>
  <c r="AU327" i="82"/>
  <c r="AV327" i="82"/>
  <c r="AU319" i="82"/>
  <c r="AV319" i="82"/>
  <c r="AU311" i="82"/>
  <c r="AV311" i="82"/>
  <c r="AU303" i="82"/>
  <c r="AV303" i="82"/>
  <c r="AU295" i="82"/>
  <c r="AV295" i="82"/>
  <c r="AU287" i="82"/>
  <c r="AV287" i="82"/>
  <c r="AU279" i="82"/>
  <c r="AV279" i="82"/>
  <c r="AU271" i="82"/>
  <c r="AV271" i="82"/>
  <c r="AV263" i="82"/>
  <c r="AU263" i="82"/>
  <c r="AU255" i="82"/>
  <c r="AV255" i="82"/>
  <c r="AU247" i="82"/>
  <c r="AV247" i="82"/>
  <c r="AU239" i="82"/>
  <c r="AV239" i="82"/>
  <c r="AU231" i="82"/>
  <c r="AV231" i="82"/>
  <c r="AV223" i="82"/>
  <c r="AU223" i="82"/>
  <c r="AU215" i="82"/>
  <c r="AV215" i="82"/>
  <c r="AU207" i="82"/>
  <c r="AV207" i="82"/>
  <c r="AU199" i="82"/>
  <c r="AV199" i="82"/>
  <c r="AV191" i="82"/>
  <c r="AU191" i="82"/>
  <c r="AU183" i="82"/>
  <c r="AV183" i="82"/>
  <c r="AU175" i="82"/>
  <c r="AV175" i="82"/>
  <c r="AU167" i="82"/>
  <c r="AV167" i="82"/>
  <c r="AU159" i="82"/>
  <c r="AV159" i="82"/>
  <c r="AU151" i="82"/>
  <c r="AV151" i="82"/>
  <c r="AU143" i="82"/>
  <c r="AV143" i="82"/>
  <c r="AU135" i="82"/>
  <c r="AV135" i="82"/>
  <c r="AU127" i="82"/>
  <c r="AV127" i="82"/>
  <c r="AU119" i="82"/>
  <c r="AV119" i="82"/>
  <c r="AU111" i="82"/>
  <c r="AV111" i="82"/>
  <c r="AV103" i="82"/>
  <c r="AU103" i="82"/>
  <c r="AU95" i="82"/>
  <c r="AV95" i="82"/>
  <c r="AU87" i="82"/>
  <c r="AV87" i="82"/>
  <c r="AV79" i="82"/>
  <c r="AU79" i="82"/>
  <c r="AU71" i="82"/>
  <c r="AV71" i="82"/>
  <c r="AU63" i="82"/>
  <c r="AV63" i="82"/>
  <c r="AV55" i="82"/>
  <c r="AU55" i="82"/>
  <c r="AV47" i="82"/>
  <c r="AU47" i="82"/>
  <c r="AV39" i="82"/>
  <c r="AU39" i="82"/>
  <c r="AV31" i="82"/>
  <c r="AU31" i="82"/>
  <c r="AV23" i="82"/>
  <c r="AU23" i="82"/>
  <c r="AV15" i="82"/>
  <c r="AU15" i="82"/>
  <c r="AV7" i="82"/>
  <c r="AU7" i="82"/>
  <c r="AV314" i="82"/>
  <c r="AU314" i="82"/>
  <c r="AV274" i="82"/>
  <c r="AU274" i="82"/>
  <c r="AV226" i="82"/>
  <c r="AU226" i="82"/>
  <c r="AV194" i="82"/>
  <c r="AU194" i="82"/>
  <c r="AV162" i="82"/>
  <c r="AU162" i="82"/>
  <c r="AU130" i="82"/>
  <c r="AV130" i="82"/>
  <c r="AV98" i="82"/>
  <c r="AU98" i="82"/>
  <c r="AU66" i="82"/>
  <c r="AV66" i="82"/>
  <c r="AV26" i="82"/>
  <c r="AU26" i="82"/>
  <c r="AU358" i="82"/>
  <c r="AV358" i="82"/>
  <c r="AP350" i="82"/>
  <c r="AR350" i="82"/>
  <c r="AR364" i="82" s="1"/>
  <c r="AV342" i="82"/>
  <c r="AU342" i="82"/>
  <c r="AV334" i="82"/>
  <c r="AU334" i="82"/>
  <c r="AV326" i="82"/>
  <c r="AU326" i="82"/>
  <c r="AV318" i="82"/>
  <c r="AU318" i="82"/>
  <c r="AV310" i="82"/>
  <c r="AU310" i="82"/>
  <c r="AV302" i="82"/>
  <c r="AU302" i="82"/>
  <c r="AV294" i="82"/>
  <c r="AU294" i="82"/>
  <c r="AU286" i="82"/>
  <c r="AV286" i="82"/>
  <c r="AV278" i="82"/>
  <c r="AU278" i="82"/>
  <c r="AV270" i="82"/>
  <c r="AU270" i="82"/>
  <c r="AV262" i="82"/>
  <c r="AU262" i="82"/>
  <c r="AV254" i="82"/>
  <c r="AU254" i="82"/>
  <c r="AV246" i="82"/>
  <c r="AU246" i="82"/>
  <c r="AU238" i="82"/>
  <c r="AV238" i="82"/>
  <c r="AU230" i="82"/>
  <c r="AV230" i="82"/>
  <c r="AV222" i="82"/>
  <c r="AU222" i="82"/>
  <c r="AV214" i="82"/>
  <c r="AU214" i="82"/>
  <c r="AV206" i="82"/>
  <c r="AU206" i="82"/>
  <c r="AU198" i="82"/>
  <c r="AV198" i="82"/>
  <c r="AV190" i="82"/>
  <c r="AU190" i="82"/>
  <c r="AV182" i="82"/>
  <c r="AU182" i="82"/>
  <c r="AV174" i="82"/>
  <c r="AU174" i="82"/>
  <c r="AV166" i="82"/>
  <c r="AU166" i="82"/>
  <c r="AV158" i="82"/>
  <c r="AU158" i="82"/>
  <c r="AV150" i="82"/>
  <c r="AU150" i="82"/>
  <c r="AU142" i="82"/>
  <c r="AV142" i="82"/>
  <c r="AV134" i="82"/>
  <c r="AU134" i="82"/>
  <c r="AU126" i="82"/>
  <c r="AV126" i="82"/>
  <c r="AV118" i="82"/>
  <c r="AU118" i="82"/>
  <c r="AV110" i="82"/>
  <c r="AU110" i="82"/>
  <c r="AV102" i="82"/>
  <c r="AU102" i="82"/>
  <c r="AV94" i="82"/>
  <c r="AU94" i="82"/>
  <c r="AU86" i="82"/>
  <c r="AV86" i="82"/>
  <c r="AV78" i="82"/>
  <c r="AU78" i="82"/>
  <c r="AV70" i="82"/>
  <c r="AU70" i="82"/>
  <c r="AV62" i="82"/>
  <c r="AU62" i="82"/>
  <c r="AU54" i="82"/>
  <c r="AV54" i="82"/>
  <c r="AV46" i="82"/>
  <c r="AU46" i="82"/>
  <c r="AV38" i="82"/>
  <c r="AU38" i="82"/>
  <c r="AV30" i="82"/>
  <c r="AU30" i="82"/>
  <c r="AV22" i="82"/>
  <c r="AU22" i="82"/>
  <c r="AV14" i="82"/>
  <c r="AU14" i="82"/>
  <c r="AU6" i="82"/>
  <c r="AV6" i="82"/>
  <c r="AV165" i="82"/>
  <c r="AU165" i="82"/>
  <c r="AV157" i="82"/>
  <c r="AU157" i="82"/>
  <c r="AV149" i="82"/>
  <c r="AU149" i="82"/>
  <c r="AV141" i="82"/>
  <c r="AU141" i="82"/>
  <c r="AV133" i="82"/>
  <c r="AU133" i="82"/>
  <c r="AV125" i="82"/>
  <c r="AU125" i="82"/>
  <c r="AV117" i="82"/>
  <c r="AU117" i="82"/>
  <c r="AV109" i="82"/>
  <c r="AU109" i="82"/>
  <c r="AV101" i="82"/>
  <c r="AU101" i="82"/>
  <c r="AV93" i="82"/>
  <c r="AU93" i="82"/>
  <c r="AV85" i="82"/>
  <c r="AU85" i="82"/>
  <c r="AV77" i="82"/>
  <c r="AU77" i="82"/>
  <c r="AV69" i="82"/>
  <c r="AU69" i="82"/>
  <c r="AV61" i="82"/>
  <c r="AU61" i="82"/>
  <c r="AV53" i="82"/>
  <c r="AU53" i="82"/>
  <c r="AV45" i="82"/>
  <c r="AU45" i="82"/>
  <c r="AV37" i="82"/>
  <c r="AU37" i="82"/>
  <c r="AV29" i="82"/>
  <c r="AU29" i="82"/>
  <c r="AV21" i="82"/>
  <c r="AU21" i="82"/>
  <c r="AV13" i="82"/>
  <c r="AU13" i="82"/>
  <c r="AV5" i="82"/>
  <c r="AU5" i="82"/>
  <c r="AV354" i="82"/>
  <c r="AU354" i="82"/>
  <c r="AV306" i="82"/>
  <c r="AU306" i="82"/>
  <c r="AV242" i="82"/>
  <c r="AU242" i="82"/>
  <c r="AV357" i="82"/>
  <c r="AU357" i="82"/>
  <c r="AV341" i="82"/>
  <c r="AU341" i="82"/>
  <c r="AV325" i="82"/>
  <c r="AU325" i="82"/>
  <c r="AV309" i="82"/>
  <c r="AU309" i="82"/>
  <c r="AV293" i="82"/>
  <c r="AU293" i="82"/>
  <c r="AV269" i="82"/>
  <c r="AU269" i="82"/>
  <c r="AV253" i="82"/>
  <c r="AU253" i="82"/>
  <c r="AV237" i="82"/>
  <c r="AU237" i="82"/>
  <c r="AV221" i="82"/>
  <c r="AU221" i="82"/>
  <c r="AV205" i="82"/>
  <c r="AU205" i="82"/>
  <c r="AV189" i="82"/>
  <c r="AU189" i="82"/>
  <c r="AV173" i="82"/>
  <c r="AU173" i="82"/>
  <c r="AV356" i="82"/>
  <c r="AU356" i="82"/>
  <c r="AV340" i="82"/>
  <c r="AU340" i="82"/>
  <c r="AV332" i="82"/>
  <c r="AU332" i="82"/>
  <c r="AV324" i="82"/>
  <c r="AU324" i="82"/>
  <c r="AV316" i="82"/>
  <c r="AU316" i="82"/>
  <c r="AU308" i="82"/>
  <c r="AV308" i="82"/>
  <c r="AV300" i="82"/>
  <c r="AU300" i="82"/>
  <c r="AV292" i="82"/>
  <c r="AU292" i="82"/>
  <c r="AV284" i="82"/>
  <c r="AU284" i="82"/>
  <c r="AV276" i="82"/>
  <c r="AU276" i="82"/>
  <c r="AV268" i="82"/>
  <c r="AU268" i="82"/>
  <c r="AV260" i="82"/>
  <c r="AU260" i="82"/>
  <c r="AV252" i="82"/>
  <c r="AU252" i="82"/>
  <c r="AU244" i="82"/>
  <c r="AV244" i="82"/>
  <c r="AV236" i="82"/>
  <c r="AU236" i="82"/>
  <c r="AV228" i="82"/>
  <c r="AU228" i="82"/>
  <c r="AV220" i="82"/>
  <c r="AU220" i="82"/>
  <c r="AU212" i="82"/>
  <c r="AV212" i="82"/>
  <c r="AV204" i="82"/>
  <c r="AU204" i="82"/>
  <c r="AV196" i="82"/>
  <c r="AU196" i="82"/>
  <c r="AU188" i="82"/>
  <c r="AV188" i="82"/>
  <c r="AV180" i="82"/>
  <c r="AU180" i="82"/>
  <c r="AV172" i="82"/>
  <c r="AU172" i="82"/>
  <c r="AV164" i="82"/>
  <c r="AU164" i="82"/>
  <c r="AU156" i="82"/>
  <c r="AV156" i="82"/>
  <c r="AU148" i="82"/>
  <c r="AV148" i="82"/>
  <c r="AV140" i="82"/>
  <c r="AU140" i="82"/>
  <c r="AU132" i="82"/>
  <c r="AV132" i="82"/>
  <c r="AU124" i="82"/>
  <c r="AV124" i="82"/>
  <c r="AU116" i="82"/>
  <c r="AV116" i="82"/>
  <c r="AV108" i="82"/>
  <c r="AU108" i="82"/>
  <c r="AU100" i="82"/>
  <c r="AV100" i="82"/>
  <c r="AV92" i="82"/>
  <c r="AU92" i="82"/>
  <c r="AU84" i="82"/>
  <c r="AV84" i="82"/>
  <c r="AU76" i="82"/>
  <c r="AV76" i="82"/>
  <c r="AU68" i="82"/>
  <c r="AV68" i="82"/>
  <c r="AV60" i="82"/>
  <c r="AU60" i="82"/>
  <c r="AV52" i="82"/>
  <c r="AU52" i="82"/>
  <c r="AV44" i="82"/>
  <c r="AU44" i="82"/>
  <c r="AU36" i="82"/>
  <c r="AV36" i="82"/>
  <c r="AV28" i="82"/>
  <c r="AU28" i="82"/>
  <c r="AV20" i="82"/>
  <c r="AU20" i="82"/>
  <c r="AV12" i="82"/>
  <c r="AU12" i="82"/>
  <c r="AV4" i="82"/>
  <c r="AU4" i="82"/>
  <c r="AV330" i="82"/>
  <c r="AU330" i="82"/>
  <c r="AV282" i="82"/>
  <c r="AU282" i="82"/>
  <c r="AV234" i="82"/>
  <c r="AU234" i="82"/>
  <c r="AV349" i="82"/>
  <c r="AU349" i="82"/>
  <c r="AV333" i="82"/>
  <c r="AU333" i="82"/>
  <c r="AV317" i="82"/>
  <c r="AU317" i="82"/>
  <c r="AV301" i="82"/>
  <c r="AU301" i="82"/>
  <c r="AV285" i="82"/>
  <c r="AU285" i="82"/>
  <c r="AV277" i="82"/>
  <c r="AU277" i="82"/>
  <c r="AV261" i="82"/>
  <c r="AU261" i="82"/>
  <c r="AV245" i="82"/>
  <c r="AU245" i="82"/>
  <c r="AV229" i="82"/>
  <c r="AU229" i="82"/>
  <c r="AV213" i="82"/>
  <c r="AU213" i="82"/>
  <c r="AV197" i="82"/>
  <c r="AU197" i="82"/>
  <c r="AV181" i="82"/>
  <c r="AU181" i="82"/>
  <c r="AV3" i="82"/>
  <c r="AU3" i="82"/>
  <c r="AV348" i="82"/>
  <c r="AU348" i="82"/>
  <c r="AV363" i="82"/>
  <c r="AU363" i="82"/>
  <c r="AV355" i="82"/>
  <c r="AU355" i="82"/>
  <c r="AV347" i="82"/>
  <c r="AU347" i="82"/>
  <c r="AV339" i="82"/>
  <c r="AU339" i="82"/>
  <c r="AV331" i="82"/>
  <c r="AU331" i="82"/>
  <c r="AV323" i="82"/>
  <c r="AU323" i="82"/>
  <c r="AV315" i="82"/>
  <c r="AU315" i="82"/>
  <c r="AV307" i="82"/>
  <c r="AU307" i="82"/>
  <c r="AV299" i="82"/>
  <c r="AU299" i="82"/>
  <c r="AU291" i="82"/>
  <c r="AV291" i="82"/>
  <c r="AU283" i="82"/>
  <c r="AV283" i="82"/>
  <c r="AV275" i="82"/>
  <c r="AU275" i="82"/>
  <c r="AU267" i="82"/>
  <c r="AV267" i="82"/>
  <c r="AV259" i="82"/>
  <c r="AU259" i="82"/>
  <c r="AV251" i="82"/>
  <c r="AU251" i="82"/>
  <c r="AV243" i="82"/>
  <c r="AU243" i="82"/>
  <c r="AU235" i="82"/>
  <c r="AV235" i="82"/>
  <c r="AV227" i="82"/>
  <c r="AU227" i="82"/>
  <c r="AU219" i="82"/>
  <c r="AV219" i="82"/>
  <c r="AV211" i="82"/>
  <c r="AU211" i="82"/>
  <c r="AV203" i="82"/>
  <c r="AU203" i="82"/>
  <c r="AV195" i="82"/>
  <c r="AU195" i="82"/>
  <c r="AU187" i="82"/>
  <c r="AV187" i="82"/>
  <c r="AV179" i="82"/>
  <c r="AU179" i="82"/>
  <c r="AV171" i="82"/>
  <c r="AU171" i="82"/>
  <c r="AV163" i="82"/>
  <c r="AU163" i="82"/>
  <c r="AV155" i="82"/>
  <c r="AU155" i="82"/>
  <c r="AV147" i="82"/>
  <c r="AU147" i="82"/>
  <c r="AU139" i="82"/>
  <c r="AV139" i="82"/>
  <c r="AV131" i="82"/>
  <c r="AU131" i="82"/>
  <c r="AV123" i="82"/>
  <c r="AU123" i="82"/>
  <c r="AU115" i="82"/>
  <c r="AV115" i="82"/>
  <c r="AV107" i="82"/>
  <c r="AU107" i="82"/>
  <c r="AV99" i="82"/>
  <c r="AU99" i="82"/>
  <c r="AV91" i="82"/>
  <c r="AU91" i="82"/>
  <c r="AV83" i="82"/>
  <c r="AU83" i="82"/>
  <c r="AV75" i="82"/>
  <c r="AU75" i="82"/>
  <c r="AU67" i="82"/>
  <c r="AV67" i="82"/>
  <c r="AV59" i="82"/>
  <c r="AU59" i="82"/>
  <c r="AV51" i="82"/>
  <c r="AU51" i="82"/>
  <c r="AV43" i="82"/>
  <c r="AU43" i="82"/>
  <c r="AU35" i="82"/>
  <c r="AV35" i="82"/>
  <c r="AV27" i="82"/>
  <c r="AU27" i="82"/>
  <c r="AV19" i="82"/>
  <c r="AU19" i="82"/>
  <c r="AV11" i="82"/>
  <c r="AU11" i="82"/>
  <c r="EA181" i="66"/>
  <c r="EA182" i="66" s="1"/>
  <c r="EB104" i="66"/>
  <c r="EB56" i="66"/>
  <c r="DG57" i="69"/>
  <c r="DG91" i="69" s="1"/>
  <c r="DG101" i="67"/>
  <c r="DG118" i="67"/>
  <c r="CZ184" i="56"/>
  <c r="DG103" i="67"/>
  <c r="DG106" i="74"/>
  <c r="DG168" i="74" s="1"/>
  <c r="DG55" i="70"/>
  <c r="DG57" i="70" s="1"/>
  <c r="DG91" i="70" s="1"/>
  <c r="DG65" i="67"/>
  <c r="DG55" i="74"/>
  <c r="DG57" i="74" s="1"/>
  <c r="DG91" i="74" s="1"/>
  <c r="CZ55" i="74"/>
  <c r="CZ57" i="70"/>
  <c r="CZ91" i="70" s="1"/>
  <c r="CZ106" i="69"/>
  <c r="CZ168" i="69" s="1"/>
  <c r="CZ106" i="52"/>
  <c r="CZ168" i="52" s="1"/>
  <c r="DG184" i="37"/>
  <c r="CZ184" i="54"/>
  <c r="CZ120" i="37"/>
  <c r="CZ134" i="37" s="1"/>
  <c r="CZ136" i="37" s="1"/>
  <c r="CZ169" i="37" s="1"/>
  <c r="AQ11" i="88"/>
  <c r="HS37" i="73"/>
  <c r="DG53" i="67"/>
  <c r="CZ120" i="54"/>
  <c r="CZ134" i="54" s="1"/>
  <c r="CZ136" i="54" s="1"/>
  <c r="CZ169" i="54" s="1"/>
  <c r="DG66" i="67"/>
  <c r="CZ57" i="74"/>
  <c r="CZ91" i="74" s="1"/>
  <c r="DG54" i="67"/>
  <c r="CZ106" i="74"/>
  <c r="CZ168" i="74" s="1"/>
  <c r="DG63" i="67"/>
  <c r="DG68" i="67"/>
  <c r="CZ120" i="52"/>
  <c r="CZ134" i="52" s="1"/>
  <c r="CZ136" i="52" s="1"/>
  <c r="CZ169" i="52" s="1"/>
  <c r="CZ70" i="55"/>
  <c r="CZ92" i="55" s="1"/>
  <c r="CZ106" i="55"/>
  <c r="CZ168" i="55" s="1"/>
  <c r="DG64" i="67"/>
  <c r="DG120" i="74"/>
  <c r="DG134" i="74" s="1"/>
  <c r="DG136" i="74" s="1"/>
  <c r="DG169" i="74" s="1"/>
  <c r="DU104" i="66"/>
  <c r="DU106" i="66" s="1"/>
  <c r="DU56" i="66"/>
  <c r="DU57" i="66" s="1"/>
  <c r="AO2" i="82"/>
  <c r="AP2" i="82"/>
  <c r="EP70" i="66"/>
  <c r="CZ120" i="55"/>
  <c r="CZ134" i="55" s="1"/>
  <c r="CZ136" i="55" s="1"/>
  <c r="CZ169" i="55" s="1"/>
  <c r="DG119" i="67"/>
  <c r="DG114" i="67"/>
  <c r="DG67" i="67"/>
  <c r="DG70" i="70"/>
  <c r="DG92" i="70" s="1"/>
  <c r="DG106" i="69"/>
  <c r="DG168" i="69" s="1"/>
  <c r="DG120" i="69"/>
  <c r="DG134" i="69" s="1"/>
  <c r="DG136" i="69" s="1"/>
  <c r="DG169" i="69" s="1"/>
  <c r="DG117" i="67"/>
  <c r="DG62" i="67"/>
  <c r="DG56" i="67"/>
  <c r="DG69" i="67"/>
  <c r="DG102" i="67"/>
  <c r="DG104" i="67"/>
  <c r="DG115" i="67"/>
  <c r="DG116" i="67"/>
  <c r="DG105" i="67"/>
  <c r="DG70" i="74"/>
  <c r="DG92" i="74" s="1"/>
  <c r="DG106" i="54"/>
  <c r="DG168" i="54" s="1"/>
  <c r="DG106" i="70"/>
  <c r="DG168" i="70" s="1"/>
  <c r="DG120" i="70"/>
  <c r="DG134" i="70" s="1"/>
  <c r="DG136" i="70" s="1"/>
  <c r="DG169" i="70" s="1"/>
  <c r="DG70" i="69"/>
  <c r="DG92" i="69" s="1"/>
  <c r="DG94" i="69" s="1"/>
  <c r="DG105" i="55"/>
  <c r="DG67" i="55"/>
  <c r="DG116" i="55"/>
  <c r="DG104" i="55"/>
  <c r="DG66" i="55"/>
  <c r="DG119" i="55"/>
  <c r="DG103" i="55"/>
  <c r="DG65" i="55"/>
  <c r="DG100" i="55"/>
  <c r="DG118" i="55"/>
  <c r="DG102" i="55"/>
  <c r="DG64" i="55"/>
  <c r="DG62" i="55"/>
  <c r="DG117" i="55"/>
  <c r="DG101" i="55"/>
  <c r="DG63" i="55"/>
  <c r="DG115" i="55"/>
  <c r="DG69" i="55"/>
  <c r="DG56" i="55"/>
  <c r="DG114" i="55"/>
  <c r="DG68" i="55"/>
  <c r="DG70" i="54"/>
  <c r="DG92" i="54" s="1"/>
  <c r="DG55" i="54"/>
  <c r="DG57" i="54" s="1"/>
  <c r="DG91" i="54" s="1"/>
  <c r="DG120" i="54"/>
  <c r="DG134" i="54" s="1"/>
  <c r="DG136" i="54" s="1"/>
  <c r="DG169" i="54" s="1"/>
  <c r="CZ70" i="70"/>
  <c r="CZ92" i="70" s="1"/>
  <c r="CZ106" i="70"/>
  <c r="CZ168" i="70" s="1"/>
  <c r="CZ120" i="70"/>
  <c r="CZ134" i="70" s="1"/>
  <c r="CZ136" i="70" s="1"/>
  <c r="CZ169" i="70" s="1"/>
  <c r="CZ70" i="69"/>
  <c r="CZ92" i="69" s="1"/>
  <c r="CZ120" i="69"/>
  <c r="CZ134" i="69" s="1"/>
  <c r="CZ136" i="69" s="1"/>
  <c r="CZ169" i="69" s="1"/>
  <c r="CZ70" i="74"/>
  <c r="CZ92" i="74" s="1"/>
  <c r="CZ120" i="74"/>
  <c r="CZ134" i="74" s="1"/>
  <c r="CZ136" i="74" s="1"/>
  <c r="CZ169" i="74" s="1"/>
  <c r="CZ70" i="54"/>
  <c r="CZ92" i="54" s="1"/>
  <c r="CZ106" i="54"/>
  <c r="CZ168" i="54" s="1"/>
  <c r="DG114" i="37"/>
  <c r="DG67" i="37"/>
  <c r="DG105" i="37"/>
  <c r="DG66" i="37"/>
  <c r="DG115" i="37"/>
  <c r="DG104" i="37"/>
  <c r="DG65" i="37"/>
  <c r="DG119" i="37"/>
  <c r="DG103" i="37"/>
  <c r="DG64" i="37"/>
  <c r="DG118" i="37"/>
  <c r="DG102" i="37"/>
  <c r="DG63" i="37"/>
  <c r="DG68" i="37"/>
  <c r="DG117" i="37"/>
  <c r="DG62" i="37"/>
  <c r="DG116" i="37"/>
  <c r="DG69" i="37"/>
  <c r="DG56" i="37"/>
  <c r="CZ70" i="37"/>
  <c r="CZ92" i="37" s="1"/>
  <c r="CZ55" i="52"/>
  <c r="CZ57" i="52" s="1"/>
  <c r="CZ91" i="52" s="1"/>
  <c r="CZ70" i="52"/>
  <c r="CZ92" i="52" s="1"/>
  <c r="CZ55" i="69"/>
  <c r="CZ57" i="69" s="1"/>
  <c r="CZ91" i="69" s="1"/>
  <c r="DH183" i="66"/>
  <c r="DH184" i="66" s="1"/>
  <c r="DG184" i="64"/>
  <c r="DG54" i="55"/>
  <c r="DG166" i="55"/>
  <c r="DG53" i="55"/>
  <c r="DG183" i="55"/>
  <c r="DG184" i="55" s="1"/>
  <c r="DF57" i="55"/>
  <c r="CZ55" i="55"/>
  <c r="CZ57" i="55" s="1"/>
  <c r="CZ91" i="55" s="1"/>
  <c r="CZ55" i="54"/>
  <c r="CZ57" i="54" s="1"/>
  <c r="CZ91" i="54" s="1"/>
  <c r="DG166" i="37"/>
  <c r="DG54" i="37"/>
  <c r="DG53" i="37"/>
  <c r="CZ55" i="37"/>
  <c r="CZ57" i="37" s="1"/>
  <c r="CZ91" i="37" s="1"/>
  <c r="DG183" i="58"/>
  <c r="DG184" i="58" s="1"/>
  <c r="DF57" i="58"/>
  <c r="CY57" i="58"/>
  <c r="CZ183" i="58"/>
  <c r="CZ184" i="58" s="1"/>
  <c r="AQ7" i="88"/>
  <c r="AQ4" i="88"/>
  <c r="HI32" i="73"/>
  <c r="HI33" i="73" s="1"/>
  <c r="HH26" i="73"/>
  <c r="AL364" i="82"/>
  <c r="AP363" i="82"/>
  <c r="AO362" i="82"/>
  <c r="AO361" i="82"/>
  <c r="AP361" i="82"/>
  <c r="AP360" i="82"/>
  <c r="AP359" i="82"/>
  <c r="AP358" i="82"/>
  <c r="AO358" i="82"/>
  <c r="AP357" i="82"/>
  <c r="AO357" i="82"/>
  <c r="AP356" i="82"/>
  <c r="AO356" i="82"/>
  <c r="AP355" i="82"/>
  <c r="AO355" i="82"/>
  <c r="AO354" i="82"/>
  <c r="AO353" i="82"/>
  <c r="AP353" i="82"/>
  <c r="AP352" i="82"/>
  <c r="AO350" i="82"/>
  <c r="AP349" i="82"/>
  <c r="AO349" i="82"/>
  <c r="AP348" i="82"/>
  <c r="AO348" i="82"/>
  <c r="AP347" i="82"/>
  <c r="AO347" i="82"/>
  <c r="AO346" i="82"/>
  <c r="AO345" i="82"/>
  <c r="AP345" i="82"/>
  <c r="AP344" i="82"/>
  <c r="AP342" i="82"/>
  <c r="AO342" i="82"/>
  <c r="AP341" i="82"/>
  <c r="AO341" i="82"/>
  <c r="AP340" i="82"/>
  <c r="AO340" i="82"/>
  <c r="AP339" i="82"/>
  <c r="AO339" i="82"/>
  <c r="AO338" i="82"/>
  <c r="AO337" i="82"/>
  <c r="AP337" i="82"/>
  <c r="AP336" i="82"/>
  <c r="AP334" i="82"/>
  <c r="AO334" i="82"/>
  <c r="AP333" i="82"/>
  <c r="AO333" i="82"/>
  <c r="AP332" i="82"/>
  <c r="AO332" i="82"/>
  <c r="AP331" i="82"/>
  <c r="AO331" i="82"/>
  <c r="AO330" i="82"/>
  <c r="AO329" i="82"/>
  <c r="AP329" i="82"/>
  <c r="AP328" i="82"/>
  <c r="AP326" i="82"/>
  <c r="AO326" i="82"/>
  <c r="AP325" i="82"/>
  <c r="AO325" i="82"/>
  <c r="AP324" i="82"/>
  <c r="AO324" i="82"/>
  <c r="AP323" i="82"/>
  <c r="AO323" i="82"/>
  <c r="AO322" i="82"/>
  <c r="AP321" i="82"/>
  <c r="AO320" i="82"/>
  <c r="AP320" i="82"/>
  <c r="AP318" i="82"/>
  <c r="AO318" i="82"/>
  <c r="AP317" i="82"/>
  <c r="AO317" i="82"/>
  <c r="AP316" i="82"/>
  <c r="AO316" i="82"/>
  <c r="AP315" i="82"/>
  <c r="AO315" i="82"/>
  <c r="AO314" i="82"/>
  <c r="AP313" i="82"/>
  <c r="AO312" i="82"/>
  <c r="AP312" i="82"/>
  <c r="AP310" i="82"/>
  <c r="AO310" i="82"/>
  <c r="AP309" i="82"/>
  <c r="AO309" i="82"/>
  <c r="AP308" i="82"/>
  <c r="AO308" i="82"/>
  <c r="AP307" i="82"/>
  <c r="AO307" i="82"/>
  <c r="AP305" i="82"/>
  <c r="AO304" i="82"/>
  <c r="AP304" i="82"/>
  <c r="AP302" i="82"/>
  <c r="AO302" i="82"/>
  <c r="AP301" i="82"/>
  <c r="AO301" i="82"/>
  <c r="AP300" i="82"/>
  <c r="AO300" i="82"/>
  <c r="AP299" i="82"/>
  <c r="AO299" i="82"/>
  <c r="AP297" i="82"/>
  <c r="AO296" i="82"/>
  <c r="AP296" i="82"/>
  <c r="AP294" i="82"/>
  <c r="AO294" i="82"/>
  <c r="AP293" i="82"/>
  <c r="AO293" i="82"/>
  <c r="AP292" i="82"/>
  <c r="AO292" i="82"/>
  <c r="AP291" i="82"/>
  <c r="AO291" i="82"/>
  <c r="AP289" i="82"/>
  <c r="AO288" i="82"/>
  <c r="AP288" i="82"/>
  <c r="AP286" i="82"/>
  <c r="AO286" i="82"/>
  <c r="AP285" i="82"/>
  <c r="AO285" i="82"/>
  <c r="AP284" i="82"/>
  <c r="AO284" i="82"/>
  <c r="AP283" i="82"/>
  <c r="AO283" i="82"/>
  <c r="AP281" i="82"/>
  <c r="AO280" i="82"/>
  <c r="AP280" i="82"/>
  <c r="AP278" i="82"/>
  <c r="AO278" i="82"/>
  <c r="AP277" i="82"/>
  <c r="AO277" i="82"/>
  <c r="AP276" i="82"/>
  <c r="AO276" i="82"/>
  <c r="AP275" i="82"/>
  <c r="AO275" i="82"/>
  <c r="AP273" i="82"/>
  <c r="AO272" i="82"/>
  <c r="AP272" i="82"/>
  <c r="AP270" i="82"/>
  <c r="AO270" i="82"/>
  <c r="AP269" i="82"/>
  <c r="AO269" i="82"/>
  <c r="AP268" i="82"/>
  <c r="AO268" i="82"/>
  <c r="AP267" i="82"/>
  <c r="AO267" i="82"/>
  <c r="AP265" i="82"/>
  <c r="AO264" i="82"/>
  <c r="AP264" i="82"/>
  <c r="AP262" i="82"/>
  <c r="AO262" i="82"/>
  <c r="AP261" i="82"/>
  <c r="AO261" i="82"/>
  <c r="AP260" i="82"/>
  <c r="AO260" i="82"/>
  <c r="AP259" i="82"/>
  <c r="AO259" i="82"/>
  <c r="AP257" i="82"/>
  <c r="AO256" i="82"/>
  <c r="AP256" i="82"/>
  <c r="AP254" i="82"/>
  <c r="AO254" i="82"/>
  <c r="AP253" i="82"/>
  <c r="AO253" i="82"/>
  <c r="AP252" i="82"/>
  <c r="AO252" i="82"/>
  <c r="AP251" i="82"/>
  <c r="AO251" i="82"/>
  <c r="AP249" i="82"/>
  <c r="AO248" i="82"/>
  <c r="AP248" i="82"/>
  <c r="AP246" i="82"/>
  <c r="AO246" i="82"/>
  <c r="AP245" i="82"/>
  <c r="AO245" i="82"/>
  <c r="AP244" i="82"/>
  <c r="AO244" i="82"/>
  <c r="AP243" i="82"/>
  <c r="AO243" i="82"/>
  <c r="AP241" i="82"/>
  <c r="AO240" i="82"/>
  <c r="AP240" i="82"/>
  <c r="AP238" i="82"/>
  <c r="AO238" i="82"/>
  <c r="AP237" i="82"/>
  <c r="AO237" i="82"/>
  <c r="AP236" i="82"/>
  <c r="AO236" i="82"/>
  <c r="AP235" i="82"/>
  <c r="AO235" i="82"/>
  <c r="AP233" i="82"/>
  <c r="AO232" i="82"/>
  <c r="AP232" i="82"/>
  <c r="AP230" i="82"/>
  <c r="AO230" i="82"/>
  <c r="AP229" i="82"/>
  <c r="AO229" i="82"/>
  <c r="AP228" i="82"/>
  <c r="AO228" i="82"/>
  <c r="AP227" i="82"/>
  <c r="AO227" i="82"/>
  <c r="AP225" i="82"/>
  <c r="AO224" i="82"/>
  <c r="AP224" i="82"/>
  <c r="AP222" i="82"/>
  <c r="AO222" i="82"/>
  <c r="AP221" i="82"/>
  <c r="AO221" i="82"/>
  <c r="AP220" i="82"/>
  <c r="AP219" i="82"/>
  <c r="AO219" i="82"/>
  <c r="AP217" i="82"/>
  <c r="AO216" i="82"/>
  <c r="AP216" i="82"/>
  <c r="AP214" i="82"/>
  <c r="AO214" i="82"/>
  <c r="AP213" i="82"/>
  <c r="AO213" i="82"/>
  <c r="AP212" i="82"/>
  <c r="AP211" i="82"/>
  <c r="AO211" i="82"/>
  <c r="AP209" i="82"/>
  <c r="AO208" i="82"/>
  <c r="AP208" i="82"/>
  <c r="AP206" i="82"/>
  <c r="AO206" i="82"/>
  <c r="AP205" i="82"/>
  <c r="AO205" i="82"/>
  <c r="AP204" i="82"/>
  <c r="AP203" i="82"/>
  <c r="AO203" i="82"/>
  <c r="AP201" i="82"/>
  <c r="AO200" i="82"/>
  <c r="AP200" i="82"/>
  <c r="AP198" i="82"/>
  <c r="AO198" i="82"/>
  <c r="AP197" i="82"/>
  <c r="AO197" i="82"/>
  <c r="AP196" i="82"/>
  <c r="AO196" i="82"/>
  <c r="AP195" i="82"/>
  <c r="AO195" i="82"/>
  <c r="AP193" i="82"/>
  <c r="AO192" i="82"/>
  <c r="AP192" i="82"/>
  <c r="AP190" i="82"/>
  <c r="AO190" i="82"/>
  <c r="AP189" i="82"/>
  <c r="AO189" i="82"/>
  <c r="AP187" i="82"/>
  <c r="AO187" i="82"/>
  <c r="AP186" i="82"/>
  <c r="AP185" i="82"/>
  <c r="AP184" i="82"/>
  <c r="AO184" i="82"/>
  <c r="AP182" i="82"/>
  <c r="AO182" i="82"/>
  <c r="AP181" i="82"/>
  <c r="AO181" i="82"/>
  <c r="AP179" i="82"/>
  <c r="AO179" i="82"/>
  <c r="AO178" i="82"/>
  <c r="AP178" i="82"/>
  <c r="AP176" i="82"/>
  <c r="AO176" i="82"/>
  <c r="AO175" i="82"/>
  <c r="AP175" i="82"/>
  <c r="AP174" i="82"/>
  <c r="AO174" i="82"/>
  <c r="AP173" i="82"/>
  <c r="AO173" i="82"/>
  <c r="AP172" i="82"/>
  <c r="AO172" i="82"/>
  <c r="AP171" i="82"/>
  <c r="AO171" i="82"/>
  <c r="AO170" i="82"/>
  <c r="AP170" i="82"/>
  <c r="AP168" i="82"/>
  <c r="AO168" i="82"/>
  <c r="AO167" i="82"/>
  <c r="AP167" i="82"/>
  <c r="AP166" i="82"/>
  <c r="AO166" i="82"/>
  <c r="AP165" i="82"/>
  <c r="AO165" i="82"/>
  <c r="AP164" i="82"/>
  <c r="AO164" i="82"/>
  <c r="AP163" i="82"/>
  <c r="AO163" i="82"/>
  <c r="AO162" i="82"/>
  <c r="AP162" i="82"/>
  <c r="AO160" i="82"/>
  <c r="AP160" i="82"/>
  <c r="AP159" i="82"/>
  <c r="AP158" i="82"/>
  <c r="AO158" i="82"/>
  <c r="AP157" i="82"/>
  <c r="AO157" i="82"/>
  <c r="AO156" i="82"/>
  <c r="AP155" i="82"/>
  <c r="AO155" i="82"/>
  <c r="AP154" i="82"/>
  <c r="AP152" i="82"/>
  <c r="AP151" i="82"/>
  <c r="AP150" i="82"/>
  <c r="AO150" i="82"/>
  <c r="AP149" i="82"/>
  <c r="AO149" i="82"/>
  <c r="AO148" i="82"/>
  <c r="AP147" i="82"/>
  <c r="AO147" i="82"/>
  <c r="AP146" i="82"/>
  <c r="AP144" i="82"/>
  <c r="AO143" i="82"/>
  <c r="AP143" i="82"/>
  <c r="AP142" i="82"/>
  <c r="AO142" i="82"/>
  <c r="AP141" i="82"/>
  <c r="AO141" i="82"/>
  <c r="AP140" i="82"/>
  <c r="AP139" i="82"/>
  <c r="AO139" i="82"/>
  <c r="AO138" i="82"/>
  <c r="AP138" i="82"/>
  <c r="AO137" i="82"/>
  <c r="AP137" i="82"/>
  <c r="AP136" i="82"/>
  <c r="AO136" i="82"/>
  <c r="AP135" i="82"/>
  <c r="AP134" i="82"/>
  <c r="AO134" i="82"/>
  <c r="AO133" i="82"/>
  <c r="AP133" i="82"/>
  <c r="AP132" i="82"/>
  <c r="AP131" i="82"/>
  <c r="AO131" i="82"/>
  <c r="AO130" i="82"/>
  <c r="AP130" i="82"/>
  <c r="AO129" i="82"/>
  <c r="AP129" i="82"/>
  <c r="AP128" i="82"/>
  <c r="AO128" i="82"/>
  <c r="AP127" i="82"/>
  <c r="AO126" i="82"/>
  <c r="AP126" i="82"/>
  <c r="AO125" i="82"/>
  <c r="AP125" i="82"/>
  <c r="AP124" i="82"/>
  <c r="AP123" i="82"/>
  <c r="AO123" i="82"/>
  <c r="AO122" i="82"/>
  <c r="AP122" i="82"/>
  <c r="AO121" i="82"/>
  <c r="AP121" i="82"/>
  <c r="AP120" i="82"/>
  <c r="AO120" i="82"/>
  <c r="AP119" i="82"/>
  <c r="AO118" i="82"/>
  <c r="AP118" i="82"/>
  <c r="AO117" i="82"/>
  <c r="AP117" i="82"/>
  <c r="AP116" i="82"/>
  <c r="AP115" i="82"/>
  <c r="AO115" i="82"/>
  <c r="AO114" i="82"/>
  <c r="AP114" i="82"/>
  <c r="AO113" i="82"/>
  <c r="AP113" i="82"/>
  <c r="AP112" i="82"/>
  <c r="AO112" i="82"/>
  <c r="AP111" i="82"/>
  <c r="AO110" i="82"/>
  <c r="AP110" i="82"/>
  <c r="AP109" i="82"/>
  <c r="AO109" i="82"/>
  <c r="AP108" i="82"/>
  <c r="AP107" i="82"/>
  <c r="AO107" i="82"/>
  <c r="AO106" i="82"/>
  <c r="AP106" i="82"/>
  <c r="AO105" i="82"/>
  <c r="AP105" i="82"/>
  <c r="AP104" i="82"/>
  <c r="AO104" i="82"/>
  <c r="AP103" i="82"/>
  <c r="AO102" i="82"/>
  <c r="AP102" i="82"/>
  <c r="AP101" i="82"/>
  <c r="AO101" i="82"/>
  <c r="AP100" i="82"/>
  <c r="AP99" i="82"/>
  <c r="AO99" i="82"/>
  <c r="AO98" i="82"/>
  <c r="AP98" i="82"/>
  <c r="AO97" i="82"/>
  <c r="AP97" i="82"/>
  <c r="AP96" i="82"/>
  <c r="AO96" i="82"/>
  <c r="AP95" i="82"/>
  <c r="AO94" i="82"/>
  <c r="AP94" i="82"/>
  <c r="AP93" i="82"/>
  <c r="AO93" i="82"/>
  <c r="AP92" i="82"/>
  <c r="AP91" i="82"/>
  <c r="AO91" i="82"/>
  <c r="AO90" i="82"/>
  <c r="AP90" i="82"/>
  <c r="AO89" i="82"/>
  <c r="AP89" i="82"/>
  <c r="AP88" i="82"/>
  <c r="AO88" i="82"/>
  <c r="AP87" i="82"/>
  <c r="AO86" i="82"/>
  <c r="AP86" i="82"/>
  <c r="AP85" i="82"/>
  <c r="AO85" i="82"/>
  <c r="AP84" i="82"/>
  <c r="AP83" i="82"/>
  <c r="AO83" i="82"/>
  <c r="AO82" i="82"/>
  <c r="AP82" i="82"/>
  <c r="AO81" i="82"/>
  <c r="AP81" i="82"/>
  <c r="AP80" i="82"/>
  <c r="AO80" i="82"/>
  <c r="AP79" i="82"/>
  <c r="AO78" i="82"/>
  <c r="AP78" i="82"/>
  <c r="AP77" i="82"/>
  <c r="AO77" i="82"/>
  <c r="AP76" i="82"/>
  <c r="AP75" i="82"/>
  <c r="AO75" i="82"/>
  <c r="AO74" i="82"/>
  <c r="AP74" i="82"/>
  <c r="AO73" i="82"/>
  <c r="AP73" i="82"/>
  <c r="AP72" i="82"/>
  <c r="AO72" i="82"/>
  <c r="AP71" i="82"/>
  <c r="AO70" i="82"/>
  <c r="AP70" i="82"/>
  <c r="AO69" i="82"/>
  <c r="AP69" i="82"/>
  <c r="AP68" i="82"/>
  <c r="AP67" i="82"/>
  <c r="AO67" i="82"/>
  <c r="AO66" i="82"/>
  <c r="AP66" i="82"/>
  <c r="AO65" i="82"/>
  <c r="AP65" i="82"/>
  <c r="AP64" i="82"/>
  <c r="AO64" i="82"/>
  <c r="AP63" i="82"/>
  <c r="AO62" i="82"/>
  <c r="AP62" i="82"/>
  <c r="AO61" i="82"/>
  <c r="AP61" i="82"/>
  <c r="AP60" i="82"/>
  <c r="AP59" i="82"/>
  <c r="AO59" i="82"/>
  <c r="AO58" i="82"/>
  <c r="AP58" i="82"/>
  <c r="AO57" i="82"/>
  <c r="AP57" i="82"/>
  <c r="AP56" i="82"/>
  <c r="AO56" i="82"/>
  <c r="AP55" i="82"/>
  <c r="AO54" i="82"/>
  <c r="AP54" i="82"/>
  <c r="AO53" i="82"/>
  <c r="AP53" i="82"/>
  <c r="AP52" i="82"/>
  <c r="AP51" i="82"/>
  <c r="AO50" i="82"/>
  <c r="AP50" i="82"/>
  <c r="AO49" i="82"/>
  <c r="AP49" i="82"/>
  <c r="AP48" i="82"/>
  <c r="AO48" i="82"/>
  <c r="AP47" i="82"/>
  <c r="AO46" i="82"/>
  <c r="AP46" i="82"/>
  <c r="AO45" i="82"/>
  <c r="AP45" i="82"/>
  <c r="AP44" i="82"/>
  <c r="AP43" i="82"/>
  <c r="AO42" i="82"/>
  <c r="AP42" i="82"/>
  <c r="AO41" i="82"/>
  <c r="AP41" i="82"/>
  <c r="AP40" i="82"/>
  <c r="AO40" i="82"/>
  <c r="AP39" i="82"/>
  <c r="AO38" i="82"/>
  <c r="AP38" i="82"/>
  <c r="AO37" i="82"/>
  <c r="AP37" i="82"/>
  <c r="AP36" i="82"/>
  <c r="AP35" i="82"/>
  <c r="AP34" i="82"/>
  <c r="AO34" i="82"/>
  <c r="AO33" i="82"/>
  <c r="AP33" i="82"/>
  <c r="AP32" i="82"/>
  <c r="AO32" i="82"/>
  <c r="AP31" i="82"/>
  <c r="AO30" i="82"/>
  <c r="AP30" i="82"/>
  <c r="AO29" i="82"/>
  <c r="AP29" i="82"/>
  <c r="AP28" i="82"/>
  <c r="AP27" i="82"/>
  <c r="AP26" i="82"/>
  <c r="AO26" i="82"/>
  <c r="AO25" i="82"/>
  <c r="AP25" i="82"/>
  <c r="AP24" i="82"/>
  <c r="AO24" i="82"/>
  <c r="AP23" i="82"/>
  <c r="AO22" i="82"/>
  <c r="AP22" i="82"/>
  <c r="AO21" i="82"/>
  <c r="AP21" i="82"/>
  <c r="AP20" i="82"/>
  <c r="AP19" i="82"/>
  <c r="AP18" i="82"/>
  <c r="AO18" i="82"/>
  <c r="AP17" i="82"/>
  <c r="AO17" i="82"/>
  <c r="AP16" i="82"/>
  <c r="AO16" i="82"/>
  <c r="AP15" i="82"/>
  <c r="AO14" i="82"/>
  <c r="AP14" i="82"/>
  <c r="AO13" i="82"/>
  <c r="AP13" i="82"/>
  <c r="AP12" i="82"/>
  <c r="AP11" i="82"/>
  <c r="AP10" i="82"/>
  <c r="AO10" i="82"/>
  <c r="AP9" i="82"/>
  <c r="AO9" i="82"/>
  <c r="AP8" i="82"/>
  <c r="AO8" i="82"/>
  <c r="AP7" i="82"/>
  <c r="AO6" i="82"/>
  <c r="AP6" i="82"/>
  <c r="AO5" i="82"/>
  <c r="AP5" i="82"/>
  <c r="AP4" i="82"/>
  <c r="AP3" i="82"/>
  <c r="GY32" i="73"/>
  <c r="GX32" i="73"/>
  <c r="GX33" i="73" s="1"/>
  <c r="GX26" i="73"/>
  <c r="GX25" i="73"/>
  <c r="IL37" i="73" l="1"/>
  <c r="IB37" i="73"/>
  <c r="AU367" i="82"/>
  <c r="AU364" i="82"/>
  <c r="AV350" i="82"/>
  <c r="AU350" i="82"/>
  <c r="AV367" i="82"/>
  <c r="AV364" i="82"/>
  <c r="EC183" i="66"/>
  <c r="EC184" i="66" s="1"/>
  <c r="EB57" i="66"/>
  <c r="EB106" i="66"/>
  <c r="DG55" i="67"/>
  <c r="DG57" i="67" s="1"/>
  <c r="DG91" i="67" s="1"/>
  <c r="CZ94" i="70"/>
  <c r="DG94" i="74"/>
  <c r="CZ94" i="74"/>
  <c r="CZ167" i="74" s="1"/>
  <c r="DG70" i="67"/>
  <c r="DG92" i="67" s="1"/>
  <c r="DG94" i="70"/>
  <c r="DG167" i="70" s="1"/>
  <c r="DG120" i="67"/>
  <c r="DG134" i="67" s="1"/>
  <c r="DG136" i="67" s="1"/>
  <c r="DG169" i="67" s="1"/>
  <c r="CZ94" i="52"/>
  <c r="CZ167" i="52" s="1"/>
  <c r="DG94" i="54"/>
  <c r="DG167" i="54" s="1"/>
  <c r="CZ167" i="70"/>
  <c r="CZ94" i="69"/>
  <c r="CZ167" i="69" s="1"/>
  <c r="CZ94" i="55"/>
  <c r="CZ167" i="55" s="1"/>
  <c r="CZ94" i="37"/>
  <c r="CZ167" i="37" s="1"/>
  <c r="EP56" i="66"/>
  <c r="EP104" i="66"/>
  <c r="DG55" i="55"/>
  <c r="DG57" i="55" s="1"/>
  <c r="DG91" i="55" s="1"/>
  <c r="HR37" i="73"/>
  <c r="DG106" i="67"/>
  <c r="DG168" i="67" s="1"/>
  <c r="DG106" i="55"/>
  <c r="DG168" i="55" s="1"/>
  <c r="DG70" i="55"/>
  <c r="DG92" i="55" s="1"/>
  <c r="DG167" i="69"/>
  <c r="DG120" i="55"/>
  <c r="DG134" i="55" s="1"/>
  <c r="DG136" i="55" s="1"/>
  <c r="DG169" i="55" s="1"/>
  <c r="CZ94" i="54"/>
  <c r="DG70" i="37"/>
  <c r="DG92" i="37" s="1"/>
  <c r="DG120" i="37"/>
  <c r="DG134" i="37" s="1"/>
  <c r="DG136" i="37" s="1"/>
  <c r="DG169" i="37" s="1"/>
  <c r="DG167" i="74"/>
  <c r="DG55" i="37"/>
  <c r="DG57" i="37" s="1"/>
  <c r="DG91" i="37" s="1"/>
  <c r="GY33" i="73"/>
  <c r="HH32" i="73"/>
  <c r="HH33" i="73" s="1"/>
  <c r="AO7" i="82"/>
  <c r="AO15" i="82"/>
  <c r="AO23" i="82"/>
  <c r="AO31" i="82"/>
  <c r="AO39" i="82"/>
  <c r="AO47" i="82"/>
  <c r="AO55" i="82"/>
  <c r="AO63" i="82"/>
  <c r="AO71" i="82"/>
  <c r="AO79" i="82"/>
  <c r="AO87" i="82"/>
  <c r="AO95" i="82"/>
  <c r="AO103" i="82"/>
  <c r="AO111" i="82"/>
  <c r="AO119" i="82"/>
  <c r="AO127" i="82"/>
  <c r="AO135" i="82"/>
  <c r="AO152" i="82"/>
  <c r="AO154" i="82"/>
  <c r="AP156" i="82"/>
  <c r="AP255" i="82"/>
  <c r="AO255" i="82"/>
  <c r="AO258" i="82"/>
  <c r="AP258" i="82"/>
  <c r="AP343" i="82"/>
  <c r="AO343" i="82"/>
  <c r="AP188" i="82"/>
  <c r="AO188" i="82"/>
  <c r="AO4" i="82"/>
  <c r="AO12" i="82"/>
  <c r="AO20" i="82"/>
  <c r="AO28" i="82"/>
  <c r="AO36" i="82"/>
  <c r="AO44" i="82"/>
  <c r="AO52" i="82"/>
  <c r="AO60" i="82"/>
  <c r="AO68" i="82"/>
  <c r="AO76" i="82"/>
  <c r="AO84" i="82"/>
  <c r="AO92" i="82"/>
  <c r="AO100" i="82"/>
  <c r="AO108" i="82"/>
  <c r="AO116" i="82"/>
  <c r="AO124" i="82"/>
  <c r="AO132" i="82"/>
  <c r="AO140" i="82"/>
  <c r="AO144" i="82"/>
  <c r="AO146" i="82"/>
  <c r="AP148" i="82"/>
  <c r="AP169" i="82"/>
  <c r="AO169" i="82"/>
  <c r="AP177" i="82"/>
  <c r="AO177" i="82"/>
  <c r="AO186" i="82"/>
  <c r="AP263" i="82"/>
  <c r="AO263" i="82"/>
  <c r="AO266" i="82"/>
  <c r="AP266" i="82"/>
  <c r="AP351" i="82"/>
  <c r="AO351" i="82"/>
  <c r="AP335" i="82"/>
  <c r="AO335" i="82"/>
  <c r="AP161" i="82"/>
  <c r="AO161" i="82"/>
  <c r="AP191" i="82"/>
  <c r="AO191" i="82"/>
  <c r="AO194" i="82"/>
  <c r="AP194" i="82"/>
  <c r="AP271" i="82"/>
  <c r="AO271" i="82"/>
  <c r="AO274" i="82"/>
  <c r="AP274" i="82"/>
  <c r="AP153" i="82"/>
  <c r="AO153" i="82"/>
  <c r="AP180" i="82"/>
  <c r="AO180" i="82"/>
  <c r="AP199" i="82"/>
  <c r="AO199" i="82"/>
  <c r="AO202" i="82"/>
  <c r="AP202" i="82"/>
  <c r="AP207" i="82"/>
  <c r="AO207" i="82"/>
  <c r="AO210" i="82"/>
  <c r="AP210" i="82"/>
  <c r="AP215" i="82"/>
  <c r="AO215" i="82"/>
  <c r="AO218" i="82"/>
  <c r="AP218" i="82"/>
  <c r="AP223" i="82"/>
  <c r="AO223" i="82"/>
  <c r="AO226" i="82"/>
  <c r="AP226" i="82"/>
  <c r="AP279" i="82"/>
  <c r="AO279" i="82"/>
  <c r="AO282" i="82"/>
  <c r="AP282" i="82"/>
  <c r="AO3" i="82"/>
  <c r="AO11" i="82"/>
  <c r="AO19" i="82"/>
  <c r="AO27" i="82"/>
  <c r="AO35" i="82"/>
  <c r="AO43" i="82"/>
  <c r="AO51" i="82"/>
  <c r="AP145" i="82"/>
  <c r="AO145" i="82"/>
  <c r="AO159" i="82"/>
  <c r="AP231" i="82"/>
  <c r="AO231" i="82"/>
  <c r="AO234" i="82"/>
  <c r="AP234" i="82"/>
  <c r="AP287" i="82"/>
  <c r="AO287" i="82"/>
  <c r="AO290" i="82"/>
  <c r="AP290" i="82"/>
  <c r="AM364" i="82"/>
  <c r="AO151" i="82"/>
  <c r="AP239" i="82"/>
  <c r="AO239" i="82"/>
  <c r="AO242" i="82"/>
  <c r="AP242" i="82"/>
  <c r="AP295" i="82"/>
  <c r="AO295" i="82"/>
  <c r="AO298" i="82"/>
  <c r="AP298" i="82"/>
  <c r="AP183" i="82"/>
  <c r="AO183" i="82"/>
  <c r="AP247" i="82"/>
  <c r="AO247" i="82"/>
  <c r="AO250" i="82"/>
  <c r="AP250" i="82"/>
  <c r="AP303" i="82"/>
  <c r="AO303" i="82"/>
  <c r="AO306" i="82"/>
  <c r="AP306" i="82"/>
  <c r="AP311" i="82"/>
  <c r="AO311" i="82"/>
  <c r="AP319" i="82"/>
  <c r="AO319" i="82"/>
  <c r="AP327" i="82"/>
  <c r="AO327" i="82"/>
  <c r="AO359" i="82"/>
  <c r="AO204" i="82"/>
  <c r="AO212" i="82"/>
  <c r="AO220" i="82"/>
  <c r="AP314" i="82"/>
  <c r="AP322" i="82"/>
  <c r="AP330" i="82"/>
  <c r="AP338" i="82"/>
  <c r="AP346" i="82"/>
  <c r="AP354" i="82"/>
  <c r="AP362" i="82"/>
  <c r="AO185" i="82"/>
  <c r="AO193" i="82"/>
  <c r="AO201" i="82"/>
  <c r="AO209" i="82"/>
  <c r="AO217" i="82"/>
  <c r="AO225" i="82"/>
  <c r="AO233" i="82"/>
  <c r="AO241" i="82"/>
  <c r="AO249" i="82"/>
  <c r="AO257" i="82"/>
  <c r="AO265" i="82"/>
  <c r="AO273" i="82"/>
  <c r="AO281" i="82"/>
  <c r="AO289" i="82"/>
  <c r="AO297" i="82"/>
  <c r="AO305" i="82"/>
  <c r="AO313" i="82"/>
  <c r="AO321" i="82"/>
  <c r="AO363" i="82"/>
  <c r="AO328" i="82"/>
  <c r="AO336" i="82"/>
  <c r="AO344" i="82"/>
  <c r="AO352" i="82"/>
  <c r="AO360" i="82"/>
  <c r="AO367" i="82" l="1"/>
  <c r="AO369" i="82" s="1"/>
  <c r="AO370" i="82" s="1"/>
  <c r="AV369" i="82"/>
  <c r="AV370" i="82" s="1"/>
  <c r="AU369" i="82"/>
  <c r="AU370" i="82" s="1"/>
  <c r="DG94" i="67"/>
  <c r="DG94" i="55"/>
  <c r="DG167" i="55" s="1"/>
  <c r="EP57" i="66"/>
  <c r="EQ183" i="66"/>
  <c r="EQ184" i="66" s="1"/>
  <c r="DG167" i="67"/>
  <c r="CZ167" i="54"/>
  <c r="DG94" i="37"/>
  <c r="DG167" i="37" s="1"/>
  <c r="AP367" i="82"/>
  <c r="AP369" i="82" s="1"/>
  <c r="AP370" i="82" s="1"/>
  <c r="AP372" i="82" s="1"/>
  <c r="AP364" i="82"/>
  <c r="AO364" i="82"/>
  <c r="AF30" i="82"/>
  <c r="AH30" i="82" s="1"/>
  <c r="AI30" i="82" s="1"/>
  <c r="AH3" i="88"/>
  <c r="AI3" i="88" s="1"/>
  <c r="AJ3" i="88" s="1"/>
  <c r="AH2" i="88"/>
  <c r="AK2" i="88" s="1"/>
  <c r="AF3" i="88"/>
  <c r="AF2" i="88"/>
  <c r="AG4" i="88"/>
  <c r="AF284" i="82"/>
  <c r="AJ284" i="82" s="1"/>
  <c r="AF189" i="82"/>
  <c r="AJ189" i="82" s="1"/>
  <c r="AF187" i="82"/>
  <c r="AJ187" i="82" s="1"/>
  <c r="AF185" i="82"/>
  <c r="AJ185" i="82" s="1"/>
  <c r="AF184" i="82"/>
  <c r="AJ184" i="82" s="1"/>
  <c r="AF183" i="82"/>
  <c r="AJ183" i="82" s="1"/>
  <c r="AF182" i="82"/>
  <c r="AH182" i="82" s="1"/>
  <c r="AI182" i="82" s="1"/>
  <c r="AF181" i="82"/>
  <c r="AJ181" i="82" s="1"/>
  <c r="AF156" i="82"/>
  <c r="AJ156" i="82" s="1"/>
  <c r="AF155" i="82"/>
  <c r="AJ155" i="82" s="1"/>
  <c r="AF154" i="82"/>
  <c r="AJ154" i="82" s="1"/>
  <c r="AF111" i="82"/>
  <c r="AJ111" i="82" s="1"/>
  <c r="AF110" i="82"/>
  <c r="AJ110" i="82" s="1"/>
  <c r="AF109" i="82"/>
  <c r="AJ109" i="82" s="1"/>
  <c r="AF108" i="82"/>
  <c r="AJ108" i="82" s="1"/>
  <c r="AF107" i="82"/>
  <c r="AJ107" i="82" s="1"/>
  <c r="AF106" i="82"/>
  <c r="AJ106" i="82" s="1"/>
  <c r="AF105" i="82"/>
  <c r="AJ105" i="82" s="1"/>
  <c r="AF104" i="82"/>
  <c r="AJ104" i="82" s="1"/>
  <c r="AF103" i="82"/>
  <c r="AJ103" i="82" s="1"/>
  <c r="AF102" i="82"/>
  <c r="AJ102" i="82" s="1"/>
  <c r="AF101" i="82"/>
  <c r="AJ101" i="82" s="1"/>
  <c r="AF100" i="82"/>
  <c r="AJ100" i="82" s="1"/>
  <c r="AF99" i="82"/>
  <c r="AJ99" i="82" s="1"/>
  <c r="AF98" i="82"/>
  <c r="AJ98" i="82" s="1"/>
  <c r="AF97" i="82"/>
  <c r="AJ97" i="82" s="1"/>
  <c r="AF96" i="82"/>
  <c r="AJ96" i="82" s="1"/>
  <c r="AF95" i="82"/>
  <c r="AJ95" i="82" s="1"/>
  <c r="AF94" i="82"/>
  <c r="AJ94" i="82" s="1"/>
  <c r="AF93" i="82"/>
  <c r="AJ93" i="82" s="1"/>
  <c r="AF92" i="82"/>
  <c r="AJ92" i="82" s="1"/>
  <c r="AF91" i="82"/>
  <c r="AJ91" i="82" s="1"/>
  <c r="AF90" i="82"/>
  <c r="AJ90" i="82" s="1"/>
  <c r="AF89" i="82"/>
  <c r="AJ89" i="82" s="1"/>
  <c r="AF88" i="82"/>
  <c r="AJ88" i="82" s="1"/>
  <c r="AF87" i="82"/>
  <c r="AJ87" i="82" s="1"/>
  <c r="AF86" i="82"/>
  <c r="AJ86" i="82" s="1"/>
  <c r="AF85" i="82"/>
  <c r="AJ85" i="82" s="1"/>
  <c r="AF84" i="82"/>
  <c r="AJ84" i="82" s="1"/>
  <c r="AF83" i="82"/>
  <c r="AJ83" i="82" s="1"/>
  <c r="AF82" i="82"/>
  <c r="AJ82" i="82" s="1"/>
  <c r="AF81" i="82"/>
  <c r="AJ81" i="82" s="1"/>
  <c r="AF80" i="82"/>
  <c r="AJ80" i="82" s="1"/>
  <c r="AF79" i="82"/>
  <c r="AJ79" i="82" s="1"/>
  <c r="AF78" i="82"/>
  <c r="AH78" i="82" s="1"/>
  <c r="AI78" i="82" s="1"/>
  <c r="AF77" i="82"/>
  <c r="AJ77" i="82" s="1"/>
  <c r="AF76" i="82"/>
  <c r="AJ76" i="82" s="1"/>
  <c r="AF75" i="82"/>
  <c r="AJ75" i="82" s="1"/>
  <c r="AF74" i="82"/>
  <c r="AJ74" i="82" s="1"/>
  <c r="AF73" i="82"/>
  <c r="AJ73" i="82" s="1"/>
  <c r="AF72" i="82"/>
  <c r="AJ72" i="82" s="1"/>
  <c r="AF71" i="82"/>
  <c r="AJ71" i="82" s="1"/>
  <c r="AF70" i="82"/>
  <c r="AH70" i="82" s="1"/>
  <c r="AI70" i="82" s="1"/>
  <c r="AF69" i="82"/>
  <c r="AJ69" i="82" s="1"/>
  <c r="AF68" i="82"/>
  <c r="AJ68" i="82" s="1"/>
  <c r="AF67" i="82"/>
  <c r="AJ67" i="82" s="1"/>
  <c r="AF66" i="82"/>
  <c r="AJ66" i="82" s="1"/>
  <c r="AF65" i="82"/>
  <c r="AJ65" i="82" s="1"/>
  <c r="AF64" i="82"/>
  <c r="AJ64" i="82" s="1"/>
  <c r="AF63" i="82"/>
  <c r="AJ63" i="82" s="1"/>
  <c r="AF22" i="82"/>
  <c r="AJ22" i="82" s="1"/>
  <c r="AF358" i="82"/>
  <c r="AH358" i="82" s="1"/>
  <c r="AI358" i="82" s="1"/>
  <c r="AF21" i="82"/>
  <c r="AJ21" i="82" s="1"/>
  <c r="AE364" i="82"/>
  <c r="AF4" i="82"/>
  <c r="AJ4" i="82" s="1"/>
  <c r="AF5" i="82"/>
  <c r="AH5" i="82" s="1"/>
  <c r="AI5" i="82" s="1"/>
  <c r="AF6" i="82"/>
  <c r="AJ6" i="82" s="1"/>
  <c r="AF7" i="82"/>
  <c r="AJ7" i="82" s="1"/>
  <c r="AF8" i="82"/>
  <c r="AJ8" i="82" s="1"/>
  <c r="AF9" i="82"/>
  <c r="AJ9" i="82" s="1"/>
  <c r="AF10" i="82"/>
  <c r="AJ10" i="82" s="1"/>
  <c r="AF11" i="82"/>
  <c r="AJ11" i="82" s="1"/>
  <c r="AF12" i="82"/>
  <c r="AJ12" i="82" s="1"/>
  <c r="AF13" i="82"/>
  <c r="AH13" i="82" s="1"/>
  <c r="AI13" i="82" s="1"/>
  <c r="AF14" i="82"/>
  <c r="AJ14" i="82" s="1"/>
  <c r="AF15" i="82"/>
  <c r="AJ15" i="82" s="1"/>
  <c r="AF16" i="82"/>
  <c r="AJ16" i="82" s="1"/>
  <c r="AF17" i="82"/>
  <c r="AJ17" i="82" s="1"/>
  <c r="AF18" i="82"/>
  <c r="AJ18" i="82" s="1"/>
  <c r="AF19" i="82"/>
  <c r="AJ19" i="82" s="1"/>
  <c r="AF20" i="82"/>
  <c r="AJ20" i="82" s="1"/>
  <c r="AF23" i="82"/>
  <c r="AJ23" i="82" s="1"/>
  <c r="AF24" i="82"/>
  <c r="AJ24" i="82" s="1"/>
  <c r="AF25" i="82"/>
  <c r="AJ25" i="82" s="1"/>
  <c r="AF26" i="82"/>
  <c r="AJ26" i="82" s="1"/>
  <c r="AF27" i="82"/>
  <c r="AJ27" i="82" s="1"/>
  <c r="AF28" i="82"/>
  <c r="AJ28" i="82" s="1"/>
  <c r="AF29" i="82"/>
  <c r="AJ29" i="82" s="1"/>
  <c r="AF31" i="82"/>
  <c r="AJ31" i="82" s="1"/>
  <c r="AF32" i="82"/>
  <c r="AJ32" i="82" s="1"/>
  <c r="AF33" i="82"/>
  <c r="AJ33" i="82" s="1"/>
  <c r="AF34" i="82"/>
  <c r="AJ34" i="82" s="1"/>
  <c r="AF35" i="82"/>
  <c r="AJ35" i="82" s="1"/>
  <c r="AF36" i="82"/>
  <c r="AJ36" i="82" s="1"/>
  <c r="AF37" i="82"/>
  <c r="AJ37" i="82" s="1"/>
  <c r="AF38" i="82"/>
  <c r="AJ38" i="82" s="1"/>
  <c r="AF39" i="82"/>
  <c r="AJ39" i="82" s="1"/>
  <c r="AF40" i="82"/>
  <c r="AJ40" i="82" s="1"/>
  <c r="AF41" i="82"/>
  <c r="AJ41" i="82" s="1"/>
  <c r="AF42" i="82"/>
  <c r="AJ42" i="82" s="1"/>
  <c r="AF43" i="82"/>
  <c r="AJ43" i="82" s="1"/>
  <c r="AF44" i="82"/>
  <c r="AJ44" i="82" s="1"/>
  <c r="AF45" i="82"/>
  <c r="AJ45" i="82" s="1"/>
  <c r="AF46" i="82"/>
  <c r="AJ46" i="82" s="1"/>
  <c r="AF47" i="82"/>
  <c r="AJ47" i="82" s="1"/>
  <c r="AF48" i="82"/>
  <c r="AJ48" i="82" s="1"/>
  <c r="AF49" i="82"/>
  <c r="AJ49" i="82" s="1"/>
  <c r="AF50" i="82"/>
  <c r="AJ50" i="82" s="1"/>
  <c r="AF51" i="82"/>
  <c r="AJ51" i="82" s="1"/>
  <c r="AF52" i="82"/>
  <c r="AJ52" i="82" s="1"/>
  <c r="AF53" i="82"/>
  <c r="AJ53" i="82" s="1"/>
  <c r="AF54" i="82"/>
  <c r="AH54" i="82" s="1"/>
  <c r="AI54" i="82" s="1"/>
  <c r="AF55" i="82"/>
  <c r="AJ55" i="82" s="1"/>
  <c r="AF56" i="82"/>
  <c r="AJ56" i="82" s="1"/>
  <c r="AF57" i="82"/>
  <c r="AJ57" i="82" s="1"/>
  <c r="AF58" i="82"/>
  <c r="AJ58" i="82" s="1"/>
  <c r="AF59" i="82"/>
  <c r="AJ59" i="82" s="1"/>
  <c r="AF60" i="82"/>
  <c r="AJ60" i="82" s="1"/>
  <c r="AF61" i="82"/>
  <c r="AJ61" i="82" s="1"/>
  <c r="AF62" i="82"/>
  <c r="AH62" i="82" s="1"/>
  <c r="AI62" i="82" s="1"/>
  <c r="AF112" i="82"/>
  <c r="AJ112" i="82" s="1"/>
  <c r="AF113" i="82"/>
  <c r="AJ113" i="82" s="1"/>
  <c r="AF114" i="82"/>
  <c r="AJ114" i="82" s="1"/>
  <c r="AF115" i="82"/>
  <c r="AJ115" i="82" s="1"/>
  <c r="AF116" i="82"/>
  <c r="AJ116" i="82" s="1"/>
  <c r="AF117" i="82"/>
  <c r="AJ117" i="82" s="1"/>
  <c r="AF118" i="82"/>
  <c r="AH118" i="82" s="1"/>
  <c r="AI118" i="82" s="1"/>
  <c r="AF119" i="82"/>
  <c r="AJ119" i="82" s="1"/>
  <c r="AF120" i="82"/>
  <c r="AJ120" i="82" s="1"/>
  <c r="AF121" i="82"/>
  <c r="AJ121" i="82" s="1"/>
  <c r="AF122" i="82"/>
  <c r="AJ122" i="82" s="1"/>
  <c r="AF123" i="82"/>
  <c r="AJ123" i="82" s="1"/>
  <c r="AF124" i="82"/>
  <c r="AJ124" i="82" s="1"/>
  <c r="AF125" i="82"/>
  <c r="AJ125" i="82" s="1"/>
  <c r="AF126" i="82"/>
  <c r="AH126" i="82" s="1"/>
  <c r="AI126" i="82" s="1"/>
  <c r="AF127" i="82"/>
  <c r="AJ127" i="82" s="1"/>
  <c r="AF128" i="82"/>
  <c r="AJ128" i="82" s="1"/>
  <c r="AF129" i="82"/>
  <c r="AJ129" i="82" s="1"/>
  <c r="AF130" i="82"/>
  <c r="AJ130" i="82" s="1"/>
  <c r="AF131" i="82"/>
  <c r="AJ131" i="82" s="1"/>
  <c r="AF132" i="82"/>
  <c r="AJ132" i="82" s="1"/>
  <c r="AF133" i="82"/>
  <c r="AJ133" i="82" s="1"/>
  <c r="AF134" i="82"/>
  <c r="AH134" i="82" s="1"/>
  <c r="AI134" i="82" s="1"/>
  <c r="AF135" i="82"/>
  <c r="AJ135" i="82" s="1"/>
  <c r="AF136" i="82"/>
  <c r="AJ136" i="82" s="1"/>
  <c r="AF137" i="82"/>
  <c r="AJ137" i="82" s="1"/>
  <c r="AF138" i="82"/>
  <c r="AJ138" i="82" s="1"/>
  <c r="AF139" i="82"/>
  <c r="AJ139" i="82" s="1"/>
  <c r="AF140" i="82"/>
  <c r="AJ140" i="82" s="1"/>
  <c r="AF141" i="82"/>
  <c r="AJ141" i="82" s="1"/>
  <c r="AF142" i="82"/>
  <c r="AH142" i="82" s="1"/>
  <c r="AI142" i="82" s="1"/>
  <c r="AF143" i="82"/>
  <c r="AJ143" i="82" s="1"/>
  <c r="AF144" i="82"/>
  <c r="AJ144" i="82" s="1"/>
  <c r="AF145" i="82"/>
  <c r="AJ145" i="82" s="1"/>
  <c r="AF146" i="82"/>
  <c r="AJ146" i="82" s="1"/>
  <c r="AF147" i="82"/>
  <c r="AJ147" i="82" s="1"/>
  <c r="AF148" i="82"/>
  <c r="AJ148" i="82" s="1"/>
  <c r="AF149" i="82"/>
  <c r="AJ149" i="82" s="1"/>
  <c r="AF150" i="82"/>
  <c r="AJ150" i="82" s="1"/>
  <c r="AF151" i="82"/>
  <c r="AJ151" i="82" s="1"/>
  <c r="AF152" i="82"/>
  <c r="AJ152" i="82" s="1"/>
  <c r="AF153" i="82"/>
  <c r="AJ153" i="82" s="1"/>
  <c r="AF157" i="82"/>
  <c r="AJ157" i="82" s="1"/>
  <c r="AF158" i="82"/>
  <c r="AJ158" i="82" s="1"/>
  <c r="AF159" i="82"/>
  <c r="AJ159" i="82" s="1"/>
  <c r="AF160" i="82"/>
  <c r="AJ160" i="82" s="1"/>
  <c r="AF161" i="82"/>
  <c r="AJ161" i="82" s="1"/>
  <c r="AF162" i="82"/>
  <c r="AJ162" i="82" s="1"/>
  <c r="AF163" i="82"/>
  <c r="AJ163" i="82" s="1"/>
  <c r="AF164" i="82"/>
  <c r="AJ164" i="82" s="1"/>
  <c r="AF165" i="82"/>
  <c r="AJ165" i="82" s="1"/>
  <c r="AF166" i="82"/>
  <c r="AJ166" i="82" s="1"/>
  <c r="AF167" i="82"/>
  <c r="AJ167" i="82" s="1"/>
  <c r="AF168" i="82"/>
  <c r="AJ168" i="82" s="1"/>
  <c r="AF169" i="82"/>
  <c r="AJ169" i="82" s="1"/>
  <c r="AF170" i="82"/>
  <c r="AJ170" i="82" s="1"/>
  <c r="AF171" i="82"/>
  <c r="AJ171" i="82" s="1"/>
  <c r="AF172" i="82"/>
  <c r="AJ172" i="82" s="1"/>
  <c r="AF173" i="82"/>
  <c r="AJ173" i="82" s="1"/>
  <c r="AF174" i="82"/>
  <c r="AJ174" i="82" s="1"/>
  <c r="AF175" i="82"/>
  <c r="AJ175" i="82" s="1"/>
  <c r="AF176" i="82"/>
  <c r="AJ176" i="82" s="1"/>
  <c r="AF177" i="82"/>
  <c r="AJ177" i="82" s="1"/>
  <c r="AF178" i="82"/>
  <c r="AJ178" i="82" s="1"/>
  <c r="AF179" i="82"/>
  <c r="AJ179" i="82" s="1"/>
  <c r="AF180" i="82"/>
  <c r="AJ180" i="82" s="1"/>
  <c r="AF186" i="82"/>
  <c r="AJ186" i="82" s="1"/>
  <c r="AF188" i="82"/>
  <c r="AJ188" i="82" s="1"/>
  <c r="AF190" i="82"/>
  <c r="AH190" i="82" s="1"/>
  <c r="AI190" i="82" s="1"/>
  <c r="AF191" i="82"/>
  <c r="AJ191" i="82" s="1"/>
  <c r="AF192" i="82"/>
  <c r="AJ192" i="82" s="1"/>
  <c r="AF193" i="82"/>
  <c r="AJ193" i="82" s="1"/>
  <c r="AF194" i="82"/>
  <c r="AJ194" i="82" s="1"/>
  <c r="AF195" i="82"/>
  <c r="AJ195" i="82" s="1"/>
  <c r="AF196" i="82"/>
  <c r="AJ196" i="82" s="1"/>
  <c r="AF197" i="82"/>
  <c r="AJ197" i="82" s="1"/>
  <c r="AF198" i="82"/>
  <c r="AH198" i="82" s="1"/>
  <c r="AI198" i="82" s="1"/>
  <c r="AF199" i="82"/>
  <c r="AJ199" i="82" s="1"/>
  <c r="AF200" i="82"/>
  <c r="AJ200" i="82" s="1"/>
  <c r="AF201" i="82"/>
  <c r="AJ201" i="82" s="1"/>
  <c r="AF202" i="82"/>
  <c r="AJ202" i="82" s="1"/>
  <c r="AF203" i="82"/>
  <c r="AJ203" i="82" s="1"/>
  <c r="AF204" i="82"/>
  <c r="AJ204" i="82" s="1"/>
  <c r="AF205" i="82"/>
  <c r="AJ205" i="82" s="1"/>
  <c r="AF206" i="82"/>
  <c r="AH206" i="82" s="1"/>
  <c r="AI206" i="82" s="1"/>
  <c r="AF207" i="82"/>
  <c r="AJ207" i="82" s="1"/>
  <c r="AF208" i="82"/>
  <c r="AJ208" i="82" s="1"/>
  <c r="AF209" i="82"/>
  <c r="AJ209" i="82" s="1"/>
  <c r="AF210" i="82"/>
  <c r="AJ210" i="82" s="1"/>
  <c r="AF211" i="82"/>
  <c r="AJ211" i="82" s="1"/>
  <c r="AF212" i="82"/>
  <c r="AJ212" i="82" s="1"/>
  <c r="AF213" i="82"/>
  <c r="AJ213" i="82" s="1"/>
  <c r="AF214" i="82"/>
  <c r="AJ214" i="82" s="1"/>
  <c r="AF215" i="82"/>
  <c r="AJ215" i="82" s="1"/>
  <c r="AF216" i="82"/>
  <c r="AJ216" i="82" s="1"/>
  <c r="AF217" i="82"/>
  <c r="AJ217" i="82" s="1"/>
  <c r="AF218" i="82"/>
  <c r="AJ218" i="82" s="1"/>
  <c r="AF219" i="82"/>
  <c r="AJ219" i="82" s="1"/>
  <c r="AF220" i="82"/>
  <c r="AJ220" i="82" s="1"/>
  <c r="AF221" i="82"/>
  <c r="AJ221" i="82" s="1"/>
  <c r="AF222" i="82"/>
  <c r="AJ222" i="82" s="1"/>
  <c r="AF223" i="82"/>
  <c r="AJ223" i="82" s="1"/>
  <c r="AF224" i="82"/>
  <c r="AJ224" i="82" s="1"/>
  <c r="AF225" i="82"/>
  <c r="AJ225" i="82" s="1"/>
  <c r="AF226" i="82"/>
  <c r="AJ226" i="82" s="1"/>
  <c r="AF227" i="82"/>
  <c r="AJ227" i="82" s="1"/>
  <c r="AF228" i="82"/>
  <c r="AJ228" i="82" s="1"/>
  <c r="AF229" i="82"/>
  <c r="AJ229" i="82" s="1"/>
  <c r="AF230" i="82"/>
  <c r="AJ230" i="82" s="1"/>
  <c r="AF231" i="82"/>
  <c r="AJ231" i="82" s="1"/>
  <c r="AF232" i="82"/>
  <c r="AJ232" i="82" s="1"/>
  <c r="AF233" i="82"/>
  <c r="AJ233" i="82" s="1"/>
  <c r="AF234" i="82"/>
  <c r="AJ234" i="82" s="1"/>
  <c r="AF235" i="82"/>
  <c r="AJ235" i="82" s="1"/>
  <c r="AF236" i="82"/>
  <c r="AJ236" i="82" s="1"/>
  <c r="AF237" i="82"/>
  <c r="AJ237" i="82" s="1"/>
  <c r="AF238" i="82"/>
  <c r="AJ238" i="82" s="1"/>
  <c r="AF239" i="82"/>
  <c r="AJ239" i="82" s="1"/>
  <c r="AF240" i="82"/>
  <c r="AJ240" i="82" s="1"/>
  <c r="AF241" i="82"/>
  <c r="AJ241" i="82" s="1"/>
  <c r="AF242" i="82"/>
  <c r="AJ242" i="82" s="1"/>
  <c r="AF243" i="82"/>
  <c r="AJ243" i="82" s="1"/>
  <c r="AF244" i="82"/>
  <c r="AJ244" i="82" s="1"/>
  <c r="AF245" i="82"/>
  <c r="AJ245" i="82" s="1"/>
  <c r="AF246" i="82"/>
  <c r="AH246" i="82" s="1"/>
  <c r="AI246" i="82" s="1"/>
  <c r="AF247" i="82"/>
  <c r="AJ247" i="82" s="1"/>
  <c r="AF248" i="82"/>
  <c r="AJ248" i="82" s="1"/>
  <c r="AF249" i="82"/>
  <c r="AJ249" i="82" s="1"/>
  <c r="AF250" i="82"/>
  <c r="AJ250" i="82" s="1"/>
  <c r="AF251" i="82"/>
  <c r="AJ251" i="82" s="1"/>
  <c r="AF252" i="82"/>
  <c r="AJ252" i="82" s="1"/>
  <c r="AF253" i="82"/>
  <c r="AJ253" i="82" s="1"/>
  <c r="AF254" i="82"/>
  <c r="AH254" i="82" s="1"/>
  <c r="AI254" i="82" s="1"/>
  <c r="AF255" i="82"/>
  <c r="AJ255" i="82" s="1"/>
  <c r="AF256" i="82"/>
  <c r="AJ256" i="82" s="1"/>
  <c r="AF257" i="82"/>
  <c r="AJ257" i="82" s="1"/>
  <c r="AF258" i="82"/>
  <c r="AJ258" i="82" s="1"/>
  <c r="AF259" i="82"/>
  <c r="AJ259" i="82" s="1"/>
  <c r="AF260" i="82"/>
  <c r="AJ260" i="82" s="1"/>
  <c r="AF261" i="82"/>
  <c r="AJ261" i="82" s="1"/>
  <c r="AF262" i="82"/>
  <c r="AH262" i="82" s="1"/>
  <c r="AI262" i="82" s="1"/>
  <c r="AF263" i="82"/>
  <c r="AJ263" i="82" s="1"/>
  <c r="AF264" i="82"/>
  <c r="AJ264" i="82" s="1"/>
  <c r="AF265" i="82"/>
  <c r="AJ265" i="82" s="1"/>
  <c r="AF266" i="82"/>
  <c r="AJ266" i="82" s="1"/>
  <c r="AF267" i="82"/>
  <c r="AJ267" i="82" s="1"/>
  <c r="AF268" i="82"/>
  <c r="AJ268" i="82" s="1"/>
  <c r="AF269" i="82"/>
  <c r="AJ269" i="82" s="1"/>
  <c r="AF270" i="82"/>
  <c r="AH270" i="82" s="1"/>
  <c r="AI270" i="82" s="1"/>
  <c r="AF271" i="82"/>
  <c r="AJ271" i="82" s="1"/>
  <c r="AF272" i="82"/>
  <c r="AJ272" i="82" s="1"/>
  <c r="AF273" i="82"/>
  <c r="AJ273" i="82" s="1"/>
  <c r="AF274" i="82"/>
  <c r="AJ274" i="82" s="1"/>
  <c r="AF275" i="82"/>
  <c r="AJ275" i="82" s="1"/>
  <c r="AF276" i="82"/>
  <c r="AJ276" i="82" s="1"/>
  <c r="AF277" i="82"/>
  <c r="AJ277" i="82" s="1"/>
  <c r="AF278" i="82"/>
  <c r="AJ278" i="82" s="1"/>
  <c r="AF279" i="82"/>
  <c r="AJ279" i="82" s="1"/>
  <c r="AF280" i="82"/>
  <c r="AJ280" i="82" s="1"/>
  <c r="AF281" i="82"/>
  <c r="AJ281" i="82" s="1"/>
  <c r="AF282" i="82"/>
  <c r="AJ282" i="82" s="1"/>
  <c r="AF283" i="82"/>
  <c r="AJ283" i="82" s="1"/>
  <c r="AF285" i="82"/>
  <c r="AJ285" i="82" s="1"/>
  <c r="AF286" i="82"/>
  <c r="AJ286" i="82" s="1"/>
  <c r="AF287" i="82"/>
  <c r="AJ287" i="82" s="1"/>
  <c r="AF288" i="82"/>
  <c r="AJ288" i="82" s="1"/>
  <c r="AF289" i="82"/>
  <c r="AJ289" i="82" s="1"/>
  <c r="AF290" i="82"/>
  <c r="AJ290" i="82" s="1"/>
  <c r="AF291" i="82"/>
  <c r="AJ291" i="82" s="1"/>
  <c r="AF292" i="82"/>
  <c r="AJ292" i="82" s="1"/>
  <c r="AF293" i="82"/>
  <c r="AJ293" i="82" s="1"/>
  <c r="AF294" i="82"/>
  <c r="AJ294" i="82" s="1"/>
  <c r="AF295" i="82"/>
  <c r="AJ295" i="82" s="1"/>
  <c r="AF296" i="82"/>
  <c r="AJ296" i="82" s="1"/>
  <c r="AF297" i="82"/>
  <c r="AJ297" i="82" s="1"/>
  <c r="AF298" i="82"/>
  <c r="AJ298" i="82" s="1"/>
  <c r="AF299" i="82"/>
  <c r="AJ299" i="82" s="1"/>
  <c r="AF300" i="82"/>
  <c r="AJ300" i="82" s="1"/>
  <c r="AF301" i="82"/>
  <c r="AJ301" i="82" s="1"/>
  <c r="AF302" i="82"/>
  <c r="AJ302" i="82" s="1"/>
  <c r="AF303" i="82"/>
  <c r="AJ303" i="82" s="1"/>
  <c r="AF304" i="82"/>
  <c r="AJ304" i="82" s="1"/>
  <c r="AF305" i="82"/>
  <c r="AJ305" i="82" s="1"/>
  <c r="AF306" i="82"/>
  <c r="AJ306" i="82" s="1"/>
  <c r="AF307" i="82"/>
  <c r="AJ307" i="82" s="1"/>
  <c r="AF308" i="82"/>
  <c r="AJ308" i="82" s="1"/>
  <c r="AF309" i="82"/>
  <c r="AJ309" i="82" s="1"/>
  <c r="AF310" i="82"/>
  <c r="AH310" i="82" s="1"/>
  <c r="AI310" i="82" s="1"/>
  <c r="AF311" i="82"/>
  <c r="AJ311" i="82" s="1"/>
  <c r="AF312" i="82"/>
  <c r="AJ312" i="82" s="1"/>
  <c r="AF313" i="82"/>
  <c r="AJ313" i="82" s="1"/>
  <c r="AF314" i="82"/>
  <c r="AJ314" i="82" s="1"/>
  <c r="AF315" i="82"/>
  <c r="AJ315" i="82" s="1"/>
  <c r="AF316" i="82"/>
  <c r="AJ316" i="82" s="1"/>
  <c r="AF317" i="82"/>
  <c r="AJ317" i="82" s="1"/>
  <c r="AF318" i="82"/>
  <c r="AH318" i="82" s="1"/>
  <c r="AI318" i="82" s="1"/>
  <c r="AF319" i="82"/>
  <c r="AJ319" i="82" s="1"/>
  <c r="AF320" i="82"/>
  <c r="AJ320" i="82" s="1"/>
  <c r="AF321" i="82"/>
  <c r="AJ321" i="82" s="1"/>
  <c r="AF322" i="82"/>
  <c r="AJ322" i="82" s="1"/>
  <c r="AF323" i="82"/>
  <c r="AJ323" i="82" s="1"/>
  <c r="AF324" i="82"/>
  <c r="AJ324" i="82" s="1"/>
  <c r="AF325" i="82"/>
  <c r="AJ325" i="82" s="1"/>
  <c r="AF326" i="82"/>
  <c r="AH326" i="82" s="1"/>
  <c r="AI326" i="82" s="1"/>
  <c r="AF327" i="82"/>
  <c r="AJ327" i="82" s="1"/>
  <c r="AF328" i="82"/>
  <c r="AJ328" i="82" s="1"/>
  <c r="AF329" i="82"/>
  <c r="AH329" i="82" s="1"/>
  <c r="AI329" i="82" s="1"/>
  <c r="AF330" i="82"/>
  <c r="AJ330" i="82" s="1"/>
  <c r="AF331" i="82"/>
  <c r="AJ331" i="82" s="1"/>
  <c r="AF332" i="82"/>
  <c r="AJ332" i="82" s="1"/>
  <c r="AF333" i="82"/>
  <c r="AJ333" i="82" s="1"/>
  <c r="AF334" i="82"/>
  <c r="AJ334" i="82" s="1"/>
  <c r="AF335" i="82"/>
  <c r="AJ335" i="82" s="1"/>
  <c r="AF336" i="82"/>
  <c r="AJ336" i="82" s="1"/>
  <c r="AF337" i="82"/>
  <c r="AJ337" i="82" s="1"/>
  <c r="AF338" i="82"/>
  <c r="AJ338" i="82" s="1"/>
  <c r="AF339" i="82"/>
  <c r="AJ339" i="82" s="1"/>
  <c r="AF340" i="82"/>
  <c r="AJ340" i="82" s="1"/>
  <c r="AF341" i="82"/>
  <c r="AJ341" i="82" s="1"/>
  <c r="AF342" i="82"/>
  <c r="AJ342" i="82" s="1"/>
  <c r="AF343" i="82"/>
  <c r="AJ343" i="82" s="1"/>
  <c r="AF344" i="82"/>
  <c r="AJ344" i="82" s="1"/>
  <c r="AF345" i="82"/>
  <c r="AJ345" i="82" s="1"/>
  <c r="AF346" i="82"/>
  <c r="AJ346" i="82" s="1"/>
  <c r="AF347" i="82"/>
  <c r="AJ347" i="82" s="1"/>
  <c r="AF348" i="82"/>
  <c r="AJ348" i="82" s="1"/>
  <c r="AF349" i="82"/>
  <c r="AJ349" i="82" s="1"/>
  <c r="AF350" i="82"/>
  <c r="AH350" i="82" s="1"/>
  <c r="AI350" i="82" s="1"/>
  <c r="AF351" i="82"/>
  <c r="AJ351" i="82" s="1"/>
  <c r="AF352" i="82"/>
  <c r="AJ352" i="82" s="1"/>
  <c r="AF353" i="82"/>
  <c r="AJ353" i="82" s="1"/>
  <c r="AF354" i="82"/>
  <c r="AJ354" i="82" s="1"/>
  <c r="AF355" i="82"/>
  <c r="AJ355" i="82" s="1"/>
  <c r="AF356" i="82"/>
  <c r="AJ356" i="82" s="1"/>
  <c r="AF357" i="82"/>
  <c r="AJ357" i="82" s="1"/>
  <c r="AF359" i="82"/>
  <c r="AJ359" i="82" s="1"/>
  <c r="AF360" i="82"/>
  <c r="AJ360" i="82" s="1"/>
  <c r="AF361" i="82"/>
  <c r="AH361" i="82" s="1"/>
  <c r="AI361" i="82" s="1"/>
  <c r="AF362" i="82"/>
  <c r="AJ362" i="82" s="1"/>
  <c r="AF363" i="82"/>
  <c r="AJ363" i="82" s="1"/>
  <c r="AF3" i="82"/>
  <c r="AJ3" i="82" s="1"/>
  <c r="AF2" i="82"/>
  <c r="AJ2" i="82" s="1"/>
  <c r="AG363" i="82"/>
  <c r="AG362" i="82"/>
  <c r="AG361" i="82"/>
  <c r="AG360" i="82"/>
  <c r="AG359" i="82"/>
  <c r="AG358" i="82"/>
  <c r="AG357" i="82"/>
  <c r="AG356" i="82"/>
  <c r="AG355" i="82"/>
  <c r="AG354" i="82"/>
  <c r="AG353" i="82"/>
  <c r="AG352" i="82"/>
  <c r="AG351" i="82"/>
  <c r="AG350" i="82"/>
  <c r="AG349" i="82"/>
  <c r="AG348" i="82"/>
  <c r="AG347" i="82"/>
  <c r="AG346" i="82"/>
  <c r="AG345" i="82"/>
  <c r="AG344" i="82"/>
  <c r="AG343" i="82"/>
  <c r="AG342" i="82"/>
  <c r="AG341" i="82"/>
  <c r="AG340" i="82"/>
  <c r="AG339" i="82"/>
  <c r="AG338" i="82"/>
  <c r="AG337" i="82"/>
  <c r="AG336" i="82"/>
  <c r="AG335" i="82"/>
  <c r="AG334" i="82"/>
  <c r="AG333" i="82"/>
  <c r="AG332" i="82"/>
  <c r="AG331" i="82"/>
  <c r="AG330" i="82"/>
  <c r="AG329" i="82"/>
  <c r="AG328" i="82"/>
  <c r="AG327" i="82"/>
  <c r="AG326" i="82"/>
  <c r="AG325" i="82"/>
  <c r="AG324" i="82"/>
  <c r="AG323" i="82"/>
  <c r="AG322" i="82"/>
  <c r="AG321" i="82"/>
  <c r="AG320" i="82"/>
  <c r="AG319" i="82"/>
  <c r="AG318" i="82"/>
  <c r="AG317" i="82"/>
  <c r="AG316" i="82"/>
  <c r="AG315" i="82"/>
  <c r="AG314" i="82"/>
  <c r="AG313" i="82"/>
  <c r="AG312" i="82"/>
  <c r="AG311" i="82"/>
  <c r="AG310" i="82"/>
  <c r="AG309" i="82"/>
  <c r="AG308" i="82"/>
  <c r="AG307" i="82"/>
  <c r="AG306" i="82"/>
  <c r="AG305" i="82"/>
  <c r="AG304" i="82"/>
  <c r="AG303" i="82"/>
  <c r="AG302" i="82"/>
  <c r="AG301" i="82"/>
  <c r="AG300" i="82"/>
  <c r="AG299" i="82"/>
  <c r="AG298" i="82"/>
  <c r="AG297" i="82"/>
  <c r="AG296" i="82"/>
  <c r="AG295" i="82"/>
  <c r="AG294" i="82"/>
  <c r="AG293" i="82"/>
  <c r="AG292" i="82"/>
  <c r="AG291" i="82"/>
  <c r="AG290" i="82"/>
  <c r="AG289" i="82"/>
  <c r="AG288" i="82"/>
  <c r="AG287" i="82"/>
  <c r="AG286" i="82"/>
  <c r="AG285" i="82"/>
  <c r="AG284" i="82"/>
  <c r="AG283" i="82"/>
  <c r="AG282" i="82"/>
  <c r="AG281" i="82"/>
  <c r="AG280" i="82"/>
  <c r="AG279" i="82"/>
  <c r="AG278" i="82"/>
  <c r="AG277" i="82"/>
  <c r="AG276" i="82"/>
  <c r="AG275" i="82"/>
  <c r="AG274" i="82"/>
  <c r="AG273" i="82"/>
  <c r="AG272" i="82"/>
  <c r="AG271" i="82"/>
  <c r="AG270" i="82"/>
  <c r="AG269" i="82"/>
  <c r="AG268" i="82"/>
  <c r="AG267" i="82"/>
  <c r="AG266" i="82"/>
  <c r="AG265" i="82"/>
  <c r="AG264" i="82"/>
  <c r="AG263" i="82"/>
  <c r="AG262" i="82"/>
  <c r="AG261" i="82"/>
  <c r="AG260" i="82"/>
  <c r="AG259" i="82"/>
  <c r="AG258" i="82"/>
  <c r="AG257" i="82"/>
  <c r="AG256" i="82"/>
  <c r="AG255" i="82"/>
  <c r="AG254" i="82"/>
  <c r="AG253" i="82"/>
  <c r="AG252" i="82"/>
  <c r="AG251" i="82"/>
  <c r="AG250" i="82"/>
  <c r="AG249" i="82"/>
  <c r="AG248" i="82"/>
  <c r="AG247" i="82"/>
  <c r="AG246" i="82"/>
  <c r="AG245" i="82"/>
  <c r="AG244" i="82"/>
  <c r="AG243" i="82"/>
  <c r="AG242" i="82"/>
  <c r="AG241" i="82"/>
  <c r="AG240" i="82"/>
  <c r="AG239" i="82"/>
  <c r="AG238" i="82"/>
  <c r="AG237" i="82"/>
  <c r="AG236" i="82"/>
  <c r="AG235" i="82"/>
  <c r="AG234" i="82"/>
  <c r="AG233" i="82"/>
  <c r="AG232" i="82"/>
  <c r="AG231" i="82"/>
  <c r="AG230" i="82"/>
  <c r="AG229" i="82"/>
  <c r="AG228" i="82"/>
  <c r="AG227" i="82"/>
  <c r="AG226" i="82"/>
  <c r="AG225" i="82"/>
  <c r="AG224" i="82"/>
  <c r="AG223" i="82"/>
  <c r="AG222" i="82"/>
  <c r="AG221" i="82"/>
  <c r="AG220" i="82"/>
  <c r="AG219" i="82"/>
  <c r="AG218" i="82"/>
  <c r="AG217" i="82"/>
  <c r="AG216" i="82"/>
  <c r="AG215" i="82"/>
  <c r="AG214" i="82"/>
  <c r="AG213" i="82"/>
  <c r="AG212" i="82"/>
  <c r="AG211" i="82"/>
  <c r="AG210" i="82"/>
  <c r="AG209" i="82"/>
  <c r="AG208" i="82"/>
  <c r="AG207" i="82"/>
  <c r="AG206" i="82"/>
  <c r="AG205" i="82"/>
  <c r="AG204" i="82"/>
  <c r="AG203" i="82"/>
  <c r="AG202" i="82"/>
  <c r="AG201" i="82"/>
  <c r="AG200" i="82"/>
  <c r="AG199" i="82"/>
  <c r="AG198" i="82"/>
  <c r="AG197" i="82"/>
  <c r="AG196" i="82"/>
  <c r="AG195" i="82"/>
  <c r="AG194" i="82"/>
  <c r="AG193" i="82"/>
  <c r="AG192" i="82"/>
  <c r="AG191" i="82"/>
  <c r="AG190" i="82"/>
  <c r="AG189" i="82"/>
  <c r="AG188" i="82"/>
  <c r="AG187" i="82"/>
  <c r="AG186" i="82"/>
  <c r="AG185" i="82"/>
  <c r="AG184" i="82"/>
  <c r="AG183" i="82"/>
  <c r="AG182" i="82"/>
  <c r="AG181" i="82"/>
  <c r="AG180" i="82"/>
  <c r="AG179" i="82"/>
  <c r="AG178" i="82"/>
  <c r="AG177" i="82"/>
  <c r="AG176" i="82"/>
  <c r="AG175" i="82"/>
  <c r="AG174" i="82"/>
  <c r="AG173" i="82"/>
  <c r="AG172" i="82"/>
  <c r="AG171" i="82"/>
  <c r="AG170" i="82"/>
  <c r="AG169" i="82"/>
  <c r="AG168" i="82"/>
  <c r="AG167" i="82"/>
  <c r="AG166" i="82"/>
  <c r="AG165" i="82"/>
  <c r="AG164" i="82"/>
  <c r="AG163" i="82"/>
  <c r="AG162" i="82"/>
  <c r="AG161" i="82"/>
  <c r="AG160" i="82"/>
  <c r="AG159" i="82"/>
  <c r="AG158" i="82"/>
  <c r="AG157" i="82"/>
  <c r="AG156" i="82"/>
  <c r="AG155" i="82"/>
  <c r="AG154" i="82"/>
  <c r="AG153" i="82"/>
  <c r="AG152" i="82"/>
  <c r="AG151" i="82"/>
  <c r="AG150" i="82"/>
  <c r="AG149" i="82"/>
  <c r="AG148" i="82"/>
  <c r="AG147" i="82"/>
  <c r="AG146" i="82"/>
  <c r="AG145" i="82"/>
  <c r="AG144" i="82"/>
  <c r="AG143" i="82"/>
  <c r="AG142" i="82"/>
  <c r="AG141" i="82"/>
  <c r="AG140" i="82"/>
  <c r="AG139" i="82"/>
  <c r="AG138" i="82"/>
  <c r="AG137" i="82"/>
  <c r="AG136" i="82"/>
  <c r="AG135" i="82"/>
  <c r="AG134" i="82"/>
  <c r="AG133" i="82"/>
  <c r="AG132" i="82"/>
  <c r="AG131" i="82"/>
  <c r="AG130" i="82"/>
  <c r="AG129" i="82"/>
  <c r="AG128" i="82"/>
  <c r="AG127" i="82"/>
  <c r="AG126" i="82"/>
  <c r="AG125" i="82"/>
  <c r="AG124" i="82"/>
  <c r="AG123" i="82"/>
  <c r="AG122" i="82"/>
  <c r="AG121" i="82"/>
  <c r="AG120" i="82"/>
  <c r="AG119" i="82"/>
  <c r="AG118" i="82"/>
  <c r="AG117" i="82"/>
  <c r="AG116" i="82"/>
  <c r="AG115" i="82"/>
  <c r="AG114" i="82"/>
  <c r="AG113" i="82"/>
  <c r="AG112" i="82"/>
  <c r="AG111" i="82"/>
  <c r="AG110" i="82"/>
  <c r="AG109" i="82"/>
  <c r="AG108" i="82"/>
  <c r="AG107" i="82"/>
  <c r="AG106" i="82"/>
  <c r="AG105" i="82"/>
  <c r="AG104" i="82"/>
  <c r="AG103" i="82"/>
  <c r="AG102" i="82"/>
  <c r="AG101" i="82"/>
  <c r="AG100" i="82"/>
  <c r="AG99" i="82"/>
  <c r="AG98" i="82"/>
  <c r="AG97" i="82"/>
  <c r="AG96" i="82"/>
  <c r="AG95" i="82"/>
  <c r="AG94" i="82"/>
  <c r="AG93" i="82"/>
  <c r="AG92" i="82"/>
  <c r="AG91" i="82"/>
  <c r="AG90" i="82"/>
  <c r="AG89" i="82"/>
  <c r="AG88" i="82"/>
  <c r="AG87" i="82"/>
  <c r="AG86" i="82"/>
  <c r="AG85" i="82"/>
  <c r="AG84" i="82"/>
  <c r="AG83" i="82"/>
  <c r="AG82" i="82"/>
  <c r="AG81" i="82"/>
  <c r="AG80" i="82"/>
  <c r="AG79" i="82"/>
  <c r="AG78" i="82"/>
  <c r="AG77" i="82"/>
  <c r="AG76" i="82"/>
  <c r="AG75" i="82"/>
  <c r="AG74" i="82"/>
  <c r="AG73" i="82"/>
  <c r="AG72" i="82"/>
  <c r="AG71" i="82"/>
  <c r="AG70" i="82"/>
  <c r="AG69" i="82"/>
  <c r="AG68" i="82"/>
  <c r="AG67" i="82"/>
  <c r="AG66" i="82"/>
  <c r="AG65" i="82"/>
  <c r="AG64" i="82"/>
  <c r="AG63" i="82"/>
  <c r="AG62" i="82"/>
  <c r="AG61" i="82"/>
  <c r="AG60" i="82"/>
  <c r="AG59" i="82"/>
  <c r="AG58" i="82"/>
  <c r="AG57" i="82"/>
  <c r="AG56" i="82"/>
  <c r="AG55" i="82"/>
  <c r="AG54" i="82"/>
  <c r="AG53" i="82"/>
  <c r="AG52" i="82"/>
  <c r="AG51" i="82"/>
  <c r="AG50" i="82"/>
  <c r="AG49" i="82"/>
  <c r="AG48" i="82"/>
  <c r="AG47" i="82"/>
  <c r="AG46" i="82"/>
  <c r="AG45" i="82"/>
  <c r="AG44" i="82"/>
  <c r="AG43" i="82"/>
  <c r="AG42" i="82"/>
  <c r="AG41" i="82"/>
  <c r="AG40" i="82"/>
  <c r="AG39" i="82"/>
  <c r="AG38" i="82"/>
  <c r="AG37" i="82"/>
  <c r="AG36" i="82"/>
  <c r="AG35" i="82"/>
  <c r="AG34" i="82"/>
  <c r="AG33" i="82"/>
  <c r="AG32" i="82"/>
  <c r="AG31" i="82"/>
  <c r="AG30" i="82"/>
  <c r="AG29" i="82"/>
  <c r="AG28" i="82"/>
  <c r="AG27" i="82"/>
  <c r="AG26" i="82"/>
  <c r="AG25" i="82"/>
  <c r="AG24" i="82"/>
  <c r="AG23" i="82"/>
  <c r="AG22" i="82"/>
  <c r="AG21" i="82"/>
  <c r="AG20" i="82"/>
  <c r="AG19" i="82"/>
  <c r="AG18" i="82"/>
  <c r="AG17" i="82"/>
  <c r="AG16" i="82"/>
  <c r="AG15" i="82"/>
  <c r="AG14" i="82"/>
  <c r="AG13" i="82"/>
  <c r="AG12" i="82"/>
  <c r="AG11" i="82"/>
  <c r="AG10" i="82"/>
  <c r="AG9" i="82"/>
  <c r="AG8" i="82"/>
  <c r="AG7" i="82"/>
  <c r="AG6" i="82"/>
  <c r="AG5" i="82"/>
  <c r="AG4" i="82"/>
  <c r="AG3" i="82"/>
  <c r="AG2" i="82"/>
  <c r="AU372" i="82" l="1"/>
  <c r="AU373" i="82"/>
  <c r="AV372" i="82"/>
  <c r="AV373" i="82" s="1"/>
  <c r="AV374" i="82" s="1"/>
  <c r="AO372" i="82"/>
  <c r="AO373" i="82" s="1"/>
  <c r="AH4" i="88"/>
  <c r="AI2" i="88"/>
  <c r="AH362" i="82"/>
  <c r="AI362" i="82" s="1"/>
  <c r="AH354" i="82"/>
  <c r="AI354" i="82" s="1"/>
  <c r="AH346" i="82"/>
  <c r="AI346" i="82" s="1"/>
  <c r="AH338" i="82"/>
  <c r="AI338" i="82" s="1"/>
  <c r="AH330" i="82"/>
  <c r="AI330" i="82" s="1"/>
  <c r="AH322" i="82"/>
  <c r="AI322" i="82" s="1"/>
  <c r="AH314" i="82"/>
  <c r="AI314" i="82" s="1"/>
  <c r="AH306" i="82"/>
  <c r="AI306" i="82" s="1"/>
  <c r="AH298" i="82"/>
  <c r="AI298" i="82" s="1"/>
  <c r="AH290" i="82"/>
  <c r="AI290" i="82" s="1"/>
  <c r="AH282" i="82"/>
  <c r="AI282" i="82" s="1"/>
  <c r="AH274" i="82"/>
  <c r="AI274" i="82" s="1"/>
  <c r="AH266" i="82"/>
  <c r="AI266" i="82" s="1"/>
  <c r="AH258" i="82"/>
  <c r="AI258" i="82" s="1"/>
  <c r="AH250" i="82"/>
  <c r="AI250" i="82" s="1"/>
  <c r="AH242" i="82"/>
  <c r="AI242" i="82" s="1"/>
  <c r="AH234" i="82"/>
  <c r="AI234" i="82" s="1"/>
  <c r="AH226" i="82"/>
  <c r="AI226" i="82" s="1"/>
  <c r="AH218" i="82"/>
  <c r="AI218" i="82" s="1"/>
  <c r="AH210" i="82"/>
  <c r="AI210" i="82" s="1"/>
  <c r="AH202" i="82"/>
  <c r="AI202" i="82" s="1"/>
  <c r="AH194" i="82"/>
  <c r="AI194" i="82" s="1"/>
  <c r="AH186" i="82"/>
  <c r="AI186" i="82" s="1"/>
  <c r="AH178" i="82"/>
  <c r="AI178" i="82" s="1"/>
  <c r="AH170" i="82"/>
  <c r="AI170" i="82" s="1"/>
  <c r="AH162" i="82"/>
  <c r="AI162" i="82" s="1"/>
  <c r="AH154" i="82"/>
  <c r="AI154" i="82" s="1"/>
  <c r="AH146" i="82"/>
  <c r="AI146" i="82" s="1"/>
  <c r="AH138" i="82"/>
  <c r="AI138" i="82" s="1"/>
  <c r="AH130" i="82"/>
  <c r="AI130" i="82" s="1"/>
  <c r="AH122" i="82"/>
  <c r="AI122" i="82" s="1"/>
  <c r="AH114" i="82"/>
  <c r="AI114" i="82" s="1"/>
  <c r="AH106" i="82"/>
  <c r="AI106" i="82" s="1"/>
  <c r="AH98" i="82"/>
  <c r="AI98" i="82" s="1"/>
  <c r="AH90" i="82"/>
  <c r="AI90" i="82" s="1"/>
  <c r="AH82" i="82"/>
  <c r="AI82" i="82" s="1"/>
  <c r="AH74" i="82"/>
  <c r="AI74" i="82" s="1"/>
  <c r="AH66" i="82"/>
  <c r="AI66" i="82" s="1"/>
  <c r="AH58" i="82"/>
  <c r="AI58" i="82" s="1"/>
  <c r="AH50" i="82"/>
  <c r="AI50" i="82" s="1"/>
  <c r="AH42" i="82"/>
  <c r="AI42" i="82" s="1"/>
  <c r="AH34" i="82"/>
  <c r="AI34" i="82" s="1"/>
  <c r="AH25" i="82"/>
  <c r="AI25" i="82" s="1"/>
  <c r="AH17" i="82"/>
  <c r="AI17" i="82" s="1"/>
  <c r="AH9" i="82"/>
  <c r="AI9" i="82" s="1"/>
  <c r="AJ361" i="82"/>
  <c r="AJ329" i="82"/>
  <c r="AJ270" i="82"/>
  <c r="AJ206" i="82"/>
  <c r="AJ142" i="82"/>
  <c r="AJ78" i="82"/>
  <c r="AJ13" i="82"/>
  <c r="AH353" i="82"/>
  <c r="AI353" i="82" s="1"/>
  <c r="AH345" i="82"/>
  <c r="AI345" i="82" s="1"/>
  <c r="AH337" i="82"/>
  <c r="AI337" i="82" s="1"/>
  <c r="AH321" i="82"/>
  <c r="AI321" i="82" s="1"/>
  <c r="AH313" i="82"/>
  <c r="AI313" i="82" s="1"/>
  <c r="AH305" i="82"/>
  <c r="AI305" i="82" s="1"/>
  <c r="AH297" i="82"/>
  <c r="AI297" i="82" s="1"/>
  <c r="AH289" i="82"/>
  <c r="AI289" i="82" s="1"/>
  <c r="AH281" i="82"/>
  <c r="AI281" i="82" s="1"/>
  <c r="AH273" i="82"/>
  <c r="AI273" i="82" s="1"/>
  <c r="AH265" i="82"/>
  <c r="AI265" i="82" s="1"/>
  <c r="AH257" i="82"/>
  <c r="AI257" i="82" s="1"/>
  <c r="AH249" i="82"/>
  <c r="AI249" i="82" s="1"/>
  <c r="AH241" i="82"/>
  <c r="AI241" i="82" s="1"/>
  <c r="AH233" i="82"/>
  <c r="AI233" i="82" s="1"/>
  <c r="AH225" i="82"/>
  <c r="AI225" i="82" s="1"/>
  <c r="AH217" i="82"/>
  <c r="AI217" i="82" s="1"/>
  <c r="AH209" i="82"/>
  <c r="AI209" i="82" s="1"/>
  <c r="AH201" i="82"/>
  <c r="AI201" i="82" s="1"/>
  <c r="AH193" i="82"/>
  <c r="AI193" i="82" s="1"/>
  <c r="AH185" i="82"/>
  <c r="AI185" i="82" s="1"/>
  <c r="AH177" i="82"/>
  <c r="AI177" i="82" s="1"/>
  <c r="AH169" i="82"/>
  <c r="AI169" i="82" s="1"/>
  <c r="AH161" i="82"/>
  <c r="AI161" i="82" s="1"/>
  <c r="AH153" i="82"/>
  <c r="AI153" i="82" s="1"/>
  <c r="AH145" i="82"/>
  <c r="AI145" i="82" s="1"/>
  <c r="AH137" i="82"/>
  <c r="AI137" i="82" s="1"/>
  <c r="AH129" i="82"/>
  <c r="AI129" i="82" s="1"/>
  <c r="AH121" i="82"/>
  <c r="AI121" i="82" s="1"/>
  <c r="AH113" i="82"/>
  <c r="AI113" i="82" s="1"/>
  <c r="AH105" i="82"/>
  <c r="AI105" i="82" s="1"/>
  <c r="AH97" i="82"/>
  <c r="AI97" i="82" s="1"/>
  <c r="AH89" i="82"/>
  <c r="AI89" i="82" s="1"/>
  <c r="AH81" i="82"/>
  <c r="AI81" i="82" s="1"/>
  <c r="AH73" i="82"/>
  <c r="AI73" i="82" s="1"/>
  <c r="AH65" i="82"/>
  <c r="AI65" i="82" s="1"/>
  <c r="AH57" i="82"/>
  <c r="AI57" i="82" s="1"/>
  <c r="AH49" i="82"/>
  <c r="AI49" i="82" s="1"/>
  <c r="AH41" i="82"/>
  <c r="AI41" i="82" s="1"/>
  <c r="AH33" i="82"/>
  <c r="AI33" i="82" s="1"/>
  <c r="AH24" i="82"/>
  <c r="AI24" i="82" s="1"/>
  <c r="AH16" i="82"/>
  <c r="AI16" i="82" s="1"/>
  <c r="AH8" i="82"/>
  <c r="AI8" i="82" s="1"/>
  <c r="AJ358" i="82"/>
  <c r="AJ326" i="82"/>
  <c r="AJ262" i="82"/>
  <c r="AJ198" i="82"/>
  <c r="AJ134" i="82"/>
  <c r="AJ70" i="82"/>
  <c r="AJ5" i="82"/>
  <c r="AH360" i="82"/>
  <c r="AI360" i="82" s="1"/>
  <c r="AH352" i="82"/>
  <c r="AI352" i="82" s="1"/>
  <c r="AH344" i="82"/>
  <c r="AI344" i="82" s="1"/>
  <c r="AH336" i="82"/>
  <c r="AI336" i="82" s="1"/>
  <c r="AH328" i="82"/>
  <c r="AI328" i="82" s="1"/>
  <c r="AH320" i="82"/>
  <c r="AI320" i="82" s="1"/>
  <c r="AH312" i="82"/>
  <c r="AI312" i="82" s="1"/>
  <c r="AH304" i="82"/>
  <c r="AI304" i="82" s="1"/>
  <c r="AH296" i="82"/>
  <c r="AI296" i="82" s="1"/>
  <c r="AH288" i="82"/>
  <c r="AI288" i="82" s="1"/>
  <c r="AH280" i="82"/>
  <c r="AI280" i="82" s="1"/>
  <c r="AH272" i="82"/>
  <c r="AI272" i="82" s="1"/>
  <c r="AH264" i="82"/>
  <c r="AI264" i="82" s="1"/>
  <c r="AH256" i="82"/>
  <c r="AI256" i="82" s="1"/>
  <c r="AH248" i="82"/>
  <c r="AI248" i="82" s="1"/>
  <c r="AH240" i="82"/>
  <c r="AI240" i="82" s="1"/>
  <c r="AH232" i="82"/>
  <c r="AI232" i="82" s="1"/>
  <c r="AH224" i="82"/>
  <c r="AI224" i="82" s="1"/>
  <c r="AH216" i="82"/>
  <c r="AI216" i="82" s="1"/>
  <c r="AH208" i="82"/>
  <c r="AI208" i="82" s="1"/>
  <c r="AH200" i="82"/>
  <c r="AI200" i="82" s="1"/>
  <c r="AH192" i="82"/>
  <c r="AI192" i="82" s="1"/>
  <c r="AH184" i="82"/>
  <c r="AI184" i="82" s="1"/>
  <c r="AH176" i="82"/>
  <c r="AI176" i="82" s="1"/>
  <c r="AH168" i="82"/>
  <c r="AI168" i="82" s="1"/>
  <c r="AH160" i="82"/>
  <c r="AI160" i="82" s="1"/>
  <c r="AH152" i="82"/>
  <c r="AI152" i="82" s="1"/>
  <c r="AH144" i="82"/>
  <c r="AI144" i="82" s="1"/>
  <c r="AH136" i="82"/>
  <c r="AI136" i="82" s="1"/>
  <c r="AH128" i="82"/>
  <c r="AI128" i="82" s="1"/>
  <c r="AH120" i="82"/>
  <c r="AI120" i="82" s="1"/>
  <c r="AH112" i="82"/>
  <c r="AI112" i="82" s="1"/>
  <c r="AH104" i="82"/>
  <c r="AI104" i="82" s="1"/>
  <c r="AH96" i="82"/>
  <c r="AI96" i="82" s="1"/>
  <c r="AH88" i="82"/>
  <c r="AI88" i="82" s="1"/>
  <c r="AH80" i="82"/>
  <c r="AI80" i="82" s="1"/>
  <c r="AH72" i="82"/>
  <c r="AI72" i="82" s="1"/>
  <c r="AH64" i="82"/>
  <c r="AI64" i="82" s="1"/>
  <c r="AH56" i="82"/>
  <c r="AI56" i="82" s="1"/>
  <c r="AH48" i="82"/>
  <c r="AI48" i="82" s="1"/>
  <c r="AH40" i="82"/>
  <c r="AI40" i="82" s="1"/>
  <c r="AH32" i="82"/>
  <c r="AI32" i="82" s="1"/>
  <c r="AH23" i="82"/>
  <c r="AI23" i="82" s="1"/>
  <c r="AH15" i="82"/>
  <c r="AI15" i="82" s="1"/>
  <c r="AH7" i="82"/>
  <c r="AI7" i="82" s="1"/>
  <c r="AJ318" i="82"/>
  <c r="AJ254" i="82"/>
  <c r="AJ190" i="82"/>
  <c r="AJ126" i="82"/>
  <c r="AJ62" i="82"/>
  <c r="AH359" i="82"/>
  <c r="AI359" i="82" s="1"/>
  <c r="AH351" i="82"/>
  <c r="AI351" i="82" s="1"/>
  <c r="AH343" i="82"/>
  <c r="AI343" i="82" s="1"/>
  <c r="AH335" i="82"/>
  <c r="AI335" i="82" s="1"/>
  <c r="AH327" i="82"/>
  <c r="AI327" i="82" s="1"/>
  <c r="AH319" i="82"/>
  <c r="AI319" i="82" s="1"/>
  <c r="AH311" i="82"/>
  <c r="AI311" i="82" s="1"/>
  <c r="AH303" i="82"/>
  <c r="AI303" i="82" s="1"/>
  <c r="AH295" i="82"/>
  <c r="AI295" i="82" s="1"/>
  <c r="AH287" i="82"/>
  <c r="AI287" i="82" s="1"/>
  <c r="AH279" i="82"/>
  <c r="AI279" i="82" s="1"/>
  <c r="AH271" i="82"/>
  <c r="AI271" i="82" s="1"/>
  <c r="AH263" i="82"/>
  <c r="AI263" i="82" s="1"/>
  <c r="AH255" i="82"/>
  <c r="AI255" i="82" s="1"/>
  <c r="AH247" i="82"/>
  <c r="AI247" i="82" s="1"/>
  <c r="AH239" i="82"/>
  <c r="AI239" i="82" s="1"/>
  <c r="AH231" i="82"/>
  <c r="AI231" i="82" s="1"/>
  <c r="AH223" i="82"/>
  <c r="AI223" i="82" s="1"/>
  <c r="AH215" i="82"/>
  <c r="AI215" i="82" s="1"/>
  <c r="AH207" i="82"/>
  <c r="AI207" i="82" s="1"/>
  <c r="AH199" i="82"/>
  <c r="AI199" i="82" s="1"/>
  <c r="AH191" i="82"/>
  <c r="AI191" i="82" s="1"/>
  <c r="AH183" i="82"/>
  <c r="AI183" i="82" s="1"/>
  <c r="AH175" i="82"/>
  <c r="AI175" i="82" s="1"/>
  <c r="AH167" i="82"/>
  <c r="AI167" i="82" s="1"/>
  <c r="AH159" i="82"/>
  <c r="AI159" i="82" s="1"/>
  <c r="AH151" i="82"/>
  <c r="AI151" i="82" s="1"/>
  <c r="AH143" i="82"/>
  <c r="AI143" i="82" s="1"/>
  <c r="AH135" i="82"/>
  <c r="AI135" i="82" s="1"/>
  <c r="AH127" i="82"/>
  <c r="AI127" i="82" s="1"/>
  <c r="AH119" i="82"/>
  <c r="AI119" i="82" s="1"/>
  <c r="AH111" i="82"/>
  <c r="AI111" i="82" s="1"/>
  <c r="AH103" i="82"/>
  <c r="AI103" i="82" s="1"/>
  <c r="AH95" i="82"/>
  <c r="AI95" i="82" s="1"/>
  <c r="AH87" i="82"/>
  <c r="AI87" i="82" s="1"/>
  <c r="AH79" i="82"/>
  <c r="AI79" i="82" s="1"/>
  <c r="AH71" i="82"/>
  <c r="AI71" i="82" s="1"/>
  <c r="AH63" i="82"/>
  <c r="AI63" i="82" s="1"/>
  <c r="AH55" i="82"/>
  <c r="AI55" i="82" s="1"/>
  <c r="AH47" i="82"/>
  <c r="AI47" i="82" s="1"/>
  <c r="AH39" i="82"/>
  <c r="AI39" i="82" s="1"/>
  <c r="AH31" i="82"/>
  <c r="AI31" i="82" s="1"/>
  <c r="AH22" i="82"/>
  <c r="AI22" i="82" s="1"/>
  <c r="AH14" i="82"/>
  <c r="AI14" i="82" s="1"/>
  <c r="AH6" i="82"/>
  <c r="AI6" i="82" s="1"/>
  <c r="AJ350" i="82"/>
  <c r="AJ310" i="82"/>
  <c r="AJ246" i="82"/>
  <c r="AJ182" i="82"/>
  <c r="AJ118" i="82"/>
  <c r="AJ54" i="82"/>
  <c r="AH342" i="82"/>
  <c r="AI342" i="82" s="1"/>
  <c r="AH334" i="82"/>
  <c r="AI334" i="82" s="1"/>
  <c r="AH302" i="82"/>
  <c r="AI302" i="82" s="1"/>
  <c r="AH294" i="82"/>
  <c r="AI294" i="82" s="1"/>
  <c r="AH286" i="82"/>
  <c r="AI286" i="82" s="1"/>
  <c r="AH278" i="82"/>
  <c r="AI278" i="82" s="1"/>
  <c r="AH238" i="82"/>
  <c r="AI238" i="82" s="1"/>
  <c r="AH230" i="82"/>
  <c r="AI230" i="82" s="1"/>
  <c r="AH222" i="82"/>
  <c r="AI222" i="82" s="1"/>
  <c r="AH214" i="82"/>
  <c r="AI214" i="82" s="1"/>
  <c r="AH174" i="82"/>
  <c r="AI174" i="82" s="1"/>
  <c r="AH166" i="82"/>
  <c r="AI166" i="82" s="1"/>
  <c r="AH158" i="82"/>
  <c r="AI158" i="82" s="1"/>
  <c r="AH150" i="82"/>
  <c r="AI150" i="82" s="1"/>
  <c r="AH110" i="82"/>
  <c r="AI110" i="82" s="1"/>
  <c r="AH102" i="82"/>
  <c r="AI102" i="82" s="1"/>
  <c r="AH94" i="82"/>
  <c r="AI94" i="82" s="1"/>
  <c r="AH86" i="82"/>
  <c r="AI86" i="82" s="1"/>
  <c r="AH46" i="82"/>
  <c r="AI46" i="82" s="1"/>
  <c r="AH38" i="82"/>
  <c r="AI38" i="82" s="1"/>
  <c r="AH29" i="82"/>
  <c r="AI29" i="82" s="1"/>
  <c r="AH21" i="82"/>
  <c r="AI21" i="82" s="1"/>
  <c r="AH357" i="82"/>
  <c r="AI357" i="82" s="1"/>
  <c r="AH349" i="82"/>
  <c r="AI349" i="82" s="1"/>
  <c r="AH341" i="82"/>
  <c r="AI341" i="82" s="1"/>
  <c r="AH333" i="82"/>
  <c r="AI333" i="82" s="1"/>
  <c r="AH325" i="82"/>
  <c r="AI325" i="82" s="1"/>
  <c r="AH317" i="82"/>
  <c r="AI317" i="82" s="1"/>
  <c r="AH309" i="82"/>
  <c r="AI309" i="82" s="1"/>
  <c r="AH301" i="82"/>
  <c r="AI301" i="82" s="1"/>
  <c r="AH293" i="82"/>
  <c r="AI293" i="82" s="1"/>
  <c r="AH285" i="82"/>
  <c r="AI285" i="82" s="1"/>
  <c r="AH277" i="82"/>
  <c r="AI277" i="82" s="1"/>
  <c r="AH269" i="82"/>
  <c r="AI269" i="82" s="1"/>
  <c r="AH261" i="82"/>
  <c r="AI261" i="82" s="1"/>
  <c r="AH253" i="82"/>
  <c r="AI253" i="82" s="1"/>
  <c r="AH245" i="82"/>
  <c r="AI245" i="82" s="1"/>
  <c r="AH237" i="82"/>
  <c r="AI237" i="82" s="1"/>
  <c r="AH229" i="82"/>
  <c r="AI229" i="82" s="1"/>
  <c r="AH221" i="82"/>
  <c r="AI221" i="82" s="1"/>
  <c r="AH213" i="82"/>
  <c r="AI213" i="82" s="1"/>
  <c r="AH205" i="82"/>
  <c r="AI205" i="82" s="1"/>
  <c r="AH197" i="82"/>
  <c r="AI197" i="82" s="1"/>
  <c r="AH189" i="82"/>
  <c r="AI189" i="82" s="1"/>
  <c r="AH181" i="82"/>
  <c r="AI181" i="82" s="1"/>
  <c r="AH173" i="82"/>
  <c r="AI173" i="82" s="1"/>
  <c r="AH165" i="82"/>
  <c r="AI165" i="82" s="1"/>
  <c r="AH157" i="82"/>
  <c r="AI157" i="82" s="1"/>
  <c r="AH149" i="82"/>
  <c r="AI149" i="82" s="1"/>
  <c r="AH141" i="82"/>
  <c r="AI141" i="82" s="1"/>
  <c r="AH133" i="82"/>
  <c r="AI133" i="82" s="1"/>
  <c r="AH125" i="82"/>
  <c r="AI125" i="82" s="1"/>
  <c r="AH117" i="82"/>
  <c r="AI117" i="82" s="1"/>
  <c r="AH109" i="82"/>
  <c r="AI109" i="82" s="1"/>
  <c r="AH101" i="82"/>
  <c r="AI101" i="82" s="1"/>
  <c r="AH93" i="82"/>
  <c r="AI93" i="82" s="1"/>
  <c r="AH85" i="82"/>
  <c r="AI85" i="82" s="1"/>
  <c r="AH77" i="82"/>
  <c r="AI77" i="82" s="1"/>
  <c r="AH69" i="82"/>
  <c r="AI69" i="82" s="1"/>
  <c r="AH61" i="82"/>
  <c r="AI61" i="82" s="1"/>
  <c r="AH53" i="82"/>
  <c r="AI53" i="82" s="1"/>
  <c r="AH45" i="82"/>
  <c r="AI45" i="82" s="1"/>
  <c r="AH37" i="82"/>
  <c r="AI37" i="82" s="1"/>
  <c r="AH28" i="82"/>
  <c r="AI28" i="82" s="1"/>
  <c r="AH20" i="82"/>
  <c r="AI20" i="82" s="1"/>
  <c r="AH12" i="82"/>
  <c r="AI12" i="82" s="1"/>
  <c r="AH4" i="82"/>
  <c r="AI4" i="82" s="1"/>
  <c r="AH2" i="82"/>
  <c r="AH356" i="82"/>
  <c r="AI356" i="82" s="1"/>
  <c r="AH348" i="82"/>
  <c r="AI348" i="82" s="1"/>
  <c r="AH340" i="82"/>
  <c r="AI340" i="82" s="1"/>
  <c r="AH332" i="82"/>
  <c r="AI332" i="82" s="1"/>
  <c r="AH324" i="82"/>
  <c r="AI324" i="82" s="1"/>
  <c r="AH316" i="82"/>
  <c r="AI316" i="82" s="1"/>
  <c r="AH308" i="82"/>
  <c r="AI308" i="82" s="1"/>
  <c r="AH300" i="82"/>
  <c r="AI300" i="82" s="1"/>
  <c r="AH292" i="82"/>
  <c r="AI292" i="82" s="1"/>
  <c r="AH284" i="82"/>
  <c r="AI284" i="82" s="1"/>
  <c r="AH276" i="82"/>
  <c r="AI276" i="82" s="1"/>
  <c r="AH268" i="82"/>
  <c r="AI268" i="82" s="1"/>
  <c r="AH260" i="82"/>
  <c r="AI260" i="82" s="1"/>
  <c r="AH252" i="82"/>
  <c r="AI252" i="82" s="1"/>
  <c r="AH244" i="82"/>
  <c r="AI244" i="82" s="1"/>
  <c r="AH236" i="82"/>
  <c r="AI236" i="82" s="1"/>
  <c r="AH228" i="82"/>
  <c r="AI228" i="82" s="1"/>
  <c r="AH220" i="82"/>
  <c r="AI220" i="82" s="1"/>
  <c r="AH212" i="82"/>
  <c r="AI212" i="82" s="1"/>
  <c r="AH204" i="82"/>
  <c r="AI204" i="82" s="1"/>
  <c r="AH196" i="82"/>
  <c r="AI196" i="82" s="1"/>
  <c r="AH188" i="82"/>
  <c r="AI188" i="82" s="1"/>
  <c r="AH180" i="82"/>
  <c r="AI180" i="82" s="1"/>
  <c r="AH172" i="82"/>
  <c r="AI172" i="82" s="1"/>
  <c r="AH164" i="82"/>
  <c r="AI164" i="82" s="1"/>
  <c r="AH156" i="82"/>
  <c r="AI156" i="82" s="1"/>
  <c r="AH148" i="82"/>
  <c r="AI148" i="82" s="1"/>
  <c r="AH140" i="82"/>
  <c r="AI140" i="82" s="1"/>
  <c r="AH132" i="82"/>
  <c r="AI132" i="82" s="1"/>
  <c r="AH124" i="82"/>
  <c r="AI124" i="82" s="1"/>
  <c r="AH116" i="82"/>
  <c r="AI116" i="82" s="1"/>
  <c r="AH108" i="82"/>
  <c r="AI108" i="82" s="1"/>
  <c r="AH100" i="82"/>
  <c r="AI100" i="82" s="1"/>
  <c r="AH92" i="82"/>
  <c r="AI92" i="82" s="1"/>
  <c r="AH84" i="82"/>
  <c r="AI84" i="82" s="1"/>
  <c r="AH76" i="82"/>
  <c r="AI76" i="82" s="1"/>
  <c r="AH68" i="82"/>
  <c r="AI68" i="82" s="1"/>
  <c r="AH60" i="82"/>
  <c r="AI60" i="82" s="1"/>
  <c r="AH52" i="82"/>
  <c r="AI52" i="82" s="1"/>
  <c r="AH44" i="82"/>
  <c r="AI44" i="82" s="1"/>
  <c r="AH36" i="82"/>
  <c r="AI36" i="82" s="1"/>
  <c r="AH27" i="82"/>
  <c r="AI27" i="82" s="1"/>
  <c r="AH19" i="82"/>
  <c r="AI19" i="82" s="1"/>
  <c r="AH11" i="82"/>
  <c r="AI11" i="82" s="1"/>
  <c r="AH3" i="82"/>
  <c r="AI3" i="82" s="1"/>
  <c r="AH363" i="82"/>
  <c r="AI363" i="82" s="1"/>
  <c r="AH355" i="82"/>
  <c r="AI355" i="82" s="1"/>
  <c r="AH347" i="82"/>
  <c r="AI347" i="82" s="1"/>
  <c r="AH339" i="82"/>
  <c r="AI339" i="82" s="1"/>
  <c r="AH331" i="82"/>
  <c r="AI331" i="82" s="1"/>
  <c r="AH323" i="82"/>
  <c r="AI323" i="82" s="1"/>
  <c r="AH315" i="82"/>
  <c r="AI315" i="82" s="1"/>
  <c r="AH307" i="82"/>
  <c r="AI307" i="82" s="1"/>
  <c r="AH299" i="82"/>
  <c r="AI299" i="82" s="1"/>
  <c r="AH291" i="82"/>
  <c r="AI291" i="82" s="1"/>
  <c r="AH283" i="82"/>
  <c r="AI283" i="82" s="1"/>
  <c r="AH275" i="82"/>
  <c r="AI275" i="82" s="1"/>
  <c r="AH267" i="82"/>
  <c r="AI267" i="82" s="1"/>
  <c r="AH259" i="82"/>
  <c r="AI259" i="82" s="1"/>
  <c r="AH251" i="82"/>
  <c r="AI251" i="82" s="1"/>
  <c r="AH243" i="82"/>
  <c r="AI243" i="82" s="1"/>
  <c r="AH235" i="82"/>
  <c r="AI235" i="82" s="1"/>
  <c r="AH227" i="82"/>
  <c r="AI227" i="82" s="1"/>
  <c r="AH219" i="82"/>
  <c r="AI219" i="82" s="1"/>
  <c r="AH211" i="82"/>
  <c r="AI211" i="82" s="1"/>
  <c r="AH203" i="82"/>
  <c r="AI203" i="82" s="1"/>
  <c r="AH195" i="82"/>
  <c r="AI195" i="82" s="1"/>
  <c r="AH187" i="82"/>
  <c r="AI187" i="82" s="1"/>
  <c r="AH179" i="82"/>
  <c r="AI179" i="82" s="1"/>
  <c r="AH171" i="82"/>
  <c r="AI171" i="82" s="1"/>
  <c r="AH163" i="82"/>
  <c r="AI163" i="82" s="1"/>
  <c r="AH155" i="82"/>
  <c r="AI155" i="82" s="1"/>
  <c r="AH147" i="82"/>
  <c r="AI147" i="82" s="1"/>
  <c r="AH139" i="82"/>
  <c r="AI139" i="82" s="1"/>
  <c r="AH131" i="82"/>
  <c r="AI131" i="82" s="1"/>
  <c r="AH123" i="82"/>
  <c r="AI123" i="82" s="1"/>
  <c r="AH115" i="82"/>
  <c r="AI115" i="82" s="1"/>
  <c r="AH107" i="82"/>
  <c r="AI107" i="82" s="1"/>
  <c r="AH99" i="82"/>
  <c r="AI99" i="82" s="1"/>
  <c r="AH91" i="82"/>
  <c r="AI91" i="82" s="1"/>
  <c r="AH83" i="82"/>
  <c r="AI83" i="82" s="1"/>
  <c r="AH75" i="82"/>
  <c r="AI75" i="82" s="1"/>
  <c r="AH67" i="82"/>
  <c r="AI67" i="82" s="1"/>
  <c r="AH59" i="82"/>
  <c r="AI59" i="82" s="1"/>
  <c r="AH51" i="82"/>
  <c r="AI51" i="82" s="1"/>
  <c r="AH43" i="82"/>
  <c r="AI43" i="82" s="1"/>
  <c r="AH35" i="82"/>
  <c r="AI35" i="82" s="1"/>
  <c r="AH26" i="82"/>
  <c r="AI26" i="82" s="1"/>
  <c r="AH18" i="82"/>
  <c r="AI18" i="82" s="1"/>
  <c r="AH10" i="82"/>
  <c r="AI10" i="82" s="1"/>
  <c r="AP373" i="82"/>
  <c r="AP374" i="82" s="1"/>
  <c r="AJ30" i="82"/>
  <c r="AK3" i="88"/>
  <c r="AK7" i="88" s="1"/>
  <c r="AI4" i="88"/>
  <c r="AJ2" i="88"/>
  <c r="AJ4" i="88" s="1"/>
  <c r="AF364" i="82"/>
  <c r="AD364" i="82"/>
  <c r="AG364" i="82"/>
  <c r="AJ7" i="88" l="1"/>
  <c r="JQ36" i="73"/>
  <c r="IW36" i="73"/>
  <c r="IW38" i="73" s="1"/>
  <c r="JG36" i="73"/>
  <c r="JG38" i="73" s="1"/>
  <c r="JP36" i="73"/>
  <c r="IV36" i="73"/>
  <c r="IV38" i="73" s="1"/>
  <c r="JF36" i="73"/>
  <c r="JF38" i="73" s="1"/>
  <c r="IB36" i="73"/>
  <c r="IB38" i="73" s="1"/>
  <c r="IL36" i="73"/>
  <c r="IL38" i="73" s="1"/>
  <c r="IM36" i="73"/>
  <c r="IM38" i="73" s="1"/>
  <c r="IC36" i="73"/>
  <c r="IC38" i="73" s="1"/>
  <c r="JP38" i="73"/>
  <c r="HR36" i="73"/>
  <c r="JQ38" i="73"/>
  <c r="HS36" i="73"/>
  <c r="AI2" i="82"/>
  <c r="AI364" i="82" s="1"/>
  <c r="AH364" i="82"/>
  <c r="AK4" i="88"/>
  <c r="AJ8" i="88" s="1"/>
  <c r="AK9" i="88" s="1"/>
  <c r="AJ10" i="88" s="1"/>
  <c r="AJ367" i="82"/>
  <c r="AJ364" i="82"/>
  <c r="DM100" i="37"/>
  <c r="DM100" i="58"/>
  <c r="DM103" i="70"/>
  <c r="DM103" i="69"/>
  <c r="DM103" i="67"/>
  <c r="DM103" i="64"/>
  <c r="DM103" i="60"/>
  <c r="DM103" i="56"/>
  <c r="DM103" i="57"/>
  <c r="DM103" i="55"/>
  <c r="AI367" i="82" l="1"/>
  <c r="AI369" i="82" s="1"/>
  <c r="AI370" i="82" s="1"/>
  <c r="AJ11" i="88"/>
  <c r="GO37" i="73" s="1"/>
  <c r="GP37" i="73"/>
  <c r="AJ369" i="82"/>
  <c r="AJ370" i="82" s="1"/>
  <c r="DM103" i="74"/>
  <c r="DM103" i="54"/>
  <c r="DM103" i="37"/>
  <c r="DM103" i="58"/>
  <c r="DF103" i="52"/>
  <c r="CR103" i="52"/>
  <c r="CK103" i="52"/>
  <c r="HS30" i="73"/>
  <c r="HR26" i="73"/>
  <c r="H69" i="94"/>
  <c r="DL180" i="55"/>
  <c r="DM154" i="55"/>
  <c r="H67" i="94"/>
  <c r="G67" i="94"/>
  <c r="F67" i="94"/>
  <c r="D67" i="94"/>
  <c r="C67" i="94"/>
  <c r="E55" i="94"/>
  <c r="E67" i="94" s="1"/>
  <c r="E69" i="94" s="1"/>
  <c r="EH117" i="52" l="1"/>
  <c r="EN117" i="37"/>
  <c r="EH117" i="67"/>
  <c r="EN117" i="54"/>
  <c r="EH117" i="69"/>
  <c r="EH117" i="74"/>
  <c r="EH117" i="70"/>
  <c r="EN117" i="55"/>
  <c r="EN117" i="58"/>
  <c r="EN117" i="57"/>
  <c r="EH117" i="56"/>
  <c r="EH117" i="60"/>
  <c r="EH117" i="64"/>
  <c r="DM117" i="60"/>
  <c r="DM117" i="56"/>
  <c r="DM117" i="57"/>
  <c r="DM117" i="70"/>
  <c r="DM117" i="55"/>
  <c r="DM117" i="74"/>
  <c r="DM117" i="54"/>
  <c r="DM117" i="37"/>
  <c r="DM117" i="58"/>
  <c r="DM117" i="69"/>
  <c r="DM117" i="67"/>
  <c r="DM117" i="64"/>
  <c r="AI372" i="82"/>
  <c r="AI373" i="82" s="1"/>
  <c r="AJ372" i="82"/>
  <c r="AJ373" i="82" s="1"/>
  <c r="DF117" i="52"/>
  <c r="HR32" i="73"/>
  <c r="HR33" i="73" s="1"/>
  <c r="HS32" i="73"/>
  <c r="HS33" i="73" s="1"/>
  <c r="EN120" i="55" l="1"/>
  <c r="EO117" i="55"/>
  <c r="EO120" i="55" s="1"/>
  <c r="EO134" i="55" s="1"/>
  <c r="EO136" i="55" s="1"/>
  <c r="EO169" i="55" s="1"/>
  <c r="EH120" i="74"/>
  <c r="EI117" i="74"/>
  <c r="EI120" i="74" s="1"/>
  <c r="EI134" i="74" s="1"/>
  <c r="EI136" i="74" s="1"/>
  <c r="EI169" i="74" s="1"/>
  <c r="EH120" i="69"/>
  <c r="EI117" i="69"/>
  <c r="EI120" i="69" s="1"/>
  <c r="EI134" i="69" s="1"/>
  <c r="EI136" i="69" s="1"/>
  <c r="EI169" i="69" s="1"/>
  <c r="EN120" i="54"/>
  <c r="EO117" i="54"/>
  <c r="EO120" i="54" s="1"/>
  <c r="EO134" i="54" s="1"/>
  <c r="EO136" i="54" s="1"/>
  <c r="EO169" i="54" s="1"/>
  <c r="EH120" i="70"/>
  <c r="EI117" i="70"/>
  <c r="EI120" i="70" s="1"/>
  <c r="EI134" i="70" s="1"/>
  <c r="EI136" i="70" s="1"/>
  <c r="EI169" i="70" s="1"/>
  <c r="EH120" i="64"/>
  <c r="EH120" i="67"/>
  <c r="EI117" i="67"/>
  <c r="EI120" i="67" s="1"/>
  <c r="EI134" i="67" s="1"/>
  <c r="EI136" i="67" s="1"/>
  <c r="EI169" i="67" s="1"/>
  <c r="EN120" i="57"/>
  <c r="EN120" i="37"/>
  <c r="EO117" i="37"/>
  <c r="EO120" i="37" s="1"/>
  <c r="EO134" i="37" s="1"/>
  <c r="EO136" i="37" s="1"/>
  <c r="EO169" i="37" s="1"/>
  <c r="EH120" i="60"/>
  <c r="EH120" i="56"/>
  <c r="EN120" i="58"/>
  <c r="EI117" i="52"/>
  <c r="EI120" i="52" s="1"/>
  <c r="EI134" i="52" s="1"/>
  <c r="EI136" i="52" s="1"/>
  <c r="EI169" i="52" s="1"/>
  <c r="EH120" i="52"/>
  <c r="AJ374" i="82"/>
  <c r="GP36" i="73"/>
  <c r="GO36" i="73"/>
  <c r="DL180" i="70"/>
  <c r="DM154" i="70"/>
  <c r="DN128" i="70"/>
  <c r="DN135" i="70" s="1"/>
  <c r="DM128" i="70"/>
  <c r="DM102" i="70"/>
  <c r="DL181" i="70" s="1"/>
  <c r="DM100" i="70"/>
  <c r="DN78" i="70"/>
  <c r="DN77" i="70"/>
  <c r="DM64" i="70"/>
  <c r="DM70" i="70" s="1"/>
  <c r="DM104" i="70" s="1"/>
  <c r="DM53" i="70"/>
  <c r="DL179" i="70" s="1"/>
  <c r="DN42" i="70"/>
  <c r="DN40" i="70"/>
  <c r="DN38" i="70"/>
  <c r="DL180" i="69"/>
  <c r="DM154" i="69"/>
  <c r="DN128" i="69"/>
  <c r="DN135" i="69" s="1"/>
  <c r="DM128" i="69"/>
  <c r="DM102" i="69"/>
  <c r="DM100" i="69"/>
  <c r="DN78" i="69"/>
  <c r="DN77" i="69"/>
  <c r="DM64" i="69"/>
  <c r="DM70" i="69" s="1"/>
  <c r="DM104" i="69" s="1"/>
  <c r="DM53" i="69"/>
  <c r="DM55" i="69" s="1"/>
  <c r="DN42" i="69"/>
  <c r="DN40" i="69"/>
  <c r="DN38" i="69"/>
  <c r="DL180" i="67"/>
  <c r="DM154" i="67"/>
  <c r="DN128" i="67"/>
  <c r="DN135" i="67" s="1"/>
  <c r="DM128" i="67"/>
  <c r="DM102" i="67"/>
  <c r="DM100" i="67"/>
  <c r="DM101" i="67" s="1"/>
  <c r="DN78" i="67"/>
  <c r="DN77" i="67"/>
  <c r="DM64" i="67"/>
  <c r="DM70" i="67" s="1"/>
  <c r="DM104" i="67" s="1"/>
  <c r="DM53" i="67"/>
  <c r="DM55" i="67" s="1"/>
  <c r="DN42" i="67"/>
  <c r="DN40" i="67"/>
  <c r="DN38" i="67"/>
  <c r="DT180" i="66"/>
  <c r="DV128" i="66"/>
  <c r="DV135" i="66" s="1"/>
  <c r="DV78" i="66"/>
  <c r="DV77" i="66"/>
  <c r="DV42" i="66"/>
  <c r="DV40" i="66"/>
  <c r="DL180" i="64"/>
  <c r="DM154" i="64"/>
  <c r="DN128" i="64"/>
  <c r="DN135" i="64" s="1"/>
  <c r="DM128" i="64"/>
  <c r="DM102" i="64"/>
  <c r="DM100" i="64"/>
  <c r="DM101" i="64" s="1"/>
  <c r="DN78" i="64"/>
  <c r="DN77" i="64"/>
  <c r="DM64" i="64"/>
  <c r="DM70" i="64" s="1"/>
  <c r="DM53" i="64"/>
  <c r="DM55" i="64" s="1"/>
  <c r="DN42" i="64"/>
  <c r="DN40" i="64"/>
  <c r="DL180" i="60"/>
  <c r="DM154" i="60"/>
  <c r="DN128" i="60"/>
  <c r="DN135" i="60" s="1"/>
  <c r="DM128" i="60"/>
  <c r="DM102" i="60"/>
  <c r="DM100" i="60"/>
  <c r="DN78" i="60"/>
  <c r="DN77" i="60"/>
  <c r="DM64" i="60"/>
  <c r="DM70" i="60" s="1"/>
  <c r="DM53" i="60"/>
  <c r="DM55" i="60" s="1"/>
  <c r="DN42" i="60"/>
  <c r="DN40" i="60"/>
  <c r="DL180" i="56"/>
  <c r="DM154" i="56"/>
  <c r="DN128" i="56"/>
  <c r="DN135" i="56" s="1"/>
  <c r="DM128" i="56"/>
  <c r="DM102" i="56"/>
  <c r="DM100" i="56"/>
  <c r="DN78" i="56"/>
  <c r="DN77" i="56"/>
  <c r="DM64" i="56"/>
  <c r="DM70" i="56" s="1"/>
  <c r="DM104" i="56" s="1"/>
  <c r="DM53" i="56"/>
  <c r="DM55" i="56" s="1"/>
  <c r="DN42" i="56"/>
  <c r="DN40" i="56"/>
  <c r="DL180" i="57"/>
  <c r="DM154" i="57"/>
  <c r="DN128" i="57"/>
  <c r="DN135" i="57" s="1"/>
  <c r="DM128" i="57"/>
  <c r="DM102" i="57"/>
  <c r="DM100" i="57"/>
  <c r="DN78" i="57"/>
  <c r="DN77" i="57"/>
  <c r="DM64" i="57"/>
  <c r="DM70" i="57" s="1"/>
  <c r="DM104" i="57" s="1"/>
  <c r="DM53" i="57"/>
  <c r="DM55" i="57" s="1"/>
  <c r="DN42" i="57"/>
  <c r="DN40" i="57"/>
  <c r="DN128" i="55"/>
  <c r="DN135" i="55" s="1"/>
  <c r="DM128" i="55"/>
  <c r="DM102" i="55"/>
  <c r="DL181" i="55" s="1"/>
  <c r="DM100" i="55"/>
  <c r="DM101" i="55" s="1"/>
  <c r="DN78" i="55"/>
  <c r="DN77" i="55"/>
  <c r="DM64" i="55"/>
  <c r="DM70" i="55" s="1"/>
  <c r="DM104" i="55" s="1"/>
  <c r="DM53" i="55"/>
  <c r="DL179" i="55" s="1"/>
  <c r="DN42" i="55"/>
  <c r="DN40" i="55"/>
  <c r="DN38" i="55"/>
  <c r="DN43" i="70" l="1"/>
  <c r="DN39" i="70"/>
  <c r="DN41" i="70" s="1"/>
  <c r="DN39" i="69"/>
  <c r="DN41" i="69" s="1"/>
  <c r="EI57" i="69" s="1"/>
  <c r="EI91" i="69" s="1"/>
  <c r="EI94" i="69" s="1"/>
  <c r="DN43" i="69"/>
  <c r="DN39" i="55"/>
  <c r="DN41" i="55" s="1"/>
  <c r="EO57" i="55" s="1"/>
  <c r="EO91" i="55" s="1"/>
  <c r="EO94" i="55" s="1"/>
  <c r="DN43" i="55"/>
  <c r="DL182" i="55"/>
  <c r="DM55" i="55"/>
  <c r="DM56" i="55" s="1"/>
  <c r="DN183" i="55" s="1"/>
  <c r="DN84" i="64"/>
  <c r="DN93" i="64" s="1"/>
  <c r="DN84" i="56"/>
  <c r="DN93" i="56" s="1"/>
  <c r="DN84" i="70"/>
  <c r="DN93" i="70" s="1"/>
  <c r="DL182" i="70"/>
  <c r="DM55" i="70"/>
  <c r="DN84" i="69"/>
  <c r="DN93" i="69" s="1"/>
  <c r="DL179" i="69"/>
  <c r="DL179" i="67"/>
  <c r="DT179" i="66"/>
  <c r="DL179" i="64"/>
  <c r="DM56" i="60"/>
  <c r="DN183" i="60" s="1"/>
  <c r="DN84" i="55"/>
  <c r="DN93" i="55" s="1"/>
  <c r="DM106" i="55"/>
  <c r="DM101" i="70"/>
  <c r="EI57" i="70"/>
  <c r="EI91" i="70" s="1"/>
  <c r="EI94" i="70" s="1"/>
  <c r="DM56" i="69"/>
  <c r="DM57" i="69" s="1"/>
  <c r="DL181" i="69"/>
  <c r="DM101" i="69"/>
  <c r="DN39" i="67"/>
  <c r="DN41" i="67" s="1"/>
  <c r="DN44" i="67" s="1"/>
  <c r="EI57" i="67" s="1"/>
  <c r="EI91" i="67" s="1"/>
  <c r="EI94" i="67" s="1"/>
  <c r="DM56" i="67"/>
  <c r="DM57" i="67" s="1"/>
  <c r="DN84" i="67"/>
  <c r="DN93" i="67" s="1"/>
  <c r="DL181" i="67"/>
  <c r="DM106" i="67"/>
  <c r="DV84" i="66"/>
  <c r="DV93" i="66" s="1"/>
  <c r="DT181" i="66"/>
  <c r="DM56" i="64"/>
  <c r="DM57" i="64" s="1"/>
  <c r="DM104" i="64"/>
  <c r="DL181" i="64"/>
  <c r="DN84" i="60"/>
  <c r="DN93" i="60" s="1"/>
  <c r="DM104" i="60"/>
  <c r="DM101" i="60"/>
  <c r="DL179" i="60"/>
  <c r="DL181" i="60"/>
  <c r="DM56" i="56"/>
  <c r="DM101" i="56"/>
  <c r="DL179" i="56"/>
  <c r="DL181" i="56"/>
  <c r="DN84" i="57"/>
  <c r="DN93" i="57" s="1"/>
  <c r="DM101" i="57"/>
  <c r="DL179" i="57"/>
  <c r="DM56" i="57"/>
  <c r="DL181" i="57"/>
  <c r="DL180" i="74"/>
  <c r="DM154" i="74"/>
  <c r="DN128" i="74"/>
  <c r="DN135" i="74" s="1"/>
  <c r="DM128" i="74"/>
  <c r="DM102" i="74"/>
  <c r="DM100" i="74"/>
  <c r="DM101" i="74" s="1"/>
  <c r="DN78" i="74"/>
  <c r="DN77" i="74"/>
  <c r="DM64" i="74"/>
  <c r="DM70" i="74" s="1"/>
  <c r="DM104" i="74" s="1"/>
  <c r="DM53" i="74"/>
  <c r="DM55" i="74" s="1"/>
  <c r="DN42" i="74"/>
  <c r="DN40" i="74"/>
  <c r="DN38" i="74"/>
  <c r="DL180" i="54"/>
  <c r="DM154" i="54"/>
  <c r="DN128" i="54"/>
  <c r="DN135" i="54" s="1"/>
  <c r="DM128" i="54"/>
  <c r="DM102" i="54"/>
  <c r="DL181" i="54" s="1"/>
  <c r="DM100" i="54"/>
  <c r="DM101" i="54" s="1"/>
  <c r="DN78" i="54"/>
  <c r="DN77" i="54"/>
  <c r="DM64" i="54"/>
  <c r="DM70" i="54" s="1"/>
  <c r="DM104" i="54" s="1"/>
  <c r="DM53" i="54"/>
  <c r="DN42" i="54"/>
  <c r="DN40" i="54"/>
  <c r="DN38" i="54"/>
  <c r="DL180" i="37"/>
  <c r="DM154" i="37"/>
  <c r="DN128" i="37"/>
  <c r="DN135" i="37" s="1"/>
  <c r="DM128" i="37"/>
  <c r="DM102" i="37"/>
  <c r="DN78" i="37"/>
  <c r="DN77" i="37"/>
  <c r="DM64" i="37"/>
  <c r="DM70" i="37" s="1"/>
  <c r="DM53" i="37"/>
  <c r="DM55" i="37" s="1"/>
  <c r="DN42" i="37"/>
  <c r="DN40" i="37"/>
  <c r="DN38" i="37"/>
  <c r="DL180" i="58"/>
  <c r="DM154" i="58"/>
  <c r="DN128" i="58"/>
  <c r="DN135" i="58" s="1"/>
  <c r="DM128" i="58"/>
  <c r="DM102" i="58"/>
  <c r="DN78" i="58"/>
  <c r="DN77" i="58"/>
  <c r="DM64" i="58"/>
  <c r="DM70" i="58" s="1"/>
  <c r="DM104" i="58" s="1"/>
  <c r="DM53" i="58"/>
  <c r="DM55" i="58" s="1"/>
  <c r="DN42" i="58"/>
  <c r="DN40" i="58"/>
  <c r="DE180" i="52"/>
  <c r="DF154" i="52"/>
  <c r="DG128" i="52"/>
  <c r="DG135" i="52" s="1"/>
  <c r="DF128" i="52"/>
  <c r="DF102" i="52"/>
  <c r="DE181" i="52" s="1"/>
  <c r="DF100" i="52"/>
  <c r="DF78" i="52"/>
  <c r="DG78" i="52" s="1"/>
  <c r="DG84" i="52" s="1"/>
  <c r="DG93" i="52" s="1"/>
  <c r="DF64" i="52"/>
  <c r="DF70" i="52" s="1"/>
  <c r="DF104" i="52" s="1"/>
  <c r="DF53" i="52"/>
  <c r="DF55" i="52" s="1"/>
  <c r="DG42" i="52"/>
  <c r="DG40" i="52"/>
  <c r="DG38" i="52"/>
  <c r="DG39" i="52" s="1"/>
  <c r="DM57" i="60" l="1"/>
  <c r="DL182" i="69"/>
  <c r="DN44" i="70"/>
  <c r="DN116" i="70" s="1"/>
  <c r="DN44" i="69"/>
  <c r="DN67" i="69" s="1"/>
  <c r="DL182" i="64"/>
  <c r="DN43" i="74"/>
  <c r="DN39" i="74"/>
  <c r="DN44" i="55"/>
  <c r="DN166" i="55" s="1"/>
  <c r="DN43" i="37"/>
  <c r="DN39" i="37"/>
  <c r="DN39" i="54"/>
  <c r="DN43" i="54"/>
  <c r="DN184" i="55"/>
  <c r="EO167" i="55"/>
  <c r="DL182" i="67"/>
  <c r="DL182" i="57"/>
  <c r="EI167" i="70"/>
  <c r="DN84" i="74"/>
  <c r="DN93" i="74" s="1"/>
  <c r="EI167" i="67"/>
  <c r="DN84" i="54"/>
  <c r="DN93" i="54" s="1"/>
  <c r="EI167" i="69"/>
  <c r="DT182" i="66"/>
  <c r="DN84" i="58"/>
  <c r="DN93" i="58" s="1"/>
  <c r="DM56" i="70"/>
  <c r="DN183" i="70" s="1"/>
  <c r="DN184" i="70" s="1"/>
  <c r="DM56" i="74"/>
  <c r="DM57" i="74" s="1"/>
  <c r="DL179" i="74"/>
  <c r="DM106" i="54"/>
  <c r="DN84" i="37"/>
  <c r="DN93" i="37" s="1"/>
  <c r="DN69" i="69"/>
  <c r="DN56" i="69"/>
  <c r="DN114" i="69"/>
  <c r="DN68" i="69"/>
  <c r="DN105" i="69"/>
  <c r="DN66" i="69"/>
  <c r="DN119" i="69"/>
  <c r="DN103" i="69"/>
  <c r="DN65" i="69"/>
  <c r="DN63" i="69"/>
  <c r="DN64" i="69"/>
  <c r="DN116" i="69"/>
  <c r="DN100" i="69"/>
  <c r="DN62" i="69"/>
  <c r="DN101" i="67"/>
  <c r="DN63" i="67"/>
  <c r="DN116" i="67"/>
  <c r="DN100" i="67"/>
  <c r="DN62" i="67"/>
  <c r="DN64" i="67"/>
  <c r="DN115" i="67"/>
  <c r="DN69" i="67"/>
  <c r="DN56" i="67"/>
  <c r="DN114" i="67"/>
  <c r="DN68" i="67"/>
  <c r="DN105" i="67"/>
  <c r="DN67" i="67"/>
  <c r="DN102" i="67"/>
  <c r="DN104" i="67"/>
  <c r="DN66" i="67"/>
  <c r="DN119" i="67"/>
  <c r="DN103" i="67"/>
  <c r="DN65" i="67"/>
  <c r="DN118" i="67"/>
  <c r="DN62" i="55"/>
  <c r="DM106" i="70"/>
  <c r="DN54" i="69"/>
  <c r="DN166" i="69"/>
  <c r="DN183" i="69"/>
  <c r="DM106" i="69"/>
  <c r="DN166" i="67"/>
  <c r="DN54" i="67"/>
  <c r="DN53" i="67"/>
  <c r="DN183" i="67"/>
  <c r="DV183" i="66"/>
  <c r="DN183" i="64"/>
  <c r="DN184" i="64" s="1"/>
  <c r="DM106" i="64"/>
  <c r="DL182" i="60"/>
  <c r="DN184" i="60" s="1"/>
  <c r="DM106" i="60"/>
  <c r="DN183" i="56"/>
  <c r="DL182" i="56"/>
  <c r="DM57" i="56"/>
  <c r="DM106" i="56"/>
  <c r="DM106" i="57"/>
  <c r="DN183" i="57"/>
  <c r="DM57" i="57"/>
  <c r="DM57" i="55"/>
  <c r="DM106" i="74"/>
  <c r="DL181" i="74"/>
  <c r="DM55" i="54"/>
  <c r="DN41" i="54"/>
  <c r="EO57" i="54" s="1"/>
  <c r="EO91" i="54" s="1"/>
  <c r="EO94" i="54" s="1"/>
  <c r="DL179" i="54"/>
  <c r="DL182" i="54" s="1"/>
  <c r="DM104" i="37"/>
  <c r="DM56" i="37"/>
  <c r="DM57" i="37" s="1"/>
  <c r="DM101" i="37"/>
  <c r="DL179" i="37"/>
  <c r="DL181" i="37"/>
  <c r="DM56" i="58"/>
  <c r="DM57" i="58" s="1"/>
  <c r="DM101" i="58"/>
  <c r="DL179" i="58"/>
  <c r="DL181" i="58"/>
  <c r="DG41" i="52"/>
  <c r="DG44" i="52" s="1"/>
  <c r="DF101" i="52"/>
  <c r="DF106" i="52" s="1"/>
  <c r="DF56" i="52"/>
  <c r="DF57" i="52" s="1"/>
  <c r="DE179" i="52"/>
  <c r="DE182" i="52" s="1"/>
  <c r="GP30" i="73"/>
  <c r="GO32" i="73"/>
  <c r="GO26" i="73"/>
  <c r="GO25" i="73"/>
  <c r="DN66" i="55" l="1"/>
  <c r="DN100" i="55"/>
  <c r="DN119" i="55"/>
  <c r="DN104" i="55"/>
  <c r="DN116" i="55"/>
  <c r="DN184" i="57"/>
  <c r="DN105" i="55"/>
  <c r="DN64" i="55"/>
  <c r="DN63" i="55"/>
  <c r="DN118" i="55"/>
  <c r="DN68" i="55"/>
  <c r="DN54" i="55"/>
  <c r="DN101" i="55"/>
  <c r="DN69" i="55"/>
  <c r="DN65" i="55"/>
  <c r="DN115" i="55"/>
  <c r="DN103" i="55"/>
  <c r="DN114" i="55"/>
  <c r="DN56" i="55"/>
  <c r="DN53" i="55"/>
  <c r="DN55" i="55" s="1"/>
  <c r="DN102" i="55"/>
  <c r="DN67" i="55"/>
  <c r="DV184" i="66"/>
  <c r="DN104" i="70"/>
  <c r="DN53" i="70"/>
  <c r="DN100" i="70"/>
  <c r="DN67" i="70"/>
  <c r="DN102" i="70"/>
  <c r="DN54" i="70"/>
  <c r="DN55" i="70" s="1"/>
  <c r="DN65" i="70"/>
  <c r="DN105" i="70"/>
  <c r="DN119" i="70"/>
  <c r="DN114" i="70"/>
  <c r="DN103" i="70"/>
  <c r="DN68" i="70"/>
  <c r="DN62" i="70"/>
  <c r="DN101" i="70"/>
  <c r="DN63" i="70"/>
  <c r="DN64" i="70"/>
  <c r="DN66" i="70"/>
  <c r="DN70" i="70" s="1"/>
  <c r="DN92" i="70" s="1"/>
  <c r="DN69" i="70"/>
  <c r="DN115" i="70"/>
  <c r="DN184" i="67"/>
  <c r="DN166" i="70"/>
  <c r="DN118" i="70"/>
  <c r="DN184" i="69"/>
  <c r="DL182" i="74"/>
  <c r="DN104" i="69"/>
  <c r="DN115" i="69"/>
  <c r="DN102" i="69"/>
  <c r="DN101" i="69"/>
  <c r="DN53" i="69"/>
  <c r="DN55" i="69" s="1"/>
  <c r="DN57" i="69" s="1"/>
  <c r="DN91" i="69" s="1"/>
  <c r="DN118" i="69"/>
  <c r="DN44" i="54"/>
  <c r="DN64" i="54" s="1"/>
  <c r="DN183" i="74"/>
  <c r="EO167" i="54"/>
  <c r="DL182" i="37"/>
  <c r="DN55" i="67"/>
  <c r="DN57" i="67" s="1"/>
  <c r="DN91" i="67" s="1"/>
  <c r="DL182" i="58"/>
  <c r="DN56" i="70"/>
  <c r="DM57" i="70"/>
  <c r="DN184" i="56"/>
  <c r="DN70" i="69"/>
  <c r="DN92" i="69" s="1"/>
  <c r="DN70" i="67"/>
  <c r="DN92" i="67" s="1"/>
  <c r="DN106" i="67"/>
  <c r="DN168" i="67" s="1"/>
  <c r="DG116" i="52"/>
  <c r="DG100" i="52"/>
  <c r="DG62" i="52"/>
  <c r="DG69" i="52"/>
  <c r="DG56" i="52"/>
  <c r="DG68" i="52"/>
  <c r="DG66" i="52"/>
  <c r="DG64" i="52"/>
  <c r="DG118" i="52"/>
  <c r="DG115" i="52"/>
  <c r="DG114" i="52"/>
  <c r="DG102" i="52"/>
  <c r="DG105" i="52"/>
  <c r="DG67" i="52"/>
  <c r="DG104" i="52"/>
  <c r="DG119" i="52"/>
  <c r="DG101" i="52"/>
  <c r="DG103" i="52"/>
  <c r="DG65" i="52"/>
  <c r="DG63" i="52"/>
  <c r="DN41" i="74"/>
  <c r="DM56" i="54"/>
  <c r="DM57" i="54" s="1"/>
  <c r="DM106" i="37"/>
  <c r="DN183" i="37"/>
  <c r="DN41" i="37"/>
  <c r="EO57" i="37" s="1"/>
  <c r="EO91" i="37" s="1"/>
  <c r="EO94" i="37" s="1"/>
  <c r="DN183" i="58"/>
  <c r="DM106" i="58"/>
  <c r="DG54" i="52"/>
  <c r="DG166" i="52"/>
  <c r="DG53" i="52"/>
  <c r="DG183" i="52"/>
  <c r="DG184" i="52" s="1"/>
  <c r="GP32" i="73"/>
  <c r="GP33" i="73" s="1"/>
  <c r="GO33" i="73"/>
  <c r="DN184" i="74" l="1"/>
  <c r="DN106" i="70"/>
  <c r="DN168" i="70" s="1"/>
  <c r="DN106" i="55"/>
  <c r="DN168" i="55" s="1"/>
  <c r="DN70" i="55"/>
  <c r="DN92" i="55" s="1"/>
  <c r="DN57" i="55"/>
  <c r="DN91" i="55" s="1"/>
  <c r="DN102" i="54"/>
  <c r="DN68" i="54"/>
  <c r="DN115" i="54"/>
  <c r="DN106" i="69"/>
  <c r="DN168" i="69" s="1"/>
  <c r="EI57" i="74"/>
  <c r="EI91" i="74" s="1"/>
  <c r="EI94" i="74" s="1"/>
  <c r="EI167" i="74" s="1"/>
  <c r="DN44" i="74"/>
  <c r="DN56" i="74" s="1"/>
  <c r="DN94" i="67"/>
  <c r="DN184" i="37"/>
  <c r="DN53" i="54"/>
  <c r="DN62" i="54"/>
  <c r="DN166" i="54"/>
  <c r="DN100" i="54"/>
  <c r="DN119" i="54"/>
  <c r="DN54" i="54"/>
  <c r="DN104" i="54"/>
  <c r="DN116" i="54"/>
  <c r="DN69" i="54"/>
  <c r="DN67" i="54"/>
  <c r="DN63" i="54"/>
  <c r="DN65" i="54"/>
  <c r="DN105" i="54"/>
  <c r="DN101" i="54"/>
  <c r="DN103" i="54"/>
  <c r="DN66" i="54"/>
  <c r="DN118" i="54"/>
  <c r="DN114" i="54"/>
  <c r="DN44" i="37"/>
  <c r="DN69" i="37" s="1"/>
  <c r="DN57" i="70"/>
  <c r="DN91" i="70" s="1"/>
  <c r="DN94" i="70" s="1"/>
  <c r="DN167" i="70" s="1"/>
  <c r="DN184" i="58"/>
  <c r="DN56" i="54"/>
  <c r="EO167" i="37"/>
  <c r="DN94" i="55"/>
  <c r="DN167" i="55" s="1"/>
  <c r="DN94" i="69"/>
  <c r="DN167" i="69" s="1"/>
  <c r="DN115" i="74"/>
  <c r="DN102" i="74"/>
  <c r="DG55" i="52"/>
  <c r="DG57" i="52" s="1"/>
  <c r="DG91" i="52" s="1"/>
  <c r="DG106" i="52"/>
  <c r="DG168" i="52" s="1"/>
  <c r="DG70" i="52"/>
  <c r="DG92" i="52" s="1"/>
  <c r="DN167" i="67"/>
  <c r="DN183" i="54"/>
  <c r="DN184" i="54" s="1"/>
  <c r="CR78" i="52"/>
  <c r="FV30" i="73"/>
  <c r="FU30" i="73"/>
  <c r="FU32" i="73" s="1"/>
  <c r="FU33" i="73" s="1"/>
  <c r="FU26" i="73"/>
  <c r="FU25" i="73"/>
  <c r="FL30" i="73"/>
  <c r="FK30" i="73"/>
  <c r="FK26" i="73"/>
  <c r="FK25" i="73"/>
  <c r="CK78" i="52"/>
  <c r="CL78" i="52" s="1"/>
  <c r="CL84" i="52" s="1"/>
  <c r="CL93" i="52" s="1"/>
  <c r="CJ180" i="58"/>
  <c r="CK154" i="58"/>
  <c r="CL128" i="58"/>
  <c r="CL135" i="58" s="1"/>
  <c r="CK128" i="58"/>
  <c r="CK103" i="58"/>
  <c r="CK102" i="58"/>
  <c r="CJ181" i="58" s="1"/>
  <c r="CK100" i="58"/>
  <c r="CK101" i="58" s="1"/>
  <c r="CK78" i="58"/>
  <c r="CL78" i="58" s="1"/>
  <c r="CL77" i="58"/>
  <c r="CK64" i="58"/>
  <c r="CK70" i="58" s="1"/>
  <c r="CK53" i="58"/>
  <c r="CK55" i="58" s="1"/>
  <c r="CL42" i="58"/>
  <c r="CL40" i="58"/>
  <c r="CJ180" i="37"/>
  <c r="CK154" i="37"/>
  <c r="CL128" i="37"/>
  <c r="CL135" i="37" s="1"/>
  <c r="CK128" i="37"/>
  <c r="CK103" i="37"/>
  <c r="CK102" i="37"/>
  <c r="CJ181" i="37" s="1"/>
  <c r="CK78" i="37"/>
  <c r="CL78" i="37" s="1"/>
  <c r="CL77" i="37"/>
  <c r="CK64" i="37"/>
  <c r="CK70" i="37" s="1"/>
  <c r="CK53" i="37"/>
  <c r="CL42" i="37"/>
  <c r="CL40" i="37"/>
  <c r="CJ180" i="54"/>
  <c r="CK154" i="54"/>
  <c r="CL128" i="54"/>
  <c r="CL135" i="54" s="1"/>
  <c r="CK128" i="54"/>
  <c r="CK103" i="54"/>
  <c r="CK102" i="54"/>
  <c r="CJ181" i="54" s="1"/>
  <c r="CK100" i="54"/>
  <c r="CK78" i="54"/>
  <c r="CL78" i="54" s="1"/>
  <c r="CL77" i="54"/>
  <c r="CK64" i="54"/>
  <c r="CK53" i="54"/>
  <c r="CJ179" i="54" s="1"/>
  <c r="CL42" i="54"/>
  <c r="CL40" i="54"/>
  <c r="CJ180" i="74"/>
  <c r="CK154" i="74"/>
  <c r="CL128" i="74"/>
  <c r="CL135" i="74" s="1"/>
  <c r="CK128" i="74"/>
  <c r="CK103" i="74"/>
  <c r="CK102" i="74"/>
  <c r="CK100" i="74"/>
  <c r="CK78" i="74"/>
  <c r="CL78" i="74" s="1"/>
  <c r="CL77" i="74"/>
  <c r="CK64" i="74"/>
  <c r="CK70" i="74" s="1"/>
  <c r="CK53" i="74"/>
  <c r="CJ179" i="74" s="1"/>
  <c r="CL42" i="74"/>
  <c r="CL40" i="74"/>
  <c r="CJ180" i="55"/>
  <c r="CK154" i="55"/>
  <c r="CL128" i="55"/>
  <c r="CL135" i="55" s="1"/>
  <c r="CK128" i="55"/>
  <c r="CK102" i="55"/>
  <c r="CJ181" i="55" s="1"/>
  <c r="CK100" i="55"/>
  <c r="CK101" i="55" s="1"/>
  <c r="CK78" i="55"/>
  <c r="CL78" i="55" s="1"/>
  <c r="CL77" i="55"/>
  <c r="CK64" i="55"/>
  <c r="CK53" i="55"/>
  <c r="CK55" i="55" s="1"/>
  <c r="CL42" i="55"/>
  <c r="CL40" i="55"/>
  <c r="CJ180" i="57"/>
  <c r="CK154" i="57"/>
  <c r="CL128" i="57"/>
  <c r="CL135" i="57" s="1"/>
  <c r="CK128" i="57"/>
  <c r="CK103" i="57"/>
  <c r="CK102" i="57"/>
  <c r="CJ181" i="57" s="1"/>
  <c r="CK100" i="57"/>
  <c r="CK78" i="57"/>
  <c r="CL78" i="57" s="1"/>
  <c r="CL77" i="57"/>
  <c r="CK64" i="57"/>
  <c r="CK53" i="57"/>
  <c r="CJ179" i="57" s="1"/>
  <c r="CL42" i="57"/>
  <c r="CL40" i="57"/>
  <c r="CJ180" i="56"/>
  <c r="CK154" i="56"/>
  <c r="CL128" i="56"/>
  <c r="CL135" i="56" s="1"/>
  <c r="CK128" i="56"/>
  <c r="CK102" i="56"/>
  <c r="CK100" i="56"/>
  <c r="CK78" i="56"/>
  <c r="CL78" i="56" s="1"/>
  <c r="CL77" i="56"/>
  <c r="CK64" i="56"/>
  <c r="CK70" i="56" s="1"/>
  <c r="CK53" i="56"/>
  <c r="CK55" i="56" s="1"/>
  <c r="CL42" i="56"/>
  <c r="CL40" i="56"/>
  <c r="CJ180" i="60"/>
  <c r="CK154" i="60"/>
  <c r="CL128" i="60"/>
  <c r="CL135" i="60" s="1"/>
  <c r="CK128" i="60"/>
  <c r="CK103" i="60"/>
  <c r="CK102" i="60"/>
  <c r="CJ181" i="60" s="1"/>
  <c r="CK100" i="60"/>
  <c r="CK78" i="60"/>
  <c r="CL78" i="60" s="1"/>
  <c r="CL77" i="60"/>
  <c r="CK64" i="60"/>
  <c r="CK70" i="60" s="1"/>
  <c r="CK53" i="60"/>
  <c r="CJ179" i="60" s="1"/>
  <c r="CL42" i="60"/>
  <c r="CL40" i="60"/>
  <c r="CJ180" i="64"/>
  <c r="CK154" i="64"/>
  <c r="CL128" i="64"/>
  <c r="CL135" i="64" s="1"/>
  <c r="CK128" i="64"/>
  <c r="CK103" i="64"/>
  <c r="CK102" i="64"/>
  <c r="CJ181" i="64" s="1"/>
  <c r="CK100" i="64"/>
  <c r="CK78" i="64"/>
  <c r="CL78" i="64" s="1"/>
  <c r="CL77" i="64"/>
  <c r="CK64" i="64"/>
  <c r="CK53" i="64"/>
  <c r="CJ179" i="64" s="1"/>
  <c r="CL42" i="64"/>
  <c r="CL40" i="64"/>
  <c r="CR180" i="66"/>
  <c r="CS154" i="66"/>
  <c r="CT128" i="66"/>
  <c r="CT135" i="66" s="1"/>
  <c r="CS128" i="66"/>
  <c r="CS102" i="66"/>
  <c r="CS78" i="66"/>
  <c r="CT78" i="66" s="1"/>
  <c r="CT77" i="66"/>
  <c r="CS64" i="66"/>
  <c r="CS70" i="66" s="1"/>
  <c r="CS53" i="66"/>
  <c r="CT42" i="66"/>
  <c r="CT40" i="66"/>
  <c r="CS38" i="66"/>
  <c r="CJ180" i="67"/>
  <c r="CK154" i="67"/>
  <c r="CL128" i="67"/>
  <c r="CL135" i="67" s="1"/>
  <c r="CK128" i="67"/>
  <c r="CK103" i="67"/>
  <c r="CK102" i="67"/>
  <c r="CK100" i="67"/>
  <c r="CK78" i="67"/>
  <c r="CL78" i="67" s="1"/>
  <c r="CL77" i="67"/>
  <c r="CK64" i="67"/>
  <c r="CK53" i="67"/>
  <c r="CL42" i="67"/>
  <c r="CL40" i="67"/>
  <c r="CJ180" i="69"/>
  <c r="CK154" i="69"/>
  <c r="CL128" i="69"/>
  <c r="CL135" i="69" s="1"/>
  <c r="CK128" i="69"/>
  <c r="CK103" i="69"/>
  <c r="CK102" i="69"/>
  <c r="CJ181" i="69" s="1"/>
  <c r="CK100" i="69"/>
  <c r="CK101" i="69" s="1"/>
  <c r="CK78" i="69"/>
  <c r="CL78" i="69" s="1"/>
  <c r="CL77" i="69"/>
  <c r="CK64" i="69"/>
  <c r="CK70" i="69" s="1"/>
  <c r="CK53" i="69"/>
  <c r="CJ179" i="69" s="1"/>
  <c r="CL42" i="69"/>
  <c r="CL40" i="69"/>
  <c r="CJ180" i="70"/>
  <c r="CK154" i="70"/>
  <c r="CL128" i="70"/>
  <c r="CL135" i="70" s="1"/>
  <c r="CK128" i="70"/>
  <c r="CK103" i="70"/>
  <c r="CK102" i="70"/>
  <c r="CK100" i="70"/>
  <c r="CK78" i="70"/>
  <c r="CL78" i="70" s="1"/>
  <c r="CL77" i="70"/>
  <c r="CK64" i="70"/>
  <c r="CK53" i="70"/>
  <c r="CJ179" i="70" s="1"/>
  <c r="CL42" i="70"/>
  <c r="CL40" i="70"/>
  <c r="CJ180" i="52"/>
  <c r="CK154" i="52"/>
  <c r="CL128" i="52"/>
  <c r="CL135" i="52" s="1"/>
  <c r="CK128" i="52"/>
  <c r="CK102" i="52"/>
  <c r="CK100" i="52"/>
  <c r="CK101" i="52" s="1"/>
  <c r="CK64" i="52"/>
  <c r="CK53" i="52"/>
  <c r="CK55" i="52" s="1"/>
  <c r="CL42" i="52"/>
  <c r="CL40" i="52"/>
  <c r="CL38" i="52"/>
  <c r="CD78" i="52"/>
  <c r="CE78" i="52" s="1"/>
  <c r="DN68" i="37" l="1"/>
  <c r="DN115" i="37"/>
  <c r="DN166" i="37"/>
  <c r="DN118" i="37"/>
  <c r="DN65" i="37"/>
  <c r="DN119" i="37"/>
  <c r="DN67" i="37"/>
  <c r="DN54" i="37"/>
  <c r="DN116" i="37"/>
  <c r="CK104" i="74"/>
  <c r="DN116" i="74"/>
  <c r="DN64" i="74"/>
  <c r="DN166" i="74"/>
  <c r="DN119" i="74"/>
  <c r="DN54" i="74"/>
  <c r="DN62" i="74"/>
  <c r="CL84" i="69"/>
  <c r="CL93" i="69" s="1"/>
  <c r="DN67" i="74"/>
  <c r="CK104" i="69"/>
  <c r="DN114" i="74"/>
  <c r="DN53" i="74"/>
  <c r="DN101" i="74"/>
  <c r="DN104" i="74"/>
  <c r="DN69" i="74"/>
  <c r="CK55" i="64"/>
  <c r="DN118" i="74"/>
  <c r="DN105" i="74"/>
  <c r="DN65" i="74"/>
  <c r="DN100" i="74"/>
  <c r="CL84" i="64"/>
  <c r="CL93" i="64" s="1"/>
  <c r="DN103" i="74"/>
  <c r="DN68" i="74"/>
  <c r="DN63" i="74"/>
  <c r="DN66" i="74"/>
  <c r="DN103" i="37"/>
  <c r="DN105" i="37"/>
  <c r="DN53" i="37"/>
  <c r="DN63" i="37"/>
  <c r="DN100" i="37"/>
  <c r="DN62" i="37"/>
  <c r="DN66" i="37"/>
  <c r="DN114" i="37"/>
  <c r="DN64" i="37"/>
  <c r="DN104" i="37"/>
  <c r="DN56" i="37"/>
  <c r="DN102" i="37"/>
  <c r="DN101" i="37"/>
  <c r="DN106" i="54"/>
  <c r="DN168" i="54" s="1"/>
  <c r="DN55" i="54"/>
  <c r="DN57" i="54" s="1"/>
  <c r="DN91" i="54" s="1"/>
  <c r="DN70" i="54"/>
  <c r="DN92" i="54" s="1"/>
  <c r="CK56" i="56"/>
  <c r="CL183" i="56" s="1"/>
  <c r="CJ182" i="60"/>
  <c r="CL84" i="56"/>
  <c r="CL93" i="56" s="1"/>
  <c r="CL84" i="70"/>
  <c r="CL93" i="70" s="1"/>
  <c r="CL84" i="55"/>
  <c r="CL93" i="55" s="1"/>
  <c r="CK55" i="54"/>
  <c r="CL84" i="60"/>
  <c r="CL93" i="60" s="1"/>
  <c r="CJ179" i="58"/>
  <c r="CJ182" i="58" s="1"/>
  <c r="CL84" i="58"/>
  <c r="CL93" i="58" s="1"/>
  <c r="CK101" i="70"/>
  <c r="CK106" i="69"/>
  <c r="CK70" i="67"/>
  <c r="CK104" i="67" s="1"/>
  <c r="CL84" i="67"/>
  <c r="CL93" i="67" s="1"/>
  <c r="CK101" i="64"/>
  <c r="CK70" i="64"/>
  <c r="CK56" i="64" s="1"/>
  <c r="CK70" i="57"/>
  <c r="CK104" i="57" s="1"/>
  <c r="CL84" i="57"/>
  <c r="CL93" i="57" s="1"/>
  <c r="CK70" i="55"/>
  <c r="CK56" i="55" s="1"/>
  <c r="CJ179" i="55"/>
  <c r="CJ182" i="55" s="1"/>
  <c r="DN55" i="74"/>
  <c r="DN57" i="74" s="1"/>
  <c r="DN91" i="74" s="1"/>
  <c r="CK101" i="74"/>
  <c r="CK55" i="74"/>
  <c r="CK56" i="74" s="1"/>
  <c r="CK104" i="37"/>
  <c r="CL84" i="37"/>
  <c r="CL93" i="37" s="1"/>
  <c r="CK56" i="58"/>
  <c r="CL183" i="58" s="1"/>
  <c r="CK70" i="52"/>
  <c r="CK104" i="52" s="1"/>
  <c r="CK106" i="52" s="1"/>
  <c r="CJ179" i="52"/>
  <c r="DG94" i="52"/>
  <c r="DG167" i="52" s="1"/>
  <c r="FV32" i="73"/>
  <c r="FV33" i="73" s="1"/>
  <c r="FL32" i="73"/>
  <c r="FL33" i="73" s="1"/>
  <c r="FK32" i="73"/>
  <c r="FK33" i="73" s="1"/>
  <c r="CJ182" i="69"/>
  <c r="CJ182" i="64"/>
  <c r="CK104" i="60"/>
  <c r="CL84" i="74"/>
  <c r="CL93" i="74" s="1"/>
  <c r="CJ182" i="54"/>
  <c r="CJ181" i="70"/>
  <c r="CJ182" i="70" s="1"/>
  <c r="CR179" i="66"/>
  <c r="CS55" i="66"/>
  <c r="CR181" i="66"/>
  <c r="CL39" i="52"/>
  <c r="CL41" i="52" s="1"/>
  <c r="CL44" i="52" s="1"/>
  <c r="CK70" i="70"/>
  <c r="CK104" i="70" s="1"/>
  <c r="CJ179" i="67"/>
  <c r="CK55" i="67"/>
  <c r="CK101" i="57"/>
  <c r="CL84" i="54"/>
  <c r="CL93" i="54" s="1"/>
  <c r="CJ179" i="37"/>
  <c r="CJ182" i="37" s="1"/>
  <c r="CK55" i="37"/>
  <c r="CK55" i="70"/>
  <c r="CK101" i="67"/>
  <c r="CK70" i="54"/>
  <c r="CK104" i="54" s="1"/>
  <c r="CT84" i="66"/>
  <c r="CT93" i="66" s="1"/>
  <c r="CJ182" i="57"/>
  <c r="CJ181" i="52"/>
  <c r="CK55" i="69"/>
  <c r="CK101" i="56"/>
  <c r="CJ179" i="56"/>
  <c r="CK55" i="57"/>
  <c r="CK104" i="58"/>
  <c r="CK55" i="60"/>
  <c r="CJ181" i="56"/>
  <c r="CJ181" i="74"/>
  <c r="CJ182" i="74" s="1"/>
  <c r="CK101" i="54"/>
  <c r="CJ181" i="67"/>
  <c r="CK101" i="60"/>
  <c r="CC180" i="58"/>
  <c r="CD154" i="58"/>
  <c r="CE128" i="58"/>
  <c r="CE135" i="58" s="1"/>
  <c r="CD128" i="58"/>
  <c r="CD103" i="58"/>
  <c r="CD102" i="58"/>
  <c r="CD100" i="58"/>
  <c r="CD101" i="58" s="1"/>
  <c r="CD78" i="58"/>
  <c r="CE78" i="58" s="1"/>
  <c r="CE77" i="58"/>
  <c r="CD64" i="58"/>
  <c r="CD53" i="58"/>
  <c r="CD55" i="58" s="1"/>
  <c r="CE42" i="58"/>
  <c r="CE40" i="58"/>
  <c r="CC180" i="37"/>
  <c r="CD154" i="37"/>
  <c r="CE128" i="37"/>
  <c r="CE135" i="37" s="1"/>
  <c r="CD128" i="37"/>
  <c r="CD103" i="37"/>
  <c r="CD102" i="37"/>
  <c r="CC181" i="37" s="1"/>
  <c r="CD78" i="37"/>
  <c r="CE78" i="37" s="1"/>
  <c r="CE77" i="37"/>
  <c r="CD64" i="37"/>
  <c r="CD53" i="37"/>
  <c r="CE42" i="37"/>
  <c r="CE40" i="37"/>
  <c r="CC180" i="54"/>
  <c r="CD154" i="54"/>
  <c r="CE128" i="54"/>
  <c r="CE135" i="54" s="1"/>
  <c r="CD128" i="54"/>
  <c r="CD103" i="54"/>
  <c r="CD102" i="54"/>
  <c r="CD100" i="54"/>
  <c r="CD78" i="54"/>
  <c r="CE78" i="54" s="1"/>
  <c r="CE77" i="54"/>
  <c r="CD64" i="54"/>
  <c r="CD53" i="54"/>
  <c r="CC179" i="54" s="1"/>
  <c r="CE42" i="54"/>
  <c r="CE40" i="54"/>
  <c r="CC180" i="74"/>
  <c r="CD154" i="74"/>
  <c r="CE128" i="74"/>
  <c r="CE135" i="74" s="1"/>
  <c r="CD128" i="74"/>
  <c r="CD103" i="74"/>
  <c r="CD102" i="74"/>
  <c r="CD100" i="74"/>
  <c r="CD101" i="74" s="1"/>
  <c r="CD78" i="74"/>
  <c r="CE78" i="74" s="1"/>
  <c r="CE77" i="74"/>
  <c r="CD64" i="74"/>
  <c r="CD53" i="74"/>
  <c r="CD55" i="74" s="1"/>
  <c r="CE42" i="74"/>
  <c r="CE40" i="74"/>
  <c r="CC180" i="55"/>
  <c r="CD154" i="55"/>
  <c r="CE128" i="55"/>
  <c r="CE135" i="55" s="1"/>
  <c r="CD128" i="55"/>
  <c r="CD102" i="55"/>
  <c r="CD100" i="55"/>
  <c r="CD78" i="55"/>
  <c r="CE78" i="55" s="1"/>
  <c r="CE77" i="55"/>
  <c r="CD64" i="55"/>
  <c r="CD53" i="55"/>
  <c r="CC179" i="55" s="1"/>
  <c r="CE42" i="55"/>
  <c r="CE40" i="55"/>
  <c r="CC180" i="57"/>
  <c r="CD154" i="57"/>
  <c r="CE128" i="57"/>
  <c r="CE135" i="57" s="1"/>
  <c r="CD128" i="57"/>
  <c r="CD103" i="57"/>
  <c r="CD102" i="57"/>
  <c r="CD100" i="57"/>
  <c r="CD78" i="57"/>
  <c r="CE78" i="57" s="1"/>
  <c r="CE77" i="57"/>
  <c r="CD64" i="57"/>
  <c r="CD53" i="57"/>
  <c r="CC179" i="57" s="1"/>
  <c r="CE42" i="57"/>
  <c r="CE40" i="57"/>
  <c r="CC180" i="56"/>
  <c r="CD154" i="56"/>
  <c r="CE128" i="56"/>
  <c r="CE135" i="56" s="1"/>
  <c r="CD128" i="56"/>
  <c r="CD102" i="56"/>
  <c r="CD100" i="56"/>
  <c r="CD78" i="56"/>
  <c r="CE77" i="56"/>
  <c r="CD64" i="56"/>
  <c r="CD70" i="56" s="1"/>
  <c r="CD53" i="56"/>
  <c r="CD55" i="56" s="1"/>
  <c r="CE42" i="56"/>
  <c r="CE40" i="56"/>
  <c r="CC180" i="60"/>
  <c r="CD154" i="60"/>
  <c r="CE128" i="60"/>
  <c r="CE135" i="60" s="1"/>
  <c r="CD128" i="60"/>
  <c r="CD103" i="60"/>
  <c r="CD102" i="60"/>
  <c r="CD100" i="60"/>
  <c r="CD78" i="60"/>
  <c r="CE78" i="60" s="1"/>
  <c r="CE77" i="60"/>
  <c r="CD64" i="60"/>
  <c r="CD70" i="60" s="1"/>
  <c r="CD53" i="60"/>
  <c r="CC179" i="60" s="1"/>
  <c r="CE42" i="60"/>
  <c r="CE40" i="60"/>
  <c r="CC180" i="64"/>
  <c r="CD154" i="64"/>
  <c r="CE128" i="64"/>
  <c r="CE135" i="64" s="1"/>
  <c r="CD128" i="64"/>
  <c r="CD103" i="64"/>
  <c r="CD102" i="64"/>
  <c r="CD100" i="64"/>
  <c r="CD101" i="64" s="1"/>
  <c r="CD78" i="64"/>
  <c r="CE78" i="64" s="1"/>
  <c r="CE77" i="64"/>
  <c r="CD64" i="64"/>
  <c r="CD53" i="64"/>
  <c r="CD55" i="64" s="1"/>
  <c r="CE42" i="64"/>
  <c r="CE40" i="64"/>
  <c r="CK180" i="66"/>
  <c r="CL154" i="66"/>
  <c r="CM128" i="66"/>
  <c r="CM135" i="66" s="1"/>
  <c r="CL128" i="66"/>
  <c r="CL102" i="66"/>
  <c r="CL78" i="66"/>
  <c r="CM78" i="66" s="1"/>
  <c r="CM77" i="66"/>
  <c r="CL64" i="66"/>
  <c r="CL70" i="66" s="1"/>
  <c r="CL53" i="66"/>
  <c r="CK179" i="66" s="1"/>
  <c r="CM42" i="66"/>
  <c r="CM40" i="66"/>
  <c r="CL38" i="66"/>
  <c r="CM27" i="66"/>
  <c r="DH27" i="66" s="1"/>
  <c r="EC27" i="66" s="1"/>
  <c r="EC38" i="66" s="1"/>
  <c r="CC180" i="67"/>
  <c r="CD154" i="67"/>
  <c r="CE128" i="67"/>
  <c r="CE135" i="67" s="1"/>
  <c r="CD128" i="67"/>
  <c r="CD103" i="67"/>
  <c r="CD102" i="67"/>
  <c r="CD100" i="67"/>
  <c r="CD101" i="67" s="1"/>
  <c r="CD78" i="67"/>
  <c r="CE78" i="67" s="1"/>
  <c r="CE77" i="67"/>
  <c r="CD64" i="67"/>
  <c r="CD53" i="67"/>
  <c r="CD55" i="67" s="1"/>
  <c r="CE42" i="67"/>
  <c r="CE40" i="67"/>
  <c r="CC180" i="69"/>
  <c r="CD154" i="69"/>
  <c r="CE128" i="69"/>
  <c r="CE135" i="69" s="1"/>
  <c r="CD128" i="69"/>
  <c r="CD103" i="69"/>
  <c r="CD102" i="69"/>
  <c r="CD100" i="69"/>
  <c r="CD78" i="69"/>
  <c r="CE78" i="69" s="1"/>
  <c r="CE77" i="69"/>
  <c r="CD64" i="69"/>
  <c r="CD53" i="69"/>
  <c r="CC179" i="69" s="1"/>
  <c r="CE42" i="69"/>
  <c r="CE40" i="69"/>
  <c r="CC180" i="70"/>
  <c r="CD154" i="70"/>
  <c r="CE128" i="70"/>
  <c r="CE135" i="70" s="1"/>
  <c r="CD128" i="70"/>
  <c r="CD103" i="70"/>
  <c r="CD102" i="70"/>
  <c r="CD100" i="70"/>
  <c r="CD78" i="70"/>
  <c r="CE78" i="70" s="1"/>
  <c r="CE77" i="70"/>
  <c r="CD64" i="70"/>
  <c r="CD53" i="70"/>
  <c r="CC179" i="70" s="1"/>
  <c r="CE42" i="70"/>
  <c r="CE40" i="70"/>
  <c r="CC180" i="52"/>
  <c r="CD154" i="52"/>
  <c r="CE128" i="52"/>
  <c r="CE135" i="52" s="1"/>
  <c r="CD128" i="52"/>
  <c r="CD103" i="52"/>
  <c r="CD102" i="52"/>
  <c r="CC181" i="52" s="1"/>
  <c r="CD100" i="52"/>
  <c r="CD101" i="52" s="1"/>
  <c r="CE84" i="52"/>
  <c r="CE93" i="52" s="1"/>
  <c r="CD64" i="52"/>
  <c r="CD70" i="52" s="1"/>
  <c r="CD53" i="52"/>
  <c r="CD55" i="52" s="1"/>
  <c r="CE42" i="52"/>
  <c r="CE40" i="52"/>
  <c r="CE38" i="52"/>
  <c r="CE39" i="52" s="1"/>
  <c r="EC39" i="66" l="1"/>
  <c r="EC41" i="66" s="1"/>
  <c r="DN55" i="37"/>
  <c r="DN57" i="37" s="1"/>
  <c r="DN91" i="37" s="1"/>
  <c r="DN70" i="37"/>
  <c r="DN92" i="37" s="1"/>
  <c r="CE84" i="69"/>
  <c r="CE93" i="69" s="1"/>
  <c r="DN70" i="74"/>
  <c r="DN92" i="74" s="1"/>
  <c r="DN106" i="74"/>
  <c r="DN168" i="74" s="1"/>
  <c r="CK57" i="56"/>
  <c r="DN106" i="37"/>
  <c r="DN168" i="37" s="1"/>
  <c r="DN94" i="54"/>
  <c r="DN167" i="54" s="1"/>
  <c r="CK56" i="52"/>
  <c r="CL183" i="52" s="1"/>
  <c r="DH38" i="66"/>
  <c r="EQ38" i="66"/>
  <c r="DV27" i="66"/>
  <c r="DV38" i="66" s="1"/>
  <c r="DV39" i="66" s="1"/>
  <c r="DV41" i="66" s="1"/>
  <c r="DV44" i="66" s="1"/>
  <c r="DO27" i="66"/>
  <c r="CJ182" i="52"/>
  <c r="CE84" i="70"/>
  <c r="CE93" i="70" s="1"/>
  <c r="CD55" i="54"/>
  <c r="CE84" i="37"/>
  <c r="CE93" i="37" s="1"/>
  <c r="CD56" i="56"/>
  <c r="CD57" i="56" s="1"/>
  <c r="CK104" i="64"/>
  <c r="CK106" i="64" s="1"/>
  <c r="CE84" i="54"/>
  <c r="CE93" i="54" s="1"/>
  <c r="CE84" i="74"/>
  <c r="CE93" i="74" s="1"/>
  <c r="CC181" i="70"/>
  <c r="CC182" i="70" s="1"/>
  <c r="CD55" i="70"/>
  <c r="CK106" i="70"/>
  <c r="CD101" i="69"/>
  <c r="CK106" i="67"/>
  <c r="CD70" i="67"/>
  <c r="CD56" i="67" s="1"/>
  <c r="CL183" i="64"/>
  <c r="CL184" i="64" s="1"/>
  <c r="CK57" i="64"/>
  <c r="CD70" i="64"/>
  <c r="CD56" i="64" s="1"/>
  <c r="CE84" i="64"/>
  <c r="CE93" i="64" s="1"/>
  <c r="CC181" i="60"/>
  <c r="CC182" i="60" s="1"/>
  <c r="CE84" i="60"/>
  <c r="CE93" i="60" s="1"/>
  <c r="CD101" i="60"/>
  <c r="CE78" i="56"/>
  <c r="CE84" i="56" s="1"/>
  <c r="CE93" i="56" s="1"/>
  <c r="CC181" i="57"/>
  <c r="CC182" i="57" s="1"/>
  <c r="CD70" i="57"/>
  <c r="CD104" i="57" s="1"/>
  <c r="CK106" i="57"/>
  <c r="CL183" i="55"/>
  <c r="CL184" i="55" s="1"/>
  <c r="CK57" i="55"/>
  <c r="CE84" i="55"/>
  <c r="CE93" i="55" s="1"/>
  <c r="CC181" i="55"/>
  <c r="CC182" i="55" s="1"/>
  <c r="CD70" i="55"/>
  <c r="CC181" i="74"/>
  <c r="CD70" i="74"/>
  <c r="CD104" i="74" s="1"/>
  <c r="CD106" i="74" s="1"/>
  <c r="DN94" i="74"/>
  <c r="DN167" i="74" s="1"/>
  <c r="CK106" i="74"/>
  <c r="CC179" i="74"/>
  <c r="CC181" i="54"/>
  <c r="CC182" i="54" s="1"/>
  <c r="CK106" i="54"/>
  <c r="DN94" i="37"/>
  <c r="DN167" i="37" s="1"/>
  <c r="CK57" i="58"/>
  <c r="CD70" i="58"/>
  <c r="CD104" i="58" s="1"/>
  <c r="CE84" i="58"/>
  <c r="CE93" i="58" s="1"/>
  <c r="CC179" i="52"/>
  <c r="CC182" i="52" s="1"/>
  <c r="CL66" i="52"/>
  <c r="CL115" i="52"/>
  <c r="CL69" i="52"/>
  <c r="CL119" i="52"/>
  <c r="CL105" i="52"/>
  <c r="CL67" i="52"/>
  <c r="CL116" i="52"/>
  <c r="CL62" i="52"/>
  <c r="CL103" i="52"/>
  <c r="CL65" i="52"/>
  <c r="CL114" i="52"/>
  <c r="CL68" i="52"/>
  <c r="CL118" i="52"/>
  <c r="CL63" i="52"/>
  <c r="CL100" i="52"/>
  <c r="CL104" i="52"/>
  <c r="CL64" i="52"/>
  <c r="CL102" i="52"/>
  <c r="CE41" i="52"/>
  <c r="CE44" i="52" s="1"/>
  <c r="CL101" i="52"/>
  <c r="CM84" i="66"/>
  <c r="CM93" i="66" s="1"/>
  <c r="CM38" i="66"/>
  <c r="CM39" i="66" s="1"/>
  <c r="CK181" i="66"/>
  <c r="CK182" i="66" s="1"/>
  <c r="CL166" i="52"/>
  <c r="CL54" i="52"/>
  <c r="CL53" i="52"/>
  <c r="CK56" i="37"/>
  <c r="CK106" i="60"/>
  <c r="CK56" i="67"/>
  <c r="CJ182" i="67"/>
  <c r="CK106" i="58"/>
  <c r="CK56" i="69"/>
  <c r="CK56" i="70"/>
  <c r="CK57" i="70" s="1"/>
  <c r="CK56" i="54"/>
  <c r="CK56" i="57"/>
  <c r="CL183" i="74"/>
  <c r="CL184" i="74" s="1"/>
  <c r="CK57" i="74"/>
  <c r="CS56" i="66"/>
  <c r="CS57" i="66" s="1"/>
  <c r="CJ182" i="56"/>
  <c r="CL184" i="56" s="1"/>
  <c r="CK56" i="60"/>
  <c r="CK57" i="60" s="1"/>
  <c r="CR182" i="66"/>
  <c r="CL184" i="58"/>
  <c r="CD56" i="52"/>
  <c r="CD57" i="52" s="1"/>
  <c r="CD104" i="52"/>
  <c r="CE84" i="67"/>
  <c r="CE93" i="67" s="1"/>
  <c r="CC181" i="69"/>
  <c r="CC182" i="69" s="1"/>
  <c r="CD70" i="70"/>
  <c r="CD104" i="70" s="1"/>
  <c r="CD104" i="60"/>
  <c r="CD101" i="57"/>
  <c r="CC179" i="67"/>
  <c r="CD70" i="69"/>
  <c r="CD104" i="69" s="1"/>
  <c r="CL55" i="66"/>
  <c r="CD70" i="54"/>
  <c r="CD104" i="54" s="1"/>
  <c r="CD101" i="70"/>
  <c r="CD55" i="69"/>
  <c r="CC181" i="67"/>
  <c r="CE84" i="57"/>
  <c r="CE93" i="57" s="1"/>
  <c r="CC179" i="37"/>
  <c r="CC182" i="37" s="1"/>
  <c r="CD55" i="37"/>
  <c r="CD101" i="56"/>
  <c r="CC179" i="56"/>
  <c r="CD55" i="57"/>
  <c r="CC179" i="64"/>
  <c r="CD55" i="60"/>
  <c r="CC181" i="56"/>
  <c r="CC179" i="58"/>
  <c r="CD55" i="55"/>
  <c r="CD70" i="37"/>
  <c r="CD104" i="37" s="1"/>
  <c r="CC181" i="64"/>
  <c r="CD101" i="54"/>
  <c r="CC181" i="58"/>
  <c r="CD101" i="55"/>
  <c r="F38" i="64"/>
  <c r="EC44" i="66" l="1"/>
  <c r="EC166" i="66" s="1"/>
  <c r="EC69" i="66"/>
  <c r="EC105" i="66"/>
  <c r="EC100" i="66"/>
  <c r="EC101" i="66"/>
  <c r="EC104" i="66"/>
  <c r="DH39" i="66"/>
  <c r="DH41" i="66" s="1"/>
  <c r="DH44" i="66" s="1"/>
  <c r="CE183" i="56"/>
  <c r="CD104" i="64"/>
  <c r="CD106" i="64" s="1"/>
  <c r="CD56" i="74"/>
  <c r="CD57" i="74" s="1"/>
  <c r="CD106" i="60"/>
  <c r="CC182" i="74"/>
  <c r="CD104" i="67"/>
  <c r="CL184" i="52"/>
  <c r="CK57" i="52"/>
  <c r="CL56" i="52"/>
  <c r="DV116" i="66"/>
  <c r="DV114" i="66"/>
  <c r="DV66" i="66"/>
  <c r="DV62" i="66"/>
  <c r="DV118" i="66"/>
  <c r="DV105" i="66"/>
  <c r="DV69" i="66"/>
  <c r="DV64" i="66"/>
  <c r="DV166" i="66"/>
  <c r="DV53" i="66"/>
  <c r="DV68" i="66"/>
  <c r="DV104" i="66"/>
  <c r="DV100" i="66"/>
  <c r="DV103" i="66"/>
  <c r="DV115" i="66"/>
  <c r="DV65" i="66"/>
  <c r="DV102" i="66"/>
  <c r="DV119" i="66"/>
  <c r="DV63" i="66"/>
  <c r="DV101" i="66"/>
  <c r="DV56" i="66"/>
  <c r="DV54" i="66"/>
  <c r="DV67" i="66"/>
  <c r="EQ39" i="66"/>
  <c r="EQ41" i="66" s="1"/>
  <c r="CC182" i="58"/>
  <c r="CD56" i="70"/>
  <c r="CK57" i="67"/>
  <c r="CE183" i="64"/>
  <c r="CD57" i="64"/>
  <c r="CD106" i="57"/>
  <c r="CK57" i="57"/>
  <c r="CD56" i="58"/>
  <c r="CE183" i="58" s="1"/>
  <c r="CE184" i="58" s="1"/>
  <c r="CD106" i="58"/>
  <c r="CE54" i="52"/>
  <c r="CE166" i="52"/>
  <c r="CE53" i="52"/>
  <c r="CL55" i="52"/>
  <c r="CL57" i="52" s="1"/>
  <c r="CL91" i="52" s="1"/>
  <c r="CL70" i="52"/>
  <c r="CL92" i="52" s="1"/>
  <c r="CL106" i="52"/>
  <c r="CL168" i="52" s="1"/>
  <c r="CM41" i="66"/>
  <c r="CM44" i="66" s="1"/>
  <c r="CL183" i="37"/>
  <c r="CL184" i="37" s="1"/>
  <c r="CL183" i="60"/>
  <c r="CL184" i="60" s="1"/>
  <c r="CT183" i="66"/>
  <c r="CT184" i="66" s="1"/>
  <c r="CL183" i="70"/>
  <c r="CL184" i="70" s="1"/>
  <c r="CL183" i="69"/>
  <c r="CL184" i="69" s="1"/>
  <c r="CK57" i="69"/>
  <c r="CL183" i="57"/>
  <c r="CL184" i="57" s="1"/>
  <c r="CK57" i="37"/>
  <c r="CL183" i="67"/>
  <c r="CL184" i="67" s="1"/>
  <c r="CL183" i="54"/>
  <c r="CL184" i="54" s="1"/>
  <c r="CK57" i="54"/>
  <c r="CE68" i="52"/>
  <c r="CE100" i="52"/>
  <c r="CE105" i="52"/>
  <c r="CE101" i="52"/>
  <c r="CE64" i="52"/>
  <c r="CE104" i="52"/>
  <c r="CE67" i="52"/>
  <c r="CE65" i="52"/>
  <c r="CE114" i="52"/>
  <c r="CE102" i="52"/>
  <c r="CE69" i="52"/>
  <c r="CE56" i="52"/>
  <c r="CE66" i="52"/>
  <c r="CE118" i="52"/>
  <c r="CE115" i="52"/>
  <c r="CE103" i="52"/>
  <c r="CE62" i="52"/>
  <c r="CE119" i="52"/>
  <c r="CE116" i="52"/>
  <c r="CE63" i="52"/>
  <c r="CD106" i="69"/>
  <c r="CD106" i="54"/>
  <c r="CD56" i="69"/>
  <c r="CD57" i="69" s="1"/>
  <c r="CE183" i="70"/>
  <c r="CE184" i="70" s="1"/>
  <c r="CD57" i="70"/>
  <c r="CE183" i="67"/>
  <c r="CC182" i="56"/>
  <c r="CE184" i="56" s="1"/>
  <c r="CD56" i="54"/>
  <c r="CD106" i="52"/>
  <c r="CD106" i="70"/>
  <c r="CD56" i="57"/>
  <c r="CD56" i="60"/>
  <c r="CC182" i="64"/>
  <c r="CE184" i="64" s="1"/>
  <c r="CD56" i="37"/>
  <c r="CD57" i="37" s="1"/>
  <c r="CE183" i="52"/>
  <c r="CE184" i="52" s="1"/>
  <c r="CL56" i="66"/>
  <c r="CD106" i="67"/>
  <c r="CD57" i="67"/>
  <c r="CD56" i="55"/>
  <c r="CE183" i="74"/>
  <c r="CC182" i="67"/>
  <c r="EC117" i="66" l="1"/>
  <c r="EC56" i="66"/>
  <c r="EC115" i="66"/>
  <c r="EC67" i="66"/>
  <c r="EC102" i="66"/>
  <c r="EC66" i="66"/>
  <c r="EC64" i="66"/>
  <c r="EC114" i="66"/>
  <c r="EC63" i="66"/>
  <c r="EC68" i="66"/>
  <c r="EC103" i="66"/>
  <c r="EC65" i="66"/>
  <c r="EC53" i="66"/>
  <c r="EC116" i="66"/>
  <c r="EC62" i="66"/>
  <c r="EC70" i="66" s="1"/>
  <c r="EC92" i="66" s="1"/>
  <c r="EC54" i="66"/>
  <c r="EC119" i="66"/>
  <c r="EC118" i="66"/>
  <c r="CE184" i="74"/>
  <c r="DH64" i="66"/>
  <c r="DH63" i="66"/>
  <c r="DH118" i="66"/>
  <c r="DH166" i="66"/>
  <c r="DH69" i="66"/>
  <c r="DH68" i="66"/>
  <c r="DH56" i="66"/>
  <c r="DH117" i="66"/>
  <c r="DH65" i="66"/>
  <c r="DH53" i="66"/>
  <c r="DH104" i="66"/>
  <c r="DH54" i="66"/>
  <c r="DH102" i="66"/>
  <c r="DH101" i="66"/>
  <c r="DH119" i="66"/>
  <c r="DH66" i="66"/>
  <c r="DH105" i="66"/>
  <c r="DH67" i="66"/>
  <c r="DH103" i="66"/>
  <c r="DH62" i="66"/>
  <c r="DH116" i="66"/>
  <c r="DH114" i="66"/>
  <c r="DH100" i="66"/>
  <c r="DH115" i="66"/>
  <c r="CE55" i="52"/>
  <c r="CE57" i="52" s="1"/>
  <c r="CE91" i="52" s="1"/>
  <c r="CD57" i="58"/>
  <c r="DV106" i="66"/>
  <c r="DV168" i="66" s="1"/>
  <c r="DV70" i="66"/>
  <c r="DV92" i="66" s="1"/>
  <c r="DV55" i="66"/>
  <c r="DV57" i="66" s="1"/>
  <c r="DV91" i="66" s="1"/>
  <c r="EQ44" i="66"/>
  <c r="CE184" i="67"/>
  <c r="CD57" i="55"/>
  <c r="CL94" i="52"/>
  <c r="CL167" i="52" s="1"/>
  <c r="CM63" i="66"/>
  <c r="CM119" i="66"/>
  <c r="CM105" i="66"/>
  <c r="CM66" i="66"/>
  <c r="CM118" i="66"/>
  <c r="CM116" i="66"/>
  <c r="CM69" i="66"/>
  <c r="CM114" i="66"/>
  <c r="CM67" i="66"/>
  <c r="CM62" i="66"/>
  <c r="CM115" i="66"/>
  <c r="CM68" i="66"/>
  <c r="CM65" i="66"/>
  <c r="CM102" i="66"/>
  <c r="CM64" i="66"/>
  <c r="CM166" i="66"/>
  <c r="CM53" i="66"/>
  <c r="CM54" i="66"/>
  <c r="CM56" i="66"/>
  <c r="CE70" i="52"/>
  <c r="CE92" i="52" s="1"/>
  <c r="CE106" i="52"/>
  <c r="CE168" i="52" s="1"/>
  <c r="CE183" i="60"/>
  <c r="CE184" i="60" s="1"/>
  <c r="CE183" i="37"/>
  <c r="CE184" i="37" s="1"/>
  <c r="CE183" i="69"/>
  <c r="CE184" i="69" s="1"/>
  <c r="CM183" i="66"/>
  <c r="CM184" i="66" s="1"/>
  <c r="CL57" i="66"/>
  <c r="CE183" i="57"/>
  <c r="CE184" i="57" s="1"/>
  <c r="CD57" i="60"/>
  <c r="CD57" i="57"/>
  <c r="CE183" i="54"/>
  <c r="CE184" i="54" s="1"/>
  <c r="CD57" i="54"/>
  <c r="CE183" i="55"/>
  <c r="CE184" i="55" s="1"/>
  <c r="I3" i="88"/>
  <c r="I2" i="88"/>
  <c r="EC120" i="66" l="1"/>
  <c r="EC134" i="66" s="1"/>
  <c r="EC136" i="66" s="1"/>
  <c r="EC169" i="66" s="1"/>
  <c r="DH55" i="66"/>
  <c r="EC106" i="66"/>
  <c r="EC168" i="66" s="1"/>
  <c r="EC55" i="66"/>
  <c r="EC57" i="66" s="1"/>
  <c r="EC91" i="66" s="1"/>
  <c r="EC94" i="66" s="1"/>
  <c r="DH57" i="66"/>
  <c r="DH91" i="66" s="1"/>
  <c r="DH120" i="66"/>
  <c r="DH134" i="66" s="1"/>
  <c r="DH136" i="66" s="1"/>
  <c r="DH169" i="66" s="1"/>
  <c r="DH106" i="66"/>
  <c r="DH168" i="66" s="1"/>
  <c r="DH70" i="66"/>
  <c r="DH92" i="66" s="1"/>
  <c r="DV94" i="66"/>
  <c r="DV167" i="66" s="1"/>
  <c r="CE94" i="52"/>
  <c r="CE167" i="52" s="1"/>
  <c r="EQ56" i="66"/>
  <c r="EQ115" i="66"/>
  <c r="EQ103" i="66"/>
  <c r="EQ68" i="66"/>
  <c r="EQ66" i="66"/>
  <c r="EQ67" i="66"/>
  <c r="EQ117" i="66"/>
  <c r="EQ118" i="66"/>
  <c r="EQ63" i="66"/>
  <c r="EQ65" i="66"/>
  <c r="EQ69" i="66"/>
  <c r="EQ116" i="66"/>
  <c r="EQ105" i="66"/>
  <c r="EQ166" i="66"/>
  <c r="EQ54" i="66"/>
  <c r="EQ119" i="66"/>
  <c r="EQ62" i="66"/>
  <c r="EQ53" i="66"/>
  <c r="EQ114" i="66"/>
  <c r="EQ102" i="66"/>
  <c r="EQ101" i="66"/>
  <c r="EQ64" i="66"/>
  <c r="EQ104" i="66"/>
  <c r="CM70" i="66"/>
  <c r="CM92" i="66" s="1"/>
  <c r="CM55" i="66"/>
  <c r="CM57" i="66" s="1"/>
  <c r="CM91" i="66" s="1"/>
  <c r="T4" i="88"/>
  <c r="S4" i="88"/>
  <c r="W3" i="88"/>
  <c r="U3" i="88"/>
  <c r="V3" i="88" s="1"/>
  <c r="W2" i="88"/>
  <c r="W7" i="88" s="1"/>
  <c r="U2" i="88"/>
  <c r="V2" i="88" s="1"/>
  <c r="M4" i="88"/>
  <c r="L4" i="88"/>
  <c r="P3" i="88"/>
  <c r="N3" i="88"/>
  <c r="O3" i="88" s="1"/>
  <c r="P2" i="88"/>
  <c r="P4" i="88" s="1"/>
  <c r="O8" i="88" s="1"/>
  <c r="N2" i="88"/>
  <c r="O2" i="88" s="1"/>
  <c r="N4" i="88" l="1"/>
  <c r="DH94" i="66"/>
  <c r="DH167" i="66" s="1"/>
  <c r="EC167" i="66"/>
  <c r="CM94" i="66"/>
  <c r="CM167" i="66" s="1"/>
  <c r="EQ55" i="66"/>
  <c r="EQ57" i="66" s="1"/>
  <c r="EQ91" i="66" s="1"/>
  <c r="EQ120" i="66"/>
  <c r="EQ134" i="66" s="1"/>
  <c r="EQ136" i="66" s="1"/>
  <c r="EQ169" i="66" s="1"/>
  <c r="EQ70" i="66"/>
  <c r="EQ92" i="66" s="1"/>
  <c r="P7" i="88"/>
  <c r="V7" i="88"/>
  <c r="V4" i="88"/>
  <c r="W4" i="88"/>
  <c r="V8" i="88" s="1"/>
  <c r="U4" i="88"/>
  <c r="O4" i="88"/>
  <c r="O7" i="88"/>
  <c r="P9" i="88"/>
  <c r="O10" i="88" s="1"/>
  <c r="DX37" i="73" s="1"/>
  <c r="DX38" i="73" s="1"/>
  <c r="EQ94" i="66" l="1"/>
  <c r="EQ167" i="66" s="1"/>
  <c r="CK37" i="73"/>
  <c r="DO37" i="73"/>
  <c r="CA37" i="73"/>
  <c r="DE37" i="73"/>
  <c r="BQ37" i="73"/>
  <c r="BG37" i="73"/>
  <c r="CU37" i="73"/>
  <c r="CR120" i="70"/>
  <c r="W9" i="88"/>
  <c r="V10" i="88"/>
  <c r="O11" i="88"/>
  <c r="DW37" i="73" s="1"/>
  <c r="DW38" i="73" s="1"/>
  <c r="FL37" i="73" l="1"/>
  <c r="FV37" i="73"/>
  <c r="EH37" i="73"/>
  <c r="GF37" i="73"/>
  <c r="FB37" i="73"/>
  <c r="ER37" i="73"/>
  <c r="CT37" i="73"/>
  <c r="BF37" i="73"/>
  <c r="CJ37" i="73"/>
  <c r="DN37" i="73"/>
  <c r="BZ37" i="73"/>
  <c r="DD37" i="73"/>
  <c r="BP37" i="73"/>
  <c r="V11" i="88"/>
  <c r="FK37" i="73" l="1"/>
  <c r="FU37" i="73"/>
  <c r="EQ37" i="73"/>
  <c r="EG37" i="73"/>
  <c r="GE37" i="73"/>
  <c r="FA37" i="73"/>
  <c r="DJ19" i="73"/>
  <c r="DN19" i="73" s="1"/>
  <c r="DO19" i="73" s="1"/>
  <c r="DJ18" i="73"/>
  <c r="DN18" i="73" s="1"/>
  <c r="DO18" i="73" s="1"/>
  <c r="DJ17" i="73"/>
  <c r="DN17" i="73" s="1"/>
  <c r="DO17" i="73" s="1"/>
  <c r="DJ15" i="73"/>
  <c r="DN15" i="73" s="1"/>
  <c r="DO15" i="73" s="1"/>
  <c r="DJ23" i="73"/>
  <c r="DL15" i="73" l="1"/>
  <c r="DL17" i="73"/>
  <c r="DL18" i="73"/>
  <c r="DL19" i="73"/>
  <c r="DN26" i="73" l="1"/>
  <c r="DN25" i="73"/>
  <c r="BA180" i="58"/>
  <c r="BB154" i="58"/>
  <c r="BC145" i="58"/>
  <c r="BC144" i="58"/>
  <c r="BC143" i="58"/>
  <c r="BC142" i="58"/>
  <c r="BC128" i="58"/>
  <c r="BC135" i="58" s="1"/>
  <c r="BB128" i="58"/>
  <c r="BB120" i="58"/>
  <c r="BB103" i="58"/>
  <c r="BB102" i="58"/>
  <c r="BB100" i="58"/>
  <c r="BB101" i="58" s="1"/>
  <c r="BB78" i="58"/>
  <c r="BC78" i="58" s="1"/>
  <c r="BC77" i="58"/>
  <c r="BB64" i="58"/>
  <c r="BB70" i="58" s="1"/>
  <c r="BB53" i="58"/>
  <c r="BB55" i="58" s="1"/>
  <c r="BC42" i="58"/>
  <c r="BC40" i="58"/>
  <c r="BC38" i="58"/>
  <c r="BC27" i="67"/>
  <c r="BC42" i="66"/>
  <c r="BC40" i="66"/>
  <c r="BH180" i="66"/>
  <c r="BI154" i="66"/>
  <c r="BJ145" i="66"/>
  <c r="BJ144" i="66"/>
  <c r="BJ143" i="66"/>
  <c r="BJ142" i="66"/>
  <c r="BJ128" i="66"/>
  <c r="BJ135" i="66" s="1"/>
  <c r="BI128" i="66"/>
  <c r="BI120" i="66"/>
  <c r="BI103" i="66"/>
  <c r="BI102" i="66"/>
  <c r="BI100" i="66"/>
  <c r="BI101" i="66" s="1"/>
  <c r="BI78" i="66"/>
  <c r="BJ78" i="66" s="1"/>
  <c r="BJ77" i="66"/>
  <c r="BI64" i="66"/>
  <c r="BI70" i="66" s="1"/>
  <c r="BI53" i="66"/>
  <c r="BI55" i="66" s="1"/>
  <c r="BJ42" i="66"/>
  <c r="BJ40" i="66"/>
  <c r="BI38" i="66"/>
  <c r="BJ38" i="66" s="1"/>
  <c r="BQ42" i="66"/>
  <c r="BQ40" i="66"/>
  <c r="BB104" i="58" l="1"/>
  <c r="BB106" i="58" s="1"/>
  <c r="BC84" i="58"/>
  <c r="BC93" i="58" s="1"/>
  <c r="BJ84" i="66"/>
  <c r="BJ93" i="66" s="1"/>
  <c r="BI104" i="66"/>
  <c r="BI106" i="66" s="1"/>
  <c r="BC146" i="58"/>
  <c r="BC170" i="58" s="1"/>
  <c r="BJ146" i="66"/>
  <c r="BJ170" i="66" s="1"/>
  <c r="BB56" i="58"/>
  <c r="BB57" i="58" s="1"/>
  <c r="BC39" i="58"/>
  <c r="BA179" i="58"/>
  <c r="BA181" i="58"/>
  <c r="BJ39" i="66"/>
  <c r="BI56" i="66"/>
  <c r="BH179" i="66"/>
  <c r="BH181" i="66"/>
  <c r="BA182" i="58" l="1"/>
  <c r="BC41" i="58"/>
  <c r="BC44" i="58" s="1"/>
  <c r="BH182" i="66"/>
  <c r="BC183" i="58"/>
  <c r="BJ183" i="66"/>
  <c r="BJ41" i="66"/>
  <c r="BJ44" i="66" s="1"/>
  <c r="BI57" i="66"/>
  <c r="BC184" i="58" l="1"/>
  <c r="BC119" i="58"/>
  <c r="BC115" i="58"/>
  <c r="BC100" i="58"/>
  <c r="BC117" i="58"/>
  <c r="BC102" i="58"/>
  <c r="BC62" i="58"/>
  <c r="BC67" i="58"/>
  <c r="BC63" i="58"/>
  <c r="BC66" i="58"/>
  <c r="BC104" i="58"/>
  <c r="BC101" i="58"/>
  <c r="BC103" i="58"/>
  <c r="BC166" i="58"/>
  <c r="BC105" i="58"/>
  <c r="BC56" i="58"/>
  <c r="BC68" i="58"/>
  <c r="BC53" i="58"/>
  <c r="BC54" i="58"/>
  <c r="BC118" i="58"/>
  <c r="BC65" i="58"/>
  <c r="BC114" i="58"/>
  <c r="BC69" i="58"/>
  <c r="BC64" i="58"/>
  <c r="BC116" i="58"/>
  <c r="BJ184" i="66"/>
  <c r="BJ68" i="66"/>
  <c r="BJ105" i="66"/>
  <c r="BJ54" i="66"/>
  <c r="BJ119" i="66"/>
  <c r="BJ67" i="66"/>
  <c r="BJ69" i="66"/>
  <c r="BJ118" i="66"/>
  <c r="BJ66" i="66"/>
  <c r="BJ65" i="66"/>
  <c r="BJ64" i="66"/>
  <c r="BJ114" i="66"/>
  <c r="BJ116" i="66"/>
  <c r="BJ115" i="66"/>
  <c r="BJ63" i="66"/>
  <c r="BJ62" i="66"/>
  <c r="BJ166" i="66"/>
  <c r="BJ104" i="66"/>
  <c r="BJ101" i="66"/>
  <c r="BJ103" i="66"/>
  <c r="BJ100" i="66"/>
  <c r="BJ53" i="66"/>
  <c r="BJ102" i="66"/>
  <c r="BJ117" i="66"/>
  <c r="BJ56" i="66"/>
  <c r="BJ55" i="66" l="1"/>
  <c r="BJ57" i="66" s="1"/>
  <c r="BJ91" i="66" s="1"/>
  <c r="BC70" i="58"/>
  <c r="BC92" i="58" s="1"/>
  <c r="BC120" i="58"/>
  <c r="BC134" i="58" s="1"/>
  <c r="BC136" i="58" s="1"/>
  <c r="BC169" i="58" s="1"/>
  <c r="BC106" i="58"/>
  <c r="BC168" i="58" s="1"/>
  <c r="BC55" i="58"/>
  <c r="BC57" i="58" s="1"/>
  <c r="BC91" i="58" s="1"/>
  <c r="BJ106" i="66"/>
  <c r="BJ168" i="66" s="1"/>
  <c r="BJ70" i="66"/>
  <c r="BJ92" i="66" s="1"/>
  <c r="BJ120" i="66"/>
  <c r="BJ134" i="66" s="1"/>
  <c r="BJ136" i="66" s="1"/>
  <c r="BJ169" i="66" s="1"/>
  <c r="BC94" i="58" l="1"/>
  <c r="BC167" i="58" s="1"/>
  <c r="BC171" i="58" s="1"/>
  <c r="BJ94" i="66"/>
  <c r="BC152" i="58" l="1"/>
  <c r="BC153" i="58" s="1"/>
  <c r="BJ167" i="66"/>
  <c r="BJ171" i="66" s="1"/>
  <c r="BJ152" i="66"/>
  <c r="BJ153" i="66" s="1"/>
  <c r="BJ155" i="66" s="1"/>
  <c r="BC157" i="58" l="1"/>
  <c r="BC156" i="58"/>
  <c r="BC158" i="58"/>
  <c r="BC155" i="58"/>
  <c r="BJ156" i="66"/>
  <c r="BJ157" i="66"/>
  <c r="BJ158" i="66"/>
  <c r="BC154" i="58" l="1"/>
  <c r="BC159" i="58" s="1"/>
  <c r="BC172" i="58" s="1"/>
  <c r="BC173" i="58" s="1"/>
  <c r="BC174" i="58" s="1"/>
  <c r="BJ154" i="66"/>
  <c r="BJ159" i="66" s="1"/>
  <c r="BJ172" i="66" s="1"/>
  <c r="BJ173" i="66" s="1"/>
  <c r="BJ27" i="70"/>
  <c r="BC27" i="70"/>
  <c r="BJ27" i="69"/>
  <c r="BC27" i="69"/>
  <c r="BX27" i="74"/>
  <c r="CE27" i="74" s="1"/>
  <c r="BJ27" i="74"/>
  <c r="BC27" i="74"/>
  <c r="BC27" i="54"/>
  <c r="BC27" i="37"/>
  <c r="BJ27" i="54"/>
  <c r="BJ27" i="55"/>
  <c r="BC27" i="55"/>
  <c r="DJ6" i="73" l="1"/>
  <c r="DL6" i="73" s="1"/>
  <c r="CE38" i="74"/>
  <c r="CL27" i="74"/>
  <c r="CL38" i="74" s="1"/>
  <c r="BJ174" i="66"/>
  <c r="DJ20" i="73"/>
  <c r="BA180" i="70"/>
  <c r="BB154" i="70"/>
  <c r="BC128" i="70"/>
  <c r="BC135" i="70" s="1"/>
  <c r="BB128" i="70"/>
  <c r="BB120" i="70"/>
  <c r="BB103" i="70"/>
  <c r="BB102" i="70"/>
  <c r="BB100" i="70"/>
  <c r="BB101" i="70" s="1"/>
  <c r="BB78" i="70"/>
  <c r="BC78" i="70" s="1"/>
  <c r="BC77" i="70"/>
  <c r="BB64" i="70"/>
  <c r="BB70" i="70" s="1"/>
  <c r="BB53" i="70"/>
  <c r="BB55" i="70" s="1"/>
  <c r="BC42" i="70"/>
  <c r="BC40" i="70"/>
  <c r="BC38" i="70"/>
  <c r="BA180" i="69"/>
  <c r="BB154" i="69"/>
  <c r="BC145" i="69"/>
  <c r="BC144" i="69"/>
  <c r="BC143" i="69"/>
  <c r="BC142" i="69"/>
  <c r="BC128" i="69"/>
  <c r="BC135" i="69" s="1"/>
  <c r="BB128" i="69"/>
  <c r="BB120" i="69"/>
  <c r="BB103" i="69"/>
  <c r="BB102" i="69"/>
  <c r="BB100" i="69"/>
  <c r="BB101" i="69" s="1"/>
  <c r="BB78" i="69"/>
  <c r="BC78" i="69" s="1"/>
  <c r="BC77" i="69"/>
  <c r="BB64" i="69"/>
  <c r="BB70" i="69" s="1"/>
  <c r="BB53" i="69"/>
  <c r="BB55" i="69" s="1"/>
  <c r="BC42" i="69"/>
  <c r="BC40" i="69"/>
  <c r="BC38" i="69"/>
  <c r="BA180" i="67"/>
  <c r="BB154" i="67"/>
  <c r="BC145" i="67"/>
  <c r="BC144" i="67"/>
  <c r="BC143" i="67"/>
  <c r="BC142" i="67"/>
  <c r="BC128" i="67"/>
  <c r="BC135" i="67" s="1"/>
  <c r="BB128" i="67"/>
  <c r="BB120" i="67"/>
  <c r="BB103" i="67"/>
  <c r="BB102" i="67"/>
  <c r="BB100" i="67"/>
  <c r="BB101" i="67" s="1"/>
  <c r="BB78" i="67"/>
  <c r="BC78" i="67" s="1"/>
  <c r="BC77" i="67"/>
  <c r="BB64" i="67"/>
  <c r="BB70" i="67" s="1"/>
  <c r="BB53" i="67"/>
  <c r="BB55" i="67" s="1"/>
  <c r="BC42" i="67"/>
  <c r="BC40" i="67"/>
  <c r="BC38" i="67"/>
  <c r="BA180" i="64"/>
  <c r="BB154" i="64"/>
  <c r="BC145" i="64"/>
  <c r="BC144" i="64"/>
  <c r="BC143" i="64"/>
  <c r="BC142" i="64"/>
  <c r="BC128" i="64"/>
  <c r="BC135" i="64" s="1"/>
  <c r="BB128" i="64"/>
  <c r="BB120" i="64"/>
  <c r="BB103" i="64"/>
  <c r="BB102" i="64"/>
  <c r="BA181" i="64" s="1"/>
  <c r="BB100" i="64"/>
  <c r="BB101" i="64" s="1"/>
  <c r="BB78" i="64"/>
  <c r="BC78" i="64" s="1"/>
  <c r="BC77" i="64"/>
  <c r="BB64" i="64"/>
  <c r="BB70" i="64" s="1"/>
  <c r="BB53" i="64"/>
  <c r="BB55" i="64" s="1"/>
  <c r="BC42" i="64"/>
  <c r="BC40" i="64"/>
  <c r="BA180" i="60"/>
  <c r="BB154" i="60"/>
  <c r="BC145" i="60"/>
  <c r="BC144" i="60"/>
  <c r="BC143" i="60"/>
  <c r="BC142" i="60"/>
  <c r="BC128" i="60"/>
  <c r="BC135" i="60" s="1"/>
  <c r="BB128" i="60"/>
  <c r="BB120" i="60"/>
  <c r="BB103" i="60"/>
  <c r="BB102" i="60"/>
  <c r="BA181" i="60" s="1"/>
  <c r="BB100" i="60"/>
  <c r="BB101" i="60" s="1"/>
  <c r="BB78" i="60"/>
  <c r="BC78" i="60" s="1"/>
  <c r="BC77" i="60"/>
  <c r="BB64" i="60"/>
  <c r="BB70" i="60" s="1"/>
  <c r="BB53" i="60"/>
  <c r="BB55" i="60" s="1"/>
  <c r="BC42" i="60"/>
  <c r="BC40" i="60"/>
  <c r="BA180" i="56"/>
  <c r="BB154" i="56"/>
  <c r="BC145" i="56"/>
  <c r="BC144" i="56"/>
  <c r="BC143" i="56"/>
  <c r="BC142" i="56"/>
  <c r="BC128" i="56"/>
  <c r="BC135" i="56" s="1"/>
  <c r="BB128" i="56"/>
  <c r="BB120" i="56"/>
  <c r="BB103" i="56"/>
  <c r="BB102" i="56"/>
  <c r="BB100" i="56"/>
  <c r="BB101" i="56" s="1"/>
  <c r="BB78" i="56"/>
  <c r="BC78" i="56" s="1"/>
  <c r="BC77" i="56"/>
  <c r="BB64" i="56"/>
  <c r="BB70" i="56" s="1"/>
  <c r="BB53" i="56"/>
  <c r="BB55" i="56" s="1"/>
  <c r="BC42" i="56"/>
  <c r="BC40" i="56"/>
  <c r="BA180" i="57"/>
  <c r="BB154" i="57"/>
  <c r="BC145" i="57"/>
  <c r="BC144" i="57"/>
  <c r="BC143" i="57"/>
  <c r="BC142" i="57"/>
  <c r="BC128" i="57"/>
  <c r="BC135" i="57" s="1"/>
  <c r="BB128" i="57"/>
  <c r="BB120" i="57"/>
  <c r="BB103" i="57"/>
  <c r="BB102" i="57"/>
  <c r="BB100" i="57"/>
  <c r="BB101" i="57" s="1"/>
  <c r="BB78" i="57"/>
  <c r="BC78" i="57" s="1"/>
  <c r="BC77" i="57"/>
  <c r="BB64" i="57"/>
  <c r="BB70" i="57" s="1"/>
  <c r="BB53" i="57"/>
  <c r="BB55" i="57" s="1"/>
  <c r="BC42" i="57"/>
  <c r="BC40" i="57"/>
  <c r="BA180" i="55"/>
  <c r="BB154" i="55"/>
  <c r="BC145" i="55"/>
  <c r="BC144" i="55"/>
  <c r="BC143" i="55"/>
  <c r="BC142" i="55"/>
  <c r="BC128" i="55"/>
  <c r="BC135" i="55" s="1"/>
  <c r="BB128" i="55"/>
  <c r="BB120" i="55"/>
  <c r="BB102" i="55"/>
  <c r="BA181" i="55" s="1"/>
  <c r="BB100" i="55"/>
  <c r="BB101" i="55" s="1"/>
  <c r="BB78" i="55"/>
  <c r="BC78" i="55" s="1"/>
  <c r="BC77" i="55"/>
  <c r="BB64" i="55"/>
  <c r="BB70" i="55" s="1"/>
  <c r="BB53" i="55"/>
  <c r="BB55" i="55" s="1"/>
  <c r="BC42" i="55"/>
  <c r="BC40" i="55"/>
  <c r="BC38" i="55"/>
  <c r="BA180" i="74"/>
  <c r="BB154" i="74"/>
  <c r="BC145" i="74"/>
  <c r="BC144" i="74"/>
  <c r="BC143" i="74"/>
  <c r="BC142" i="74"/>
  <c r="BC128" i="74"/>
  <c r="BC135" i="74" s="1"/>
  <c r="BB128" i="74"/>
  <c r="BB120" i="74"/>
  <c r="BB103" i="74"/>
  <c r="BB102" i="74"/>
  <c r="BB100" i="74"/>
  <c r="BB101" i="74" s="1"/>
  <c r="BB78" i="74"/>
  <c r="BC78" i="74" s="1"/>
  <c r="BC77" i="74"/>
  <c r="BB64" i="74"/>
  <c r="BB70" i="74" s="1"/>
  <c r="BB53" i="74"/>
  <c r="BB55" i="74" s="1"/>
  <c r="BC42" i="74"/>
  <c r="BC40" i="74"/>
  <c r="BC38" i="74"/>
  <c r="BA180" i="54"/>
  <c r="BB154" i="54"/>
  <c r="BC145" i="54"/>
  <c r="BC144" i="54"/>
  <c r="BC143" i="54"/>
  <c r="BC142" i="54"/>
  <c r="BC128" i="54"/>
  <c r="BC135" i="54" s="1"/>
  <c r="BB128" i="54"/>
  <c r="BB120" i="54"/>
  <c r="BB103" i="54"/>
  <c r="BB102" i="54"/>
  <c r="BA181" i="54" s="1"/>
  <c r="BB100" i="54"/>
  <c r="BB101" i="54" s="1"/>
  <c r="BB78" i="54"/>
  <c r="BC78" i="54" s="1"/>
  <c r="BC77" i="54"/>
  <c r="BB64" i="54"/>
  <c r="BB70" i="54" s="1"/>
  <c r="BB53" i="54"/>
  <c r="BA179" i="54" s="1"/>
  <c r="BC42" i="54"/>
  <c r="BC40" i="54"/>
  <c r="BC38" i="54"/>
  <c r="BA180" i="37"/>
  <c r="BB154" i="37"/>
  <c r="BC145" i="37"/>
  <c r="BC144" i="37"/>
  <c r="BC143" i="37"/>
  <c r="BC142" i="37"/>
  <c r="BC128" i="37"/>
  <c r="BC135" i="37" s="1"/>
  <c r="BB128" i="37"/>
  <c r="BB120" i="37"/>
  <c r="BB103" i="37"/>
  <c r="BB102" i="37"/>
  <c r="BA181" i="37" s="1"/>
  <c r="BB78" i="37"/>
  <c r="BC78" i="37" s="1"/>
  <c r="BC77" i="37"/>
  <c r="BB64" i="37"/>
  <c r="BB70" i="37" s="1"/>
  <c r="BB53" i="37"/>
  <c r="BB55" i="37" s="1"/>
  <c r="BC42" i="37"/>
  <c r="BC40" i="37"/>
  <c r="BC38" i="37"/>
  <c r="BA180" i="52"/>
  <c r="BB154" i="52"/>
  <c r="BC128" i="52"/>
  <c r="BC135" i="52" s="1"/>
  <c r="BB128" i="52"/>
  <c r="BB120" i="52"/>
  <c r="BB103" i="52"/>
  <c r="BB102" i="52"/>
  <c r="BB100" i="52"/>
  <c r="BB78" i="52"/>
  <c r="BC78" i="52" s="1"/>
  <c r="BC84" i="52" s="1"/>
  <c r="BC93" i="52" s="1"/>
  <c r="BB64" i="52"/>
  <c r="BB70" i="52" s="1"/>
  <c r="BB53" i="52"/>
  <c r="BB55" i="52" s="1"/>
  <c r="BC42" i="52"/>
  <c r="BC40" i="52"/>
  <c r="BC38" i="52"/>
  <c r="DO36" i="73"/>
  <c r="DN36" i="73"/>
  <c r="DO30" i="73"/>
  <c r="DN30" i="73"/>
  <c r="BB104" i="70" l="1"/>
  <c r="BB106" i="70" s="1"/>
  <c r="BB104" i="52"/>
  <c r="BC84" i="74"/>
  <c r="BC93" i="74" s="1"/>
  <c r="BB104" i="64"/>
  <c r="BB56" i="52"/>
  <c r="BC183" i="52" s="1"/>
  <c r="BC84" i="55"/>
  <c r="BC93" i="55" s="1"/>
  <c r="BB104" i="37"/>
  <c r="BC84" i="60"/>
  <c r="BC93" i="60" s="1"/>
  <c r="BB104" i="69"/>
  <c r="BB106" i="69" s="1"/>
  <c r="BC84" i="64"/>
  <c r="BC93" i="64" s="1"/>
  <c r="BB104" i="60"/>
  <c r="BB106" i="60" s="1"/>
  <c r="BC84" i="57"/>
  <c r="BC93" i="57" s="1"/>
  <c r="BB104" i="57"/>
  <c r="BB104" i="74"/>
  <c r="CL39" i="74"/>
  <c r="CL41" i="74" s="1"/>
  <c r="CL44" i="74" s="1"/>
  <c r="CE39" i="74"/>
  <c r="CE41" i="74" s="1"/>
  <c r="CE44" i="74" s="1"/>
  <c r="BC84" i="54"/>
  <c r="BC93" i="54" s="1"/>
  <c r="BB55" i="54"/>
  <c r="BB56" i="54" s="1"/>
  <c r="BC84" i="37"/>
  <c r="BC93" i="37" s="1"/>
  <c r="BC39" i="52"/>
  <c r="BB101" i="52"/>
  <c r="BC146" i="60"/>
  <c r="BC170" i="60" s="1"/>
  <c r="BC146" i="69"/>
  <c r="BC170" i="69" s="1"/>
  <c r="BC146" i="54"/>
  <c r="BC170" i="54" s="1"/>
  <c r="BC146" i="57"/>
  <c r="BC170" i="57" s="1"/>
  <c r="BC146" i="67"/>
  <c r="BC170" i="67" s="1"/>
  <c r="DO38" i="73"/>
  <c r="DN38" i="73"/>
  <c r="BC146" i="55"/>
  <c r="BC170" i="55" s="1"/>
  <c r="BC146" i="64"/>
  <c r="BC170" i="64" s="1"/>
  <c r="BC146" i="74"/>
  <c r="BC170" i="74" s="1"/>
  <c r="BC146" i="56"/>
  <c r="BC170" i="56" s="1"/>
  <c r="BC84" i="70"/>
  <c r="BC93" i="70" s="1"/>
  <c r="BB56" i="70"/>
  <c r="BC39" i="70"/>
  <c r="BC41" i="70" s="1"/>
  <c r="BA179" i="70"/>
  <c r="BA181" i="70"/>
  <c r="BC84" i="69"/>
  <c r="BC93" i="69" s="1"/>
  <c r="BB56" i="69"/>
  <c r="BC39" i="69"/>
  <c r="BC41" i="69" s="1"/>
  <c r="BA179" i="69"/>
  <c r="BA181" i="69"/>
  <c r="BC84" i="67"/>
  <c r="BC93" i="67" s="1"/>
  <c r="BB104" i="67"/>
  <c r="BB106" i="67" s="1"/>
  <c r="BB56" i="67"/>
  <c r="BC39" i="67"/>
  <c r="BC41" i="67" s="1"/>
  <c r="BA179" i="67"/>
  <c r="BA181" i="67"/>
  <c r="BB106" i="64"/>
  <c r="BB56" i="64"/>
  <c r="BB57" i="64" s="1"/>
  <c r="BA179" i="64"/>
  <c r="BA182" i="64" s="1"/>
  <c r="BB56" i="60"/>
  <c r="BB57" i="60" s="1"/>
  <c r="BA179" i="60"/>
  <c r="BA182" i="60" s="1"/>
  <c r="BC84" i="56"/>
  <c r="BC93" i="56" s="1"/>
  <c r="BB104" i="56"/>
  <c r="BB106" i="56" s="1"/>
  <c r="BB56" i="56"/>
  <c r="BB57" i="56" s="1"/>
  <c r="BA179" i="56"/>
  <c r="BA181" i="56"/>
  <c r="BB106" i="57"/>
  <c r="BB56" i="57"/>
  <c r="BA179" i="57"/>
  <c r="BA181" i="57"/>
  <c r="BB56" i="55"/>
  <c r="BB57" i="55" s="1"/>
  <c r="BC39" i="55"/>
  <c r="BA179" i="55"/>
  <c r="BA182" i="55" s="1"/>
  <c r="BB106" i="74"/>
  <c r="BB56" i="74"/>
  <c r="BB57" i="74" s="1"/>
  <c r="BC39" i="74"/>
  <c r="BA179" i="74"/>
  <c r="BA181" i="74"/>
  <c r="BA182" i="54"/>
  <c r="BB104" i="54"/>
  <c r="BC39" i="54"/>
  <c r="BC41" i="54" s="1"/>
  <c r="BC146" i="37"/>
  <c r="BC170" i="37" s="1"/>
  <c r="BA179" i="37"/>
  <c r="BA182" i="37" s="1"/>
  <c r="BB56" i="37"/>
  <c r="BB57" i="37" s="1"/>
  <c r="BC39" i="37"/>
  <c r="BA179" i="52"/>
  <c r="BA181" i="52"/>
  <c r="DN32" i="73"/>
  <c r="DN33" i="73" s="1"/>
  <c r="DO32" i="73"/>
  <c r="DO33" i="73" s="1"/>
  <c r="BB106" i="52" l="1"/>
  <c r="BA182" i="56"/>
  <c r="BA182" i="74"/>
  <c r="BB57" i="52"/>
  <c r="BA182" i="69"/>
  <c r="CL114" i="74"/>
  <c r="CL68" i="74"/>
  <c r="CL105" i="74"/>
  <c r="CL67" i="74"/>
  <c r="CL66" i="74"/>
  <c r="CL65" i="74"/>
  <c r="CL119" i="74"/>
  <c r="CL118" i="74"/>
  <c r="CL63" i="74"/>
  <c r="CL116" i="74"/>
  <c r="CL62" i="74"/>
  <c r="CL115" i="74"/>
  <c r="CL69" i="74"/>
  <c r="CL103" i="74"/>
  <c r="CL104" i="74"/>
  <c r="CL64" i="74"/>
  <c r="CL54" i="74"/>
  <c r="CL100" i="74"/>
  <c r="CL166" i="74"/>
  <c r="CL102" i="74"/>
  <c r="CL53" i="74"/>
  <c r="CL56" i="74"/>
  <c r="CL101" i="74"/>
  <c r="CE105" i="74"/>
  <c r="CE67" i="74"/>
  <c r="CE66" i="74"/>
  <c r="CE65" i="74"/>
  <c r="CE119" i="74"/>
  <c r="CE118" i="74"/>
  <c r="CE63" i="74"/>
  <c r="CE116" i="74"/>
  <c r="CE62" i="74"/>
  <c r="CE115" i="74"/>
  <c r="CE69" i="74"/>
  <c r="CE114" i="74"/>
  <c r="CE68" i="74"/>
  <c r="CE101" i="74"/>
  <c r="CE102" i="74"/>
  <c r="CE100" i="74"/>
  <c r="CE103" i="74"/>
  <c r="CE64" i="74"/>
  <c r="CE104" i="74"/>
  <c r="CE56" i="74"/>
  <c r="CE54" i="74"/>
  <c r="CE53" i="74"/>
  <c r="CE166" i="74"/>
  <c r="BC41" i="52"/>
  <c r="BC44" i="52" s="1"/>
  <c r="BC44" i="54"/>
  <c r="BC54" i="54" s="1"/>
  <c r="BC44" i="70"/>
  <c r="BC114" i="70" s="1"/>
  <c r="BA182" i="70"/>
  <c r="BC183" i="70"/>
  <c r="BB57" i="70"/>
  <c r="BC44" i="69"/>
  <c r="BC54" i="69" s="1"/>
  <c r="BC183" i="69"/>
  <c r="BB57" i="69"/>
  <c r="BC44" i="67"/>
  <c r="BC54" i="67" s="1"/>
  <c r="BC183" i="67"/>
  <c r="BB57" i="67"/>
  <c r="BA182" i="67"/>
  <c r="BC183" i="64"/>
  <c r="BC184" i="64" s="1"/>
  <c r="BC183" i="60"/>
  <c r="BC184" i="60" s="1"/>
  <c r="BC183" i="56"/>
  <c r="BC184" i="56" s="1"/>
  <c r="BC183" i="57"/>
  <c r="BA182" i="57"/>
  <c r="BB57" i="57"/>
  <c r="BC41" i="55"/>
  <c r="BC44" i="55" s="1"/>
  <c r="BC56" i="55" s="1"/>
  <c r="BC183" i="55"/>
  <c r="BC184" i="55" s="1"/>
  <c r="BC183" i="74"/>
  <c r="BC184" i="74" s="1"/>
  <c r="BC41" i="74"/>
  <c r="BC44" i="74" s="1"/>
  <c r="BC119" i="54"/>
  <c r="BC67" i="54"/>
  <c r="BC66" i="54"/>
  <c r="BC118" i="54"/>
  <c r="BC64" i="54"/>
  <c r="BC116" i="54"/>
  <c r="BC114" i="54"/>
  <c r="BC63" i="54"/>
  <c r="BC166" i="54"/>
  <c r="BC103" i="54"/>
  <c r="BC117" i="54"/>
  <c r="BC100" i="54"/>
  <c r="BC101" i="54"/>
  <c r="BB106" i="54"/>
  <c r="BC104" i="54"/>
  <c r="BC183" i="54"/>
  <c r="BC184" i="54" s="1"/>
  <c r="BB57" i="54"/>
  <c r="BC56" i="54"/>
  <c r="BC41" i="37"/>
  <c r="BC44" i="37" s="1"/>
  <c r="BC183" i="37"/>
  <c r="BC184" i="37" s="1"/>
  <c r="BA182" i="52"/>
  <c r="BC184" i="52" s="1"/>
  <c r="BC105" i="54" l="1"/>
  <c r="BC102" i="54"/>
  <c r="BC115" i="54"/>
  <c r="BC62" i="54"/>
  <c r="BC53" i="54"/>
  <c r="BC65" i="54"/>
  <c r="BC184" i="69"/>
  <c r="CE55" i="74"/>
  <c r="CE57" i="74" s="1"/>
  <c r="CE91" i="74" s="1"/>
  <c r="BC103" i="70"/>
  <c r="BC63" i="70"/>
  <c r="BC68" i="54"/>
  <c r="BC69" i="54"/>
  <c r="CE106" i="74"/>
  <c r="CE168" i="74" s="1"/>
  <c r="BC65" i="70"/>
  <c r="BC56" i="70"/>
  <c r="BC102" i="70"/>
  <c r="BC118" i="70"/>
  <c r="BC104" i="70"/>
  <c r="BC67" i="70"/>
  <c r="BC119" i="70"/>
  <c r="BC53" i="70"/>
  <c r="BC115" i="70"/>
  <c r="BC68" i="70"/>
  <c r="BC100" i="70"/>
  <c r="BC116" i="70"/>
  <c r="BC69" i="70"/>
  <c r="BC117" i="70"/>
  <c r="BC64" i="70"/>
  <c r="BC54" i="70"/>
  <c r="BC101" i="70"/>
  <c r="BC66" i="70"/>
  <c r="BC184" i="57"/>
  <c r="CE70" i="74"/>
  <c r="CE92" i="74" s="1"/>
  <c r="CL70" i="74"/>
  <c r="CL92" i="74" s="1"/>
  <c r="CL106" i="74"/>
  <c r="CL168" i="74" s="1"/>
  <c r="CL55" i="74"/>
  <c r="CL57" i="74" s="1"/>
  <c r="CL91" i="74" s="1"/>
  <c r="BC66" i="52"/>
  <c r="BC100" i="52"/>
  <c r="BC104" i="52"/>
  <c r="BC63" i="52"/>
  <c r="BC105" i="52"/>
  <c r="BC65" i="52"/>
  <c r="BC102" i="52"/>
  <c r="BC166" i="52"/>
  <c r="BC68" i="52"/>
  <c r="BC103" i="52"/>
  <c r="BC54" i="52"/>
  <c r="BC62" i="52"/>
  <c r="BC64" i="52"/>
  <c r="BC67" i="52"/>
  <c r="BC53" i="52"/>
  <c r="BC69" i="52"/>
  <c r="BC101" i="52"/>
  <c r="BC119" i="67"/>
  <c r="BC56" i="67"/>
  <c r="BC53" i="67"/>
  <c r="BC55" i="67" s="1"/>
  <c r="BC66" i="67"/>
  <c r="BC118" i="67"/>
  <c r="BC67" i="67"/>
  <c r="BC105" i="70"/>
  <c r="BC62" i="70"/>
  <c r="BC166" i="70"/>
  <c r="BC166" i="69"/>
  <c r="BC65" i="69"/>
  <c r="BC62" i="69"/>
  <c r="BC66" i="69"/>
  <c r="BC116" i="69"/>
  <c r="BC118" i="69"/>
  <c r="BC105" i="69"/>
  <c r="BC63" i="69"/>
  <c r="BC67" i="69"/>
  <c r="BC53" i="69"/>
  <c r="BC55" i="69" s="1"/>
  <c r="BC119" i="69"/>
  <c r="BC56" i="69"/>
  <c r="BC103" i="69"/>
  <c r="BC102" i="69"/>
  <c r="BC68" i="69"/>
  <c r="BC114" i="69"/>
  <c r="BC64" i="69"/>
  <c r="BC117" i="69"/>
  <c r="BC104" i="69"/>
  <c r="BC69" i="69"/>
  <c r="BC115" i="69"/>
  <c r="BC100" i="69"/>
  <c r="BC101" i="69"/>
  <c r="BC68" i="67"/>
  <c r="BC62" i="67"/>
  <c r="BC100" i="67"/>
  <c r="BC114" i="67"/>
  <c r="BC104" i="67"/>
  <c r="BC63" i="67"/>
  <c r="BC166" i="67"/>
  <c r="BC115" i="67"/>
  <c r="BC101" i="67"/>
  <c r="BC116" i="67"/>
  <c r="BC117" i="67"/>
  <c r="BC64" i="67"/>
  <c r="BC105" i="67"/>
  <c r="BC65" i="67"/>
  <c r="BC184" i="70"/>
  <c r="BC184" i="67"/>
  <c r="BC102" i="67"/>
  <c r="BC69" i="67"/>
  <c r="BC103" i="67"/>
  <c r="BC54" i="55"/>
  <c r="BC102" i="55"/>
  <c r="BC69" i="55"/>
  <c r="BC68" i="55"/>
  <c r="BC119" i="55"/>
  <c r="BC67" i="55"/>
  <c r="BC118" i="55"/>
  <c r="BC66" i="55"/>
  <c r="BC65" i="55"/>
  <c r="BC64" i="55"/>
  <c r="BC116" i="55"/>
  <c r="BC63" i="55"/>
  <c r="BC115" i="55"/>
  <c r="BC114" i="55"/>
  <c r="BC62" i="55"/>
  <c r="BC166" i="55"/>
  <c r="BC105" i="55"/>
  <c r="BC100" i="55"/>
  <c r="BC101" i="55"/>
  <c r="BC53" i="55"/>
  <c r="BC117" i="55"/>
  <c r="BC54" i="74"/>
  <c r="BC69" i="74"/>
  <c r="BC68" i="74"/>
  <c r="BC119" i="74"/>
  <c r="BC67" i="74"/>
  <c r="BC118" i="74"/>
  <c r="BC66" i="74"/>
  <c r="BC65" i="74"/>
  <c r="BC64" i="74"/>
  <c r="BC116" i="74"/>
  <c r="BC166" i="74"/>
  <c r="BC115" i="74"/>
  <c r="BC63" i="74"/>
  <c r="BC114" i="74"/>
  <c r="BC62" i="74"/>
  <c r="BC105" i="74"/>
  <c r="BC104" i="74"/>
  <c r="BC101" i="74"/>
  <c r="BC102" i="74"/>
  <c r="BC53" i="74"/>
  <c r="BC117" i="74"/>
  <c r="BC100" i="74"/>
  <c r="BC103" i="74"/>
  <c r="BC56" i="74"/>
  <c r="BC106" i="54"/>
  <c r="BC168" i="54" s="1"/>
  <c r="BC120" i="54"/>
  <c r="BC134" i="54" s="1"/>
  <c r="BC136" i="54" s="1"/>
  <c r="BC169" i="54" s="1"/>
  <c r="BC55" i="54"/>
  <c r="BC57" i="54" s="1"/>
  <c r="BC91" i="54" s="1"/>
  <c r="BC54" i="37"/>
  <c r="BC119" i="37"/>
  <c r="BC67" i="37"/>
  <c r="BC118" i="37"/>
  <c r="BC66" i="37"/>
  <c r="BC69" i="37"/>
  <c r="BC68" i="37"/>
  <c r="BC62" i="37"/>
  <c r="BC65" i="37"/>
  <c r="BC64" i="37"/>
  <c r="BC116" i="37"/>
  <c r="BC115" i="37"/>
  <c r="BC63" i="37"/>
  <c r="BC114" i="37"/>
  <c r="BC105" i="37"/>
  <c r="BC166" i="37"/>
  <c r="BC103" i="37"/>
  <c r="BC102" i="37"/>
  <c r="BC53" i="37"/>
  <c r="BC104" i="37"/>
  <c r="BC117" i="37"/>
  <c r="BC56" i="37"/>
  <c r="CE94" i="74" l="1"/>
  <c r="CE167" i="74" s="1"/>
  <c r="BC120" i="70"/>
  <c r="BC134" i="70" s="1"/>
  <c r="BC136" i="70" s="1"/>
  <c r="BC169" i="70" s="1"/>
  <c r="BC57" i="67"/>
  <c r="BC91" i="67" s="1"/>
  <c r="BC70" i="70"/>
  <c r="BC92" i="70" s="1"/>
  <c r="BC57" i="69"/>
  <c r="BC91" i="69" s="1"/>
  <c r="BC70" i="54"/>
  <c r="BC92" i="54" s="1"/>
  <c r="BC94" i="54" s="1"/>
  <c r="BC55" i="52"/>
  <c r="BC55" i="55"/>
  <c r="BC57" i="55" s="1"/>
  <c r="BC91" i="55" s="1"/>
  <c r="BC55" i="37"/>
  <c r="BC57" i="37" s="1"/>
  <c r="BC91" i="37" s="1"/>
  <c r="BC106" i="70"/>
  <c r="BC168" i="70" s="1"/>
  <c r="CL94" i="74"/>
  <c r="CL167" i="74" s="1"/>
  <c r="BC55" i="70"/>
  <c r="BC57" i="70" s="1"/>
  <c r="BC91" i="70" s="1"/>
  <c r="BC94" i="70" s="1"/>
  <c r="BC167" i="70" s="1"/>
  <c r="BC120" i="67"/>
  <c r="BC134" i="67" s="1"/>
  <c r="BC136" i="67" s="1"/>
  <c r="BC169" i="67" s="1"/>
  <c r="BC70" i="52"/>
  <c r="BC92" i="52" s="1"/>
  <c r="BC106" i="52"/>
  <c r="BC168" i="52" s="1"/>
  <c r="BC70" i="69"/>
  <c r="BC92" i="69" s="1"/>
  <c r="BC106" i="69"/>
  <c r="BC168" i="69" s="1"/>
  <c r="BC120" i="69"/>
  <c r="BC134" i="69" s="1"/>
  <c r="BC136" i="69" s="1"/>
  <c r="BC169" i="69" s="1"/>
  <c r="BC70" i="67"/>
  <c r="BC92" i="67" s="1"/>
  <c r="BC94" i="67" s="1"/>
  <c r="BC167" i="67" s="1"/>
  <c r="BC106" i="67"/>
  <c r="BC168" i="67" s="1"/>
  <c r="BC55" i="74"/>
  <c r="BC57" i="74" s="1"/>
  <c r="BC91" i="74" s="1"/>
  <c r="BC106" i="74"/>
  <c r="BC168" i="74" s="1"/>
  <c r="BC70" i="55"/>
  <c r="BC92" i="55" s="1"/>
  <c r="BC120" i="55"/>
  <c r="BC134" i="55" s="1"/>
  <c r="BC136" i="55" s="1"/>
  <c r="BC169" i="55" s="1"/>
  <c r="BC70" i="74"/>
  <c r="BC92" i="74" s="1"/>
  <c r="BC120" i="74"/>
  <c r="BC134" i="74" s="1"/>
  <c r="BC136" i="74" s="1"/>
  <c r="BC169" i="74" s="1"/>
  <c r="BC70" i="37"/>
  <c r="BC92" i="37" s="1"/>
  <c r="BC120" i="37"/>
  <c r="BC134" i="37" s="1"/>
  <c r="BC136" i="37" s="1"/>
  <c r="BC169" i="37" s="1"/>
  <c r="BC94" i="69" l="1"/>
  <c r="BC94" i="55"/>
  <c r="BC171" i="67"/>
  <c r="BC94" i="37"/>
  <c r="BC167" i="37" s="1"/>
  <c r="BC152" i="67"/>
  <c r="BC153" i="67" s="1"/>
  <c r="BC155" i="67" s="1"/>
  <c r="BC167" i="69"/>
  <c r="BC171" i="69" s="1"/>
  <c r="BC152" i="69"/>
  <c r="BC167" i="55"/>
  <c r="BC94" i="74"/>
  <c r="BC167" i="54"/>
  <c r="BC171" i="54" s="1"/>
  <c r="BC152" i="54"/>
  <c r="BC157" i="67" l="1"/>
  <c r="BC158" i="67"/>
  <c r="BC156" i="67"/>
  <c r="BC153" i="69"/>
  <c r="BC157" i="69" s="1"/>
  <c r="BC167" i="74"/>
  <c r="BC171" i="74" s="1"/>
  <c r="BC152" i="74"/>
  <c r="BC153" i="74" s="1"/>
  <c r="BC153" i="54"/>
  <c r="BC158" i="54" s="1"/>
  <c r="BC154" i="67" l="1"/>
  <c r="BC159" i="67" s="1"/>
  <c r="BC172" i="67" s="1"/>
  <c r="BC173" i="67" s="1"/>
  <c r="DJ21" i="73" s="1"/>
  <c r="BC158" i="69"/>
  <c r="BC156" i="54"/>
  <c r="BC156" i="69"/>
  <c r="BC155" i="69"/>
  <c r="BC155" i="74"/>
  <c r="BC156" i="74"/>
  <c r="BC157" i="74"/>
  <c r="BC158" i="74"/>
  <c r="BC155" i="54"/>
  <c r="BC157" i="54"/>
  <c r="BC174" i="67" l="1"/>
  <c r="DL21" i="73"/>
  <c r="DN21" i="73"/>
  <c r="DO21" i="73" s="1"/>
  <c r="DN23" i="73"/>
  <c r="DO23" i="73" s="1"/>
  <c r="DL23" i="73"/>
  <c r="BC154" i="69"/>
  <c r="BC159" i="69" s="1"/>
  <c r="BC172" i="69" s="1"/>
  <c r="BC173" i="69" s="1"/>
  <c r="BC154" i="74"/>
  <c r="BC159" i="74" s="1"/>
  <c r="BC172" i="74" s="1"/>
  <c r="BC173" i="74" s="1"/>
  <c r="DJ12" i="73" s="1"/>
  <c r="BC154" i="54"/>
  <c r="BC159" i="54" s="1"/>
  <c r="BC172" i="54" s="1"/>
  <c r="BC173" i="54" s="1"/>
  <c r="DJ10" i="73" s="1"/>
  <c r="BC174" i="69" l="1"/>
  <c r="DJ22" i="73"/>
  <c r="DN6" i="73"/>
  <c r="DL20" i="73"/>
  <c r="DN20" i="73"/>
  <c r="DO20" i="73" s="1"/>
  <c r="BC174" i="74"/>
  <c r="BC174" i="54"/>
  <c r="AH27" i="37"/>
  <c r="M27" i="37"/>
  <c r="DN22" i="73" l="1"/>
  <c r="DO22" i="73" s="1"/>
  <c r="DL22" i="73"/>
  <c r="DL12" i="73"/>
  <c r="DN12" i="73"/>
  <c r="DO12" i="73" s="1"/>
  <c r="DO6" i="73"/>
  <c r="DL10" i="73"/>
  <c r="DN10" i="73"/>
  <c r="DO10" i="73" s="1"/>
  <c r="L78" i="58" l="1"/>
  <c r="CR78" i="70" l="1"/>
  <c r="BW78" i="70"/>
  <c r="CR78" i="64"/>
  <c r="CS78" i="64" s="1"/>
  <c r="BW78" i="64"/>
  <c r="GE26" i="73"/>
  <c r="GE25" i="73"/>
  <c r="BX27" i="70"/>
  <c r="CQ180" i="70"/>
  <c r="CR154" i="70"/>
  <c r="CS128" i="70"/>
  <c r="CS135" i="70" s="1"/>
  <c r="CR128" i="70"/>
  <c r="CR103" i="70"/>
  <c r="CR102" i="70"/>
  <c r="CQ181" i="70" s="1"/>
  <c r="CR100" i="70"/>
  <c r="CR101" i="70" s="1"/>
  <c r="CS78" i="70"/>
  <c r="CS77" i="70"/>
  <c r="CR64" i="70"/>
  <c r="CR70" i="70" s="1"/>
  <c r="CR53" i="70"/>
  <c r="CQ179" i="70" s="1"/>
  <c r="CS42" i="70"/>
  <c r="CS40" i="70"/>
  <c r="BP78" i="70"/>
  <c r="CQ180" i="69"/>
  <c r="CR154" i="69"/>
  <c r="CS128" i="69"/>
  <c r="CS135" i="69" s="1"/>
  <c r="CR128" i="69"/>
  <c r="CR103" i="69"/>
  <c r="CR102" i="69"/>
  <c r="CQ181" i="69" s="1"/>
  <c r="CR100" i="69"/>
  <c r="CR101" i="69" s="1"/>
  <c r="CR78" i="69"/>
  <c r="CS78" i="69" s="1"/>
  <c r="CS77" i="69"/>
  <c r="CR64" i="69"/>
  <c r="CR70" i="69" s="1"/>
  <c r="CR53" i="69"/>
  <c r="CQ179" i="69" s="1"/>
  <c r="CS42" i="69"/>
  <c r="CS40" i="69"/>
  <c r="CS38" i="69"/>
  <c r="BW78" i="69"/>
  <c r="BP78" i="69"/>
  <c r="BX27" i="69"/>
  <c r="CE27" i="69" s="1"/>
  <c r="CQ180" i="67"/>
  <c r="CR154" i="67"/>
  <c r="CS128" i="67"/>
  <c r="CS135" i="67" s="1"/>
  <c r="CR128" i="67"/>
  <c r="CR120" i="67"/>
  <c r="CR103" i="67"/>
  <c r="CR102" i="67"/>
  <c r="CR100" i="67"/>
  <c r="CR78" i="67"/>
  <c r="CS78" i="67" s="1"/>
  <c r="CS77" i="67"/>
  <c r="CR64" i="67"/>
  <c r="CR70" i="67" s="1"/>
  <c r="CR53" i="67"/>
  <c r="CR55" i="67" s="1"/>
  <c r="CS42" i="67"/>
  <c r="CS40" i="67"/>
  <c r="BW78" i="67"/>
  <c r="BP78" i="67"/>
  <c r="BQ27" i="67"/>
  <c r="BX27" i="67" s="1"/>
  <c r="DA128" i="66"/>
  <c r="DA135" i="66" s="1"/>
  <c r="CZ78" i="66"/>
  <c r="CE78" i="66"/>
  <c r="CY180" i="66"/>
  <c r="CZ154" i="66"/>
  <c r="CZ128" i="66"/>
  <c r="CZ103" i="66"/>
  <c r="CZ102" i="66"/>
  <c r="CZ100" i="66"/>
  <c r="DA78" i="66"/>
  <c r="DA77" i="66"/>
  <c r="CZ64" i="66"/>
  <c r="CZ70" i="66" s="1"/>
  <c r="CZ53" i="66"/>
  <c r="CY179" i="66" s="1"/>
  <c r="DA42" i="66"/>
  <c r="DA40" i="66"/>
  <c r="CZ38" i="66"/>
  <c r="BW78" i="66"/>
  <c r="CQ180" i="64"/>
  <c r="CR154" i="64"/>
  <c r="CS128" i="64"/>
  <c r="CS135" i="64" s="1"/>
  <c r="CR128" i="64"/>
  <c r="CR103" i="64"/>
  <c r="CR102" i="64"/>
  <c r="CR100" i="64"/>
  <c r="CR101" i="64" s="1"/>
  <c r="CS77" i="64"/>
  <c r="CR64" i="64"/>
  <c r="CR70" i="64" s="1"/>
  <c r="CR53" i="64"/>
  <c r="CR55" i="64" s="1"/>
  <c r="CS42" i="64"/>
  <c r="CS40" i="64"/>
  <c r="BX40" i="64"/>
  <c r="BP78" i="64"/>
  <c r="CQ180" i="60"/>
  <c r="CR154" i="60"/>
  <c r="CS128" i="60"/>
  <c r="CS135" i="60" s="1"/>
  <c r="CR128" i="60"/>
  <c r="CR103" i="60"/>
  <c r="CR102" i="60"/>
  <c r="CQ181" i="60" s="1"/>
  <c r="CR100" i="60"/>
  <c r="CR78" i="60"/>
  <c r="CS78" i="60" s="1"/>
  <c r="CS77" i="60"/>
  <c r="CR64" i="60"/>
  <c r="CR70" i="60" s="1"/>
  <c r="CR53" i="60"/>
  <c r="CQ179" i="60" s="1"/>
  <c r="CS42" i="60"/>
  <c r="CS40" i="60"/>
  <c r="BW78" i="60"/>
  <c r="BP78" i="60"/>
  <c r="CS128" i="56"/>
  <c r="CS135" i="56" s="1"/>
  <c r="CR78" i="56"/>
  <c r="BW78" i="56"/>
  <c r="CS84" i="64" l="1"/>
  <c r="CS93" i="64" s="1"/>
  <c r="CR104" i="67"/>
  <c r="CR55" i="70"/>
  <c r="CS84" i="60"/>
  <c r="CS93" i="60" s="1"/>
  <c r="CQ182" i="70"/>
  <c r="CS38" i="70"/>
  <c r="CS39" i="70" s="1"/>
  <c r="CE27" i="70"/>
  <c r="CE38" i="69"/>
  <c r="CL27" i="69"/>
  <c r="CL38" i="69" s="1"/>
  <c r="CS27" i="67"/>
  <c r="CS38" i="67" s="1"/>
  <c r="CS39" i="67" s="1"/>
  <c r="CS41" i="67" s="1"/>
  <c r="CS44" i="67" s="1"/>
  <c r="CE27" i="67"/>
  <c r="CZ27" i="67" s="1"/>
  <c r="CZ38" i="67" s="1"/>
  <c r="CQ182" i="60"/>
  <c r="CR55" i="60"/>
  <c r="CR56" i="60" s="1"/>
  <c r="CR57" i="60" s="1"/>
  <c r="CR104" i="60"/>
  <c r="DA84" i="66"/>
  <c r="DA93" i="66" s="1"/>
  <c r="CZ55" i="66"/>
  <c r="CZ56" i="66" s="1"/>
  <c r="CZ57" i="66" s="1"/>
  <c r="CS84" i="70"/>
  <c r="CS93" i="70" s="1"/>
  <c r="CR56" i="70"/>
  <c r="CS183" i="70" s="1"/>
  <c r="CS184" i="70" s="1"/>
  <c r="CS84" i="67"/>
  <c r="CS93" i="67" s="1"/>
  <c r="CR101" i="67"/>
  <c r="CQ179" i="67"/>
  <c r="GE32" i="73"/>
  <c r="GE33" i="73" s="1"/>
  <c r="GF32" i="73"/>
  <c r="GF33" i="73" s="1"/>
  <c r="CR104" i="70"/>
  <c r="CS84" i="69"/>
  <c r="CS93" i="69" s="1"/>
  <c r="CS39" i="69"/>
  <c r="CS41" i="69" s="1"/>
  <c r="CS44" i="69" s="1"/>
  <c r="CQ182" i="69"/>
  <c r="CR55" i="69"/>
  <c r="CR104" i="69"/>
  <c r="CR56" i="67"/>
  <c r="CR57" i="67" s="1"/>
  <c r="CQ181" i="67"/>
  <c r="CZ104" i="66"/>
  <c r="CZ101" i="66"/>
  <c r="CY181" i="66"/>
  <c r="CY182" i="66" s="1"/>
  <c r="CR56" i="64"/>
  <c r="CR104" i="64"/>
  <c r="CR106" i="64" s="1"/>
  <c r="CQ179" i="64"/>
  <c r="CQ181" i="64"/>
  <c r="CR101" i="60"/>
  <c r="CR106" i="67" l="1"/>
  <c r="CZ39" i="67"/>
  <c r="CZ41" i="67" s="1"/>
  <c r="CZ44" i="67" s="1"/>
  <c r="CQ182" i="67"/>
  <c r="CE38" i="70"/>
  <c r="CL27" i="70"/>
  <c r="CL38" i="70" s="1"/>
  <c r="CL39" i="69"/>
  <c r="CL41" i="69" s="1"/>
  <c r="CL44" i="69" s="1"/>
  <c r="CE39" i="69"/>
  <c r="CE41" i="69" s="1"/>
  <c r="CE44" i="69" s="1"/>
  <c r="CE38" i="67"/>
  <c r="CL27" i="67"/>
  <c r="CL38" i="67" s="1"/>
  <c r="CL39" i="67" s="1"/>
  <c r="CL41" i="67" s="1"/>
  <c r="CL44" i="67" s="1"/>
  <c r="CQ182" i="64"/>
  <c r="CS118" i="67"/>
  <c r="CS114" i="67"/>
  <c r="CS68" i="67"/>
  <c r="CS100" i="67"/>
  <c r="CS62" i="67"/>
  <c r="CS101" i="67"/>
  <c r="CS63" i="67"/>
  <c r="CS104" i="67"/>
  <c r="CS66" i="67"/>
  <c r="CS119" i="67"/>
  <c r="CS115" i="67"/>
  <c r="CS69" i="67"/>
  <c r="CS56" i="67"/>
  <c r="CS102" i="67"/>
  <c r="CS64" i="67"/>
  <c r="CS105" i="67"/>
  <c r="CS67" i="67"/>
  <c r="CS116" i="67"/>
  <c r="CS103" i="67"/>
  <c r="CS65" i="67"/>
  <c r="CS103" i="69"/>
  <c r="CS65" i="69"/>
  <c r="CS118" i="69"/>
  <c r="CS114" i="69"/>
  <c r="CS68" i="69"/>
  <c r="CS101" i="69"/>
  <c r="CS63" i="69"/>
  <c r="CS104" i="69"/>
  <c r="CS66" i="69"/>
  <c r="CS119" i="69"/>
  <c r="CS115" i="69"/>
  <c r="CS69" i="69"/>
  <c r="CS102" i="69"/>
  <c r="CS64" i="69"/>
  <c r="CS116" i="69"/>
  <c r="CS100" i="69"/>
  <c r="CS62" i="69"/>
  <c r="CS105" i="69"/>
  <c r="CS67" i="69"/>
  <c r="CS117" i="67"/>
  <c r="CR57" i="70"/>
  <c r="CS41" i="70"/>
  <c r="CS44" i="70" s="1"/>
  <c r="CR106" i="70"/>
  <c r="CS166" i="69"/>
  <c r="CS54" i="69"/>
  <c r="CS53" i="69"/>
  <c r="CR106" i="69"/>
  <c r="CR56" i="69"/>
  <c r="CS56" i="69" s="1"/>
  <c r="CS54" i="67"/>
  <c r="CS166" i="67"/>
  <c r="CS53" i="67"/>
  <c r="CS183" i="67"/>
  <c r="CS184" i="67" s="1"/>
  <c r="DA183" i="66"/>
  <c r="DA184" i="66" s="1"/>
  <c r="CZ106" i="66"/>
  <c r="CS183" i="64"/>
  <c r="CS184" i="64" s="1"/>
  <c r="CR57" i="64"/>
  <c r="CR106" i="60"/>
  <c r="CS183" i="60"/>
  <c r="CS184" i="60" s="1"/>
  <c r="CZ56" i="67" l="1"/>
  <c r="CZ102" i="67"/>
  <c r="CZ69" i="67"/>
  <c r="CZ104" i="67"/>
  <c r="CZ64" i="67"/>
  <c r="CZ54" i="67"/>
  <c r="CZ66" i="67"/>
  <c r="CZ117" i="67"/>
  <c r="CZ53" i="67"/>
  <c r="CZ119" i="67"/>
  <c r="CZ101" i="67"/>
  <c r="CZ166" i="67"/>
  <c r="CZ114" i="67"/>
  <c r="CZ103" i="67"/>
  <c r="CZ63" i="67"/>
  <c r="CZ68" i="67"/>
  <c r="CZ65" i="67"/>
  <c r="CZ116" i="67"/>
  <c r="CZ105" i="67"/>
  <c r="CZ115" i="67"/>
  <c r="CZ100" i="67"/>
  <c r="CZ67" i="67"/>
  <c r="CZ118" i="67"/>
  <c r="CZ62" i="67"/>
  <c r="CL39" i="70"/>
  <c r="CE39" i="70"/>
  <c r="CE41" i="70" s="1"/>
  <c r="CE44" i="70" s="1"/>
  <c r="CE119" i="69"/>
  <c r="CE114" i="69"/>
  <c r="CE69" i="69"/>
  <c r="CE65" i="69"/>
  <c r="CE118" i="69"/>
  <c r="CE105" i="69"/>
  <c r="CE68" i="69"/>
  <c r="CE116" i="69"/>
  <c r="CE67" i="69"/>
  <c r="CE63" i="69"/>
  <c r="CE115" i="69"/>
  <c r="CE66" i="69"/>
  <c r="CE62" i="69"/>
  <c r="CE100" i="69"/>
  <c r="CE102" i="69"/>
  <c r="CE103" i="69"/>
  <c r="CE64" i="69"/>
  <c r="CE104" i="69"/>
  <c r="CE101" i="69"/>
  <c r="CE56" i="69"/>
  <c r="CE54" i="69"/>
  <c r="CE53" i="69"/>
  <c r="CE166" i="69"/>
  <c r="CL53" i="69"/>
  <c r="CL119" i="69"/>
  <c r="CL114" i="69"/>
  <c r="CL68" i="69"/>
  <c r="CL118" i="69"/>
  <c r="CL105" i="69"/>
  <c r="CL67" i="69"/>
  <c r="CL63" i="69"/>
  <c r="CL116" i="69"/>
  <c r="CL66" i="69"/>
  <c r="CL62" i="69"/>
  <c r="CL115" i="69"/>
  <c r="CL69" i="69"/>
  <c r="CL65" i="69"/>
  <c r="CL101" i="69"/>
  <c r="CL104" i="69"/>
  <c r="CL103" i="69"/>
  <c r="CL100" i="69"/>
  <c r="CL64" i="69"/>
  <c r="CL102" i="69"/>
  <c r="CL54" i="69"/>
  <c r="CL166" i="69"/>
  <c r="CL56" i="69"/>
  <c r="CL119" i="67"/>
  <c r="CL115" i="67"/>
  <c r="CL69" i="67"/>
  <c r="CL66" i="67"/>
  <c r="CL118" i="67"/>
  <c r="CL63" i="67"/>
  <c r="CL114" i="67"/>
  <c r="CL68" i="67"/>
  <c r="CL65" i="67"/>
  <c r="CL116" i="67"/>
  <c r="CL62" i="67"/>
  <c r="CL105" i="67"/>
  <c r="CL67" i="67"/>
  <c r="CL100" i="67"/>
  <c r="CL102" i="67"/>
  <c r="CL64" i="67"/>
  <c r="CL103" i="67"/>
  <c r="CL54" i="67"/>
  <c r="CL101" i="67"/>
  <c r="CL53" i="67"/>
  <c r="CL104" i="67"/>
  <c r="CL166" i="67"/>
  <c r="CL56" i="67"/>
  <c r="CE39" i="67"/>
  <c r="CE41" i="67" s="1"/>
  <c r="CE44" i="67" s="1"/>
  <c r="CS116" i="70"/>
  <c r="CS100" i="70"/>
  <c r="CS62" i="70"/>
  <c r="CS103" i="70"/>
  <c r="CS65" i="70"/>
  <c r="CS64" i="70"/>
  <c r="CS118" i="70"/>
  <c r="CS114" i="70"/>
  <c r="CS68" i="70"/>
  <c r="CS101" i="70"/>
  <c r="CS63" i="70"/>
  <c r="CS102" i="70"/>
  <c r="CS104" i="70"/>
  <c r="CS66" i="70"/>
  <c r="CS119" i="70"/>
  <c r="CS115" i="70"/>
  <c r="CS69" i="70"/>
  <c r="CS56" i="70"/>
  <c r="CS105" i="70"/>
  <c r="CS67" i="70"/>
  <c r="CS117" i="70"/>
  <c r="CS54" i="70"/>
  <c r="CS53" i="70"/>
  <c r="CS166" i="70"/>
  <c r="CS55" i="69"/>
  <c r="CS183" i="69"/>
  <c r="CS184" i="69" s="1"/>
  <c r="CR57" i="69"/>
  <c r="CS70" i="69"/>
  <c r="CS92" i="69" s="1"/>
  <c r="CS106" i="69"/>
  <c r="CS168" i="69" s="1"/>
  <c r="CS55" i="67"/>
  <c r="CS57" i="67" s="1"/>
  <c r="CS91" i="67" s="1"/>
  <c r="CS70" i="67"/>
  <c r="CS92" i="67" s="1"/>
  <c r="CS106" i="67"/>
  <c r="CS168" i="67" s="1"/>
  <c r="CS120" i="67"/>
  <c r="CS134" i="67" s="1"/>
  <c r="CS136" i="67" s="1"/>
  <c r="CZ106" i="67" l="1"/>
  <c r="CZ168" i="67" s="1"/>
  <c r="CL55" i="67"/>
  <c r="CZ70" i="67"/>
  <c r="CZ92" i="67" s="1"/>
  <c r="CZ120" i="67"/>
  <c r="CZ134" i="67" s="1"/>
  <c r="CZ136" i="67" s="1"/>
  <c r="CZ169" i="67" s="1"/>
  <c r="CL55" i="69"/>
  <c r="CL57" i="69" s="1"/>
  <c r="CL91" i="69" s="1"/>
  <c r="CE55" i="69"/>
  <c r="CE57" i="69" s="1"/>
  <c r="CE91" i="69" s="1"/>
  <c r="CE106" i="69"/>
  <c r="CE168" i="69" s="1"/>
  <c r="CZ55" i="67"/>
  <c r="CZ57" i="67" s="1"/>
  <c r="CZ91" i="67" s="1"/>
  <c r="CZ94" i="67" s="1"/>
  <c r="CE118" i="70"/>
  <c r="CE65" i="70"/>
  <c r="CE116" i="70"/>
  <c r="CE115" i="70"/>
  <c r="CE114" i="70"/>
  <c r="CE62" i="70"/>
  <c r="CE105" i="70"/>
  <c r="CE69" i="70"/>
  <c r="CE68" i="70"/>
  <c r="CE67" i="70"/>
  <c r="CE119" i="70"/>
  <c r="CE66" i="70"/>
  <c r="CE63" i="70"/>
  <c r="CE100" i="70"/>
  <c r="CE102" i="70"/>
  <c r="CE103" i="70"/>
  <c r="CE64" i="70"/>
  <c r="CE104" i="70"/>
  <c r="CE101" i="70"/>
  <c r="CE53" i="70"/>
  <c r="CE166" i="70"/>
  <c r="CE54" i="70"/>
  <c r="CE56" i="70"/>
  <c r="CL41" i="70"/>
  <c r="CL44" i="70" s="1"/>
  <c r="CE70" i="69"/>
  <c r="CE92" i="69" s="1"/>
  <c r="CL70" i="69"/>
  <c r="CL92" i="69" s="1"/>
  <c r="CL106" i="69"/>
  <c r="CL168" i="69" s="1"/>
  <c r="CE105" i="67"/>
  <c r="CE63" i="67"/>
  <c r="CE119" i="67"/>
  <c r="CE68" i="67"/>
  <c r="CE115" i="67"/>
  <c r="CE65" i="67"/>
  <c r="CE62" i="67"/>
  <c r="CE118" i="67"/>
  <c r="CE67" i="67"/>
  <c r="CE114" i="67"/>
  <c r="CE69" i="67"/>
  <c r="CE116" i="67"/>
  <c r="CE66" i="67"/>
  <c r="CE101" i="67"/>
  <c r="CE100" i="67"/>
  <c r="CE64" i="67"/>
  <c r="CE102" i="67"/>
  <c r="CE103" i="67"/>
  <c r="CE104" i="67"/>
  <c r="CE56" i="67"/>
  <c r="CE54" i="67"/>
  <c r="CE53" i="67"/>
  <c r="CE166" i="67"/>
  <c r="CL57" i="67"/>
  <c r="CL91" i="67" s="1"/>
  <c r="CL70" i="67"/>
  <c r="CL92" i="67" s="1"/>
  <c r="CL106" i="67"/>
  <c r="CL168" i="67" s="1"/>
  <c r="CS120" i="70"/>
  <c r="CS134" i="70" s="1"/>
  <c r="CS136" i="70" s="1"/>
  <c r="CS169" i="67"/>
  <c r="CS94" i="67"/>
  <c r="CS55" i="70"/>
  <c r="CS57" i="70" s="1"/>
  <c r="CS91" i="70" s="1"/>
  <c r="CS106" i="70"/>
  <c r="CS168" i="70" s="1"/>
  <c r="CS70" i="70"/>
  <c r="CS92" i="70" s="1"/>
  <c r="CS57" i="69"/>
  <c r="CS91" i="69" s="1"/>
  <c r="CS94" i="69" s="1"/>
  <c r="CZ167" i="67" l="1"/>
  <c r="CE106" i="70"/>
  <c r="CE168" i="70" s="1"/>
  <c r="CE70" i="70"/>
  <c r="CE92" i="70" s="1"/>
  <c r="CE106" i="67"/>
  <c r="CE168" i="67" s="1"/>
  <c r="CL94" i="67"/>
  <c r="CL167" i="67" s="1"/>
  <c r="CE55" i="67"/>
  <c r="CE57" i="67" s="1"/>
  <c r="CE91" i="67" s="1"/>
  <c r="CE94" i="69"/>
  <c r="CE167" i="69" s="1"/>
  <c r="CL119" i="70"/>
  <c r="CL118" i="70"/>
  <c r="CL63" i="70"/>
  <c r="CL116" i="70"/>
  <c r="CL62" i="70"/>
  <c r="CL115" i="70"/>
  <c r="CL69" i="70"/>
  <c r="CL114" i="70"/>
  <c r="CL68" i="70"/>
  <c r="CL105" i="70"/>
  <c r="CL67" i="70"/>
  <c r="CL66" i="70"/>
  <c r="CL65" i="70"/>
  <c r="CL103" i="70"/>
  <c r="CL100" i="70"/>
  <c r="CL102" i="70"/>
  <c r="CL64" i="70"/>
  <c r="CL104" i="70"/>
  <c r="CL166" i="70"/>
  <c r="CL53" i="70"/>
  <c r="CL54" i="70"/>
  <c r="CL101" i="70"/>
  <c r="CL56" i="70"/>
  <c r="CE55" i="70"/>
  <c r="CE57" i="70" s="1"/>
  <c r="CE91" i="70" s="1"/>
  <c r="CE94" i="70" s="1"/>
  <c r="CE167" i="70" s="1"/>
  <c r="CL94" i="69"/>
  <c r="CL167" i="69" s="1"/>
  <c r="CE70" i="67"/>
  <c r="CE92" i="67" s="1"/>
  <c r="CS167" i="67"/>
  <c r="CS169" i="70"/>
  <c r="CS94" i="70"/>
  <c r="CS167" i="69"/>
  <c r="CL106" i="70" l="1"/>
  <c r="CL168" i="70" s="1"/>
  <c r="CE94" i="67"/>
  <c r="CE167" i="67" s="1"/>
  <c r="CL70" i="70"/>
  <c r="CL92" i="70" s="1"/>
  <c r="CL55" i="70"/>
  <c r="CL57" i="70" s="1"/>
  <c r="CL91" i="70" s="1"/>
  <c r="CS167" i="70"/>
  <c r="CL94" i="70" l="1"/>
  <c r="CL167" i="70" s="1"/>
  <c r="BI78" i="56" l="1"/>
  <c r="CQ180" i="57" l="1"/>
  <c r="CR154" i="57"/>
  <c r="CS128" i="57"/>
  <c r="CS135" i="57" s="1"/>
  <c r="CR128" i="57"/>
  <c r="CR120" i="57"/>
  <c r="CR103" i="57"/>
  <c r="CR102" i="57"/>
  <c r="CQ181" i="57" s="1"/>
  <c r="CR100" i="57"/>
  <c r="CR78" i="57"/>
  <c r="CS78" i="57" s="1"/>
  <c r="CS77" i="57"/>
  <c r="CS84" i="57" s="1"/>
  <c r="CS93" i="57" s="1"/>
  <c r="CR64" i="57"/>
  <c r="CR70" i="57" s="1"/>
  <c r="CR53" i="57"/>
  <c r="CQ179" i="57" s="1"/>
  <c r="CS42" i="57"/>
  <c r="CS40" i="57"/>
  <c r="CQ182" i="57" l="1"/>
  <c r="CR55" i="57"/>
  <c r="CR104" i="57"/>
  <c r="CR101" i="57"/>
  <c r="CR56" i="57" l="1"/>
  <c r="CR106" i="57"/>
  <c r="CS183" i="57" l="1"/>
  <c r="CS184" i="57" s="1"/>
  <c r="CR57" i="57"/>
  <c r="BW78" i="57"/>
  <c r="BP78" i="57"/>
  <c r="BQ78" i="57" s="1"/>
  <c r="BO180" i="57"/>
  <c r="BP154" i="57"/>
  <c r="BQ128" i="57"/>
  <c r="BQ135" i="57" s="1"/>
  <c r="BP128" i="57"/>
  <c r="BP120" i="57"/>
  <c r="BP102" i="57"/>
  <c r="BQ77" i="57"/>
  <c r="BP64" i="57"/>
  <c r="BP70" i="57" s="1"/>
  <c r="BP53" i="57"/>
  <c r="BP55" i="57" s="1"/>
  <c r="BQ42" i="57"/>
  <c r="BQ40" i="57"/>
  <c r="CS38" i="55"/>
  <c r="CS39" i="55" s="1"/>
  <c r="CQ180" i="55"/>
  <c r="CR154" i="55"/>
  <c r="CS128" i="55"/>
  <c r="CS135" i="55" s="1"/>
  <c r="CR128" i="55"/>
  <c r="CR120" i="55"/>
  <c r="CR102" i="55"/>
  <c r="CR100" i="55"/>
  <c r="CR78" i="55"/>
  <c r="CS78" i="55" s="1"/>
  <c r="CS77" i="55"/>
  <c r="CR64" i="55"/>
  <c r="CR70" i="55" s="1"/>
  <c r="CR104" i="55" s="1"/>
  <c r="CR53" i="55"/>
  <c r="CR55" i="55" s="1"/>
  <c r="CS42" i="55"/>
  <c r="CS40" i="55"/>
  <c r="BW78" i="55"/>
  <c r="BX27" i="55"/>
  <c r="CE27" i="55" s="1"/>
  <c r="BP78" i="55"/>
  <c r="CS38" i="74"/>
  <c r="CQ180" i="74"/>
  <c r="CR154" i="74"/>
  <c r="CS128" i="74"/>
  <c r="CS135" i="74" s="1"/>
  <c r="CR128" i="74"/>
  <c r="CR103" i="74"/>
  <c r="CR102" i="74"/>
  <c r="CQ181" i="74" s="1"/>
  <c r="CR100" i="74"/>
  <c r="CR101" i="74" s="1"/>
  <c r="CR78" i="74"/>
  <c r="CS78" i="74" s="1"/>
  <c r="CS77" i="74"/>
  <c r="CR64" i="74"/>
  <c r="CR70" i="74" s="1"/>
  <c r="CR53" i="74"/>
  <c r="CR55" i="74" s="1"/>
  <c r="CS42" i="74"/>
  <c r="CS40" i="74"/>
  <c r="BW78" i="74"/>
  <c r="BP78" i="74"/>
  <c r="CR78" i="54"/>
  <c r="CS78" i="54" s="1"/>
  <c r="CS38" i="54"/>
  <c r="CS39" i="54" s="1"/>
  <c r="BW78" i="54"/>
  <c r="BP78" i="54"/>
  <c r="BX27" i="54"/>
  <c r="CE27" i="54" s="1"/>
  <c r="CQ180" i="54"/>
  <c r="CR154" i="54"/>
  <c r="CS128" i="54"/>
  <c r="CS135" i="54" s="1"/>
  <c r="CR128" i="54"/>
  <c r="CR103" i="54"/>
  <c r="CR102" i="54"/>
  <c r="CR100" i="54"/>
  <c r="CR101" i="54" s="1"/>
  <c r="CS77" i="54"/>
  <c r="CR64" i="54"/>
  <c r="CR70" i="54" s="1"/>
  <c r="CR53" i="54"/>
  <c r="CR55" i="54" s="1"/>
  <c r="CS42" i="54"/>
  <c r="CS40" i="54"/>
  <c r="CR78" i="37"/>
  <c r="CS78" i="37" s="1"/>
  <c r="CS38" i="37"/>
  <c r="CS39" i="37" s="1"/>
  <c r="BW78" i="37"/>
  <c r="BP78" i="37"/>
  <c r="CQ180" i="37"/>
  <c r="CR154" i="37"/>
  <c r="CS128" i="37"/>
  <c r="CS135" i="37" s="1"/>
  <c r="CR128" i="37"/>
  <c r="CR103" i="37"/>
  <c r="CR102" i="37"/>
  <c r="CS77" i="37"/>
  <c r="CR64" i="37"/>
  <c r="CR70" i="37" s="1"/>
  <c r="CR53" i="37"/>
  <c r="CR55" i="37" s="1"/>
  <c r="CS42" i="37"/>
  <c r="CS40" i="37"/>
  <c r="CR78" i="58"/>
  <c r="CS78" i="58" s="1"/>
  <c r="BW78" i="58"/>
  <c r="BI78" i="37"/>
  <c r="BJ27" i="37"/>
  <c r="BX27" i="37" s="1"/>
  <c r="CE27" i="37" s="1"/>
  <c r="CQ180" i="58"/>
  <c r="CR154" i="58"/>
  <c r="CS128" i="58"/>
  <c r="CS135" i="58" s="1"/>
  <c r="CR128" i="58"/>
  <c r="CR103" i="58"/>
  <c r="CR102" i="58"/>
  <c r="CQ181" i="58" s="1"/>
  <c r="CR100" i="58"/>
  <c r="CR101" i="58" s="1"/>
  <c r="CS77" i="58"/>
  <c r="CR64" i="58"/>
  <c r="CR70" i="58" s="1"/>
  <c r="CR53" i="58"/>
  <c r="CQ179" i="58" s="1"/>
  <c r="CS42" i="58"/>
  <c r="CS40" i="58"/>
  <c r="CS38" i="52"/>
  <c r="BX38" i="52"/>
  <c r="CQ180" i="52"/>
  <c r="CR154" i="52"/>
  <c r="CS128" i="52"/>
  <c r="CS135" i="52" s="1"/>
  <c r="CR128" i="52"/>
  <c r="CR102" i="52"/>
  <c r="CR100" i="52"/>
  <c r="CR101" i="52" s="1"/>
  <c r="CS78" i="52"/>
  <c r="CS84" i="52" s="1"/>
  <c r="CS93" i="52" s="1"/>
  <c r="CR64" i="52"/>
  <c r="CR70" i="52" s="1"/>
  <c r="CR104" i="52" s="1"/>
  <c r="CR53" i="52"/>
  <c r="CR55" i="52" s="1"/>
  <c r="CS42" i="52"/>
  <c r="CS40" i="52"/>
  <c r="CR104" i="37" l="1"/>
  <c r="CQ179" i="54"/>
  <c r="CS84" i="55"/>
  <c r="CS93" i="55" s="1"/>
  <c r="CQ179" i="52"/>
  <c r="CE38" i="55"/>
  <c r="CL27" i="55"/>
  <c r="CL38" i="55" s="1"/>
  <c r="CS84" i="74"/>
  <c r="CS93" i="74" s="1"/>
  <c r="CE38" i="54"/>
  <c r="CL27" i="54"/>
  <c r="CL38" i="54" s="1"/>
  <c r="CE38" i="37"/>
  <c r="CL27" i="37"/>
  <c r="CL38" i="37" s="1"/>
  <c r="BQ84" i="57"/>
  <c r="BQ93" i="57" s="1"/>
  <c r="BP56" i="57"/>
  <c r="BP57" i="57" s="1"/>
  <c r="BO179" i="57"/>
  <c r="BO181" i="57"/>
  <c r="CR56" i="55"/>
  <c r="CS41" i="55"/>
  <c r="CS44" i="55" s="1"/>
  <c r="CR101" i="55"/>
  <c r="CQ179" i="55"/>
  <c r="CQ181" i="55"/>
  <c r="CS39" i="74"/>
  <c r="CS41" i="74" s="1"/>
  <c r="CS44" i="74" s="1"/>
  <c r="CR56" i="74"/>
  <c r="CR57" i="74" s="1"/>
  <c r="CR104" i="74"/>
  <c r="CR106" i="74" s="1"/>
  <c r="CQ179" i="74"/>
  <c r="CQ182" i="74" s="1"/>
  <c r="CS84" i="54"/>
  <c r="CS93" i="54" s="1"/>
  <c r="CR56" i="54"/>
  <c r="CR57" i="54" s="1"/>
  <c r="CS41" i="54"/>
  <c r="CS44" i="54" s="1"/>
  <c r="CQ181" i="54"/>
  <c r="CR104" i="54"/>
  <c r="CS84" i="37"/>
  <c r="CS93" i="37" s="1"/>
  <c r="CR56" i="37"/>
  <c r="CS41" i="37"/>
  <c r="CS44" i="37" s="1"/>
  <c r="CQ179" i="37"/>
  <c r="CQ181" i="37"/>
  <c r="CR104" i="58"/>
  <c r="CR106" i="58" s="1"/>
  <c r="CR56" i="52"/>
  <c r="CR57" i="52" s="1"/>
  <c r="CR55" i="58"/>
  <c r="CR56" i="58" s="1"/>
  <c r="CS183" i="58" s="1"/>
  <c r="CQ182" i="58"/>
  <c r="CS84" i="58"/>
  <c r="CS93" i="58" s="1"/>
  <c r="CS39" i="52"/>
  <c r="CS41" i="52" s="1"/>
  <c r="CR106" i="52"/>
  <c r="CQ181" i="52"/>
  <c r="CQ182" i="52" l="1"/>
  <c r="CQ182" i="54"/>
  <c r="CQ182" i="55"/>
  <c r="CL39" i="55"/>
  <c r="CE39" i="55"/>
  <c r="CE41" i="55" s="1"/>
  <c r="CE44" i="55" s="1"/>
  <c r="CL39" i="54"/>
  <c r="CL41" i="54" s="1"/>
  <c r="CL44" i="54" s="1"/>
  <c r="CE39" i="54"/>
  <c r="CE41" i="54" s="1"/>
  <c r="CE44" i="54" s="1"/>
  <c r="CL39" i="37"/>
  <c r="CL41" i="37" s="1"/>
  <c r="CE39" i="37"/>
  <c r="CE41" i="37" s="1"/>
  <c r="CE44" i="37" s="1"/>
  <c r="CS63" i="37"/>
  <c r="CS65" i="37"/>
  <c r="CS104" i="37"/>
  <c r="CS66" i="37"/>
  <c r="CS119" i="37"/>
  <c r="CS115" i="37"/>
  <c r="CS69" i="37"/>
  <c r="CS56" i="37"/>
  <c r="CS102" i="37"/>
  <c r="CS64" i="37"/>
  <c r="CS105" i="37"/>
  <c r="CS67" i="37"/>
  <c r="CS103" i="37"/>
  <c r="CS116" i="37"/>
  <c r="CS62" i="37"/>
  <c r="CS118" i="37"/>
  <c r="CS114" i="37"/>
  <c r="CS68" i="37"/>
  <c r="CS118" i="54"/>
  <c r="CS114" i="54"/>
  <c r="CS68" i="54"/>
  <c r="CS101" i="54"/>
  <c r="CS63" i="54"/>
  <c r="CS104" i="54"/>
  <c r="CS66" i="54"/>
  <c r="CS119" i="54"/>
  <c r="CS115" i="54"/>
  <c r="CS69" i="54"/>
  <c r="CS56" i="54"/>
  <c r="CS102" i="54"/>
  <c r="CS64" i="54"/>
  <c r="CS100" i="54"/>
  <c r="CS105" i="54"/>
  <c r="CS67" i="54"/>
  <c r="CS103" i="54"/>
  <c r="CS65" i="54"/>
  <c r="CS116" i="54"/>
  <c r="CS62" i="54"/>
  <c r="CS116" i="55"/>
  <c r="CS100" i="55"/>
  <c r="CS62" i="55"/>
  <c r="CS103" i="55"/>
  <c r="CS65" i="55"/>
  <c r="CS102" i="55"/>
  <c r="CS118" i="55"/>
  <c r="CS114" i="55"/>
  <c r="CS68" i="55"/>
  <c r="CS117" i="55"/>
  <c r="CS101" i="55"/>
  <c r="CS63" i="55"/>
  <c r="CS64" i="55"/>
  <c r="CS104" i="55"/>
  <c r="CS66" i="55"/>
  <c r="CS119" i="55"/>
  <c r="CS115" i="55"/>
  <c r="CS69" i="55"/>
  <c r="CS56" i="55"/>
  <c r="CS105" i="55"/>
  <c r="CS67" i="55"/>
  <c r="CS103" i="74"/>
  <c r="CS65" i="74"/>
  <c r="CS118" i="74"/>
  <c r="CS114" i="74"/>
  <c r="CS68" i="74"/>
  <c r="CS105" i="74"/>
  <c r="CS101" i="74"/>
  <c r="CS63" i="74"/>
  <c r="CS104" i="74"/>
  <c r="CS66" i="74"/>
  <c r="CS119" i="74"/>
  <c r="CS115" i="74"/>
  <c r="CS69" i="74"/>
  <c r="CS56" i="74"/>
  <c r="CS67" i="74"/>
  <c r="CS102" i="74"/>
  <c r="CS64" i="74"/>
  <c r="CS116" i="74"/>
  <c r="CS100" i="74"/>
  <c r="CS62" i="74"/>
  <c r="BO182" i="57"/>
  <c r="BQ183" i="57"/>
  <c r="CS54" i="55"/>
  <c r="CS166" i="55"/>
  <c r="CS53" i="55"/>
  <c r="CS183" i="55"/>
  <c r="CR57" i="55"/>
  <c r="CR106" i="55"/>
  <c r="CS53" i="74"/>
  <c r="CS166" i="74"/>
  <c r="CS54" i="74"/>
  <c r="CS183" i="74"/>
  <c r="CS184" i="74" s="1"/>
  <c r="CS54" i="54"/>
  <c r="CS166" i="54"/>
  <c r="CS53" i="54"/>
  <c r="CR106" i="54"/>
  <c r="CS183" i="54"/>
  <c r="CS184" i="54" s="1"/>
  <c r="CS54" i="37"/>
  <c r="CS166" i="37"/>
  <c r="CS53" i="37"/>
  <c r="CQ182" i="37"/>
  <c r="CS183" i="37"/>
  <c r="CR57" i="37"/>
  <c r="CS184" i="58"/>
  <c r="CR57" i="58"/>
  <c r="CS183" i="52"/>
  <c r="CS184" i="52" s="1"/>
  <c r="CS44" i="52"/>
  <c r="CS184" i="55" l="1"/>
  <c r="CL44" i="37"/>
  <c r="CL103" i="37" s="1"/>
  <c r="BQ184" i="57"/>
  <c r="CE119" i="55"/>
  <c r="CE118" i="55"/>
  <c r="CE116" i="55"/>
  <c r="CE115" i="55"/>
  <c r="CE114" i="55"/>
  <c r="CE105" i="55"/>
  <c r="CE63" i="55"/>
  <c r="CE69" i="55"/>
  <c r="CE68" i="55"/>
  <c r="CE67" i="55"/>
  <c r="CE66" i="55"/>
  <c r="CE65" i="55"/>
  <c r="CE62" i="55"/>
  <c r="CE100" i="55"/>
  <c r="CE102" i="55"/>
  <c r="CE64" i="55"/>
  <c r="CE166" i="55"/>
  <c r="CE101" i="55"/>
  <c r="CE54" i="55"/>
  <c r="CE53" i="55"/>
  <c r="CE56" i="55"/>
  <c r="CL41" i="55"/>
  <c r="CL44" i="55" s="1"/>
  <c r="CE69" i="54"/>
  <c r="CE65" i="54"/>
  <c r="CE119" i="54"/>
  <c r="CE114" i="54"/>
  <c r="CE68" i="54"/>
  <c r="CE118" i="54"/>
  <c r="CE105" i="54"/>
  <c r="CE67" i="54"/>
  <c r="CE63" i="54"/>
  <c r="CE116" i="54"/>
  <c r="CE66" i="54"/>
  <c r="CE62" i="54"/>
  <c r="CE115" i="54"/>
  <c r="CE100" i="54"/>
  <c r="CE102" i="54"/>
  <c r="CE103" i="54"/>
  <c r="CE64" i="54"/>
  <c r="CE101" i="54"/>
  <c r="CE104" i="54"/>
  <c r="CE56" i="54"/>
  <c r="CE166" i="54"/>
  <c r="CE54" i="54"/>
  <c r="CE53" i="54"/>
  <c r="CL116" i="54"/>
  <c r="CL66" i="54"/>
  <c r="CL62" i="54"/>
  <c r="CL115" i="54"/>
  <c r="CL69" i="54"/>
  <c r="CL65" i="54"/>
  <c r="CL119" i="54"/>
  <c r="CL114" i="54"/>
  <c r="CL68" i="54"/>
  <c r="CL118" i="54"/>
  <c r="CL105" i="54"/>
  <c r="CL67" i="54"/>
  <c r="CL63" i="54"/>
  <c r="CL100" i="54"/>
  <c r="CL103" i="54"/>
  <c r="CL64" i="54"/>
  <c r="CL102" i="54"/>
  <c r="CL101" i="54"/>
  <c r="CL104" i="54"/>
  <c r="CL56" i="54"/>
  <c r="CL53" i="54"/>
  <c r="CL166" i="54"/>
  <c r="CL54" i="54"/>
  <c r="CE114" i="37"/>
  <c r="CE63" i="37"/>
  <c r="CE116" i="37"/>
  <c r="CE68" i="37"/>
  <c r="CE65" i="37"/>
  <c r="CE105" i="37"/>
  <c r="CE62" i="37"/>
  <c r="CE119" i="37"/>
  <c r="CE67" i="37"/>
  <c r="CE69" i="37"/>
  <c r="CE115" i="37"/>
  <c r="CE118" i="37"/>
  <c r="CE66" i="37"/>
  <c r="CE64" i="37"/>
  <c r="CE102" i="37"/>
  <c r="CE103" i="37"/>
  <c r="CE104" i="37"/>
  <c r="CE56" i="37"/>
  <c r="CE53" i="37"/>
  <c r="CE166" i="37"/>
  <c r="CE54" i="37"/>
  <c r="CL63" i="37"/>
  <c r="CL65" i="37"/>
  <c r="CL67" i="37"/>
  <c r="CL66" i="37"/>
  <c r="CL166" i="37"/>
  <c r="CS118" i="52"/>
  <c r="CS114" i="52"/>
  <c r="CS102" i="52"/>
  <c r="CS68" i="52"/>
  <c r="CS64" i="52"/>
  <c r="CS67" i="52"/>
  <c r="CS119" i="52"/>
  <c r="CS115" i="52"/>
  <c r="CS103" i="52"/>
  <c r="CS69" i="52"/>
  <c r="CS65" i="52"/>
  <c r="CS56" i="52"/>
  <c r="CS63" i="52"/>
  <c r="CS116" i="52"/>
  <c r="CS104" i="52"/>
  <c r="CS100" i="52"/>
  <c r="CS66" i="52"/>
  <c r="CS62" i="52"/>
  <c r="CS105" i="52"/>
  <c r="CS101" i="52"/>
  <c r="CS106" i="55"/>
  <c r="CS168" i="55" s="1"/>
  <c r="CS120" i="55"/>
  <c r="CS134" i="55" s="1"/>
  <c r="CS136" i="55" s="1"/>
  <c r="CS169" i="55" s="1"/>
  <c r="CS55" i="55"/>
  <c r="CS57" i="55" s="1"/>
  <c r="CS91" i="55" s="1"/>
  <c r="CS70" i="55"/>
  <c r="CS92" i="55" s="1"/>
  <c r="CS55" i="74"/>
  <c r="CS57" i="74" s="1"/>
  <c r="CS91" i="74" s="1"/>
  <c r="CS106" i="74"/>
  <c r="CS168" i="74" s="1"/>
  <c r="CS70" i="74"/>
  <c r="CS92" i="74" s="1"/>
  <c r="CS55" i="54"/>
  <c r="CS57" i="54" s="1"/>
  <c r="CS91" i="54" s="1"/>
  <c r="CS70" i="54"/>
  <c r="CS92" i="54" s="1"/>
  <c r="CS106" i="54"/>
  <c r="CS168" i="54" s="1"/>
  <c r="CS184" i="37"/>
  <c r="CS55" i="37"/>
  <c r="CS57" i="37" s="1"/>
  <c r="CS91" i="37" s="1"/>
  <c r="CS70" i="37"/>
  <c r="CS92" i="37" s="1"/>
  <c r="CS166" i="52"/>
  <c r="CS54" i="52"/>
  <c r="CS53" i="52"/>
  <c r="CL54" i="37" l="1"/>
  <c r="CL115" i="37"/>
  <c r="CL68" i="37"/>
  <c r="CL56" i="37"/>
  <c r="CL119" i="37"/>
  <c r="CL114" i="37"/>
  <c r="CL104" i="37"/>
  <c r="CL105" i="37"/>
  <c r="CL118" i="37"/>
  <c r="CL102" i="37"/>
  <c r="CL62" i="37"/>
  <c r="CL64" i="37"/>
  <c r="CL116" i="37"/>
  <c r="CL53" i="37"/>
  <c r="CL55" i="37" s="1"/>
  <c r="CL57" i="37" s="1"/>
  <c r="CL91" i="37" s="1"/>
  <c r="CL69" i="37"/>
  <c r="CE55" i="54"/>
  <c r="CE57" i="54" s="1"/>
  <c r="CE91" i="54" s="1"/>
  <c r="CE55" i="55"/>
  <c r="CE57" i="55" s="1"/>
  <c r="CE91" i="55" s="1"/>
  <c r="CL119" i="55"/>
  <c r="CL118" i="55"/>
  <c r="CL116" i="55"/>
  <c r="CL115" i="55"/>
  <c r="CL114" i="55"/>
  <c r="CL105" i="55"/>
  <c r="CL69" i="55"/>
  <c r="CL68" i="55"/>
  <c r="CL67" i="55"/>
  <c r="CL66" i="55"/>
  <c r="CL65" i="55"/>
  <c r="CL63" i="55"/>
  <c r="CL62" i="55"/>
  <c r="CL64" i="55"/>
  <c r="CL101" i="55"/>
  <c r="CL100" i="55"/>
  <c r="CL102" i="55"/>
  <c r="CL56" i="55"/>
  <c r="CL166" i="55"/>
  <c r="CL54" i="55"/>
  <c r="CL53" i="55"/>
  <c r="CE70" i="55"/>
  <c r="CE92" i="55" s="1"/>
  <c r="CE106" i="54"/>
  <c r="CE168" i="54" s="1"/>
  <c r="CL106" i="54"/>
  <c r="CL168" i="54" s="1"/>
  <c r="CL55" i="54"/>
  <c r="CL57" i="54" s="1"/>
  <c r="CL91" i="54" s="1"/>
  <c r="CE70" i="54"/>
  <c r="CE92" i="54" s="1"/>
  <c r="CL70" i="54"/>
  <c r="CL92" i="54" s="1"/>
  <c r="CE70" i="37"/>
  <c r="CE92" i="37" s="1"/>
  <c r="CL70" i="37"/>
  <c r="CL92" i="37" s="1"/>
  <c r="CE55" i="37"/>
  <c r="CE57" i="37" s="1"/>
  <c r="CE91" i="37" s="1"/>
  <c r="CS55" i="52"/>
  <c r="CS94" i="54"/>
  <c r="CS167" i="54" s="1"/>
  <c r="CS94" i="55"/>
  <c r="CS94" i="74"/>
  <c r="CS94" i="37"/>
  <c r="CE94" i="54" l="1"/>
  <c r="CE167" i="54" s="1"/>
  <c r="CE94" i="55"/>
  <c r="CE167" i="55" s="1"/>
  <c r="CL55" i="55"/>
  <c r="CL57" i="55" s="1"/>
  <c r="CL91" i="55" s="1"/>
  <c r="CE94" i="37"/>
  <c r="CE167" i="37" s="1"/>
  <c r="CL94" i="37"/>
  <c r="CL167" i="37" s="1"/>
  <c r="CL70" i="55"/>
  <c r="CL92" i="55" s="1"/>
  <c r="CL94" i="54"/>
  <c r="CL167" i="54" s="1"/>
  <c r="CS167" i="55"/>
  <c r="CS167" i="74"/>
  <c r="CS167" i="37"/>
  <c r="CL94" i="55" l="1"/>
  <c r="CL167" i="55" s="1"/>
  <c r="BX128" i="70"/>
  <c r="BX135" i="70" s="1"/>
  <c r="BX78" i="70"/>
  <c r="BX77" i="70"/>
  <c r="BX40" i="70"/>
  <c r="BX38" i="70"/>
  <c r="BX39" i="70" s="1"/>
  <c r="BQ128" i="70"/>
  <c r="BQ135" i="70" s="1"/>
  <c r="BQ78" i="70"/>
  <c r="BQ77" i="70"/>
  <c r="BQ40" i="70"/>
  <c r="BQ38" i="70"/>
  <c r="BQ39" i="70" s="1"/>
  <c r="BJ128" i="70"/>
  <c r="BJ135" i="70" s="1"/>
  <c r="BJ77" i="70"/>
  <c r="BJ40" i="70"/>
  <c r="BJ38" i="70"/>
  <c r="BJ39" i="70" s="1"/>
  <c r="BX128" i="69"/>
  <c r="BX135" i="69" s="1"/>
  <c r="BX78" i="69"/>
  <c r="BX77" i="69"/>
  <c r="BX38" i="69"/>
  <c r="BQ128" i="69"/>
  <c r="BQ135" i="69" s="1"/>
  <c r="BQ78" i="69"/>
  <c r="BQ77" i="69"/>
  <c r="BQ40" i="69"/>
  <c r="BQ38" i="69"/>
  <c r="BQ39" i="69" s="1"/>
  <c r="BJ128" i="69"/>
  <c r="BJ135" i="69" s="1"/>
  <c r="BJ77" i="69"/>
  <c r="BJ40" i="69"/>
  <c r="BJ38" i="69"/>
  <c r="BX128" i="67"/>
  <c r="BX135" i="67" s="1"/>
  <c r="BX78" i="67"/>
  <c r="BX77" i="67"/>
  <c r="BX40" i="67"/>
  <c r="BX38" i="67"/>
  <c r="BQ128" i="67"/>
  <c r="BQ135" i="67" s="1"/>
  <c r="BQ78" i="67"/>
  <c r="BQ77" i="67"/>
  <c r="BQ40" i="67"/>
  <c r="BQ38" i="67"/>
  <c r="BQ39" i="67" s="1"/>
  <c r="BJ128" i="67"/>
  <c r="BJ135" i="67" s="1"/>
  <c r="BJ77" i="67"/>
  <c r="BJ40" i="67"/>
  <c r="BJ38" i="67"/>
  <c r="BJ39" i="67" s="1"/>
  <c r="CF78" i="66"/>
  <c r="CF77" i="66"/>
  <c r="CF40" i="66"/>
  <c r="BQ84" i="67" l="1"/>
  <c r="BQ93" i="67" s="1"/>
  <c r="BX84" i="70"/>
  <c r="BX93" i="70" s="1"/>
  <c r="BQ84" i="70"/>
  <c r="BQ93" i="70" s="1"/>
  <c r="BX84" i="69"/>
  <c r="BX93" i="69" s="1"/>
  <c r="BX84" i="67"/>
  <c r="BX93" i="67" s="1"/>
  <c r="CF84" i="66"/>
  <c r="CF93" i="66" s="1"/>
  <c r="BJ39" i="69"/>
  <c r="BQ84" i="69"/>
  <c r="BQ93" i="69" s="1"/>
  <c r="BX39" i="69"/>
  <c r="BX39" i="67"/>
  <c r="BX128" i="66" l="1"/>
  <c r="BX135" i="66" s="1"/>
  <c r="BX78" i="66"/>
  <c r="BX77" i="66"/>
  <c r="BX40" i="66"/>
  <c r="BQ128" i="66"/>
  <c r="BQ135" i="66" s="1"/>
  <c r="BQ77" i="66"/>
  <c r="BX128" i="64"/>
  <c r="BX135" i="64" s="1"/>
  <c r="BX78" i="64"/>
  <c r="BX77" i="64"/>
  <c r="BQ128" i="64"/>
  <c r="BQ135" i="64" s="1"/>
  <c r="BQ78" i="64"/>
  <c r="BQ77" i="64"/>
  <c r="BQ40" i="64"/>
  <c r="BJ128" i="64"/>
  <c r="BJ135" i="64" s="1"/>
  <c r="BJ77" i="64"/>
  <c r="BJ40" i="64"/>
  <c r="BX78" i="60"/>
  <c r="BX77" i="60"/>
  <c r="BX40" i="60"/>
  <c r="BO180" i="60"/>
  <c r="BP154" i="60"/>
  <c r="BQ128" i="60"/>
  <c r="BQ135" i="60" s="1"/>
  <c r="BP128" i="60"/>
  <c r="BP120" i="60"/>
  <c r="BP102" i="60"/>
  <c r="BQ78" i="60"/>
  <c r="BQ77" i="60"/>
  <c r="BP64" i="60"/>
  <c r="BP70" i="60" s="1"/>
  <c r="BP53" i="60"/>
  <c r="BQ42" i="60"/>
  <c r="BQ40" i="60"/>
  <c r="BJ128" i="60"/>
  <c r="BJ135" i="60" s="1"/>
  <c r="BJ77" i="60"/>
  <c r="BJ40" i="60"/>
  <c r="BH180" i="60"/>
  <c r="BI154" i="60"/>
  <c r="BI128" i="60"/>
  <c r="BI120" i="60"/>
  <c r="BI102" i="60"/>
  <c r="BH181" i="60" s="1"/>
  <c r="BI78" i="60"/>
  <c r="BJ78" i="60" s="1"/>
  <c r="BI64" i="60"/>
  <c r="BI70" i="60" s="1"/>
  <c r="BI53" i="60"/>
  <c r="BH179" i="60" s="1"/>
  <c r="BJ42" i="60"/>
  <c r="BW100" i="56"/>
  <c r="BW101" i="56" s="1"/>
  <c r="BV180" i="56"/>
  <c r="BW154" i="56"/>
  <c r="BX128" i="56"/>
  <c r="BX135" i="56" s="1"/>
  <c r="BW128" i="56"/>
  <c r="BW120" i="56"/>
  <c r="BW102" i="56"/>
  <c r="BX78" i="56"/>
  <c r="BX77" i="56"/>
  <c r="BW64" i="56"/>
  <c r="BW70" i="56" s="1"/>
  <c r="BW53" i="56"/>
  <c r="BW55" i="56" s="1"/>
  <c r="BX42" i="56"/>
  <c r="BX40" i="56"/>
  <c r="BO180" i="56"/>
  <c r="BP154" i="56"/>
  <c r="BQ128" i="56"/>
  <c r="BQ135" i="56" s="1"/>
  <c r="BP128" i="56"/>
  <c r="BP120" i="56"/>
  <c r="BP102" i="56"/>
  <c r="BQ78" i="56"/>
  <c r="BQ77" i="56"/>
  <c r="BP64" i="56"/>
  <c r="BP70" i="56" s="1"/>
  <c r="BP53" i="56"/>
  <c r="BQ42" i="56"/>
  <c r="BQ40" i="56"/>
  <c r="BJ128" i="56"/>
  <c r="BJ135" i="56" s="1"/>
  <c r="BJ78" i="56"/>
  <c r="BJ77" i="56"/>
  <c r="BJ40" i="56"/>
  <c r="BH180" i="56"/>
  <c r="BI154" i="56"/>
  <c r="BI128" i="56"/>
  <c r="BI120" i="56"/>
  <c r="BI102" i="56"/>
  <c r="BI64" i="56"/>
  <c r="BI70" i="56" s="1"/>
  <c r="BI53" i="56"/>
  <c r="BJ42" i="56"/>
  <c r="BX78" i="57"/>
  <c r="BX77" i="57"/>
  <c r="BX40" i="57"/>
  <c r="BJ128" i="57"/>
  <c r="BJ135" i="57" s="1"/>
  <c r="BJ77" i="57"/>
  <c r="BJ40" i="57"/>
  <c r="BH180" i="57"/>
  <c r="BI154" i="57"/>
  <c r="BI128" i="57"/>
  <c r="BI120" i="57"/>
  <c r="BI102" i="57"/>
  <c r="BI78" i="57"/>
  <c r="BJ78" i="57" s="1"/>
  <c r="BI64" i="57"/>
  <c r="BI70" i="57" s="1"/>
  <c r="BI53" i="57"/>
  <c r="BI55" i="57" s="1"/>
  <c r="BJ42" i="57"/>
  <c r="BX128" i="55"/>
  <c r="BX135" i="55" s="1"/>
  <c r="BX78" i="55"/>
  <c r="BX77" i="55"/>
  <c r="BX40" i="55"/>
  <c r="BX38" i="55"/>
  <c r="BX39" i="55" s="1"/>
  <c r="BO180" i="55"/>
  <c r="BP154" i="55"/>
  <c r="BQ128" i="55"/>
  <c r="BQ135" i="55" s="1"/>
  <c r="BP128" i="55"/>
  <c r="BP120" i="55"/>
  <c r="BP102" i="55"/>
  <c r="BQ78" i="55"/>
  <c r="BQ77" i="55"/>
  <c r="BP64" i="55"/>
  <c r="BP70" i="55" s="1"/>
  <c r="BP53" i="55"/>
  <c r="BP55" i="55" s="1"/>
  <c r="BQ42" i="55"/>
  <c r="BQ40" i="55"/>
  <c r="BQ38" i="55"/>
  <c r="BQ39" i="55" s="1"/>
  <c r="BJ128" i="55"/>
  <c r="BJ135" i="55" s="1"/>
  <c r="BJ77" i="55"/>
  <c r="BJ40" i="55"/>
  <c r="BJ38" i="55"/>
  <c r="BH180" i="55"/>
  <c r="BI154" i="55"/>
  <c r="BI128" i="55"/>
  <c r="BI120" i="55"/>
  <c r="BI102" i="55"/>
  <c r="BH181" i="55" s="1"/>
  <c r="BI78" i="55"/>
  <c r="BJ78" i="55" s="1"/>
  <c r="BI64" i="55"/>
  <c r="BI70" i="55" s="1"/>
  <c r="BI53" i="55"/>
  <c r="BH179" i="55" s="1"/>
  <c r="BJ42" i="55"/>
  <c r="BX128" i="74"/>
  <c r="BX135" i="74" s="1"/>
  <c r="BX78" i="74"/>
  <c r="BX77" i="74"/>
  <c r="BX42" i="74"/>
  <c r="BX40" i="74"/>
  <c r="BX38" i="74"/>
  <c r="BX39" i="74" s="1"/>
  <c r="BO180" i="74"/>
  <c r="BP154" i="74"/>
  <c r="BQ128" i="74"/>
  <c r="BQ135" i="74" s="1"/>
  <c r="BP128" i="74"/>
  <c r="BP120" i="74"/>
  <c r="BP102" i="74"/>
  <c r="BQ78" i="74"/>
  <c r="BQ77" i="74"/>
  <c r="BP64" i="74"/>
  <c r="BP70" i="74" s="1"/>
  <c r="BP53" i="74"/>
  <c r="BP55" i="74" s="1"/>
  <c r="BQ42" i="74"/>
  <c r="BQ40" i="74"/>
  <c r="BQ38" i="74"/>
  <c r="BQ39" i="74" s="1"/>
  <c r="BJ128" i="74"/>
  <c r="BJ135" i="74" s="1"/>
  <c r="BJ77" i="74"/>
  <c r="BJ42" i="74"/>
  <c r="BJ40" i="74"/>
  <c r="BJ38" i="74"/>
  <c r="BH180" i="74"/>
  <c r="BI154" i="74"/>
  <c r="BI128" i="74"/>
  <c r="BI120" i="74"/>
  <c r="BI102" i="74"/>
  <c r="BI78" i="74"/>
  <c r="BJ78" i="74" s="1"/>
  <c r="BI64" i="74"/>
  <c r="BI70" i="74" s="1"/>
  <c r="BI53" i="74"/>
  <c r="BH179" i="74" s="1"/>
  <c r="BX128" i="54"/>
  <c r="BX135" i="54" s="1"/>
  <c r="BX78" i="54"/>
  <c r="BX77" i="54"/>
  <c r="BX40" i="54"/>
  <c r="BX38" i="54"/>
  <c r="BX39" i="54" s="1"/>
  <c r="BQ128" i="54"/>
  <c r="BQ135" i="54" s="1"/>
  <c r="BQ78" i="54"/>
  <c r="BQ77" i="54"/>
  <c r="BQ40" i="54"/>
  <c r="BQ38" i="54"/>
  <c r="BQ39" i="54" s="1"/>
  <c r="BJ77" i="54"/>
  <c r="BJ40" i="54"/>
  <c r="BJ38" i="54"/>
  <c r="BJ39" i="54" s="1"/>
  <c r="BX78" i="37"/>
  <c r="BX77" i="37"/>
  <c r="BX40" i="37"/>
  <c r="BX38" i="37"/>
  <c r="BQ128" i="37"/>
  <c r="BQ135" i="37" s="1"/>
  <c r="BQ78" i="37"/>
  <c r="BQ77" i="37"/>
  <c r="BQ40" i="37"/>
  <c r="BQ38" i="37"/>
  <c r="BJ78" i="37"/>
  <c r="BJ77" i="37"/>
  <c r="BJ40" i="37"/>
  <c r="BJ38" i="37"/>
  <c r="BJ39" i="37" s="1"/>
  <c r="BX128" i="58"/>
  <c r="BX135" i="58" s="1"/>
  <c r="BX78" i="58"/>
  <c r="BX77" i="58"/>
  <c r="BX40" i="58"/>
  <c r="BQ77" i="58"/>
  <c r="BQ40" i="58"/>
  <c r="BX40" i="52"/>
  <c r="BX39" i="52"/>
  <c r="BQ128" i="52"/>
  <c r="BQ135" i="52" s="1"/>
  <c r="BQ40" i="52"/>
  <c r="BQ38" i="52"/>
  <c r="BQ84" i="64" l="1"/>
  <c r="BQ93" i="64" s="1"/>
  <c r="BJ84" i="74"/>
  <c r="BJ93" i="74" s="1"/>
  <c r="BX84" i="60"/>
  <c r="BX93" i="60" s="1"/>
  <c r="BX84" i="64"/>
  <c r="BX93" i="64" s="1"/>
  <c r="BQ84" i="54"/>
  <c r="BQ93" i="54" s="1"/>
  <c r="BX84" i="37"/>
  <c r="BX93" i="37" s="1"/>
  <c r="BX84" i="58"/>
  <c r="BX93" i="58" s="1"/>
  <c r="BQ84" i="74"/>
  <c r="BQ93" i="74" s="1"/>
  <c r="BX84" i="74"/>
  <c r="BX93" i="74" s="1"/>
  <c r="BJ84" i="57"/>
  <c r="BJ93" i="57" s="1"/>
  <c r="BJ84" i="60"/>
  <c r="BJ93" i="60" s="1"/>
  <c r="BH182" i="60"/>
  <c r="BQ84" i="56"/>
  <c r="BQ93" i="56" s="1"/>
  <c r="BX84" i="56"/>
  <c r="BX93" i="56" s="1"/>
  <c r="BX84" i="57"/>
  <c r="BX93" i="57" s="1"/>
  <c r="BJ84" i="55"/>
  <c r="BJ93" i="55" s="1"/>
  <c r="BQ84" i="55"/>
  <c r="BQ93" i="55" s="1"/>
  <c r="BI55" i="55"/>
  <c r="BI56" i="55" s="1"/>
  <c r="BI57" i="55" s="1"/>
  <c r="BX84" i="55"/>
  <c r="BX93" i="55" s="1"/>
  <c r="BX84" i="54"/>
  <c r="BX93" i="54" s="1"/>
  <c r="BX84" i="66"/>
  <c r="BX93" i="66" s="1"/>
  <c r="BJ39" i="74"/>
  <c r="BJ41" i="74" s="1"/>
  <c r="BJ39" i="55"/>
  <c r="BJ41" i="55" s="1"/>
  <c r="BJ84" i="56"/>
  <c r="BJ93" i="56" s="1"/>
  <c r="BQ84" i="37"/>
  <c r="BQ93" i="37" s="1"/>
  <c r="BJ84" i="37"/>
  <c r="BJ93" i="37" s="1"/>
  <c r="BQ84" i="60"/>
  <c r="BQ93" i="60" s="1"/>
  <c r="BQ41" i="55"/>
  <c r="BQ44" i="55" s="1"/>
  <c r="BX39" i="37"/>
  <c r="BQ39" i="37"/>
  <c r="BQ39" i="52"/>
  <c r="BQ41" i="52" s="1"/>
  <c r="BP55" i="60"/>
  <c r="BO179" i="60"/>
  <c r="BO181" i="60"/>
  <c r="BI55" i="60"/>
  <c r="BW56" i="56"/>
  <c r="BW57" i="56" s="1"/>
  <c r="BV179" i="56"/>
  <c r="BV181" i="56"/>
  <c r="BP55" i="56"/>
  <c r="BO179" i="56"/>
  <c r="BO181" i="56"/>
  <c r="BI55" i="56"/>
  <c r="BH179" i="56"/>
  <c r="BH181" i="56"/>
  <c r="BI56" i="57"/>
  <c r="BI57" i="57" s="1"/>
  <c r="BH179" i="57"/>
  <c r="BH181" i="57"/>
  <c r="BP56" i="55"/>
  <c r="BP57" i="55" s="1"/>
  <c r="BO179" i="55"/>
  <c r="BO181" i="55"/>
  <c r="BH182" i="55"/>
  <c r="BQ41" i="74"/>
  <c r="BQ44" i="74" s="1"/>
  <c r="BP56" i="74"/>
  <c r="BP57" i="74" s="1"/>
  <c r="BO179" i="74"/>
  <c r="BO181" i="74"/>
  <c r="BI55" i="74"/>
  <c r="BH181" i="74"/>
  <c r="BH182" i="74" s="1"/>
  <c r="BQ53" i="55" l="1"/>
  <c r="BQ102" i="55"/>
  <c r="BO182" i="55"/>
  <c r="BV182" i="56"/>
  <c r="BJ44" i="55"/>
  <c r="BJ65" i="55" s="1"/>
  <c r="BJ44" i="74"/>
  <c r="BJ119" i="74" s="1"/>
  <c r="BQ64" i="55"/>
  <c r="BP56" i="60"/>
  <c r="BO182" i="60"/>
  <c r="BI56" i="60"/>
  <c r="BX183" i="56"/>
  <c r="BP56" i="56"/>
  <c r="BO182" i="56"/>
  <c r="BI56" i="56"/>
  <c r="BH182" i="56"/>
  <c r="BH182" i="57"/>
  <c r="BJ183" i="57"/>
  <c r="BQ183" i="55"/>
  <c r="BQ56" i="55"/>
  <c r="BQ115" i="55"/>
  <c r="BQ63" i="55"/>
  <c r="BQ54" i="55"/>
  <c r="BQ55" i="55" s="1"/>
  <c r="BQ114" i="55"/>
  <c r="BQ69" i="55"/>
  <c r="BQ62" i="55"/>
  <c r="BQ68" i="55"/>
  <c r="BQ67" i="55"/>
  <c r="BQ119" i="55"/>
  <c r="BQ105" i="55"/>
  <c r="BQ66" i="55"/>
  <c r="BQ118" i="55"/>
  <c r="BQ65" i="55"/>
  <c r="BQ116" i="55"/>
  <c r="BQ166" i="55"/>
  <c r="BQ117" i="55"/>
  <c r="BJ183" i="55"/>
  <c r="BJ184" i="55" s="1"/>
  <c r="BQ115" i="74"/>
  <c r="BQ63" i="74"/>
  <c r="BQ54" i="74"/>
  <c r="BQ114" i="74"/>
  <c r="BQ69" i="74"/>
  <c r="BQ62" i="74"/>
  <c r="BQ117" i="74"/>
  <c r="BQ68" i="74"/>
  <c r="BQ67" i="74"/>
  <c r="BQ116" i="74"/>
  <c r="BQ119" i="74"/>
  <c r="BQ105" i="74"/>
  <c r="BQ66" i="74"/>
  <c r="BQ166" i="74"/>
  <c r="BQ118" i="74"/>
  <c r="BQ65" i="74"/>
  <c r="BQ102" i="74"/>
  <c r="BQ53" i="74"/>
  <c r="BQ64" i="74"/>
  <c r="BQ183" i="74"/>
  <c r="BQ56" i="74"/>
  <c r="BO182" i="74"/>
  <c r="BI56" i="74"/>
  <c r="BJ68" i="55" l="1"/>
  <c r="BJ53" i="74"/>
  <c r="BJ64" i="74"/>
  <c r="BJ102" i="74"/>
  <c r="BJ66" i="74"/>
  <c r="BJ56" i="74"/>
  <c r="BJ67" i="74"/>
  <c r="BJ105" i="74"/>
  <c r="BJ68" i="74"/>
  <c r="BJ116" i="74"/>
  <c r="BJ117" i="74"/>
  <c r="BQ184" i="55"/>
  <c r="BJ62" i="55"/>
  <c r="BJ63" i="55"/>
  <c r="BJ69" i="55"/>
  <c r="BJ102" i="55"/>
  <c r="BJ105" i="55"/>
  <c r="BJ54" i="55"/>
  <c r="BJ166" i="55"/>
  <c r="BJ116" i="55"/>
  <c r="BJ118" i="55"/>
  <c r="BJ56" i="55"/>
  <c r="BJ67" i="55"/>
  <c r="BJ66" i="55"/>
  <c r="BJ117" i="55"/>
  <c r="BJ114" i="55"/>
  <c r="BJ65" i="74"/>
  <c r="BJ115" i="74"/>
  <c r="BJ62" i="74"/>
  <c r="BJ166" i="74"/>
  <c r="BJ118" i="74"/>
  <c r="BX184" i="56"/>
  <c r="BJ119" i="55"/>
  <c r="BJ64" i="55"/>
  <c r="BJ115" i="55"/>
  <c r="BJ69" i="74"/>
  <c r="BJ54" i="74"/>
  <c r="BJ55" i="74" s="1"/>
  <c r="BJ53" i="55"/>
  <c r="BJ63" i="74"/>
  <c r="BJ114" i="74"/>
  <c r="BJ184" i="57"/>
  <c r="BQ57" i="55"/>
  <c r="BQ91" i="55" s="1"/>
  <c r="BQ70" i="74"/>
  <c r="BQ92" i="74" s="1"/>
  <c r="BQ183" i="60"/>
  <c r="BQ184" i="60" s="1"/>
  <c r="BP57" i="60"/>
  <c r="BJ183" i="60"/>
  <c r="BJ184" i="60" s="1"/>
  <c r="BI57" i="60"/>
  <c r="BQ183" i="56"/>
  <c r="BQ184" i="56" s="1"/>
  <c r="BP57" i="56"/>
  <c r="BJ183" i="56"/>
  <c r="BJ184" i="56" s="1"/>
  <c r="BI57" i="56"/>
  <c r="BQ70" i="55"/>
  <c r="BQ92" i="55" s="1"/>
  <c r="BQ120" i="55"/>
  <c r="BQ134" i="55" s="1"/>
  <c r="BQ136" i="55" s="1"/>
  <c r="BQ169" i="55" s="1"/>
  <c r="BQ120" i="74"/>
  <c r="BQ134" i="74" s="1"/>
  <c r="BQ136" i="74" s="1"/>
  <c r="BQ169" i="74" s="1"/>
  <c r="BQ184" i="74"/>
  <c r="BQ55" i="74"/>
  <c r="BQ57" i="74" s="1"/>
  <c r="BQ91" i="74" s="1"/>
  <c r="BJ183" i="74"/>
  <c r="BJ184" i="74" s="1"/>
  <c r="BI57" i="74"/>
  <c r="BJ70" i="55" l="1"/>
  <c r="BJ92" i="55" s="1"/>
  <c r="BJ55" i="55"/>
  <c r="BJ57" i="55" s="1"/>
  <c r="BJ91" i="55" s="1"/>
  <c r="BJ57" i="74"/>
  <c r="BJ91" i="74" s="1"/>
  <c r="BJ70" i="74"/>
  <c r="BJ92" i="74" s="1"/>
  <c r="BJ120" i="74"/>
  <c r="BJ134" i="74" s="1"/>
  <c r="BJ136" i="74" s="1"/>
  <c r="BJ169" i="74" s="1"/>
  <c r="BQ94" i="55"/>
  <c r="BQ167" i="55" s="1"/>
  <c r="BJ120" i="55"/>
  <c r="BJ134" i="55" s="1"/>
  <c r="BJ136" i="55" s="1"/>
  <c r="BJ169" i="55" s="1"/>
  <c r="BQ94" i="74"/>
  <c r="BQ167" i="74" s="1"/>
  <c r="BJ128" i="52"/>
  <c r="BJ135" i="52" s="1"/>
  <c r="BJ40" i="52"/>
  <c r="BJ38" i="52"/>
  <c r="BJ39" i="52" s="1"/>
  <c r="ER30" i="73"/>
  <c r="EQ30" i="73"/>
  <c r="EQ26" i="73"/>
  <c r="EQ25" i="73"/>
  <c r="EG26" i="73"/>
  <c r="EG25" i="73"/>
  <c r="BO180" i="64"/>
  <c r="BP154" i="64"/>
  <c r="BP128" i="64"/>
  <c r="BP120" i="64"/>
  <c r="BP102" i="64"/>
  <c r="BP64" i="64"/>
  <c r="BP70" i="64" s="1"/>
  <c r="BP53" i="64"/>
  <c r="BO179" i="64" s="1"/>
  <c r="BQ42" i="64"/>
  <c r="BH180" i="64"/>
  <c r="BI154" i="64"/>
  <c r="BI128" i="64"/>
  <c r="BI120" i="64"/>
  <c r="BI102" i="64"/>
  <c r="BH181" i="64" s="1"/>
  <c r="BI78" i="64"/>
  <c r="BJ78" i="64" s="1"/>
  <c r="BJ84" i="64" s="1"/>
  <c r="BJ93" i="64" s="1"/>
  <c r="BI64" i="64"/>
  <c r="BI70" i="64" s="1"/>
  <c r="BI53" i="64"/>
  <c r="BH179" i="64" s="1"/>
  <c r="BJ42" i="64"/>
  <c r="BV180" i="66"/>
  <c r="BV179" i="66"/>
  <c r="BW154" i="66"/>
  <c r="BW128" i="66"/>
  <c r="BW120" i="66"/>
  <c r="BW102" i="66"/>
  <c r="BW64" i="66"/>
  <c r="BW70" i="66" s="1"/>
  <c r="BW53" i="66"/>
  <c r="BW55" i="66" s="1"/>
  <c r="BX42" i="66"/>
  <c r="BW38" i="66"/>
  <c r="BO180" i="66"/>
  <c r="BP154" i="66"/>
  <c r="BP128" i="66"/>
  <c r="BP120" i="66"/>
  <c r="BP102" i="66"/>
  <c r="BP78" i="66"/>
  <c r="BQ78" i="66" s="1"/>
  <c r="BQ84" i="66" s="1"/>
  <c r="BQ93" i="66" s="1"/>
  <c r="BP64" i="66"/>
  <c r="BP70" i="66" s="1"/>
  <c r="BP53" i="66"/>
  <c r="BO179" i="66" s="1"/>
  <c r="BP38" i="66"/>
  <c r="BV180" i="67"/>
  <c r="BW154" i="67"/>
  <c r="BW128" i="67"/>
  <c r="BW120" i="67"/>
  <c r="BW103" i="67"/>
  <c r="BW102" i="67"/>
  <c r="BW100" i="67"/>
  <c r="BW64" i="67"/>
  <c r="BW70" i="67" s="1"/>
  <c r="BW53" i="67"/>
  <c r="BW55" i="67" s="1"/>
  <c r="BX42" i="67"/>
  <c r="BX41" i="67"/>
  <c r="BO180" i="67"/>
  <c r="BP154" i="67"/>
  <c r="BP128" i="67"/>
  <c r="BP120" i="67"/>
  <c r="BP103" i="67"/>
  <c r="BP102" i="67"/>
  <c r="BP100" i="67"/>
  <c r="BP64" i="67"/>
  <c r="BP70" i="67" s="1"/>
  <c r="BP53" i="67"/>
  <c r="BP55" i="67" s="1"/>
  <c r="BQ42" i="67"/>
  <c r="BQ41" i="67"/>
  <c r="BO180" i="69"/>
  <c r="BP154" i="69"/>
  <c r="BP128" i="69"/>
  <c r="BP120" i="69"/>
  <c r="BP102" i="69"/>
  <c r="BP64" i="69"/>
  <c r="BP70" i="69" s="1"/>
  <c r="BP53" i="69"/>
  <c r="BP55" i="69" s="1"/>
  <c r="BQ42" i="69"/>
  <c r="BH180" i="69"/>
  <c r="BI154" i="69"/>
  <c r="BI128" i="69"/>
  <c r="BI120" i="69"/>
  <c r="BI102" i="69"/>
  <c r="BI78" i="69"/>
  <c r="BJ78" i="69" s="1"/>
  <c r="BJ84" i="69" s="1"/>
  <c r="BJ93" i="69" s="1"/>
  <c r="BI64" i="69"/>
  <c r="BI53" i="69"/>
  <c r="BI55" i="69" s="1"/>
  <c r="BJ42" i="69"/>
  <c r="BO180" i="70"/>
  <c r="BP154" i="70"/>
  <c r="BP128" i="70"/>
  <c r="BP120" i="70"/>
  <c r="BP103" i="70"/>
  <c r="BP102" i="70"/>
  <c r="BP100" i="70"/>
  <c r="BP64" i="70"/>
  <c r="BP70" i="70" s="1"/>
  <c r="BP53" i="70"/>
  <c r="BP55" i="70" s="1"/>
  <c r="BQ42" i="70"/>
  <c r="BQ41" i="70"/>
  <c r="BH180" i="70"/>
  <c r="BI154" i="70"/>
  <c r="BI128" i="70"/>
  <c r="BI120" i="70"/>
  <c r="BI102" i="70"/>
  <c r="BI78" i="70"/>
  <c r="BJ78" i="70" s="1"/>
  <c r="BJ84" i="70" s="1"/>
  <c r="BJ93" i="70" s="1"/>
  <c r="BI64" i="70"/>
  <c r="BI53" i="70"/>
  <c r="BJ42" i="70"/>
  <c r="BO180" i="54"/>
  <c r="BP154" i="54"/>
  <c r="BP128" i="54"/>
  <c r="BP120" i="54"/>
  <c r="BP103" i="54"/>
  <c r="BP102" i="54"/>
  <c r="BP100" i="54"/>
  <c r="BP101" i="54" s="1"/>
  <c r="BP64" i="54"/>
  <c r="BP70" i="54" s="1"/>
  <c r="BP53" i="54"/>
  <c r="BO179" i="54" s="1"/>
  <c r="BQ42" i="54"/>
  <c r="BQ41" i="54"/>
  <c r="BH180" i="54"/>
  <c r="BI154" i="54"/>
  <c r="BJ128" i="54"/>
  <c r="BJ135" i="54" s="1"/>
  <c r="BI128" i="54"/>
  <c r="BI120" i="54"/>
  <c r="BI102" i="54"/>
  <c r="BI78" i="54"/>
  <c r="BJ78" i="54" s="1"/>
  <c r="BJ84" i="54" s="1"/>
  <c r="BJ93" i="54" s="1"/>
  <c r="BI64" i="54"/>
  <c r="BI70" i="54" s="1"/>
  <c r="BI53" i="54"/>
  <c r="BI55" i="54" s="1"/>
  <c r="BJ42" i="54"/>
  <c r="BJ41" i="54"/>
  <c r="BO180" i="37"/>
  <c r="BP154" i="37"/>
  <c r="BP128" i="37"/>
  <c r="BP120" i="37"/>
  <c r="BP103" i="37"/>
  <c r="BP102" i="37"/>
  <c r="BP64" i="37"/>
  <c r="BP70" i="37" s="1"/>
  <c r="BP53" i="37"/>
  <c r="BP55" i="37" s="1"/>
  <c r="BQ42" i="37"/>
  <c r="BH180" i="37"/>
  <c r="BI154" i="37"/>
  <c r="BJ128" i="37"/>
  <c r="BJ135" i="37" s="1"/>
  <c r="BI128" i="37"/>
  <c r="BI120" i="37"/>
  <c r="BI103" i="37"/>
  <c r="BI102" i="37"/>
  <c r="BI64" i="37"/>
  <c r="BI70" i="37" s="1"/>
  <c r="BI53" i="37"/>
  <c r="BH179" i="37" s="1"/>
  <c r="BJ42" i="37"/>
  <c r="BJ41" i="37"/>
  <c r="BH180" i="52"/>
  <c r="BI154" i="52"/>
  <c r="BI128" i="52"/>
  <c r="BI117" i="52"/>
  <c r="BI120" i="52" s="1"/>
  <c r="BI103" i="52"/>
  <c r="BI102" i="52"/>
  <c r="BI100" i="52"/>
  <c r="BI101" i="52" s="1"/>
  <c r="BI78" i="52"/>
  <c r="BJ78" i="52" s="1"/>
  <c r="BJ84" i="52" s="1"/>
  <c r="BJ93" i="52" s="1"/>
  <c r="BI64" i="52"/>
  <c r="BI70" i="52" s="1"/>
  <c r="BI53" i="52"/>
  <c r="BJ42" i="52"/>
  <c r="BJ94" i="74" l="1"/>
  <c r="BJ167" i="74" s="1"/>
  <c r="BJ94" i="55"/>
  <c r="BJ167" i="55" s="1"/>
  <c r="BP104" i="67"/>
  <c r="BP104" i="37"/>
  <c r="BP55" i="54"/>
  <c r="BP56" i="54" s="1"/>
  <c r="BW104" i="67"/>
  <c r="BH182" i="64"/>
  <c r="BI55" i="64"/>
  <c r="BI56" i="64" s="1"/>
  <c r="BQ44" i="54"/>
  <c r="BQ66" i="54" s="1"/>
  <c r="BI70" i="70"/>
  <c r="BH179" i="70"/>
  <c r="BW56" i="66"/>
  <c r="BW57" i="66" s="1"/>
  <c r="BJ44" i="54"/>
  <c r="BJ114" i="54" s="1"/>
  <c r="BI70" i="69"/>
  <c r="BI56" i="69" s="1"/>
  <c r="BQ44" i="70"/>
  <c r="BX44" i="67"/>
  <c r="BX117" i="67" s="1"/>
  <c r="BQ44" i="67"/>
  <c r="BJ44" i="37"/>
  <c r="BJ115" i="37" s="1"/>
  <c r="BI55" i="52"/>
  <c r="BI56" i="52" s="1"/>
  <c r="BH179" i="52"/>
  <c r="BJ41" i="52"/>
  <c r="BJ44" i="52" s="1"/>
  <c r="BJ41" i="70"/>
  <c r="BJ44" i="70" s="1"/>
  <c r="BJ64" i="70" s="1"/>
  <c r="EQ32" i="73"/>
  <c r="EQ33" i="73" s="1"/>
  <c r="ER32" i="73"/>
  <c r="ER33" i="73" s="1"/>
  <c r="EG32" i="73"/>
  <c r="EG33" i="73" s="1"/>
  <c r="EH32" i="73"/>
  <c r="EH33" i="73" s="1"/>
  <c r="BP55" i="64"/>
  <c r="BO181" i="64"/>
  <c r="BO182" i="64" s="1"/>
  <c r="BV181" i="66"/>
  <c r="BV182" i="66" s="1"/>
  <c r="BP55" i="66"/>
  <c r="BO181" i="66"/>
  <c r="BO182" i="66" s="1"/>
  <c r="BW56" i="67"/>
  <c r="BW57" i="67" s="1"/>
  <c r="BW101" i="67"/>
  <c r="BV179" i="67"/>
  <c r="BV181" i="67"/>
  <c r="BP56" i="67"/>
  <c r="BP101" i="67"/>
  <c r="BO179" i="67"/>
  <c r="BO181" i="67"/>
  <c r="BQ41" i="69"/>
  <c r="BQ44" i="69" s="1"/>
  <c r="BP56" i="69"/>
  <c r="BP57" i="69" s="1"/>
  <c r="BO179" i="69"/>
  <c r="BO181" i="69"/>
  <c r="BJ41" i="69"/>
  <c r="BJ44" i="69" s="1"/>
  <c r="BJ64" i="69" s="1"/>
  <c r="BH179" i="69"/>
  <c r="BH181" i="69"/>
  <c r="BP56" i="70"/>
  <c r="BP57" i="70" s="1"/>
  <c r="BP104" i="70"/>
  <c r="BP101" i="70"/>
  <c r="BO179" i="70"/>
  <c r="BO181" i="70"/>
  <c r="BI55" i="70"/>
  <c r="BH181" i="70"/>
  <c r="BP104" i="54"/>
  <c r="BO181" i="54"/>
  <c r="BO182" i="54" s="1"/>
  <c r="BI56" i="54"/>
  <c r="BI57" i="54" s="1"/>
  <c r="BH179" i="54"/>
  <c r="BH181" i="54"/>
  <c r="BI55" i="37"/>
  <c r="BI56" i="37" s="1"/>
  <c r="BJ183" i="37" s="1"/>
  <c r="BP56" i="37"/>
  <c r="BP57" i="37" s="1"/>
  <c r="BQ41" i="37"/>
  <c r="BQ44" i="37" s="1"/>
  <c r="BO179" i="37"/>
  <c r="BO181" i="37"/>
  <c r="BI104" i="37"/>
  <c r="BH181" i="37"/>
  <c r="BH182" i="37" s="1"/>
  <c r="BI104" i="52"/>
  <c r="BH181" i="52"/>
  <c r="BV182" i="67" l="1"/>
  <c r="BH182" i="70"/>
  <c r="BI57" i="64"/>
  <c r="BQ119" i="54"/>
  <c r="BQ65" i="54"/>
  <c r="BQ104" i="54"/>
  <c r="BQ56" i="54"/>
  <c r="BQ100" i="54"/>
  <c r="BQ67" i="54"/>
  <c r="BQ105" i="54"/>
  <c r="BQ63" i="54"/>
  <c r="BQ101" i="54"/>
  <c r="BQ53" i="54"/>
  <c r="BQ116" i="54"/>
  <c r="BQ62" i="54"/>
  <c r="BQ68" i="54"/>
  <c r="BQ166" i="54"/>
  <c r="BQ103" i="54"/>
  <c r="BQ69" i="54"/>
  <c r="BQ64" i="54"/>
  <c r="BQ118" i="54"/>
  <c r="BQ114" i="54"/>
  <c r="BQ102" i="54"/>
  <c r="BQ54" i="54"/>
  <c r="BQ55" i="54" s="1"/>
  <c r="BQ115" i="54"/>
  <c r="BQ117" i="54"/>
  <c r="BJ102" i="70"/>
  <c r="BJ54" i="70"/>
  <c r="BJ67" i="70"/>
  <c r="BJ65" i="70"/>
  <c r="BJ115" i="70"/>
  <c r="BJ62" i="70"/>
  <c r="BJ114" i="70"/>
  <c r="BJ66" i="70"/>
  <c r="BJ63" i="70"/>
  <c r="BJ105" i="70"/>
  <c r="BJ69" i="70"/>
  <c r="BJ166" i="70"/>
  <c r="BJ68" i="70"/>
  <c r="BJ53" i="70"/>
  <c r="BO182" i="67"/>
  <c r="BJ114" i="37"/>
  <c r="BJ116" i="37"/>
  <c r="BJ166" i="54"/>
  <c r="BJ68" i="54"/>
  <c r="BJ67" i="54"/>
  <c r="BJ66" i="54"/>
  <c r="BJ105" i="54"/>
  <c r="BJ65" i="54"/>
  <c r="BJ64" i="54"/>
  <c r="BJ102" i="54"/>
  <c r="BJ63" i="54"/>
  <c r="BJ62" i="54"/>
  <c r="BJ56" i="54"/>
  <c r="BJ119" i="54"/>
  <c r="BJ118" i="54"/>
  <c r="BJ54" i="54"/>
  <c r="BJ117" i="54"/>
  <c r="BJ53" i="54"/>
  <c r="BJ116" i="54"/>
  <c r="BJ115" i="54"/>
  <c r="BJ69" i="54"/>
  <c r="BJ53" i="69"/>
  <c r="BJ102" i="69"/>
  <c r="BI57" i="69"/>
  <c r="BJ56" i="69"/>
  <c r="BJ117" i="69"/>
  <c r="BJ68" i="69"/>
  <c r="BJ116" i="69"/>
  <c r="BJ67" i="69"/>
  <c r="BJ115" i="69"/>
  <c r="BJ66" i="69"/>
  <c r="BJ54" i="69"/>
  <c r="BJ69" i="69"/>
  <c r="BJ166" i="69"/>
  <c r="BJ114" i="69"/>
  <c r="BJ65" i="69"/>
  <c r="BJ105" i="69"/>
  <c r="BJ118" i="69"/>
  <c r="BJ63" i="69"/>
  <c r="BJ119" i="69"/>
  <c r="BJ62" i="69"/>
  <c r="BQ115" i="70"/>
  <c r="BQ100" i="70"/>
  <c r="BQ62" i="70"/>
  <c r="BQ101" i="70"/>
  <c r="BQ114" i="70"/>
  <c r="BQ69" i="70"/>
  <c r="BQ63" i="70"/>
  <c r="BQ166" i="70"/>
  <c r="BQ68" i="70"/>
  <c r="BQ56" i="70"/>
  <c r="BQ105" i="70"/>
  <c r="BQ67" i="70"/>
  <c r="BQ119" i="70"/>
  <c r="BQ104" i="70"/>
  <c r="BQ66" i="70"/>
  <c r="BQ54" i="70"/>
  <c r="BQ118" i="70"/>
  <c r="BQ103" i="70"/>
  <c r="BQ65" i="70"/>
  <c r="BQ53" i="70"/>
  <c r="BQ116" i="70"/>
  <c r="BQ117" i="70"/>
  <c r="BQ102" i="70"/>
  <c r="BQ64" i="70"/>
  <c r="BQ69" i="69"/>
  <c r="BQ62" i="69"/>
  <c r="BQ68" i="69"/>
  <c r="BQ56" i="69"/>
  <c r="BQ67" i="69"/>
  <c r="BQ64" i="69"/>
  <c r="BQ66" i="69"/>
  <c r="BQ54" i="69"/>
  <c r="BQ65" i="69"/>
  <c r="BQ53" i="69"/>
  <c r="BQ114" i="69"/>
  <c r="BQ105" i="69"/>
  <c r="BQ63" i="69"/>
  <c r="BQ166" i="69"/>
  <c r="BQ102" i="69"/>
  <c r="BX102" i="67"/>
  <c r="BX64" i="67"/>
  <c r="BX53" i="67"/>
  <c r="BX166" i="67"/>
  <c r="BX101" i="67"/>
  <c r="BX63" i="67"/>
  <c r="BX103" i="67"/>
  <c r="BX100" i="67"/>
  <c r="BX62" i="67"/>
  <c r="BX114" i="67"/>
  <c r="BX69" i="67"/>
  <c r="BX68" i="67"/>
  <c r="BX56" i="67"/>
  <c r="BX105" i="67"/>
  <c r="BX67" i="67"/>
  <c r="BX65" i="67"/>
  <c r="BX104" i="67"/>
  <c r="BX66" i="67"/>
  <c r="BX54" i="67"/>
  <c r="BQ114" i="67"/>
  <c r="BQ69" i="67"/>
  <c r="BQ62" i="67"/>
  <c r="BQ68" i="67"/>
  <c r="BQ56" i="67"/>
  <c r="BQ105" i="67"/>
  <c r="BQ67" i="67"/>
  <c r="BQ104" i="67"/>
  <c r="BQ66" i="67"/>
  <c r="BQ54" i="67"/>
  <c r="BQ166" i="67"/>
  <c r="BQ103" i="67"/>
  <c r="BQ65" i="67"/>
  <c r="BQ53" i="67"/>
  <c r="BQ100" i="67"/>
  <c r="BQ102" i="67"/>
  <c r="BQ64" i="67"/>
  <c r="BQ116" i="67"/>
  <c r="BQ101" i="67"/>
  <c r="BQ63" i="67"/>
  <c r="BQ115" i="67"/>
  <c r="BQ118" i="37"/>
  <c r="BQ103" i="37"/>
  <c r="BQ65" i="37"/>
  <c r="BQ53" i="37"/>
  <c r="BQ102" i="37"/>
  <c r="BQ63" i="37"/>
  <c r="BQ105" i="37"/>
  <c r="BQ117" i="37"/>
  <c r="BQ115" i="37"/>
  <c r="BQ62" i="37"/>
  <c r="BQ56" i="37"/>
  <c r="BQ114" i="37"/>
  <c r="BQ69" i="37"/>
  <c r="BQ119" i="37"/>
  <c r="BQ104" i="37"/>
  <c r="BQ66" i="37"/>
  <c r="BQ54" i="37"/>
  <c r="BQ64" i="37"/>
  <c r="BQ116" i="37"/>
  <c r="BQ166" i="37"/>
  <c r="BQ68" i="37"/>
  <c r="BQ67" i="37"/>
  <c r="BJ53" i="37"/>
  <c r="BJ105" i="37"/>
  <c r="BJ65" i="37"/>
  <c r="BJ104" i="37"/>
  <c r="BJ64" i="37"/>
  <c r="BJ117" i="37"/>
  <c r="BJ166" i="37"/>
  <c r="BJ103" i="37"/>
  <c r="BJ63" i="37"/>
  <c r="BJ56" i="37"/>
  <c r="BJ102" i="37"/>
  <c r="BJ62" i="37"/>
  <c r="BJ69" i="37"/>
  <c r="BJ54" i="37"/>
  <c r="BJ119" i="37"/>
  <c r="BJ118" i="37"/>
  <c r="BJ68" i="37"/>
  <c r="BJ67" i="37"/>
  <c r="BJ66" i="37"/>
  <c r="BJ115" i="52"/>
  <c r="BJ69" i="52"/>
  <c r="BJ114" i="52"/>
  <c r="BJ68" i="52"/>
  <c r="BJ166" i="52"/>
  <c r="BJ67" i="52"/>
  <c r="BJ54" i="52"/>
  <c r="BJ105" i="52"/>
  <c r="BJ66" i="52"/>
  <c r="BJ65" i="52"/>
  <c r="BJ119" i="52"/>
  <c r="BJ118" i="52"/>
  <c r="BJ63" i="52"/>
  <c r="BJ116" i="52"/>
  <c r="BJ101" i="52"/>
  <c r="BJ62" i="52"/>
  <c r="BJ102" i="52"/>
  <c r="BJ100" i="52"/>
  <c r="BJ103" i="52"/>
  <c r="BJ117" i="52"/>
  <c r="BJ53" i="52"/>
  <c r="BJ64" i="52"/>
  <c r="BJ104" i="52"/>
  <c r="BI57" i="52"/>
  <c r="BJ56" i="52"/>
  <c r="BH182" i="52"/>
  <c r="BJ119" i="70"/>
  <c r="BJ117" i="70"/>
  <c r="BJ116" i="70"/>
  <c r="BJ118" i="70"/>
  <c r="BP56" i="64"/>
  <c r="BP57" i="64" s="1"/>
  <c r="BJ183" i="64"/>
  <c r="BJ184" i="64" s="1"/>
  <c r="BX183" i="66"/>
  <c r="BX184" i="66" s="1"/>
  <c r="BP56" i="66"/>
  <c r="BX183" i="67"/>
  <c r="BX184" i="67" s="1"/>
  <c r="BW106" i="67"/>
  <c r="BX116" i="67"/>
  <c r="BX115" i="67"/>
  <c r="BX119" i="67"/>
  <c r="BX118" i="67"/>
  <c r="BQ183" i="67"/>
  <c r="BP57" i="67"/>
  <c r="BP106" i="67"/>
  <c r="BQ117" i="67"/>
  <c r="BQ119" i="67"/>
  <c r="BQ118" i="67"/>
  <c r="BQ115" i="69"/>
  <c r="BQ117" i="69"/>
  <c r="BQ119" i="69"/>
  <c r="BQ116" i="69"/>
  <c r="BQ118" i="69"/>
  <c r="BQ183" i="69"/>
  <c r="BO182" i="69"/>
  <c r="BJ183" i="69"/>
  <c r="BH182" i="69"/>
  <c r="BQ183" i="70"/>
  <c r="BP106" i="70"/>
  <c r="BO182" i="70"/>
  <c r="BI56" i="70"/>
  <c r="BJ56" i="70" s="1"/>
  <c r="BQ183" i="54"/>
  <c r="BQ184" i="54" s="1"/>
  <c r="BP57" i="54"/>
  <c r="BP106" i="54"/>
  <c r="BJ183" i="54"/>
  <c r="BH182" i="54"/>
  <c r="BI57" i="37"/>
  <c r="BO182" i="37"/>
  <c r="BQ183" i="37"/>
  <c r="BJ184" i="37"/>
  <c r="BJ183" i="52"/>
  <c r="BI106" i="52"/>
  <c r="BQ57" i="54" l="1"/>
  <c r="BQ91" i="54" s="1"/>
  <c r="BJ184" i="52"/>
  <c r="BQ184" i="67"/>
  <c r="BQ106" i="54"/>
  <c r="BQ168" i="54" s="1"/>
  <c r="BQ70" i="54"/>
  <c r="BQ92" i="54" s="1"/>
  <c r="BQ94" i="54" s="1"/>
  <c r="BQ167" i="54" s="1"/>
  <c r="BQ120" i="54"/>
  <c r="BQ134" i="54" s="1"/>
  <c r="BQ136" i="54" s="1"/>
  <c r="BQ169" i="54" s="1"/>
  <c r="BJ184" i="54"/>
  <c r="BJ55" i="70"/>
  <c r="BJ57" i="70" s="1"/>
  <c r="BJ91" i="70" s="1"/>
  <c r="BJ120" i="54"/>
  <c r="BJ134" i="54" s="1"/>
  <c r="BJ136" i="54" s="1"/>
  <c r="BJ169" i="54" s="1"/>
  <c r="BQ55" i="69"/>
  <c r="BQ57" i="69" s="1"/>
  <c r="BQ91" i="69" s="1"/>
  <c r="BJ70" i="54"/>
  <c r="BJ92" i="54" s="1"/>
  <c r="BJ120" i="70"/>
  <c r="BJ134" i="70" s="1"/>
  <c r="BJ136" i="70" s="1"/>
  <c r="BJ169" i="70" s="1"/>
  <c r="BJ70" i="70"/>
  <c r="BJ92" i="70" s="1"/>
  <c r="BJ120" i="69"/>
  <c r="BJ134" i="69" s="1"/>
  <c r="BJ136" i="69" s="1"/>
  <c r="BJ169" i="69" s="1"/>
  <c r="BJ55" i="54"/>
  <c r="BJ57" i="54" s="1"/>
  <c r="BJ91" i="54" s="1"/>
  <c r="BJ184" i="69"/>
  <c r="BJ70" i="69"/>
  <c r="BJ92" i="69" s="1"/>
  <c r="BJ55" i="69"/>
  <c r="BJ57" i="69" s="1"/>
  <c r="BJ91" i="69" s="1"/>
  <c r="BQ120" i="70"/>
  <c r="BQ134" i="70" s="1"/>
  <c r="BQ136" i="70" s="1"/>
  <c r="BQ169" i="70" s="1"/>
  <c r="BQ70" i="70"/>
  <c r="BQ92" i="70" s="1"/>
  <c r="BQ106" i="70"/>
  <c r="BQ168" i="70" s="1"/>
  <c r="BQ55" i="70"/>
  <c r="BQ57" i="70" s="1"/>
  <c r="BQ91" i="70" s="1"/>
  <c r="BQ120" i="69"/>
  <c r="BQ134" i="69" s="1"/>
  <c r="BQ136" i="69" s="1"/>
  <c r="BQ169" i="69" s="1"/>
  <c r="BQ70" i="69"/>
  <c r="BQ92" i="69" s="1"/>
  <c r="BX120" i="67"/>
  <c r="BX134" i="67" s="1"/>
  <c r="BX136" i="67" s="1"/>
  <c r="BX169" i="67" s="1"/>
  <c r="BX55" i="67"/>
  <c r="BX57" i="67" s="1"/>
  <c r="BX91" i="67" s="1"/>
  <c r="BX70" i="67"/>
  <c r="BX92" i="67" s="1"/>
  <c r="BX106" i="67"/>
  <c r="BX168" i="67" s="1"/>
  <c r="BQ106" i="67"/>
  <c r="BQ168" i="67" s="1"/>
  <c r="BQ70" i="67"/>
  <c r="BQ92" i="67" s="1"/>
  <c r="BQ55" i="67"/>
  <c r="BQ57" i="67" s="1"/>
  <c r="BQ91" i="67" s="1"/>
  <c r="BQ120" i="67"/>
  <c r="BQ134" i="67" s="1"/>
  <c r="BQ136" i="67" s="1"/>
  <c r="BQ169" i="67" s="1"/>
  <c r="BQ70" i="37"/>
  <c r="BQ92" i="37" s="1"/>
  <c r="BQ55" i="37"/>
  <c r="BQ57" i="37" s="1"/>
  <c r="BQ91" i="37" s="1"/>
  <c r="BQ120" i="37"/>
  <c r="BQ134" i="37" s="1"/>
  <c r="BQ136" i="37" s="1"/>
  <c r="BQ169" i="37" s="1"/>
  <c r="BJ120" i="37"/>
  <c r="BJ134" i="37" s="1"/>
  <c r="BJ136" i="37" s="1"/>
  <c r="BJ169" i="37" s="1"/>
  <c r="BJ70" i="37"/>
  <c r="BJ92" i="37" s="1"/>
  <c r="BJ55" i="37"/>
  <c r="BJ57" i="37" s="1"/>
  <c r="BJ91" i="37" s="1"/>
  <c r="BJ70" i="52"/>
  <c r="BJ92" i="52" s="1"/>
  <c r="BJ55" i="52"/>
  <c r="BJ57" i="52" s="1"/>
  <c r="BJ91" i="52" s="1"/>
  <c r="BJ120" i="52"/>
  <c r="BJ134" i="52" s="1"/>
  <c r="BJ136" i="52" s="1"/>
  <c r="BJ169" i="52" s="1"/>
  <c r="BJ106" i="52"/>
  <c r="BJ168" i="52" s="1"/>
  <c r="BQ183" i="64"/>
  <c r="BQ184" i="64" s="1"/>
  <c r="BQ183" i="66"/>
  <c r="BQ184" i="66" s="1"/>
  <c r="BP57" i="66"/>
  <c r="BQ184" i="69"/>
  <c r="BQ184" i="70"/>
  <c r="BJ183" i="70"/>
  <c r="BJ184" i="70" s="1"/>
  <c r="BI57" i="70"/>
  <c r="BQ184" i="37"/>
  <c r="BQ94" i="37" l="1"/>
  <c r="BQ167" i="37" s="1"/>
  <c r="BJ94" i="70"/>
  <c r="BJ94" i="54"/>
  <c r="BJ167" i="54" s="1"/>
  <c r="BQ94" i="67"/>
  <c r="BQ167" i="67" s="1"/>
  <c r="BJ94" i="52"/>
  <c r="BJ167" i="52" s="1"/>
  <c r="BJ167" i="70"/>
  <c r="BQ94" i="70"/>
  <c r="BJ94" i="69"/>
  <c r="BJ167" i="69" s="1"/>
  <c r="BQ94" i="69"/>
  <c r="BX94" i="67"/>
  <c r="BJ94" i="37"/>
  <c r="BJ167" i="37" s="1"/>
  <c r="BQ167" i="70" l="1"/>
  <c r="BQ167" i="69"/>
  <c r="BX167" i="67"/>
  <c r="R364" i="82" l="1"/>
  <c r="S363" i="82"/>
  <c r="S362" i="82"/>
  <c r="S361" i="82"/>
  <c r="S360" i="82"/>
  <c r="S359" i="82"/>
  <c r="S358" i="82"/>
  <c r="S357" i="82"/>
  <c r="S356" i="82"/>
  <c r="S355" i="82"/>
  <c r="S354" i="82"/>
  <c r="S353" i="82"/>
  <c r="S352" i="82"/>
  <c r="S351" i="82"/>
  <c r="S350" i="82"/>
  <c r="S349" i="82"/>
  <c r="S348" i="82"/>
  <c r="S347" i="82"/>
  <c r="S346" i="82"/>
  <c r="S345" i="82"/>
  <c r="S344" i="82"/>
  <c r="S343" i="82"/>
  <c r="S342" i="82"/>
  <c r="S341" i="82"/>
  <c r="S340" i="82"/>
  <c r="S339" i="82"/>
  <c r="S338" i="82"/>
  <c r="S337" i="82"/>
  <c r="S336" i="82"/>
  <c r="S335" i="82"/>
  <c r="S334" i="82"/>
  <c r="S333" i="82"/>
  <c r="S332" i="82"/>
  <c r="S331" i="82"/>
  <c r="S330" i="82"/>
  <c r="S329" i="82"/>
  <c r="S328" i="82"/>
  <c r="S327" i="82"/>
  <c r="S326" i="82"/>
  <c r="S325" i="82"/>
  <c r="S324" i="82"/>
  <c r="S323" i="82"/>
  <c r="S322" i="82"/>
  <c r="S321" i="82"/>
  <c r="S320" i="82"/>
  <c r="S319" i="82"/>
  <c r="S318" i="82"/>
  <c r="S317" i="82"/>
  <c r="S316" i="82"/>
  <c r="S315" i="82"/>
  <c r="S314" i="82"/>
  <c r="S313" i="82"/>
  <c r="S312" i="82"/>
  <c r="S311" i="82"/>
  <c r="S310" i="82"/>
  <c r="S309" i="82"/>
  <c r="S308" i="82"/>
  <c r="S307" i="82"/>
  <c r="S306" i="82"/>
  <c r="S305" i="82"/>
  <c r="S304" i="82"/>
  <c r="S303" i="82"/>
  <c r="S302" i="82"/>
  <c r="S301" i="82"/>
  <c r="S300" i="82"/>
  <c r="S299" i="82"/>
  <c r="S298" i="82"/>
  <c r="S297" i="82"/>
  <c r="S296" i="82"/>
  <c r="S295" i="82"/>
  <c r="S294" i="82"/>
  <c r="S293" i="82"/>
  <c r="S292" i="82"/>
  <c r="S291" i="82"/>
  <c r="S290" i="82"/>
  <c r="S289" i="82"/>
  <c r="S288" i="82"/>
  <c r="S287" i="82"/>
  <c r="S286" i="82"/>
  <c r="S285" i="82"/>
  <c r="S284" i="82"/>
  <c r="S283" i="82"/>
  <c r="S282" i="82"/>
  <c r="S281" i="82"/>
  <c r="S280" i="82"/>
  <c r="S279" i="82"/>
  <c r="S278" i="82"/>
  <c r="S277" i="82"/>
  <c r="S276" i="82"/>
  <c r="S275" i="82"/>
  <c r="S274" i="82"/>
  <c r="S273" i="82"/>
  <c r="S272" i="82"/>
  <c r="S271" i="82"/>
  <c r="S270" i="82"/>
  <c r="S269" i="82"/>
  <c r="S268" i="82"/>
  <c r="S267" i="82"/>
  <c r="S266" i="82"/>
  <c r="S265" i="82"/>
  <c r="S264" i="82"/>
  <c r="S263" i="82"/>
  <c r="S262" i="82"/>
  <c r="S261" i="82"/>
  <c r="S260" i="82"/>
  <c r="S259" i="82"/>
  <c r="S258" i="82"/>
  <c r="S257" i="82"/>
  <c r="S256" i="82"/>
  <c r="S255" i="82"/>
  <c r="S254" i="82"/>
  <c r="S253" i="82"/>
  <c r="S252" i="82"/>
  <c r="S251" i="82"/>
  <c r="S250" i="82"/>
  <c r="S249" i="82"/>
  <c r="S248" i="82"/>
  <c r="S247" i="82"/>
  <c r="S246" i="82"/>
  <c r="S245" i="82"/>
  <c r="S244" i="82"/>
  <c r="S243" i="82"/>
  <c r="S242" i="82"/>
  <c r="S241" i="82"/>
  <c r="S240" i="82"/>
  <c r="S239" i="82"/>
  <c r="S238" i="82"/>
  <c r="S237" i="82"/>
  <c r="S236" i="82"/>
  <c r="S235" i="82"/>
  <c r="S234" i="82"/>
  <c r="S233" i="82"/>
  <c r="S232" i="82"/>
  <c r="S231" i="82"/>
  <c r="S230" i="82"/>
  <c r="S229" i="82"/>
  <c r="S228" i="82"/>
  <c r="S227" i="82"/>
  <c r="S226" i="82"/>
  <c r="S225" i="82"/>
  <c r="S224" i="82"/>
  <c r="S223" i="82"/>
  <c r="S222" i="82"/>
  <c r="S221" i="82"/>
  <c r="S220" i="82"/>
  <c r="S219" i="82"/>
  <c r="S218" i="82"/>
  <c r="S217" i="82"/>
  <c r="S216" i="82"/>
  <c r="S215" i="82"/>
  <c r="S214" i="82"/>
  <c r="S213" i="82"/>
  <c r="S212" i="82"/>
  <c r="S211" i="82"/>
  <c r="S210" i="82"/>
  <c r="S209" i="82"/>
  <c r="S208" i="82"/>
  <c r="S207" i="82"/>
  <c r="S206" i="82"/>
  <c r="S205" i="82"/>
  <c r="S204" i="82"/>
  <c r="S203" i="82"/>
  <c r="S202" i="82"/>
  <c r="S201" i="82"/>
  <c r="S200" i="82"/>
  <c r="S199" i="82"/>
  <c r="S198" i="82"/>
  <c r="S197" i="82"/>
  <c r="S196" i="82"/>
  <c r="S195" i="82"/>
  <c r="S194" i="82"/>
  <c r="S193" i="82"/>
  <c r="S192" i="82"/>
  <c r="S191" i="82"/>
  <c r="S190" i="82"/>
  <c r="S189" i="82"/>
  <c r="S188" i="82"/>
  <c r="S187" i="82"/>
  <c r="S186" i="82"/>
  <c r="S185" i="82"/>
  <c r="S184" i="82"/>
  <c r="S183" i="82"/>
  <c r="S182" i="82"/>
  <c r="S181" i="82"/>
  <c r="S180" i="82"/>
  <c r="S179" i="82"/>
  <c r="S178" i="82"/>
  <c r="S177" i="82"/>
  <c r="S176" i="82"/>
  <c r="S175" i="82"/>
  <c r="S174" i="82"/>
  <c r="S173" i="82"/>
  <c r="S172" i="82"/>
  <c r="S171" i="82"/>
  <c r="S170" i="82"/>
  <c r="S169" i="82"/>
  <c r="S168" i="82"/>
  <c r="S167" i="82"/>
  <c r="S166" i="82"/>
  <c r="S165" i="82"/>
  <c r="S164" i="82"/>
  <c r="S163" i="82"/>
  <c r="S162" i="82"/>
  <c r="S161" i="82"/>
  <c r="S160" i="82"/>
  <c r="S159" i="82"/>
  <c r="S158" i="82"/>
  <c r="S157" i="82"/>
  <c r="S156" i="82"/>
  <c r="S155" i="82"/>
  <c r="S154" i="82"/>
  <c r="S153" i="82"/>
  <c r="S152" i="82"/>
  <c r="S151" i="82"/>
  <c r="S150" i="82"/>
  <c r="S149" i="82"/>
  <c r="S148" i="82"/>
  <c r="S147" i="82"/>
  <c r="S146" i="82"/>
  <c r="S145" i="82"/>
  <c r="S144" i="82"/>
  <c r="S143" i="82"/>
  <c r="S142" i="82"/>
  <c r="S141" i="82"/>
  <c r="S140" i="82"/>
  <c r="S139" i="82"/>
  <c r="S138" i="82"/>
  <c r="S137" i="82"/>
  <c r="S136" i="82"/>
  <c r="S135" i="82"/>
  <c r="S134" i="82"/>
  <c r="S133" i="82"/>
  <c r="S132" i="82"/>
  <c r="S131" i="82"/>
  <c r="S130" i="82"/>
  <c r="S129" i="82"/>
  <c r="S128" i="82"/>
  <c r="S127" i="82"/>
  <c r="S126" i="82"/>
  <c r="S125" i="82"/>
  <c r="S124" i="82"/>
  <c r="S123" i="82"/>
  <c r="S122" i="82"/>
  <c r="S121" i="82"/>
  <c r="S120" i="82"/>
  <c r="S119" i="82"/>
  <c r="S118" i="82"/>
  <c r="S117" i="82"/>
  <c r="S116" i="82"/>
  <c r="S115" i="82"/>
  <c r="S114" i="82"/>
  <c r="S113" i="82"/>
  <c r="S112" i="82"/>
  <c r="S111" i="82"/>
  <c r="S110" i="82"/>
  <c r="S109" i="82"/>
  <c r="S108" i="82"/>
  <c r="S107" i="82"/>
  <c r="S106" i="82"/>
  <c r="S105" i="82"/>
  <c r="S104" i="82"/>
  <c r="S103" i="82"/>
  <c r="S102" i="82"/>
  <c r="S101" i="82"/>
  <c r="S100" i="82"/>
  <c r="S99" i="82"/>
  <c r="S98" i="82"/>
  <c r="S97" i="82"/>
  <c r="S96" i="82"/>
  <c r="S95" i="82"/>
  <c r="S94" i="82"/>
  <c r="S93" i="82"/>
  <c r="S92" i="82"/>
  <c r="S91" i="82"/>
  <c r="S90" i="82"/>
  <c r="S89" i="82"/>
  <c r="S88" i="82"/>
  <c r="S87" i="82"/>
  <c r="S86" i="82"/>
  <c r="S85" i="82"/>
  <c r="S84" i="82"/>
  <c r="S83" i="82"/>
  <c r="S82" i="82"/>
  <c r="S81" i="82"/>
  <c r="S80" i="82"/>
  <c r="S79" i="82"/>
  <c r="S78" i="82"/>
  <c r="S77" i="82"/>
  <c r="S76" i="82"/>
  <c r="S75" i="82"/>
  <c r="S74" i="82"/>
  <c r="S73" i="82"/>
  <c r="S72" i="82"/>
  <c r="S71" i="82"/>
  <c r="S70" i="82"/>
  <c r="S69" i="82"/>
  <c r="S68" i="82"/>
  <c r="S67" i="82"/>
  <c r="S66" i="82"/>
  <c r="S65" i="82"/>
  <c r="S64" i="82"/>
  <c r="S63" i="82"/>
  <c r="S62" i="82"/>
  <c r="S61" i="82"/>
  <c r="S60" i="82"/>
  <c r="S59" i="82"/>
  <c r="S58" i="82"/>
  <c r="S57" i="82"/>
  <c r="S56" i="82"/>
  <c r="S55" i="82"/>
  <c r="S54" i="82"/>
  <c r="S53" i="82"/>
  <c r="S52" i="82"/>
  <c r="S51" i="82"/>
  <c r="S50" i="82"/>
  <c r="S49" i="82"/>
  <c r="S48" i="82"/>
  <c r="S47" i="82"/>
  <c r="S46" i="82"/>
  <c r="S45" i="82"/>
  <c r="S44" i="82"/>
  <c r="S43" i="82"/>
  <c r="S42" i="82"/>
  <c r="S41" i="82"/>
  <c r="S40" i="82"/>
  <c r="S39" i="82"/>
  <c r="S38" i="82"/>
  <c r="S37" i="82"/>
  <c r="S36" i="82"/>
  <c r="S35" i="82"/>
  <c r="S34" i="82"/>
  <c r="S33" i="82"/>
  <c r="S32" i="82"/>
  <c r="S31" i="82"/>
  <c r="S30" i="82"/>
  <c r="S29" i="82"/>
  <c r="S28" i="82"/>
  <c r="S27" i="82"/>
  <c r="S26" i="82"/>
  <c r="S25" i="82"/>
  <c r="S24" i="82"/>
  <c r="S23" i="82"/>
  <c r="S22" i="82"/>
  <c r="S21" i="82"/>
  <c r="S20" i="82"/>
  <c r="S19" i="82"/>
  <c r="S18" i="82"/>
  <c r="S17" i="82"/>
  <c r="S16" i="82"/>
  <c r="S15" i="82"/>
  <c r="S14" i="82"/>
  <c r="S13" i="82"/>
  <c r="S12" i="82"/>
  <c r="S11" i="82"/>
  <c r="S10" i="82"/>
  <c r="S9" i="82"/>
  <c r="S8" i="82"/>
  <c r="S7" i="82"/>
  <c r="S6" i="82"/>
  <c r="S5" i="82"/>
  <c r="S4" i="82"/>
  <c r="S3" i="82"/>
  <c r="S2" i="82"/>
  <c r="S364" i="82" l="1"/>
  <c r="BJ128" i="58"/>
  <c r="BJ135" i="58" s="1"/>
  <c r="BJ77" i="58"/>
  <c r="BJ40" i="58"/>
  <c r="BH180" i="58"/>
  <c r="BI154" i="58"/>
  <c r="BI128" i="58"/>
  <c r="BI103" i="58"/>
  <c r="BI102" i="58"/>
  <c r="BI100" i="58"/>
  <c r="BI78" i="58"/>
  <c r="BI64" i="58"/>
  <c r="BI70" i="58" s="1"/>
  <c r="BI53" i="58"/>
  <c r="BH179" i="58" s="1"/>
  <c r="BJ42" i="58"/>
  <c r="BP78" i="58"/>
  <c r="BQ78" i="58" s="1"/>
  <c r="BQ84" i="58" s="1"/>
  <c r="BQ93" i="58" s="1"/>
  <c r="BO180" i="58"/>
  <c r="BP154" i="58"/>
  <c r="BQ128" i="58"/>
  <c r="BQ135" i="58" s="1"/>
  <c r="BP128" i="58"/>
  <c r="BP103" i="58"/>
  <c r="BP102" i="58"/>
  <c r="BO181" i="58" s="1"/>
  <c r="BP100" i="58"/>
  <c r="BP101" i="58" s="1"/>
  <c r="BP64" i="58"/>
  <c r="BP70" i="58" s="1"/>
  <c r="BP53" i="58"/>
  <c r="BO179" i="58" s="1"/>
  <c r="BQ42" i="58"/>
  <c r="BO180" i="52"/>
  <c r="BP154" i="52"/>
  <c r="BP128" i="52"/>
  <c r="BP117" i="52"/>
  <c r="BP103" i="52"/>
  <c r="BP102" i="52"/>
  <c r="BO181" i="52" s="1"/>
  <c r="BP100" i="52"/>
  <c r="BP78" i="52"/>
  <c r="BQ78" i="52" s="1"/>
  <c r="BQ84" i="52" s="1"/>
  <c r="BQ93" i="52" s="1"/>
  <c r="BP64" i="52"/>
  <c r="BP53" i="52"/>
  <c r="BO179" i="52" s="1"/>
  <c r="BQ42" i="52"/>
  <c r="BQ44" i="52" s="1"/>
  <c r="BQ119" i="52" l="1"/>
  <c r="BQ103" i="52"/>
  <c r="BQ64" i="52"/>
  <c r="BQ166" i="52"/>
  <c r="BQ118" i="52"/>
  <c r="BQ102" i="52"/>
  <c r="BQ63" i="52"/>
  <c r="BQ116" i="52"/>
  <c r="BQ62" i="52"/>
  <c r="BQ115" i="52"/>
  <c r="BQ100" i="52"/>
  <c r="BQ69" i="52"/>
  <c r="BQ114" i="52"/>
  <c r="BQ68" i="52"/>
  <c r="BQ67" i="52"/>
  <c r="BQ105" i="52"/>
  <c r="BQ66" i="52"/>
  <c r="BQ54" i="52"/>
  <c r="BQ65" i="52"/>
  <c r="BQ53" i="52"/>
  <c r="BQ55" i="52" s="1"/>
  <c r="BP120" i="52"/>
  <c r="BQ117" i="52"/>
  <c r="BI55" i="58"/>
  <c r="BI56" i="58" s="1"/>
  <c r="BJ183" i="58" s="1"/>
  <c r="BJ78" i="58"/>
  <c r="BJ84" i="58" s="1"/>
  <c r="BJ93" i="58" s="1"/>
  <c r="BP55" i="58"/>
  <c r="BP56" i="58" s="1"/>
  <c r="BO182" i="58"/>
  <c r="BP104" i="58"/>
  <c r="BI104" i="58"/>
  <c r="BP55" i="52"/>
  <c r="BP70" i="52"/>
  <c r="BP104" i="52" s="1"/>
  <c r="BQ104" i="52" s="1"/>
  <c r="BI101" i="58"/>
  <c r="BH181" i="58"/>
  <c r="BH182" i="58" s="1"/>
  <c r="BO182" i="52"/>
  <c r="BP101" i="52"/>
  <c r="BQ101" i="52" s="1"/>
  <c r="BP56" i="52" l="1"/>
  <c r="BI106" i="58"/>
  <c r="BP57" i="52"/>
  <c r="BQ56" i="52"/>
  <c r="BQ120" i="52"/>
  <c r="BQ134" i="52" s="1"/>
  <c r="BQ136" i="52" s="1"/>
  <c r="BQ169" i="52" s="1"/>
  <c r="BQ57" i="52"/>
  <c r="BQ91" i="52" s="1"/>
  <c r="BQ106" i="52"/>
  <c r="BQ168" i="52" s="1"/>
  <c r="BQ70" i="52"/>
  <c r="BQ92" i="52" s="1"/>
  <c r="BP57" i="58"/>
  <c r="BQ183" i="58"/>
  <c r="BQ184" i="58" s="1"/>
  <c r="BP106" i="58"/>
  <c r="BI57" i="58"/>
  <c r="BJ184" i="58"/>
  <c r="BP106" i="52"/>
  <c r="BQ183" i="52"/>
  <c r="BQ184" i="52" s="1"/>
  <c r="BW103" i="70"/>
  <c r="BW100" i="70"/>
  <c r="BV180" i="70"/>
  <c r="BW154" i="70"/>
  <c r="BW128" i="70"/>
  <c r="BW102" i="70"/>
  <c r="BV181" i="70" s="1"/>
  <c r="BW64" i="70"/>
  <c r="BW70" i="70" s="1"/>
  <c r="BW53" i="70"/>
  <c r="BV179" i="70" s="1"/>
  <c r="BX42" i="70"/>
  <c r="BW103" i="69"/>
  <c r="BW100" i="69"/>
  <c r="BV180" i="69"/>
  <c r="BW154" i="69"/>
  <c r="BW128" i="69"/>
  <c r="BW102" i="69"/>
  <c r="BW64" i="69"/>
  <c r="BW70" i="69" s="1"/>
  <c r="BW53" i="69"/>
  <c r="BX42" i="69"/>
  <c r="BX40" i="69"/>
  <c r="BI103" i="67"/>
  <c r="BI100" i="67"/>
  <c r="BH180" i="67"/>
  <c r="BI154" i="67"/>
  <c r="BI128" i="67"/>
  <c r="BI102" i="67"/>
  <c r="BH181" i="67" s="1"/>
  <c r="BI78" i="67"/>
  <c r="BJ78" i="67" s="1"/>
  <c r="BJ84" i="67" s="1"/>
  <c r="BJ93" i="67" s="1"/>
  <c r="BI64" i="67"/>
  <c r="BI53" i="67"/>
  <c r="BJ42" i="67"/>
  <c r="CE103" i="66"/>
  <c r="CE100" i="66"/>
  <c r="CE101" i="66" s="1"/>
  <c r="CD180" i="66"/>
  <c r="CE154" i="66"/>
  <c r="CF128" i="66"/>
  <c r="CF135" i="66" s="1"/>
  <c r="CE128" i="66"/>
  <c r="CE102" i="66"/>
  <c r="CD181" i="66" s="1"/>
  <c r="CE64" i="66"/>
  <c r="CE70" i="66" s="1"/>
  <c r="CE53" i="66"/>
  <c r="CD179" i="66" s="1"/>
  <c r="CF42" i="66"/>
  <c r="CE38" i="66"/>
  <c r="BW103" i="64"/>
  <c r="BW100" i="64"/>
  <c r="BV180" i="64"/>
  <c r="BW154" i="64"/>
  <c r="BW128" i="64"/>
  <c r="BW102" i="64"/>
  <c r="BV181" i="64" s="1"/>
  <c r="BW64" i="64"/>
  <c r="BW70" i="64" s="1"/>
  <c r="BW53" i="64"/>
  <c r="BW55" i="64" s="1"/>
  <c r="BX42" i="64"/>
  <c r="BW103" i="60"/>
  <c r="BW100" i="60"/>
  <c r="BV180" i="60"/>
  <c r="BW154" i="60"/>
  <c r="BX128" i="60"/>
  <c r="BX135" i="60" s="1"/>
  <c r="BW128" i="60"/>
  <c r="BW102" i="60"/>
  <c r="BW64" i="60"/>
  <c r="BW70" i="60" s="1"/>
  <c r="BW53" i="60"/>
  <c r="BW55" i="60" s="1"/>
  <c r="BX42" i="60"/>
  <c r="CR103" i="56"/>
  <c r="CR100" i="56"/>
  <c r="CQ180" i="56"/>
  <c r="CR154" i="56"/>
  <c r="CR128" i="56"/>
  <c r="CR102" i="56"/>
  <c r="CQ181" i="56" s="1"/>
  <c r="CS78" i="56"/>
  <c r="CS77" i="56"/>
  <c r="CR64" i="56"/>
  <c r="CR70" i="56" s="1"/>
  <c r="CR53" i="56"/>
  <c r="CQ179" i="56" s="1"/>
  <c r="CS42" i="56"/>
  <c r="CS40" i="56"/>
  <c r="BW103" i="57"/>
  <c r="BW100" i="57"/>
  <c r="BV180" i="57"/>
  <c r="BW154" i="57"/>
  <c r="BX128" i="57"/>
  <c r="BX135" i="57" s="1"/>
  <c r="BW128" i="57"/>
  <c r="BW102" i="57"/>
  <c r="BV181" i="57" s="1"/>
  <c r="BW64" i="57"/>
  <c r="BW70" i="57" s="1"/>
  <c r="BW53" i="57"/>
  <c r="BV179" i="57" s="1"/>
  <c r="BX42" i="57"/>
  <c r="BW100" i="55"/>
  <c r="BW101" i="55" s="1"/>
  <c r="BV180" i="55"/>
  <c r="BW154" i="55"/>
  <c r="BW128" i="55"/>
  <c r="BW102" i="55"/>
  <c r="BV181" i="55" s="1"/>
  <c r="BW64" i="55"/>
  <c r="BW70" i="55" s="1"/>
  <c r="BW53" i="55"/>
  <c r="BX42" i="55"/>
  <c r="BW103" i="74"/>
  <c r="BW100" i="74"/>
  <c r="BW101" i="74" s="1"/>
  <c r="BV180" i="74"/>
  <c r="BW154" i="74"/>
  <c r="BW128" i="74"/>
  <c r="BW102" i="74"/>
  <c r="BV181" i="74" s="1"/>
  <c r="BW64" i="74"/>
  <c r="BW70" i="74" s="1"/>
  <c r="BW53" i="74"/>
  <c r="BV179" i="74" s="1"/>
  <c r="BW103" i="54"/>
  <c r="BW100" i="54"/>
  <c r="BW101" i="54" s="1"/>
  <c r="BV180" i="54"/>
  <c r="BW154" i="54"/>
  <c r="BW128" i="54"/>
  <c r="BW102" i="54"/>
  <c r="BV181" i="54" s="1"/>
  <c r="BW64" i="54"/>
  <c r="BW70" i="54" s="1"/>
  <c r="BW53" i="54"/>
  <c r="BW55" i="54" s="1"/>
  <c r="BX42" i="54"/>
  <c r="BW103" i="37"/>
  <c r="BV180" i="37"/>
  <c r="BW154" i="37"/>
  <c r="BX128" i="37"/>
  <c r="BX135" i="37" s="1"/>
  <c r="BW128" i="37"/>
  <c r="BW102" i="37"/>
  <c r="BV181" i="37" s="1"/>
  <c r="BW64" i="37"/>
  <c r="BW70" i="37" s="1"/>
  <c r="BW53" i="37"/>
  <c r="BV179" i="37" s="1"/>
  <c r="BX42" i="37"/>
  <c r="FB30" i="73"/>
  <c r="FA30" i="73"/>
  <c r="FA26" i="73"/>
  <c r="FA25" i="73"/>
  <c r="BW103" i="58"/>
  <c r="BW100" i="58"/>
  <c r="BW101" i="58" s="1"/>
  <c r="BV180" i="58"/>
  <c r="BW154" i="58"/>
  <c r="BW128" i="58"/>
  <c r="BW102" i="58"/>
  <c r="BV181" i="58" s="1"/>
  <c r="BW64" i="58"/>
  <c r="BW70" i="58" s="1"/>
  <c r="BW53" i="58"/>
  <c r="BV179" i="58" s="1"/>
  <c r="BX42" i="58"/>
  <c r="H70" i="91"/>
  <c r="H68" i="91"/>
  <c r="G68" i="91"/>
  <c r="F68" i="91"/>
  <c r="E68" i="91"/>
  <c r="E70" i="91" s="1"/>
  <c r="D68" i="91"/>
  <c r="C68" i="91"/>
  <c r="BV180" i="52"/>
  <c r="BW154" i="52"/>
  <c r="BX128" i="52"/>
  <c r="BX135" i="52" s="1"/>
  <c r="BW128" i="52"/>
  <c r="BW103" i="52"/>
  <c r="BW102" i="52"/>
  <c r="BV181" i="52" s="1"/>
  <c r="BW100" i="52"/>
  <c r="BW101" i="52" s="1"/>
  <c r="BW78" i="52"/>
  <c r="BX78" i="52" s="1"/>
  <c r="BX84" i="52" s="1"/>
  <c r="BX93" i="52" s="1"/>
  <c r="BW64" i="52"/>
  <c r="BW53" i="52"/>
  <c r="BV179" i="52" s="1"/>
  <c r="BX42" i="52"/>
  <c r="BW104" i="60" l="1"/>
  <c r="BV182" i="74"/>
  <c r="BW104" i="37"/>
  <c r="BW104" i="57"/>
  <c r="BV182" i="70"/>
  <c r="BV179" i="64"/>
  <c r="BV182" i="64" s="1"/>
  <c r="BW104" i="70"/>
  <c r="BW104" i="64"/>
  <c r="BV182" i="57"/>
  <c r="BW56" i="54"/>
  <c r="BW57" i="54" s="1"/>
  <c r="BV179" i="54"/>
  <c r="BV182" i="54" s="1"/>
  <c r="BW104" i="54"/>
  <c r="FB32" i="73"/>
  <c r="FB33" i="73" s="1"/>
  <c r="FA32" i="73"/>
  <c r="FA33" i="73" s="1"/>
  <c r="DN117" i="74"/>
  <c r="DN117" i="54"/>
  <c r="DN117" i="37"/>
  <c r="CS120" i="66"/>
  <c r="DN117" i="67"/>
  <c r="DN117" i="69"/>
  <c r="BW55" i="70"/>
  <c r="BW56" i="70" s="1"/>
  <c r="BX183" i="70" s="1"/>
  <c r="BX184" i="70" s="1"/>
  <c r="BH179" i="67"/>
  <c r="BH182" i="67" s="1"/>
  <c r="BI101" i="67"/>
  <c r="BI70" i="67"/>
  <c r="BI104" i="67" s="1"/>
  <c r="CD182" i="66"/>
  <c r="CE55" i="66"/>
  <c r="CE56" i="66" s="1"/>
  <c r="CF183" i="66" s="1"/>
  <c r="CR55" i="56"/>
  <c r="CR56" i="56" s="1"/>
  <c r="CS84" i="56"/>
  <c r="CS93" i="56" s="1"/>
  <c r="BW55" i="52"/>
  <c r="BQ94" i="52"/>
  <c r="BW104" i="69"/>
  <c r="BV182" i="37"/>
  <c r="BW70" i="52"/>
  <c r="BW104" i="52" s="1"/>
  <c r="BW106" i="52" s="1"/>
  <c r="BW120" i="52"/>
  <c r="CS117" i="54"/>
  <c r="CS117" i="69"/>
  <c r="BW120" i="70"/>
  <c r="BW120" i="58"/>
  <c r="CR120" i="56"/>
  <c r="BW120" i="55"/>
  <c r="BW120" i="57"/>
  <c r="BX41" i="70"/>
  <c r="BX44" i="70" s="1"/>
  <c r="BX117" i="70" s="1"/>
  <c r="BW101" i="70"/>
  <c r="BW55" i="69"/>
  <c r="BX41" i="69"/>
  <c r="BX44" i="69" s="1"/>
  <c r="BV179" i="69"/>
  <c r="BW101" i="69"/>
  <c r="BV181" i="69"/>
  <c r="BJ41" i="67"/>
  <c r="BJ44" i="67" s="1"/>
  <c r="BJ100" i="67" s="1"/>
  <c r="BI55" i="67"/>
  <c r="CE104" i="66"/>
  <c r="BW56" i="64"/>
  <c r="BW101" i="64"/>
  <c r="BW56" i="60"/>
  <c r="BW57" i="60" s="1"/>
  <c r="BV179" i="60"/>
  <c r="BW101" i="60"/>
  <c r="BV181" i="60"/>
  <c r="CR104" i="56"/>
  <c r="CQ182" i="56"/>
  <c r="CR101" i="56"/>
  <c r="BW55" i="57"/>
  <c r="BW101" i="57"/>
  <c r="BX41" i="55"/>
  <c r="BX44" i="55" s="1"/>
  <c r="BW55" i="55"/>
  <c r="BV179" i="55"/>
  <c r="BV182" i="55" s="1"/>
  <c r="BW55" i="74"/>
  <c r="BW104" i="74"/>
  <c r="BX41" i="74"/>
  <c r="BX44" i="74" s="1"/>
  <c r="BW106" i="54"/>
  <c r="BX41" i="54"/>
  <c r="BX44" i="54" s="1"/>
  <c r="BW55" i="37"/>
  <c r="BW104" i="58"/>
  <c r="BW106" i="58" s="1"/>
  <c r="BV182" i="58"/>
  <c r="BW55" i="58"/>
  <c r="BV182" i="52"/>
  <c r="AT180" i="70"/>
  <c r="AU154" i="70"/>
  <c r="AV128" i="70"/>
  <c r="AV135" i="70" s="1"/>
  <c r="AU128" i="70"/>
  <c r="AU120" i="70"/>
  <c r="AU102" i="70"/>
  <c r="AT181" i="70" s="1"/>
  <c r="AU78" i="70"/>
  <c r="AV78" i="70" s="1"/>
  <c r="AV77" i="70"/>
  <c r="AU64" i="70"/>
  <c r="AU70" i="70" s="1"/>
  <c r="AU53" i="70"/>
  <c r="AT179" i="70" s="1"/>
  <c r="AV42" i="70"/>
  <c r="AV40" i="70"/>
  <c r="AV38" i="70"/>
  <c r="AV39" i="70" s="1"/>
  <c r="AT180" i="69"/>
  <c r="AU154" i="69"/>
  <c r="AV128" i="69"/>
  <c r="AV135" i="69" s="1"/>
  <c r="AU128" i="69"/>
  <c r="AU120" i="69"/>
  <c r="AU102" i="69"/>
  <c r="AT181" i="69" s="1"/>
  <c r="AU78" i="69"/>
  <c r="AV78" i="69" s="1"/>
  <c r="AV77" i="69"/>
  <c r="AU64" i="69"/>
  <c r="AU70" i="69" s="1"/>
  <c r="AU53" i="69"/>
  <c r="AT179" i="69" s="1"/>
  <c r="AV42" i="69"/>
  <c r="AV40" i="69"/>
  <c r="AV38" i="69"/>
  <c r="AV39" i="69" s="1"/>
  <c r="AT180" i="67"/>
  <c r="AU154" i="67"/>
  <c r="AV128" i="67"/>
  <c r="AV135" i="67" s="1"/>
  <c r="AU128" i="67"/>
  <c r="AU120" i="67"/>
  <c r="AU102" i="67"/>
  <c r="AU78" i="67"/>
  <c r="AV78" i="67" s="1"/>
  <c r="AV77" i="67"/>
  <c r="AU64" i="67"/>
  <c r="AU70" i="67" s="1"/>
  <c r="AU53" i="67"/>
  <c r="AT179" i="67" s="1"/>
  <c r="AV42" i="67"/>
  <c r="AV40" i="67"/>
  <c r="AV38" i="67"/>
  <c r="BA180" i="66"/>
  <c r="BB154" i="66"/>
  <c r="BC128" i="66"/>
  <c r="BC135" i="66" s="1"/>
  <c r="BB128" i="66"/>
  <c r="BB120" i="66"/>
  <c r="BB102" i="66"/>
  <c r="BA181" i="66" s="1"/>
  <c r="BB78" i="66"/>
  <c r="BC78" i="66" s="1"/>
  <c r="BC77" i="66"/>
  <c r="BB64" i="66"/>
  <c r="BB70" i="66" s="1"/>
  <c r="BB53" i="66"/>
  <c r="BA179" i="66" s="1"/>
  <c r="BB38" i="66"/>
  <c r="AT180" i="64"/>
  <c r="AU154" i="64"/>
  <c r="AV128" i="64"/>
  <c r="AV135" i="64" s="1"/>
  <c r="AU128" i="64"/>
  <c r="AU120" i="64"/>
  <c r="AU102" i="64"/>
  <c r="AT181" i="64" s="1"/>
  <c r="AU78" i="64"/>
  <c r="AV78" i="64" s="1"/>
  <c r="AV77" i="64"/>
  <c r="AU64" i="64"/>
  <c r="AU70" i="64" s="1"/>
  <c r="AU53" i="64"/>
  <c r="AT179" i="64" s="1"/>
  <c r="AV42" i="64"/>
  <c r="AV40" i="64"/>
  <c r="AT180" i="60"/>
  <c r="AU154" i="60"/>
  <c r="AV128" i="60"/>
  <c r="AV135" i="60" s="1"/>
  <c r="AU128" i="60"/>
  <c r="AU120" i="60"/>
  <c r="AU102" i="60"/>
  <c r="AT181" i="60" s="1"/>
  <c r="AU78" i="60"/>
  <c r="AV78" i="60" s="1"/>
  <c r="AV77" i="60"/>
  <c r="AU64" i="60"/>
  <c r="AU70" i="60" s="1"/>
  <c r="AU53" i="60"/>
  <c r="AT179" i="60" s="1"/>
  <c r="AV42" i="60"/>
  <c r="AV40" i="60"/>
  <c r="AT180" i="56"/>
  <c r="AU154" i="56"/>
  <c r="AV128" i="56"/>
  <c r="AV135" i="56" s="1"/>
  <c r="AU128" i="56"/>
  <c r="AU120" i="56"/>
  <c r="AU102" i="56"/>
  <c r="AT181" i="56" s="1"/>
  <c r="AU78" i="56"/>
  <c r="AV78" i="56" s="1"/>
  <c r="AV77" i="56"/>
  <c r="AU64" i="56"/>
  <c r="AU70" i="56" s="1"/>
  <c r="AU53" i="56"/>
  <c r="AT179" i="56" s="1"/>
  <c r="AV42" i="56"/>
  <c r="AV40" i="56"/>
  <c r="AT180" i="57"/>
  <c r="AU154" i="57"/>
  <c r="AV128" i="57"/>
  <c r="AV135" i="57" s="1"/>
  <c r="AU128" i="57"/>
  <c r="AU120" i="57"/>
  <c r="AU102" i="57"/>
  <c r="AT181" i="57" s="1"/>
  <c r="AU78" i="57"/>
  <c r="AV78" i="57" s="1"/>
  <c r="AV77" i="57"/>
  <c r="AU64" i="57"/>
  <c r="AU70" i="57" s="1"/>
  <c r="AU53" i="57"/>
  <c r="AT179" i="57" s="1"/>
  <c r="AV42" i="57"/>
  <c r="AV40" i="57"/>
  <c r="AT180" i="55"/>
  <c r="AU154" i="55"/>
  <c r="AV128" i="55"/>
  <c r="AV135" i="55" s="1"/>
  <c r="AU128" i="55"/>
  <c r="AU120" i="55"/>
  <c r="AU102" i="55"/>
  <c r="AT181" i="55" s="1"/>
  <c r="AU78" i="55"/>
  <c r="AV78" i="55" s="1"/>
  <c r="AV77" i="55"/>
  <c r="AU64" i="55"/>
  <c r="AU70" i="55" s="1"/>
  <c r="AU53" i="55"/>
  <c r="AT179" i="55" s="1"/>
  <c r="AV42" i="55"/>
  <c r="AV40" i="55"/>
  <c r="AV38" i="55"/>
  <c r="AT180" i="74"/>
  <c r="AU154" i="74"/>
  <c r="AV128" i="74"/>
  <c r="AV135" i="74" s="1"/>
  <c r="AU128" i="74"/>
  <c r="AU120" i="74"/>
  <c r="AU102" i="74"/>
  <c r="AU78" i="74"/>
  <c r="AV78" i="74" s="1"/>
  <c r="AV77" i="74"/>
  <c r="AU64" i="74"/>
  <c r="AU70" i="74" s="1"/>
  <c r="AU53" i="74"/>
  <c r="AT179" i="74" s="1"/>
  <c r="AV42" i="74"/>
  <c r="AV40" i="74"/>
  <c r="AV38" i="74"/>
  <c r="AT180" i="54"/>
  <c r="AU154" i="54"/>
  <c r="AV128" i="54"/>
  <c r="AV135" i="54" s="1"/>
  <c r="AU128" i="54"/>
  <c r="AU120" i="54"/>
  <c r="AU102" i="54"/>
  <c r="AT181" i="54" s="1"/>
  <c r="AU78" i="54"/>
  <c r="AV78" i="54" s="1"/>
  <c r="AV77" i="54"/>
  <c r="AU64" i="54"/>
  <c r="AU70" i="54" s="1"/>
  <c r="AU53" i="54"/>
  <c r="AT179" i="54" s="1"/>
  <c r="AV42" i="54"/>
  <c r="AV40" i="54"/>
  <c r="AV38" i="54"/>
  <c r="AV38" i="37"/>
  <c r="AT180" i="37"/>
  <c r="AU154" i="37"/>
  <c r="AV128" i="37"/>
  <c r="AV135" i="37" s="1"/>
  <c r="AU128" i="37"/>
  <c r="AU120" i="37"/>
  <c r="AU102" i="37"/>
  <c r="AT181" i="37" s="1"/>
  <c r="AU78" i="37"/>
  <c r="AV78" i="37" s="1"/>
  <c r="AV77" i="37"/>
  <c r="AU64" i="37"/>
  <c r="AU70" i="37" s="1"/>
  <c r="AU53" i="37"/>
  <c r="AT179" i="37" s="1"/>
  <c r="AV42" i="37"/>
  <c r="AV40" i="37"/>
  <c r="DE30" i="73"/>
  <c r="DE32" i="73" s="1"/>
  <c r="DD30" i="73"/>
  <c r="DD26" i="73"/>
  <c r="DD25" i="73"/>
  <c r="BW57" i="70" l="1"/>
  <c r="BW106" i="64"/>
  <c r="AV84" i="60"/>
  <c r="AV93" i="60" s="1"/>
  <c r="AV84" i="70"/>
  <c r="AV93" i="70" s="1"/>
  <c r="AU55" i="64"/>
  <c r="BW106" i="57"/>
  <c r="AV84" i="57"/>
  <c r="AV93" i="57" s="1"/>
  <c r="BW56" i="52"/>
  <c r="BW57" i="52" s="1"/>
  <c r="AV84" i="55"/>
  <c r="AV93" i="55" s="1"/>
  <c r="AU55" i="54"/>
  <c r="AU56" i="54" s="1"/>
  <c r="AV84" i="54"/>
  <c r="AV93" i="54" s="1"/>
  <c r="AV84" i="37"/>
  <c r="AV93" i="37" s="1"/>
  <c r="AU55" i="57"/>
  <c r="AV84" i="64"/>
  <c r="AV93" i="64" s="1"/>
  <c r="AV84" i="74"/>
  <c r="AV93" i="74" s="1"/>
  <c r="BX183" i="54"/>
  <c r="BX184" i="54" s="1"/>
  <c r="BJ102" i="67"/>
  <c r="AT182" i="70"/>
  <c r="CF184" i="66"/>
  <c r="AT182" i="64"/>
  <c r="AT182" i="60"/>
  <c r="AU55" i="60"/>
  <c r="AU56" i="60" s="1"/>
  <c r="AT182" i="56"/>
  <c r="AT182" i="57"/>
  <c r="AT182" i="55"/>
  <c r="AU55" i="55"/>
  <c r="AU56" i="55" s="1"/>
  <c r="AU55" i="74"/>
  <c r="AU56" i="74" s="1"/>
  <c r="AV183" i="74" s="1"/>
  <c r="AT182" i="54"/>
  <c r="DD32" i="73"/>
  <c r="DD33" i="73" s="1"/>
  <c r="DM120" i="55"/>
  <c r="DN117" i="55"/>
  <c r="DN120" i="55" s="1"/>
  <c r="DN134" i="55" s="1"/>
  <c r="DN136" i="55" s="1"/>
  <c r="DM120" i="70"/>
  <c r="DN117" i="70"/>
  <c r="DN120" i="70" s="1"/>
  <c r="DN134" i="70" s="1"/>
  <c r="DN136" i="70" s="1"/>
  <c r="DM120" i="56"/>
  <c r="DM120" i="58"/>
  <c r="DG117" i="52"/>
  <c r="DG120" i="52" s="1"/>
  <c r="DG134" i="52" s="1"/>
  <c r="DG136" i="52" s="1"/>
  <c r="DF120" i="52"/>
  <c r="DM120" i="67"/>
  <c r="DN120" i="67"/>
  <c r="DN134" i="67" s="1"/>
  <c r="DN136" i="67" s="1"/>
  <c r="DM120" i="64"/>
  <c r="DM120" i="57"/>
  <c r="DV117" i="66"/>
  <c r="DV120" i="66" s="1"/>
  <c r="DV134" i="66" s="1"/>
  <c r="DV136" i="66" s="1"/>
  <c r="DM120" i="60"/>
  <c r="DM120" i="69"/>
  <c r="DN120" i="69"/>
  <c r="DN134" i="69" s="1"/>
  <c r="DN136" i="69" s="1"/>
  <c r="CE117" i="74"/>
  <c r="CE120" i="74" s="1"/>
  <c r="CE134" i="74" s="1"/>
  <c r="CE136" i="74" s="1"/>
  <c r="CD120" i="74"/>
  <c r="CL117" i="70"/>
  <c r="CL120" i="70" s="1"/>
  <c r="CL134" i="70" s="1"/>
  <c r="CL136" i="70" s="1"/>
  <c r="CK120" i="70"/>
  <c r="CL117" i="54"/>
  <c r="CL120" i="54" s="1"/>
  <c r="CL134" i="54" s="1"/>
  <c r="CL136" i="54" s="1"/>
  <c r="CK120" i="54"/>
  <c r="CK120" i="56"/>
  <c r="CL117" i="55"/>
  <c r="CL120" i="55" s="1"/>
  <c r="CL134" i="55" s="1"/>
  <c r="CL136" i="55" s="1"/>
  <c r="CK120" i="55"/>
  <c r="CD120" i="56"/>
  <c r="CE117" i="67"/>
  <c r="CE120" i="67" s="1"/>
  <c r="CE134" i="67" s="1"/>
  <c r="CE136" i="67" s="1"/>
  <c r="CD120" i="67"/>
  <c r="CD120" i="64"/>
  <c r="CE117" i="54"/>
  <c r="CE120" i="54" s="1"/>
  <c r="CE134" i="54" s="1"/>
  <c r="CE136" i="54" s="1"/>
  <c r="CD120" i="54"/>
  <c r="CD120" i="58"/>
  <c r="CL117" i="37"/>
  <c r="CL120" i="37" s="1"/>
  <c r="CL134" i="37" s="1"/>
  <c r="CL136" i="37" s="1"/>
  <c r="CK120" i="37"/>
  <c r="CE117" i="70"/>
  <c r="CE120" i="70" s="1"/>
  <c r="CE134" i="70" s="1"/>
  <c r="CE136" i="70" s="1"/>
  <c r="CD120" i="70"/>
  <c r="CK120" i="52"/>
  <c r="CL117" i="52"/>
  <c r="CL120" i="52" s="1"/>
  <c r="CL134" i="52" s="1"/>
  <c r="CL136" i="52" s="1"/>
  <c r="CL117" i="69"/>
  <c r="CL120" i="69" s="1"/>
  <c r="CL134" i="69" s="1"/>
  <c r="CL136" i="69" s="1"/>
  <c r="CK120" i="69"/>
  <c r="CD120" i="52"/>
  <c r="CE117" i="52"/>
  <c r="CE120" i="52" s="1"/>
  <c r="CE134" i="52" s="1"/>
  <c r="CE136" i="52" s="1"/>
  <c r="CE117" i="55"/>
  <c r="CE120" i="55" s="1"/>
  <c r="CE134" i="55" s="1"/>
  <c r="CE136" i="55" s="1"/>
  <c r="CD120" i="55"/>
  <c r="CK120" i="57"/>
  <c r="CL117" i="74"/>
  <c r="CL120" i="74" s="1"/>
  <c r="CL134" i="74" s="1"/>
  <c r="CL136" i="74" s="1"/>
  <c r="CK120" i="74"/>
  <c r="CD120" i="57"/>
  <c r="CK120" i="60"/>
  <c r="CL120" i="66"/>
  <c r="CM117" i="66"/>
  <c r="CM120" i="66" s="1"/>
  <c r="CM134" i="66" s="1"/>
  <c r="CM136" i="66" s="1"/>
  <c r="CM169" i="66" s="1"/>
  <c r="CD120" i="60"/>
  <c r="CK120" i="64"/>
  <c r="CE117" i="69"/>
  <c r="CE120" i="69" s="1"/>
  <c r="CE134" i="69" s="1"/>
  <c r="CE136" i="69" s="1"/>
  <c r="CD120" i="69"/>
  <c r="CE117" i="37"/>
  <c r="CE120" i="37" s="1"/>
  <c r="CE134" i="37" s="1"/>
  <c r="CE136" i="37" s="1"/>
  <c r="CD120" i="37"/>
  <c r="CL117" i="67"/>
  <c r="CL120" i="67" s="1"/>
  <c r="CL134" i="67" s="1"/>
  <c r="CL136" i="67" s="1"/>
  <c r="CK120" i="67"/>
  <c r="CK120" i="58"/>
  <c r="BA182" i="66"/>
  <c r="CE57" i="66"/>
  <c r="CR120" i="52"/>
  <c r="CS117" i="52"/>
  <c r="CR120" i="58"/>
  <c r="CZ120" i="66"/>
  <c r="BW120" i="54"/>
  <c r="AU55" i="70"/>
  <c r="AU56" i="70" s="1"/>
  <c r="AU55" i="69"/>
  <c r="AU56" i="69" s="1"/>
  <c r="AV84" i="69"/>
  <c r="AV93" i="69" s="1"/>
  <c r="BJ104" i="67"/>
  <c r="BI106" i="67"/>
  <c r="AV84" i="67"/>
  <c r="AV93" i="67" s="1"/>
  <c r="BJ101" i="67"/>
  <c r="BJ115" i="67"/>
  <c r="BJ114" i="67"/>
  <c r="BJ69" i="67"/>
  <c r="BJ68" i="67"/>
  <c r="BJ67" i="67"/>
  <c r="BJ105" i="67"/>
  <c r="BJ66" i="67"/>
  <c r="BJ54" i="67"/>
  <c r="BJ65" i="67"/>
  <c r="BJ118" i="67"/>
  <c r="BJ166" i="67"/>
  <c r="BJ63" i="67"/>
  <c r="BJ62" i="67"/>
  <c r="BJ119" i="67"/>
  <c r="BJ116" i="67"/>
  <c r="BJ64" i="67"/>
  <c r="BJ53" i="67"/>
  <c r="BJ103" i="67"/>
  <c r="BC84" i="66"/>
  <c r="BC93" i="66" s="1"/>
  <c r="BB55" i="66"/>
  <c r="BB56" i="66" s="1"/>
  <c r="BC183" i="66" s="1"/>
  <c r="BC184" i="66" s="1"/>
  <c r="AV84" i="56"/>
  <c r="AV93" i="56" s="1"/>
  <c r="AU55" i="56"/>
  <c r="AU56" i="56" s="1"/>
  <c r="AV183" i="56" s="1"/>
  <c r="AV184" i="56" s="1"/>
  <c r="BW120" i="74"/>
  <c r="CS117" i="74"/>
  <c r="CR120" i="64"/>
  <c r="BW120" i="60"/>
  <c r="BW120" i="37"/>
  <c r="CS117" i="37"/>
  <c r="CR120" i="69"/>
  <c r="CS120" i="69"/>
  <c r="CS134" i="69" s="1"/>
  <c r="CS136" i="69" s="1"/>
  <c r="CR120" i="54"/>
  <c r="CS120" i="54"/>
  <c r="CS134" i="54" s="1"/>
  <c r="CS136" i="54" s="1"/>
  <c r="BX166" i="70"/>
  <c r="BX100" i="70"/>
  <c r="BX62" i="70"/>
  <c r="BX114" i="70"/>
  <c r="BX69" i="70"/>
  <c r="BX68" i="70"/>
  <c r="BX56" i="70"/>
  <c r="BX103" i="70"/>
  <c r="BX105" i="70"/>
  <c r="BX67" i="70"/>
  <c r="BX54" i="70"/>
  <c r="BX53" i="70"/>
  <c r="BX104" i="70"/>
  <c r="BX66" i="70"/>
  <c r="BX65" i="70"/>
  <c r="BX102" i="70"/>
  <c r="BX64" i="70"/>
  <c r="BX101" i="70"/>
  <c r="BX63" i="70"/>
  <c r="BX68" i="69"/>
  <c r="BX105" i="69"/>
  <c r="BX67" i="69"/>
  <c r="BX69" i="69"/>
  <c r="BX104" i="69"/>
  <c r="BX66" i="69"/>
  <c r="BX54" i="69"/>
  <c r="BX166" i="69"/>
  <c r="BX119" i="69"/>
  <c r="BX103" i="69"/>
  <c r="BX65" i="69"/>
  <c r="BX53" i="69"/>
  <c r="BX118" i="69"/>
  <c r="BX102" i="69"/>
  <c r="BX64" i="69"/>
  <c r="BX116" i="69"/>
  <c r="BX101" i="69"/>
  <c r="BX63" i="69"/>
  <c r="BX114" i="69"/>
  <c r="BX115" i="69"/>
  <c r="BX100" i="69"/>
  <c r="BX62" i="69"/>
  <c r="BI120" i="67"/>
  <c r="BJ117" i="67"/>
  <c r="BW120" i="69"/>
  <c r="BX117" i="69"/>
  <c r="CE120" i="66"/>
  <c r="BW120" i="64"/>
  <c r="BX116" i="55"/>
  <c r="BX101" i="55"/>
  <c r="BX63" i="55"/>
  <c r="BX65" i="55"/>
  <c r="BX64" i="55"/>
  <c r="BX115" i="55"/>
  <c r="BX100" i="55"/>
  <c r="BX62" i="55"/>
  <c r="BX114" i="55"/>
  <c r="BX69" i="55"/>
  <c r="BX53" i="55"/>
  <c r="BX166" i="55"/>
  <c r="BX68" i="55"/>
  <c r="BX105" i="55"/>
  <c r="BX67" i="55"/>
  <c r="BX118" i="55"/>
  <c r="BX117" i="55"/>
  <c r="BX119" i="55"/>
  <c r="BX66" i="55"/>
  <c r="BX54" i="55"/>
  <c r="BX102" i="55"/>
  <c r="BX119" i="74"/>
  <c r="BX104" i="74"/>
  <c r="BX66" i="74"/>
  <c r="BX54" i="74"/>
  <c r="BX68" i="74"/>
  <c r="BX118" i="74"/>
  <c r="BX103" i="74"/>
  <c r="BX65" i="74"/>
  <c r="BX53" i="74"/>
  <c r="BX117" i="74"/>
  <c r="BX102" i="74"/>
  <c r="BX64" i="74"/>
  <c r="BX114" i="74"/>
  <c r="BX166" i="74"/>
  <c r="BX116" i="74"/>
  <c r="BX101" i="74"/>
  <c r="BX63" i="74"/>
  <c r="BX69" i="74"/>
  <c r="BX115" i="74"/>
  <c r="BX100" i="74"/>
  <c r="BX62" i="74"/>
  <c r="BX105" i="74"/>
  <c r="BX67" i="74"/>
  <c r="BX119" i="54"/>
  <c r="BX104" i="54"/>
  <c r="BX66" i="54"/>
  <c r="BX54" i="54"/>
  <c r="BX62" i="54"/>
  <c r="BX118" i="54"/>
  <c r="BX103" i="54"/>
  <c r="BX65" i="54"/>
  <c r="BX53" i="54"/>
  <c r="BX100" i="54"/>
  <c r="BX117" i="54"/>
  <c r="BX102" i="54"/>
  <c r="BX64" i="54"/>
  <c r="BX115" i="54"/>
  <c r="BX116" i="54"/>
  <c r="BX101" i="54"/>
  <c r="BX63" i="54"/>
  <c r="BX114" i="54"/>
  <c r="BX69" i="54"/>
  <c r="BX105" i="54"/>
  <c r="BX67" i="54"/>
  <c r="BX166" i="54"/>
  <c r="BX68" i="54"/>
  <c r="BX56" i="54"/>
  <c r="BQ167" i="52"/>
  <c r="AT182" i="69"/>
  <c r="AT182" i="37"/>
  <c r="AU55" i="37"/>
  <c r="AU56" i="37" s="1"/>
  <c r="AU57" i="37" s="1"/>
  <c r="BP120" i="58"/>
  <c r="BI120" i="58"/>
  <c r="BX115" i="70"/>
  <c r="BX119" i="70"/>
  <c r="BX118" i="70"/>
  <c r="BX116" i="70"/>
  <c r="BW106" i="70"/>
  <c r="BW56" i="69"/>
  <c r="BX56" i="69" s="1"/>
  <c r="BV182" i="69"/>
  <c r="BW106" i="69"/>
  <c r="BI56" i="67"/>
  <c r="CE106" i="66"/>
  <c r="BX183" i="64"/>
  <c r="BX184" i="64" s="1"/>
  <c r="BW57" i="64"/>
  <c r="BW106" i="60"/>
  <c r="BV182" i="60"/>
  <c r="BX183" i="60"/>
  <c r="CR106" i="56"/>
  <c r="CS183" i="56"/>
  <c r="CS184" i="56" s="1"/>
  <c r="CR57" i="56"/>
  <c r="BW56" i="57"/>
  <c r="BW57" i="57" s="1"/>
  <c r="BW56" i="55"/>
  <c r="BX56" i="55" s="1"/>
  <c r="BW56" i="74"/>
  <c r="BW57" i="74" s="1"/>
  <c r="BW106" i="74"/>
  <c r="BW56" i="37"/>
  <c r="BX41" i="37"/>
  <c r="BX44" i="37" s="1"/>
  <c r="BW56" i="58"/>
  <c r="BW57" i="58" s="1"/>
  <c r="BX41" i="52"/>
  <c r="BX44" i="52" s="1"/>
  <c r="AV41" i="70"/>
  <c r="AV44" i="70" s="1"/>
  <c r="AV183" i="70"/>
  <c r="AV184" i="70" s="1"/>
  <c r="AU57" i="70"/>
  <c r="AV41" i="69"/>
  <c r="AV44" i="69" s="1"/>
  <c r="AV39" i="67"/>
  <c r="AV41" i="67" s="1"/>
  <c r="AV44" i="67" s="1"/>
  <c r="AU55" i="67"/>
  <c r="AT181" i="67"/>
  <c r="AT182" i="67" s="1"/>
  <c r="AU56" i="64"/>
  <c r="AU56" i="57"/>
  <c r="AV183" i="55"/>
  <c r="AV39" i="55"/>
  <c r="AU57" i="55"/>
  <c r="AV39" i="74"/>
  <c r="AV41" i="74" s="1"/>
  <c r="AV44" i="74" s="1"/>
  <c r="AT181" i="74"/>
  <c r="AT182" i="74" s="1"/>
  <c r="AV183" i="54"/>
  <c r="AV184" i="54" s="1"/>
  <c r="AV39" i="54"/>
  <c r="AV41" i="54" s="1"/>
  <c r="AV44" i="54" s="1"/>
  <c r="AU57" i="54"/>
  <c r="AV39" i="37"/>
  <c r="AV41" i="37" s="1"/>
  <c r="AV44" i="37" s="1"/>
  <c r="DE33" i="73"/>
  <c r="AT180" i="58"/>
  <c r="AU154" i="58"/>
  <c r="AV128" i="58"/>
  <c r="AV135" i="58" s="1"/>
  <c r="AU128" i="58"/>
  <c r="AU120" i="58"/>
  <c r="AU102" i="58"/>
  <c r="AT181" i="58" s="1"/>
  <c r="AU78" i="58"/>
  <c r="AV78" i="58" s="1"/>
  <c r="AV77" i="58"/>
  <c r="AU64" i="58"/>
  <c r="AU70" i="58" s="1"/>
  <c r="AU53" i="58"/>
  <c r="AT179" i="58" s="1"/>
  <c r="AV42" i="58"/>
  <c r="AV40" i="58"/>
  <c r="AU78" i="52"/>
  <c r="AV78" i="52" s="1"/>
  <c r="AV84" i="52" s="1"/>
  <c r="AV93" i="52" s="1"/>
  <c r="AT180" i="52"/>
  <c r="AU154" i="52"/>
  <c r="AV128" i="52"/>
  <c r="AV135" i="52" s="1"/>
  <c r="AU128" i="52"/>
  <c r="AU120" i="52"/>
  <c r="AU103" i="52"/>
  <c r="AU102" i="52"/>
  <c r="AT181" i="52" s="1"/>
  <c r="AU100" i="52"/>
  <c r="AU101" i="52" s="1"/>
  <c r="AU64" i="52"/>
  <c r="AU70" i="52" s="1"/>
  <c r="AU53" i="52"/>
  <c r="AT179" i="52" s="1"/>
  <c r="AV42" i="52"/>
  <c r="AV40" i="52"/>
  <c r="AV38" i="52"/>
  <c r="AN78" i="52"/>
  <c r="AO78" i="52" s="1"/>
  <c r="AO84" i="52" s="1"/>
  <c r="AO93" i="52" s="1"/>
  <c r="AM180" i="52"/>
  <c r="AN154" i="52"/>
  <c r="AO128" i="52"/>
  <c r="AO135" i="52" s="1"/>
  <c r="AN128" i="52"/>
  <c r="AN118" i="52"/>
  <c r="AN117" i="52"/>
  <c r="AN116" i="52"/>
  <c r="AN115" i="52"/>
  <c r="AN103" i="52"/>
  <c r="AN102" i="52"/>
  <c r="AN100" i="52"/>
  <c r="AN101" i="52" s="1"/>
  <c r="AN64" i="52"/>
  <c r="AN70" i="52" s="1"/>
  <c r="AN53" i="52"/>
  <c r="AM179" i="52" s="1"/>
  <c r="AO42" i="52"/>
  <c r="AO40" i="52"/>
  <c r="AO38" i="52"/>
  <c r="CU30" i="73"/>
  <c r="CT30" i="73"/>
  <c r="CT32" i="73" s="1"/>
  <c r="CT26" i="73"/>
  <c r="CT25" i="73"/>
  <c r="CK30" i="73"/>
  <c r="CJ30" i="73"/>
  <c r="CJ26" i="73"/>
  <c r="CJ25" i="73"/>
  <c r="BX183" i="52" l="1"/>
  <c r="BX184" i="52" s="1"/>
  <c r="AU57" i="69"/>
  <c r="AV183" i="69"/>
  <c r="BX55" i="70"/>
  <c r="AV184" i="74"/>
  <c r="AU57" i="56"/>
  <c r="AV184" i="55"/>
  <c r="AU57" i="74"/>
  <c r="BX55" i="54"/>
  <c r="BB57" i="66"/>
  <c r="BX106" i="69"/>
  <c r="BX168" i="69" s="1"/>
  <c r="BJ106" i="67"/>
  <c r="BJ168" i="67" s="1"/>
  <c r="BX184" i="60"/>
  <c r="BX56" i="74"/>
  <c r="CJ32" i="73"/>
  <c r="CJ33" i="73" s="1"/>
  <c r="CT33" i="73"/>
  <c r="DN169" i="70"/>
  <c r="DN169" i="55"/>
  <c r="DN169" i="67"/>
  <c r="DV169" i="66"/>
  <c r="DG169" i="52"/>
  <c r="DN169" i="69"/>
  <c r="CE169" i="52"/>
  <c r="CL169" i="37"/>
  <c r="CL169" i="67"/>
  <c r="CE169" i="67"/>
  <c r="CL169" i="54"/>
  <c r="CL169" i="74"/>
  <c r="CL169" i="69"/>
  <c r="DN120" i="37"/>
  <c r="DN134" i="37" s="1"/>
  <c r="DN136" i="37" s="1"/>
  <c r="DM120" i="37"/>
  <c r="CL169" i="52"/>
  <c r="CL169" i="70"/>
  <c r="CE169" i="37"/>
  <c r="CE169" i="54"/>
  <c r="DN120" i="54"/>
  <c r="DN134" i="54" s="1"/>
  <c r="DN136" i="54" s="1"/>
  <c r="DM120" i="54"/>
  <c r="CL169" i="55"/>
  <c r="CE169" i="74"/>
  <c r="CE169" i="69"/>
  <c r="CE169" i="55"/>
  <c r="CE169" i="70"/>
  <c r="DM120" i="74"/>
  <c r="DN120" i="74"/>
  <c r="DN134" i="74" s="1"/>
  <c r="DN136" i="74" s="1"/>
  <c r="BX120" i="54"/>
  <c r="BX134" i="54" s="1"/>
  <c r="BX136" i="54" s="1"/>
  <c r="BX169" i="54" s="1"/>
  <c r="AV115" i="70"/>
  <c r="AV116" i="70"/>
  <c r="AV117" i="70"/>
  <c r="AV68" i="70"/>
  <c r="AV118" i="70"/>
  <c r="AV114" i="70"/>
  <c r="AV56" i="70"/>
  <c r="AV119" i="70"/>
  <c r="AV53" i="70"/>
  <c r="AV69" i="70"/>
  <c r="AV66" i="70"/>
  <c r="AV63" i="70"/>
  <c r="AV62" i="70"/>
  <c r="AV184" i="69"/>
  <c r="BJ55" i="67"/>
  <c r="BJ120" i="67"/>
  <c r="BJ134" i="67" s="1"/>
  <c r="BJ136" i="67" s="1"/>
  <c r="BJ169" i="67" s="1"/>
  <c r="BI57" i="67"/>
  <c r="BJ56" i="67"/>
  <c r="BJ70" i="67"/>
  <c r="BJ92" i="67" s="1"/>
  <c r="CS169" i="69"/>
  <c r="CR120" i="37"/>
  <c r="CS120" i="37"/>
  <c r="CS134" i="37" s="1"/>
  <c r="CS136" i="37" s="1"/>
  <c r="CR120" i="60"/>
  <c r="CS169" i="54"/>
  <c r="CR120" i="74"/>
  <c r="CS120" i="74"/>
  <c r="CS134" i="74" s="1"/>
  <c r="CS136" i="74" s="1"/>
  <c r="BX120" i="70"/>
  <c r="BX134" i="70" s="1"/>
  <c r="BX136" i="70" s="1"/>
  <c r="BX169" i="70" s="1"/>
  <c r="BX57" i="70"/>
  <c r="BX91" i="70" s="1"/>
  <c r="BX70" i="70"/>
  <c r="BX92" i="70" s="1"/>
  <c r="BX106" i="70"/>
  <c r="BX168" i="70" s="1"/>
  <c r="BX70" i="69"/>
  <c r="BX92" i="69" s="1"/>
  <c r="BX55" i="69"/>
  <c r="BX57" i="69" s="1"/>
  <c r="BX91" i="69" s="1"/>
  <c r="BX120" i="69"/>
  <c r="BX134" i="69" s="1"/>
  <c r="BX136" i="69" s="1"/>
  <c r="BX169" i="69" s="1"/>
  <c r="BX120" i="55"/>
  <c r="BX134" i="55" s="1"/>
  <c r="BX136" i="55" s="1"/>
  <c r="BX169" i="55" s="1"/>
  <c r="BX55" i="55"/>
  <c r="BX57" i="55" s="1"/>
  <c r="BX91" i="55" s="1"/>
  <c r="BX70" i="55"/>
  <c r="BX92" i="55" s="1"/>
  <c r="BX55" i="74"/>
  <c r="BX70" i="74"/>
  <c r="BX92" i="74" s="1"/>
  <c r="BX106" i="74"/>
  <c r="BX168" i="74" s="1"/>
  <c r="BX120" i="74"/>
  <c r="BX134" i="74" s="1"/>
  <c r="BX136" i="74" s="1"/>
  <c r="BX169" i="74" s="1"/>
  <c r="BX70" i="54"/>
  <c r="BX92" i="54" s="1"/>
  <c r="BX106" i="54"/>
  <c r="BX168" i="54" s="1"/>
  <c r="BX57" i="54"/>
  <c r="BX91" i="54" s="1"/>
  <c r="BX118" i="37"/>
  <c r="BX103" i="37"/>
  <c r="BX65" i="37"/>
  <c r="BX53" i="37"/>
  <c r="BX54" i="37"/>
  <c r="BX117" i="37"/>
  <c r="BX102" i="37"/>
  <c r="BX64" i="37"/>
  <c r="BX66" i="37"/>
  <c r="BX116" i="37"/>
  <c r="BX63" i="37"/>
  <c r="BX115" i="37"/>
  <c r="BX62" i="37"/>
  <c r="BX119" i="37"/>
  <c r="BX114" i="37"/>
  <c r="BX69" i="37"/>
  <c r="BX68" i="37"/>
  <c r="BX56" i="37"/>
  <c r="BX104" i="37"/>
  <c r="BX166" i="37"/>
  <c r="BX105" i="37"/>
  <c r="BX67" i="37"/>
  <c r="AU55" i="52"/>
  <c r="AU56" i="52" s="1"/>
  <c r="AN104" i="52"/>
  <c r="AN106" i="52" s="1"/>
  <c r="AN55" i="52"/>
  <c r="AN56" i="52" s="1"/>
  <c r="AO183" i="52" s="1"/>
  <c r="AN120" i="52"/>
  <c r="AV84" i="58"/>
  <c r="AV93" i="58" s="1"/>
  <c r="BX67" i="52"/>
  <c r="BX54" i="52"/>
  <c r="BX115" i="52"/>
  <c r="BX56" i="52"/>
  <c r="BX166" i="52"/>
  <c r="BX105" i="52"/>
  <c r="BX66" i="52"/>
  <c r="BX53" i="52"/>
  <c r="BX69" i="52"/>
  <c r="BX119" i="52"/>
  <c r="BX104" i="52"/>
  <c r="BX65" i="52"/>
  <c r="BX100" i="52"/>
  <c r="BX118" i="52"/>
  <c r="BX103" i="52"/>
  <c r="BX64" i="52"/>
  <c r="BX117" i="52"/>
  <c r="BX102" i="52"/>
  <c r="BX63" i="52"/>
  <c r="BX116" i="52"/>
  <c r="BX101" i="52"/>
  <c r="BX62" i="52"/>
  <c r="BX114" i="52"/>
  <c r="BX68" i="52"/>
  <c r="AU55" i="58"/>
  <c r="AU56" i="58" s="1"/>
  <c r="AV183" i="58" s="1"/>
  <c r="AT182" i="58"/>
  <c r="AM181" i="52"/>
  <c r="AM182" i="52" s="1"/>
  <c r="AT182" i="52"/>
  <c r="AU104" i="52"/>
  <c r="BX183" i="69"/>
  <c r="BX184" i="69" s="1"/>
  <c r="BW57" i="69"/>
  <c r="BJ183" i="67"/>
  <c r="BJ184" i="67" s="1"/>
  <c r="BX183" i="57"/>
  <c r="BX184" i="57" s="1"/>
  <c r="BX183" i="55"/>
  <c r="BX184" i="55" s="1"/>
  <c r="BW57" i="55"/>
  <c r="BX183" i="74"/>
  <c r="BX184" i="74" s="1"/>
  <c r="BX183" i="37"/>
  <c r="BX184" i="37" s="1"/>
  <c r="BW57" i="37"/>
  <c r="BX183" i="58"/>
  <c r="BX184" i="58" s="1"/>
  <c r="AV105" i="70"/>
  <c r="AV102" i="70"/>
  <c r="AV64" i="70"/>
  <c r="AV67" i="70"/>
  <c r="AV166" i="70"/>
  <c r="AV65" i="70"/>
  <c r="AV54" i="70"/>
  <c r="AV119" i="69"/>
  <c r="AV63" i="69"/>
  <c r="AV69" i="69"/>
  <c r="AV117" i="69"/>
  <c r="AV115" i="69"/>
  <c r="AV54" i="69"/>
  <c r="AV65" i="69"/>
  <c r="AV68" i="69"/>
  <c r="AV67" i="69"/>
  <c r="AV102" i="69"/>
  <c r="AV105" i="69"/>
  <c r="AV118" i="69"/>
  <c r="AV62" i="69"/>
  <c r="AV116" i="69"/>
  <c r="AV56" i="69"/>
  <c r="AV64" i="69"/>
  <c r="AV66" i="69"/>
  <c r="AV114" i="69"/>
  <c r="AV166" i="69"/>
  <c r="AV53" i="69"/>
  <c r="AV119" i="67"/>
  <c r="AV115" i="67"/>
  <c r="AV105" i="67"/>
  <c r="AV66" i="67"/>
  <c r="AV63" i="67"/>
  <c r="AV54" i="67"/>
  <c r="AV118" i="67"/>
  <c r="AV114" i="67"/>
  <c r="AV69" i="67"/>
  <c r="AV65" i="67"/>
  <c r="AV62" i="67"/>
  <c r="AV166" i="67"/>
  <c r="AV116" i="67"/>
  <c r="AV67" i="67"/>
  <c r="AV117" i="67"/>
  <c r="AV68" i="67"/>
  <c r="AV64" i="67"/>
  <c r="AV53" i="67"/>
  <c r="AV102" i="67"/>
  <c r="AU56" i="67"/>
  <c r="AU57" i="67" s="1"/>
  <c r="AV183" i="64"/>
  <c r="AV184" i="64" s="1"/>
  <c r="AU57" i="64"/>
  <c r="AU57" i="60"/>
  <c r="AV183" i="60"/>
  <c r="AV184" i="60" s="1"/>
  <c r="AV183" i="57"/>
  <c r="AV184" i="57" s="1"/>
  <c r="AU57" i="57"/>
  <c r="AV41" i="55"/>
  <c r="AV44" i="55" s="1"/>
  <c r="AV102" i="74"/>
  <c r="AV53" i="74"/>
  <c r="AV64" i="74"/>
  <c r="AV56" i="74"/>
  <c r="AV119" i="74"/>
  <c r="AV115" i="74"/>
  <c r="AV105" i="74"/>
  <c r="AV66" i="74"/>
  <c r="AV63" i="74"/>
  <c r="AV54" i="74"/>
  <c r="AV55" i="74" s="1"/>
  <c r="AV67" i="74"/>
  <c r="AV118" i="74"/>
  <c r="AV114" i="74"/>
  <c r="AV69" i="74"/>
  <c r="AV65" i="74"/>
  <c r="AV62" i="74"/>
  <c r="AV116" i="74"/>
  <c r="AV166" i="74"/>
  <c r="AV117" i="74"/>
  <c r="AV68" i="74"/>
  <c r="AV119" i="54"/>
  <c r="AV115" i="54"/>
  <c r="AV105" i="54"/>
  <c r="AV66" i="54"/>
  <c r="AV63" i="54"/>
  <c r="AV54" i="54"/>
  <c r="AV118" i="54"/>
  <c r="AV114" i="54"/>
  <c r="AV69" i="54"/>
  <c r="AV65" i="54"/>
  <c r="AV62" i="54"/>
  <c r="AV67" i="54"/>
  <c r="AV166" i="54"/>
  <c r="AV117" i="54"/>
  <c r="AV68" i="54"/>
  <c r="AV116" i="54"/>
  <c r="AV64" i="54"/>
  <c r="AV56" i="54"/>
  <c r="AV102" i="54"/>
  <c r="AV53" i="54"/>
  <c r="AV53" i="37"/>
  <c r="AV64" i="37"/>
  <c r="AV102" i="37"/>
  <c r="AV56" i="37"/>
  <c r="AV183" i="37"/>
  <c r="AV184" i="37" s="1"/>
  <c r="AV119" i="37"/>
  <c r="AV115" i="37"/>
  <c r="AV105" i="37"/>
  <c r="AV66" i="37"/>
  <c r="AV63" i="37"/>
  <c r="AV54" i="37"/>
  <c r="AV67" i="37"/>
  <c r="AV118" i="37"/>
  <c r="AV114" i="37"/>
  <c r="AV69" i="37"/>
  <c r="AV65" i="37"/>
  <c r="AV62" i="37"/>
  <c r="AV68" i="37"/>
  <c r="AV166" i="37"/>
  <c r="AV117" i="37"/>
  <c r="AV116" i="37"/>
  <c r="AV39" i="52"/>
  <c r="AV41" i="52" s="1"/>
  <c r="AV44" i="52" s="1"/>
  <c r="AO39" i="52"/>
  <c r="AO41" i="52" s="1"/>
  <c r="CU32" i="73"/>
  <c r="CU33" i="73" s="1"/>
  <c r="CK32" i="73"/>
  <c r="CK33" i="73" s="1"/>
  <c r="AH27" i="69"/>
  <c r="AH27" i="70"/>
  <c r="AH27" i="67"/>
  <c r="AH27" i="74"/>
  <c r="AH27" i="54"/>
  <c r="M27" i="58"/>
  <c r="AV55" i="70" l="1"/>
  <c r="AV57" i="70" s="1"/>
  <c r="AV91" i="70" s="1"/>
  <c r="BX94" i="69"/>
  <c r="BX167" i="69" s="1"/>
  <c r="BX57" i="74"/>
  <c r="BX91" i="74" s="1"/>
  <c r="AV55" i="37"/>
  <c r="AV184" i="58"/>
  <c r="AV55" i="54"/>
  <c r="AU57" i="58"/>
  <c r="AV120" i="70"/>
  <c r="AV134" i="70" s="1"/>
  <c r="AV136" i="70" s="1"/>
  <c r="AV169" i="70" s="1"/>
  <c r="BC116" i="52"/>
  <c r="BC115" i="52"/>
  <c r="BC114" i="52"/>
  <c r="BC119" i="52"/>
  <c r="BC118" i="52"/>
  <c r="BC56" i="52"/>
  <c r="BC57" i="52" s="1"/>
  <c r="BC91" i="52" s="1"/>
  <c r="BC94" i="52" s="1"/>
  <c r="BC167" i="52" s="1"/>
  <c r="BC117" i="52"/>
  <c r="DN169" i="74"/>
  <c r="DN169" i="54"/>
  <c r="DN169" i="37"/>
  <c r="AV70" i="69"/>
  <c r="AV92" i="69" s="1"/>
  <c r="AV120" i="67"/>
  <c r="AV134" i="67" s="1"/>
  <c r="AV136" i="67" s="1"/>
  <c r="AV169" i="67" s="1"/>
  <c r="BX94" i="74"/>
  <c r="AV70" i="70"/>
  <c r="AV92" i="70" s="1"/>
  <c r="AV94" i="70" s="1"/>
  <c r="AV167" i="70" s="1"/>
  <c r="AV55" i="67"/>
  <c r="BJ57" i="67"/>
  <c r="BJ91" i="67" s="1"/>
  <c r="BJ94" i="67" s="1"/>
  <c r="CS169" i="37"/>
  <c r="CS169" i="74"/>
  <c r="BX94" i="70"/>
  <c r="BX120" i="37"/>
  <c r="BX134" i="37" s="1"/>
  <c r="BX136" i="37" s="1"/>
  <c r="BX169" i="37" s="1"/>
  <c r="BX94" i="55"/>
  <c r="BX94" i="54"/>
  <c r="BX55" i="37"/>
  <c r="BX57" i="37" s="1"/>
  <c r="BX91" i="37" s="1"/>
  <c r="BX70" i="37"/>
  <c r="BX92" i="37" s="1"/>
  <c r="AV183" i="52"/>
  <c r="AV184" i="52" s="1"/>
  <c r="AU57" i="52"/>
  <c r="AV56" i="52"/>
  <c r="AV102" i="52"/>
  <c r="BX55" i="52"/>
  <c r="BX57" i="52" s="1"/>
  <c r="BX91" i="52" s="1"/>
  <c r="CS57" i="52"/>
  <c r="CS91" i="52" s="1"/>
  <c r="AO184" i="52"/>
  <c r="AV104" i="52"/>
  <c r="CS70" i="52"/>
  <c r="CS92" i="52" s="1"/>
  <c r="BX106" i="52"/>
  <c r="BX168" i="52" s="1"/>
  <c r="CS106" i="52"/>
  <c r="CS168" i="52" s="1"/>
  <c r="BX120" i="52"/>
  <c r="BX134" i="52" s="1"/>
  <c r="BX136" i="52" s="1"/>
  <c r="BX169" i="52" s="1"/>
  <c r="CS120" i="52"/>
  <c r="CS134" i="52" s="1"/>
  <c r="CS136" i="52" s="1"/>
  <c r="BX70" i="52"/>
  <c r="BX92" i="52" s="1"/>
  <c r="AV120" i="69"/>
  <c r="AV134" i="69" s="1"/>
  <c r="AV136" i="69" s="1"/>
  <c r="AV169" i="69" s="1"/>
  <c r="AU106" i="52"/>
  <c r="AV101" i="52"/>
  <c r="AN57" i="52"/>
  <c r="AV117" i="52"/>
  <c r="AV65" i="52"/>
  <c r="AV118" i="52"/>
  <c r="AV66" i="52"/>
  <c r="AV100" i="52"/>
  <c r="AV119" i="52"/>
  <c r="AV67" i="52"/>
  <c r="AV116" i="52"/>
  <c r="AV64" i="52"/>
  <c r="AV114" i="52"/>
  <c r="AV68" i="52"/>
  <c r="AV69" i="52"/>
  <c r="AV62" i="52"/>
  <c r="AV115" i="52"/>
  <c r="AV105" i="52"/>
  <c r="AV63" i="52"/>
  <c r="AV103" i="52"/>
  <c r="AV55" i="69"/>
  <c r="AV57" i="69" s="1"/>
  <c r="AV91" i="69" s="1"/>
  <c r="AV56" i="67"/>
  <c r="AV183" i="67"/>
  <c r="AV184" i="67" s="1"/>
  <c r="AV70" i="67"/>
  <c r="AV92" i="67" s="1"/>
  <c r="AV119" i="55"/>
  <c r="AV115" i="55"/>
  <c r="AV105" i="55"/>
  <c r="AV66" i="55"/>
  <c r="AV63" i="55"/>
  <c r="AV54" i="55"/>
  <c r="AV118" i="55"/>
  <c r="AV114" i="55"/>
  <c r="AV69" i="55"/>
  <c r="AV65" i="55"/>
  <c r="AV62" i="55"/>
  <c r="AV116" i="55"/>
  <c r="AV67" i="55"/>
  <c r="AV166" i="55"/>
  <c r="AV117" i="55"/>
  <c r="AV68" i="55"/>
  <c r="AV56" i="55"/>
  <c r="AV64" i="55"/>
  <c r="AV53" i="55"/>
  <c r="AV102" i="55"/>
  <c r="AV120" i="74"/>
  <c r="AV134" i="74" s="1"/>
  <c r="AV136" i="74" s="1"/>
  <c r="AV169" i="74" s="1"/>
  <c r="AV57" i="74"/>
  <c r="AV91" i="74" s="1"/>
  <c r="AV70" i="74"/>
  <c r="AV92" i="74" s="1"/>
  <c r="AV57" i="54"/>
  <c r="AV91" i="54" s="1"/>
  <c r="AV120" i="54"/>
  <c r="AV134" i="54" s="1"/>
  <c r="AV136" i="54" s="1"/>
  <c r="AV169" i="54" s="1"/>
  <c r="AV70" i="54"/>
  <c r="AV92" i="54" s="1"/>
  <c r="AV57" i="37"/>
  <c r="AV91" i="37" s="1"/>
  <c r="AV120" i="37"/>
  <c r="AV134" i="37" s="1"/>
  <c r="AV136" i="37" s="1"/>
  <c r="AV169" i="37" s="1"/>
  <c r="AV70" i="37"/>
  <c r="AV92" i="37" s="1"/>
  <c r="AV53" i="52"/>
  <c r="AV166" i="52"/>
  <c r="AV54" i="52"/>
  <c r="AO44" i="52"/>
  <c r="AO56" i="52" s="1"/>
  <c r="AV94" i="69" l="1"/>
  <c r="AV167" i="69" s="1"/>
  <c r="BC120" i="52"/>
  <c r="BC134" i="52" s="1"/>
  <c r="BC136" i="52" s="1"/>
  <c r="BC169" i="52" s="1"/>
  <c r="AV94" i="54"/>
  <c r="AV167" i="54" s="1"/>
  <c r="AV94" i="37"/>
  <c r="AV167" i="37" s="1"/>
  <c r="BX167" i="74"/>
  <c r="AV55" i="55"/>
  <c r="AV57" i="55" s="1"/>
  <c r="AV91" i="55" s="1"/>
  <c r="CS169" i="52"/>
  <c r="CS94" i="52"/>
  <c r="AV57" i="67"/>
  <c r="AV91" i="67" s="1"/>
  <c r="BJ167" i="67"/>
  <c r="BX167" i="70"/>
  <c r="BX167" i="55"/>
  <c r="BX167" i="54"/>
  <c r="BX94" i="37"/>
  <c r="BX94" i="52"/>
  <c r="AV120" i="52"/>
  <c r="AV134" i="52" s="1"/>
  <c r="AV136" i="52" s="1"/>
  <c r="AV169" i="52" s="1"/>
  <c r="AO119" i="52"/>
  <c r="AO105" i="52"/>
  <c r="AO65" i="52"/>
  <c r="AO114" i="52"/>
  <c r="AO66" i="52"/>
  <c r="AO67" i="52"/>
  <c r="AO68" i="52"/>
  <c r="AO69" i="52"/>
  <c r="AO64" i="52"/>
  <c r="AO62" i="52"/>
  <c r="AO63" i="52"/>
  <c r="AO118" i="52"/>
  <c r="AO100" i="52"/>
  <c r="AO102" i="52"/>
  <c r="AO101" i="52"/>
  <c r="AO104" i="52"/>
  <c r="AO115" i="52"/>
  <c r="AO116" i="52"/>
  <c r="AO117" i="52"/>
  <c r="AO103" i="52"/>
  <c r="AV70" i="52"/>
  <c r="AV92" i="52" s="1"/>
  <c r="AV106" i="52"/>
  <c r="AV168" i="52" s="1"/>
  <c r="AV94" i="67"/>
  <c r="AV167" i="67" s="1"/>
  <c r="AV120" i="55"/>
  <c r="AV134" i="55" s="1"/>
  <c r="AV136" i="55" s="1"/>
  <c r="AV169" i="55" s="1"/>
  <c r="AV70" i="55"/>
  <c r="AV92" i="55" s="1"/>
  <c r="AV94" i="74"/>
  <c r="AV55" i="52"/>
  <c r="AV57" i="52" s="1"/>
  <c r="AV91" i="52" s="1"/>
  <c r="AO53" i="52"/>
  <c r="AO166" i="52"/>
  <c r="AO54" i="52"/>
  <c r="L364" i="82"/>
  <c r="M2" i="82"/>
  <c r="AV94" i="52" l="1"/>
  <c r="AV94" i="55"/>
  <c r="CS167" i="52"/>
  <c r="BX167" i="37"/>
  <c r="BX167" i="52"/>
  <c r="AO106" i="52"/>
  <c r="AO168" i="52" s="1"/>
  <c r="AO120" i="52"/>
  <c r="AO134" i="52" s="1"/>
  <c r="AO136" i="52" s="1"/>
  <c r="AO169" i="52" s="1"/>
  <c r="AO70" i="52"/>
  <c r="AO92" i="52" s="1"/>
  <c r="AV167" i="55"/>
  <c r="AV167" i="74"/>
  <c r="AV167" i="52"/>
  <c r="AO55" i="52"/>
  <c r="AO57" i="52" s="1"/>
  <c r="AO91" i="52" s="1"/>
  <c r="AW30" i="73"/>
  <c r="AV30" i="73"/>
  <c r="AV26" i="73"/>
  <c r="AV25" i="73"/>
  <c r="AN78" i="70"/>
  <c r="AO78" i="70" s="1"/>
  <c r="AG78" i="70"/>
  <c r="AM180" i="70"/>
  <c r="AN154" i="70"/>
  <c r="AO128" i="70"/>
  <c r="AO135" i="70" s="1"/>
  <c r="AN128" i="70"/>
  <c r="AN120" i="70"/>
  <c r="AN102" i="70"/>
  <c r="AM181" i="70" s="1"/>
  <c r="AO77" i="70"/>
  <c r="AN64" i="70"/>
  <c r="AN70" i="70" s="1"/>
  <c r="AN53" i="70"/>
  <c r="AM179" i="70" s="1"/>
  <c r="AO42" i="70"/>
  <c r="AO40" i="70"/>
  <c r="AO27" i="70"/>
  <c r="AO38" i="70" s="1"/>
  <c r="AF180" i="70"/>
  <c r="AG154" i="70"/>
  <c r="AH128" i="70"/>
  <c r="AH135" i="70" s="1"/>
  <c r="AG128" i="70"/>
  <c r="AG118" i="70"/>
  <c r="AG117" i="70"/>
  <c r="AG116" i="70"/>
  <c r="AG115" i="70"/>
  <c r="AG103" i="70"/>
  <c r="AG102" i="70"/>
  <c r="AG100" i="70"/>
  <c r="AH78" i="70"/>
  <c r="AH77" i="70"/>
  <c r="AH84" i="70" s="1"/>
  <c r="AH93" i="70" s="1"/>
  <c r="AG64" i="70"/>
  <c r="AG70" i="70" s="1"/>
  <c r="AG53" i="70"/>
  <c r="AG55" i="70" s="1"/>
  <c r="AH42" i="70"/>
  <c r="AH40" i="70"/>
  <c r="AH38" i="70"/>
  <c r="Y180" i="70"/>
  <c r="Z154" i="70"/>
  <c r="AA128" i="70"/>
  <c r="AA135" i="70" s="1"/>
  <c r="Z128" i="70"/>
  <c r="Z118" i="70"/>
  <c r="Z117" i="70"/>
  <c r="Z116" i="70"/>
  <c r="Z115" i="70"/>
  <c r="Z103" i="70"/>
  <c r="AN103" i="70" s="1"/>
  <c r="AN104" i="70" s="1"/>
  <c r="Z102" i="70"/>
  <c r="Z100" i="70"/>
  <c r="AN100" i="70" s="1"/>
  <c r="AN101" i="70" s="1"/>
  <c r="Z78" i="70"/>
  <c r="AA78" i="70" s="1"/>
  <c r="AA77" i="70"/>
  <c r="Z64" i="70"/>
  <c r="Z70" i="70" s="1"/>
  <c r="Z53" i="70"/>
  <c r="Z55" i="70" s="1"/>
  <c r="AA42" i="70"/>
  <c r="AA40" i="70"/>
  <c r="AN78" i="69"/>
  <c r="AO78" i="69" s="1"/>
  <c r="AG78" i="69"/>
  <c r="AH78" i="69" s="1"/>
  <c r="AH38" i="69"/>
  <c r="AM180" i="69"/>
  <c r="AN154" i="69"/>
  <c r="AO128" i="69"/>
  <c r="AO135" i="69" s="1"/>
  <c r="AN128" i="69"/>
  <c r="AN120" i="69"/>
  <c r="AN102" i="69"/>
  <c r="AM181" i="69" s="1"/>
  <c r="AO77" i="69"/>
  <c r="AN64" i="69"/>
  <c r="AN70" i="69" s="1"/>
  <c r="AN53" i="69"/>
  <c r="AM179" i="69" s="1"/>
  <c r="AO42" i="69"/>
  <c r="AO40" i="69"/>
  <c r="AF180" i="69"/>
  <c r="AG154" i="69"/>
  <c r="AH128" i="69"/>
  <c r="AH135" i="69" s="1"/>
  <c r="AG128" i="69"/>
  <c r="AG118" i="69"/>
  <c r="AG117" i="69"/>
  <c r="AG116" i="69"/>
  <c r="AG115" i="69"/>
  <c r="AG103" i="69"/>
  <c r="AG102" i="69"/>
  <c r="AG100" i="69"/>
  <c r="AH77" i="69"/>
  <c r="AG64" i="69"/>
  <c r="AG70" i="69" s="1"/>
  <c r="AG53" i="69"/>
  <c r="AG55" i="69" s="1"/>
  <c r="AH42" i="69"/>
  <c r="AH40" i="69"/>
  <c r="Y180" i="69"/>
  <c r="Z154" i="69"/>
  <c r="AA128" i="69"/>
  <c r="AA135" i="69" s="1"/>
  <c r="Z128" i="69"/>
  <c r="Z118" i="69"/>
  <c r="Z117" i="69"/>
  <c r="Z116" i="69"/>
  <c r="Z115" i="69"/>
  <c r="Z103" i="69"/>
  <c r="AN103" i="69" s="1"/>
  <c r="Z102" i="69"/>
  <c r="Z100" i="69"/>
  <c r="AN100" i="69" s="1"/>
  <c r="AN101" i="69" s="1"/>
  <c r="Z78" i="69"/>
  <c r="AA78" i="69" s="1"/>
  <c r="AA77" i="69"/>
  <c r="Z64" i="69"/>
  <c r="Z70" i="69" s="1"/>
  <c r="Z53" i="69"/>
  <c r="Z55" i="69" s="1"/>
  <c r="AA42" i="69"/>
  <c r="AA40" i="69"/>
  <c r="AN78" i="67"/>
  <c r="AO78" i="67" s="1"/>
  <c r="AG78" i="67"/>
  <c r="AH78" i="67" s="1"/>
  <c r="AH38" i="67"/>
  <c r="AH39" i="67" s="1"/>
  <c r="AM180" i="67"/>
  <c r="AN154" i="67"/>
  <c r="AO128" i="67"/>
  <c r="AO135" i="67" s="1"/>
  <c r="AN128" i="67"/>
  <c r="AN120" i="67"/>
  <c r="AN102" i="67"/>
  <c r="AM181" i="67" s="1"/>
  <c r="AO77" i="67"/>
  <c r="AN64" i="67"/>
  <c r="AN70" i="67" s="1"/>
  <c r="AN53" i="67"/>
  <c r="AM179" i="67" s="1"/>
  <c r="AO42" i="67"/>
  <c r="AO40" i="67"/>
  <c r="AF180" i="67"/>
  <c r="AG154" i="67"/>
  <c r="AH128" i="67"/>
  <c r="AH135" i="67" s="1"/>
  <c r="AG128" i="67"/>
  <c r="AG118" i="67"/>
  <c r="AG117" i="67"/>
  <c r="AG116" i="67"/>
  <c r="AG115" i="67"/>
  <c r="AG103" i="67"/>
  <c r="AU103" i="67" s="1"/>
  <c r="AG102" i="67"/>
  <c r="AG100" i="67"/>
  <c r="AU100" i="67" s="1"/>
  <c r="AH77" i="67"/>
  <c r="AG64" i="67"/>
  <c r="AG70" i="67" s="1"/>
  <c r="AG53" i="67"/>
  <c r="AG55" i="67" s="1"/>
  <c r="AH42" i="67"/>
  <c r="AH40" i="67"/>
  <c r="AO27" i="67"/>
  <c r="AO38" i="67" s="1"/>
  <c r="Y180" i="67"/>
  <c r="Z154" i="67"/>
  <c r="AA128" i="67"/>
  <c r="AA135" i="67" s="1"/>
  <c r="Z128" i="67"/>
  <c r="Z118" i="67"/>
  <c r="Z117" i="67"/>
  <c r="Z116" i="67"/>
  <c r="Z115" i="67"/>
  <c r="Z103" i="67"/>
  <c r="AN103" i="67" s="1"/>
  <c r="Z102" i="67"/>
  <c r="Z100" i="67"/>
  <c r="Z101" i="67" s="1"/>
  <c r="Z78" i="67"/>
  <c r="AA78" i="67" s="1"/>
  <c r="AA77" i="67"/>
  <c r="Z64" i="67"/>
  <c r="Z70" i="67" s="1"/>
  <c r="Z53" i="67"/>
  <c r="Y179" i="67" s="1"/>
  <c r="AA42" i="67"/>
  <c r="AA40" i="67"/>
  <c r="AU38" i="66"/>
  <c r="AU78" i="66"/>
  <c r="AV78" i="66" s="1"/>
  <c r="AN78" i="66"/>
  <c r="AO78" i="66" s="1"/>
  <c r="AT180" i="66"/>
  <c r="AU154" i="66"/>
  <c r="AV128" i="66"/>
  <c r="AV135" i="66" s="1"/>
  <c r="AU128" i="66"/>
  <c r="AU120" i="66"/>
  <c r="AU102" i="66"/>
  <c r="AT181" i="66" s="1"/>
  <c r="AV77" i="66"/>
  <c r="AU64" i="66"/>
  <c r="AU70" i="66" s="1"/>
  <c r="AU53" i="66"/>
  <c r="AT179" i="66" s="1"/>
  <c r="AV42" i="66"/>
  <c r="AV40" i="66"/>
  <c r="AM180" i="66"/>
  <c r="AN154" i="66"/>
  <c r="AO128" i="66"/>
  <c r="AO135" i="66" s="1"/>
  <c r="AN128" i="66"/>
  <c r="AN118" i="66"/>
  <c r="AN117" i="66"/>
  <c r="AN116" i="66"/>
  <c r="AN115" i="66"/>
  <c r="AN103" i="66"/>
  <c r="CS103" i="66" s="1"/>
  <c r="AN102" i="66"/>
  <c r="AN100" i="66"/>
  <c r="CS100" i="66" s="1"/>
  <c r="AO77" i="66"/>
  <c r="AN64" i="66"/>
  <c r="AN70" i="66" s="1"/>
  <c r="AN104" i="66" s="1"/>
  <c r="AN53" i="66"/>
  <c r="AN55" i="66" s="1"/>
  <c r="AO42" i="66"/>
  <c r="AO40" i="66"/>
  <c r="AN38" i="66"/>
  <c r="AF180" i="66"/>
  <c r="AG154" i="66"/>
  <c r="AH128" i="66"/>
  <c r="AH135" i="66" s="1"/>
  <c r="AG128" i="66"/>
  <c r="AG118" i="66"/>
  <c r="AG117" i="66"/>
  <c r="AG116" i="66"/>
  <c r="AG115" i="66"/>
  <c r="AG103" i="66"/>
  <c r="AG102" i="66"/>
  <c r="AG100" i="66"/>
  <c r="AU100" i="66" s="1"/>
  <c r="AG78" i="66"/>
  <c r="AH78" i="66" s="1"/>
  <c r="AH77" i="66"/>
  <c r="AG64" i="66"/>
  <c r="AG70" i="66" s="1"/>
  <c r="AG53" i="66"/>
  <c r="AG55" i="66" s="1"/>
  <c r="AH42" i="66"/>
  <c r="AH40" i="66"/>
  <c r="AG38" i="66"/>
  <c r="AN78" i="64"/>
  <c r="AG78" i="64"/>
  <c r="AH78" i="64" s="1"/>
  <c r="AM180" i="64"/>
  <c r="AN154" i="64"/>
  <c r="AO128" i="64"/>
  <c r="AO135" i="64" s="1"/>
  <c r="AN128" i="64"/>
  <c r="AN120" i="64"/>
  <c r="AN102" i="64"/>
  <c r="AM181" i="64" s="1"/>
  <c r="AO78" i="64"/>
  <c r="AO77" i="64"/>
  <c r="AN64" i="64"/>
  <c r="AN70" i="64" s="1"/>
  <c r="AN53" i="64"/>
  <c r="AM179" i="64" s="1"/>
  <c r="AO42" i="64"/>
  <c r="AO40" i="64"/>
  <c r="AF180" i="64"/>
  <c r="AG154" i="64"/>
  <c r="AH128" i="64"/>
  <c r="AH135" i="64" s="1"/>
  <c r="AG128" i="64"/>
  <c r="AG118" i="64"/>
  <c r="AG117" i="64"/>
  <c r="AG116" i="64"/>
  <c r="AG115" i="64"/>
  <c r="AG103" i="64"/>
  <c r="AG102" i="64"/>
  <c r="AF181" i="64" s="1"/>
  <c r="AG100" i="64"/>
  <c r="AH77" i="64"/>
  <c r="AG64" i="64"/>
  <c r="AG70" i="64" s="1"/>
  <c r="AG53" i="64"/>
  <c r="AG55" i="64" s="1"/>
  <c r="AH42" i="64"/>
  <c r="AH40" i="64"/>
  <c r="Y180" i="64"/>
  <c r="Z154" i="64"/>
  <c r="AA128" i="64"/>
  <c r="AA135" i="64" s="1"/>
  <c r="Z128" i="64"/>
  <c r="Z118" i="64"/>
  <c r="Z117" i="64"/>
  <c r="Z116" i="64"/>
  <c r="Z115" i="64"/>
  <c r="Z103" i="64"/>
  <c r="AN103" i="64" s="1"/>
  <c r="Z102" i="64"/>
  <c r="Z100" i="64"/>
  <c r="AN100" i="64" s="1"/>
  <c r="AN101" i="64" s="1"/>
  <c r="Z78" i="64"/>
  <c r="AA78" i="64" s="1"/>
  <c r="AA77" i="64"/>
  <c r="Z64" i="64"/>
  <c r="Z70" i="64" s="1"/>
  <c r="Z53" i="64"/>
  <c r="Z55" i="64" s="1"/>
  <c r="AA42" i="64"/>
  <c r="AA40" i="64"/>
  <c r="AN78" i="60"/>
  <c r="AO78" i="60" s="1"/>
  <c r="AG78" i="60"/>
  <c r="AH78" i="60" s="1"/>
  <c r="AM180" i="60"/>
  <c r="AN154" i="60"/>
  <c r="AO128" i="60"/>
  <c r="AO135" i="60" s="1"/>
  <c r="AN128" i="60"/>
  <c r="AN120" i="60"/>
  <c r="AN102" i="60"/>
  <c r="AM181" i="60" s="1"/>
  <c r="AO77" i="60"/>
  <c r="AN64" i="60"/>
  <c r="AN70" i="60" s="1"/>
  <c r="AN53" i="60"/>
  <c r="AM179" i="60" s="1"/>
  <c r="AO42" i="60"/>
  <c r="AO40" i="60"/>
  <c r="AF180" i="60"/>
  <c r="AG154" i="60"/>
  <c r="AH128" i="60"/>
  <c r="AH135" i="60" s="1"/>
  <c r="AG128" i="60"/>
  <c r="AG118" i="60"/>
  <c r="AG117" i="60"/>
  <c r="AG116" i="60"/>
  <c r="AG115" i="60"/>
  <c r="AG103" i="60"/>
  <c r="AG102" i="60"/>
  <c r="AF181" i="60" s="1"/>
  <c r="AG100" i="60"/>
  <c r="AH77" i="60"/>
  <c r="AG64" i="60"/>
  <c r="AG70" i="60" s="1"/>
  <c r="AG53" i="60"/>
  <c r="AG55" i="60" s="1"/>
  <c r="AH42" i="60"/>
  <c r="AH40" i="60"/>
  <c r="Y180" i="60"/>
  <c r="Z154" i="60"/>
  <c r="AA128" i="60"/>
  <c r="AA135" i="60" s="1"/>
  <c r="Z128" i="60"/>
  <c r="Z118" i="60"/>
  <c r="Z117" i="60"/>
  <c r="Z116" i="60"/>
  <c r="Z115" i="60"/>
  <c r="Z103" i="60"/>
  <c r="AN103" i="60" s="1"/>
  <c r="Z102" i="60"/>
  <c r="Z100" i="60"/>
  <c r="AN100" i="60" s="1"/>
  <c r="AN101" i="60" s="1"/>
  <c r="Z78" i="60"/>
  <c r="AA78" i="60" s="1"/>
  <c r="AA77" i="60"/>
  <c r="Z64" i="60"/>
  <c r="Z70" i="60" s="1"/>
  <c r="Z53" i="60"/>
  <c r="Z55" i="60" s="1"/>
  <c r="AA42" i="60"/>
  <c r="AA40" i="60"/>
  <c r="AN78" i="56"/>
  <c r="AO78" i="56" s="1"/>
  <c r="AG78" i="56"/>
  <c r="AH78" i="56" s="1"/>
  <c r="AM180" i="56"/>
  <c r="AN154" i="56"/>
  <c r="AO128" i="56"/>
  <c r="AO135" i="56" s="1"/>
  <c r="AN128" i="56"/>
  <c r="AN120" i="56"/>
  <c r="AN102" i="56"/>
  <c r="AM181" i="56" s="1"/>
  <c r="AO77" i="56"/>
  <c r="AN64" i="56"/>
  <c r="AN70" i="56" s="1"/>
  <c r="AN53" i="56"/>
  <c r="AM179" i="56" s="1"/>
  <c r="AO42" i="56"/>
  <c r="AO40" i="56"/>
  <c r="AF180" i="56"/>
  <c r="AG154" i="56"/>
  <c r="AH128" i="56"/>
  <c r="AH135" i="56" s="1"/>
  <c r="AG128" i="56"/>
  <c r="AG118" i="56"/>
  <c r="AG117" i="56"/>
  <c r="AG116" i="56"/>
  <c r="AG115" i="56"/>
  <c r="AG103" i="56"/>
  <c r="AG102" i="56"/>
  <c r="AF181" i="56" s="1"/>
  <c r="AG100" i="56"/>
  <c r="AH77" i="56"/>
  <c r="AG64" i="56"/>
  <c r="AG70" i="56" s="1"/>
  <c r="AG53" i="56"/>
  <c r="AG55" i="56" s="1"/>
  <c r="AH42" i="56"/>
  <c r="AH40" i="56"/>
  <c r="Y180" i="56"/>
  <c r="Z154" i="56"/>
  <c r="AA128" i="56"/>
  <c r="AA135" i="56" s="1"/>
  <c r="Z128" i="56"/>
  <c r="Z118" i="56"/>
  <c r="Z117" i="56"/>
  <c r="Z116" i="56"/>
  <c r="Z115" i="56"/>
  <c r="Z103" i="56"/>
  <c r="Z102" i="56"/>
  <c r="Z100" i="56"/>
  <c r="AN100" i="56" s="1"/>
  <c r="AN101" i="56" s="1"/>
  <c r="Z78" i="56"/>
  <c r="AA78" i="56" s="1"/>
  <c r="AA77" i="56"/>
  <c r="Z64" i="56"/>
  <c r="Z70" i="56" s="1"/>
  <c r="Z53" i="56"/>
  <c r="Y179" i="56" s="1"/>
  <c r="AA42" i="56"/>
  <c r="AA40" i="56"/>
  <c r="AN78" i="57"/>
  <c r="AO78" i="57" s="1"/>
  <c r="AG78" i="57"/>
  <c r="AH78" i="57" s="1"/>
  <c r="AM180" i="57"/>
  <c r="AN154" i="57"/>
  <c r="AO128" i="57"/>
  <c r="AO135" i="57" s="1"/>
  <c r="AN128" i="57"/>
  <c r="AN120" i="57"/>
  <c r="AN102" i="57"/>
  <c r="AM181" i="57" s="1"/>
  <c r="AO77" i="57"/>
  <c r="AN64" i="57"/>
  <c r="AN70" i="57" s="1"/>
  <c r="AN53" i="57"/>
  <c r="AM179" i="57" s="1"/>
  <c r="AO42" i="57"/>
  <c r="AO40" i="57"/>
  <c r="AF180" i="57"/>
  <c r="AG154" i="57"/>
  <c r="AH128" i="57"/>
  <c r="AH135" i="57" s="1"/>
  <c r="AG128" i="57"/>
  <c r="AG118" i="57"/>
  <c r="AG117" i="57"/>
  <c r="AG116" i="57"/>
  <c r="AG115" i="57"/>
  <c r="AG103" i="57"/>
  <c r="AG102" i="57"/>
  <c r="AG100" i="57"/>
  <c r="AH77" i="57"/>
  <c r="AG64" i="57"/>
  <c r="AG70" i="57" s="1"/>
  <c r="AG104" i="57" s="1"/>
  <c r="AG53" i="57"/>
  <c r="AG55" i="57" s="1"/>
  <c r="AH42" i="57"/>
  <c r="AH40" i="57"/>
  <c r="Y180" i="57"/>
  <c r="Z154" i="57"/>
  <c r="AA128" i="57"/>
  <c r="AA135" i="57" s="1"/>
  <c r="Z128" i="57"/>
  <c r="Z118" i="57"/>
  <c r="Z117" i="57"/>
  <c r="Z116" i="57"/>
  <c r="Z115" i="57"/>
  <c r="Z103" i="57"/>
  <c r="Z102" i="57"/>
  <c r="Z100" i="57"/>
  <c r="Z78" i="57"/>
  <c r="AA78" i="57" s="1"/>
  <c r="AA77" i="57"/>
  <c r="Z64" i="57"/>
  <c r="Z70" i="57" s="1"/>
  <c r="Z53" i="57"/>
  <c r="Z55" i="57" s="1"/>
  <c r="AA42" i="57"/>
  <c r="AA40" i="57"/>
  <c r="AN78" i="55"/>
  <c r="AO78" i="55" s="1"/>
  <c r="AG78" i="55"/>
  <c r="AM180" i="55"/>
  <c r="AN154" i="55"/>
  <c r="AO128" i="55"/>
  <c r="AO135" i="55" s="1"/>
  <c r="AN128" i="55"/>
  <c r="AN120" i="55"/>
  <c r="AN102" i="55"/>
  <c r="AM181" i="55" s="1"/>
  <c r="AO77" i="55"/>
  <c r="AN64" i="55"/>
  <c r="AN70" i="55" s="1"/>
  <c r="AN53" i="55"/>
  <c r="AM179" i="55" s="1"/>
  <c r="AO42" i="55"/>
  <c r="AO40" i="55"/>
  <c r="AO27" i="55"/>
  <c r="AO38" i="55" s="1"/>
  <c r="AF180" i="55"/>
  <c r="AG154" i="55"/>
  <c r="AH128" i="55"/>
  <c r="AH135" i="55" s="1"/>
  <c r="AG128" i="55"/>
  <c r="AG118" i="55"/>
  <c r="AG117" i="55"/>
  <c r="AG116" i="55"/>
  <c r="AG115" i="55"/>
  <c r="AG103" i="55"/>
  <c r="AG102" i="55"/>
  <c r="AG100" i="55"/>
  <c r="AH78" i="55"/>
  <c r="AH77" i="55"/>
  <c r="AG64" i="55"/>
  <c r="AG70" i="55" s="1"/>
  <c r="AG53" i="55"/>
  <c r="AG55" i="55" s="1"/>
  <c r="AH42" i="55"/>
  <c r="AH40" i="55"/>
  <c r="AH38" i="55"/>
  <c r="Y180" i="55"/>
  <c r="Z154" i="55"/>
  <c r="AA128" i="55"/>
  <c r="AA135" i="55" s="1"/>
  <c r="Z128" i="55"/>
  <c r="Z118" i="55"/>
  <c r="Z117" i="55"/>
  <c r="Z116" i="55"/>
  <c r="Z115" i="55"/>
  <c r="Z103" i="55"/>
  <c r="Z102" i="55"/>
  <c r="Z100" i="55"/>
  <c r="Z78" i="55"/>
  <c r="AA78" i="55" s="1"/>
  <c r="AA77" i="55"/>
  <c r="Z64" i="55"/>
  <c r="Z70" i="55" s="1"/>
  <c r="Z53" i="55"/>
  <c r="Y179" i="55" s="1"/>
  <c r="AA42" i="55"/>
  <c r="AA40" i="55"/>
  <c r="AN78" i="74"/>
  <c r="AG78" i="74"/>
  <c r="AH78" i="74" s="1"/>
  <c r="AM180" i="74"/>
  <c r="AN154" i="74"/>
  <c r="AO128" i="74"/>
  <c r="AO135" i="74" s="1"/>
  <c r="AN128" i="74"/>
  <c r="AN120" i="74"/>
  <c r="AN102" i="74"/>
  <c r="AM181" i="74" s="1"/>
  <c r="AO78" i="74"/>
  <c r="AO77" i="74"/>
  <c r="AN64" i="74"/>
  <c r="AN70" i="74" s="1"/>
  <c r="AN53" i="74"/>
  <c r="AM179" i="74" s="1"/>
  <c r="AO42" i="74"/>
  <c r="AO40" i="74"/>
  <c r="AF180" i="74"/>
  <c r="AG154" i="74"/>
  <c r="AH128" i="74"/>
  <c r="AH135" i="74" s="1"/>
  <c r="AG128" i="74"/>
  <c r="AG118" i="74"/>
  <c r="AG117" i="74"/>
  <c r="AG116" i="74"/>
  <c r="AG115" i="74"/>
  <c r="AG103" i="74"/>
  <c r="AG102" i="74"/>
  <c r="AG100" i="74"/>
  <c r="AH77" i="74"/>
  <c r="AG64" i="74"/>
  <c r="AG70" i="74" s="1"/>
  <c r="AG53" i="74"/>
  <c r="AG55" i="74" s="1"/>
  <c r="AH42" i="74"/>
  <c r="AH40" i="74"/>
  <c r="Y180" i="74"/>
  <c r="Z154" i="74"/>
  <c r="AA128" i="74"/>
  <c r="AA135" i="74" s="1"/>
  <c r="Z128" i="74"/>
  <c r="Z118" i="74"/>
  <c r="Z117" i="74"/>
  <c r="Z116" i="74"/>
  <c r="Z115" i="74"/>
  <c r="Z103" i="74"/>
  <c r="Z102" i="74"/>
  <c r="Z100" i="74"/>
  <c r="Z101" i="74" s="1"/>
  <c r="Z78" i="74"/>
  <c r="AA78" i="74" s="1"/>
  <c r="AA77" i="74"/>
  <c r="Z64" i="74"/>
  <c r="Z70" i="74" s="1"/>
  <c r="Z53" i="74"/>
  <c r="Z55" i="74" s="1"/>
  <c r="AA42" i="74"/>
  <c r="AA40" i="74"/>
  <c r="AN78" i="54"/>
  <c r="AO78" i="54" s="1"/>
  <c r="AG78" i="54"/>
  <c r="AM180" i="54"/>
  <c r="AN154" i="54"/>
  <c r="AO128" i="54"/>
  <c r="AO135" i="54" s="1"/>
  <c r="AN128" i="54"/>
  <c r="AN120" i="54"/>
  <c r="AN102" i="54"/>
  <c r="AO77" i="54"/>
  <c r="AN64" i="54"/>
  <c r="AN70" i="54" s="1"/>
  <c r="AN53" i="54"/>
  <c r="AM179" i="54" s="1"/>
  <c r="AO42" i="54"/>
  <c r="AO40" i="54"/>
  <c r="AF180" i="54"/>
  <c r="AB167" i="54"/>
  <c r="AG154" i="54"/>
  <c r="AH128" i="54"/>
  <c r="AH135" i="54" s="1"/>
  <c r="AG128" i="54"/>
  <c r="AG118" i="54"/>
  <c r="AG117" i="54"/>
  <c r="AG116" i="54"/>
  <c r="AG115" i="54"/>
  <c r="AG103" i="54"/>
  <c r="AG102" i="54"/>
  <c r="AF181" i="54" s="1"/>
  <c r="AG100" i="54"/>
  <c r="AH78" i="54"/>
  <c r="AH77" i="54"/>
  <c r="AG64" i="54"/>
  <c r="AG70" i="54" s="1"/>
  <c r="AG53" i="54"/>
  <c r="AG55" i="54" s="1"/>
  <c r="AH42" i="54"/>
  <c r="AH40" i="54"/>
  <c r="Y180" i="54"/>
  <c r="U167" i="54"/>
  <c r="Z154" i="54"/>
  <c r="AA128" i="54"/>
  <c r="AA135" i="54" s="1"/>
  <c r="Z128" i="54"/>
  <c r="Z118" i="54"/>
  <c r="Z117" i="54"/>
  <c r="Z116" i="54"/>
  <c r="Z115" i="54"/>
  <c r="Z103" i="54"/>
  <c r="Z102" i="54"/>
  <c r="Z100" i="54"/>
  <c r="Z78" i="54"/>
  <c r="AA78" i="54" s="1"/>
  <c r="AA77" i="54"/>
  <c r="Z64" i="54"/>
  <c r="Z70" i="54" s="1"/>
  <c r="Z53" i="54"/>
  <c r="Z55" i="54" s="1"/>
  <c r="AA42" i="54"/>
  <c r="AA40" i="54"/>
  <c r="AN102" i="37"/>
  <c r="AM181" i="37" s="1"/>
  <c r="AN78" i="37"/>
  <c r="AG78" i="37"/>
  <c r="AA27" i="37"/>
  <c r="AA38" i="37" s="1"/>
  <c r="AA39" i="37" s="1"/>
  <c r="AM180" i="37"/>
  <c r="AN154" i="37"/>
  <c r="AO128" i="37"/>
  <c r="AO135" i="37" s="1"/>
  <c r="AN128" i="37"/>
  <c r="AN120" i="37"/>
  <c r="AO78" i="37"/>
  <c r="AO77" i="37"/>
  <c r="AN64" i="37"/>
  <c r="AN70" i="37" s="1"/>
  <c r="AN53" i="37"/>
  <c r="AM179" i="37" s="1"/>
  <c r="AO42" i="37"/>
  <c r="AO40" i="37"/>
  <c r="AF180" i="37"/>
  <c r="AG154" i="37"/>
  <c r="AH128" i="37"/>
  <c r="AH135" i="37" s="1"/>
  <c r="AG128" i="37"/>
  <c r="AG118" i="37"/>
  <c r="AG117" i="37"/>
  <c r="AG116" i="37"/>
  <c r="AG115" i="37"/>
  <c r="AG103" i="37"/>
  <c r="AG102" i="37"/>
  <c r="AF181" i="37" s="1"/>
  <c r="AG100" i="37"/>
  <c r="AH78" i="37"/>
  <c r="AH77" i="37"/>
  <c r="AG64" i="37"/>
  <c r="AG70" i="37" s="1"/>
  <c r="AG53" i="37"/>
  <c r="AG55" i="37" s="1"/>
  <c r="AH42" i="37"/>
  <c r="AH40" i="37"/>
  <c r="Y180" i="37"/>
  <c r="Z154" i="37"/>
  <c r="AA128" i="37"/>
  <c r="AA135" i="37" s="1"/>
  <c r="Z128" i="37"/>
  <c r="Z118" i="37"/>
  <c r="Z117" i="37"/>
  <c r="Z116" i="37"/>
  <c r="Z115" i="37"/>
  <c r="Z103" i="37"/>
  <c r="Z102" i="37"/>
  <c r="Z100" i="37"/>
  <c r="CK100" i="37" s="1"/>
  <c r="Z78" i="37"/>
  <c r="AA78" i="37" s="1"/>
  <c r="AA77" i="37"/>
  <c r="Z64" i="37"/>
  <c r="Z70" i="37" s="1"/>
  <c r="Z53" i="37"/>
  <c r="Z55" i="37" s="1"/>
  <c r="AA42" i="37"/>
  <c r="AA40" i="37"/>
  <c r="E100" i="58"/>
  <c r="AN102" i="58"/>
  <c r="AM181" i="58" s="1"/>
  <c r="AM180" i="58"/>
  <c r="AN154" i="58"/>
  <c r="AO128" i="58"/>
  <c r="AO135" i="58" s="1"/>
  <c r="AN128" i="58"/>
  <c r="AN120" i="58"/>
  <c r="AN78" i="58"/>
  <c r="AO78" i="58" s="1"/>
  <c r="AO77" i="58"/>
  <c r="AN64" i="58"/>
  <c r="AN70" i="58" s="1"/>
  <c r="AN53" i="58"/>
  <c r="AM179" i="58" s="1"/>
  <c r="AO42" i="58"/>
  <c r="AO40" i="58"/>
  <c r="AA27" i="58"/>
  <c r="AH27" i="58" s="1"/>
  <c r="AO27" i="58" s="1"/>
  <c r="AV27" i="58" s="1"/>
  <c r="BJ27" i="58" s="1"/>
  <c r="Y180" i="52"/>
  <c r="Z154" i="52"/>
  <c r="AA128" i="52"/>
  <c r="AA135" i="52" s="1"/>
  <c r="Z128" i="52"/>
  <c r="Z118" i="52"/>
  <c r="Z117" i="52"/>
  <c r="Z116" i="52"/>
  <c r="Z115" i="52"/>
  <c r="Z103" i="52"/>
  <c r="Z102" i="52"/>
  <c r="Z100" i="52"/>
  <c r="Z78" i="52"/>
  <c r="AA78" i="52" s="1"/>
  <c r="AA84" i="52" s="1"/>
  <c r="AA93" i="52" s="1"/>
  <c r="Z64" i="52"/>
  <c r="Z70" i="52" s="1"/>
  <c r="Z53" i="52"/>
  <c r="Y179" i="52" s="1"/>
  <c r="AA42" i="52"/>
  <c r="AA40" i="52"/>
  <c r="AA38" i="52"/>
  <c r="Y180" i="58"/>
  <c r="Z154" i="58"/>
  <c r="AA128" i="58"/>
  <c r="AA135" i="58" s="1"/>
  <c r="Z128" i="58"/>
  <c r="Z118" i="58"/>
  <c r="Z117" i="58"/>
  <c r="Z116" i="58"/>
  <c r="Z115" i="58"/>
  <c r="Z103" i="58"/>
  <c r="Z102" i="58"/>
  <c r="Y181" i="58" s="1"/>
  <c r="Z100" i="58"/>
  <c r="Z101" i="58" s="1"/>
  <c r="Z78" i="58"/>
  <c r="AA78" i="58" s="1"/>
  <c r="AA77" i="58"/>
  <c r="Z64" i="58"/>
  <c r="Z70" i="58" s="1"/>
  <c r="Z53" i="58"/>
  <c r="Y179" i="58" s="1"/>
  <c r="AA42" i="58"/>
  <c r="AA40" i="58"/>
  <c r="AA84" i="56" l="1"/>
  <c r="AA93" i="56" s="1"/>
  <c r="AG104" i="70"/>
  <c r="AG104" i="60"/>
  <c r="Z120" i="64"/>
  <c r="Z55" i="56"/>
  <c r="AN55" i="74"/>
  <c r="AH84" i="60"/>
  <c r="AH93" i="60" s="1"/>
  <c r="AH84" i="56"/>
  <c r="AH93" i="56" s="1"/>
  <c r="Z104" i="37"/>
  <c r="Z104" i="55"/>
  <c r="AN55" i="57"/>
  <c r="Z120" i="55"/>
  <c r="AO84" i="55"/>
  <c r="AO93" i="55" s="1"/>
  <c r="AO84" i="57"/>
  <c r="AO93" i="57" s="1"/>
  <c r="Z55" i="55"/>
  <c r="Z101" i="56"/>
  <c r="AH84" i="67"/>
  <c r="AH93" i="67" s="1"/>
  <c r="Z120" i="57"/>
  <c r="Y179" i="60"/>
  <c r="AO84" i="64"/>
  <c r="AO93" i="64" s="1"/>
  <c r="Z120" i="67"/>
  <c r="AN100" i="58"/>
  <c r="AN101" i="58" s="1"/>
  <c r="EN100" i="58"/>
  <c r="Z104" i="57"/>
  <c r="Z120" i="60"/>
  <c r="AG104" i="37"/>
  <c r="AG104" i="55"/>
  <c r="Z55" i="52"/>
  <c r="Z56" i="52" s="1"/>
  <c r="AA183" i="52" s="1"/>
  <c r="AN55" i="55"/>
  <c r="AN56" i="55" s="1"/>
  <c r="AN56" i="57"/>
  <c r="AO183" i="57" s="1"/>
  <c r="AG104" i="64"/>
  <c r="AG104" i="67"/>
  <c r="AO84" i="70"/>
  <c r="AO93" i="70" s="1"/>
  <c r="Z55" i="67"/>
  <c r="Z56" i="67" s="1"/>
  <c r="AO84" i="67"/>
  <c r="AO93" i="67" s="1"/>
  <c r="Z101" i="64"/>
  <c r="AG120" i="64"/>
  <c r="AM182" i="64"/>
  <c r="AA84" i="64"/>
  <c r="AA93" i="64" s="1"/>
  <c r="BI100" i="64"/>
  <c r="BP100" i="64"/>
  <c r="AU100" i="64"/>
  <c r="AN55" i="64"/>
  <c r="AN56" i="64" s="1"/>
  <c r="AO183" i="64" s="1"/>
  <c r="BP103" i="64"/>
  <c r="BI103" i="64"/>
  <c r="AU103" i="64"/>
  <c r="BP100" i="60"/>
  <c r="BI100" i="60"/>
  <c r="AU100" i="60"/>
  <c r="AN55" i="60"/>
  <c r="BI103" i="60"/>
  <c r="BP103" i="60"/>
  <c r="AU103" i="60"/>
  <c r="Z101" i="60"/>
  <c r="AO84" i="60"/>
  <c r="AO93" i="60" s="1"/>
  <c r="AG120" i="60"/>
  <c r="AA84" i="60"/>
  <c r="AA93" i="60" s="1"/>
  <c r="AM182" i="60"/>
  <c r="AM182" i="56"/>
  <c r="AO84" i="56"/>
  <c r="AO93" i="56" s="1"/>
  <c r="Z56" i="56"/>
  <c r="Z104" i="56"/>
  <c r="CD103" i="56"/>
  <c r="CK103" i="56"/>
  <c r="AG120" i="56"/>
  <c r="AM182" i="57"/>
  <c r="AA84" i="57"/>
  <c r="AA93" i="57" s="1"/>
  <c r="AG120" i="57"/>
  <c r="AA84" i="55"/>
  <c r="AA93" i="55" s="1"/>
  <c r="AM182" i="55"/>
  <c r="Z101" i="55"/>
  <c r="Z106" i="55" s="1"/>
  <c r="BP100" i="55"/>
  <c r="AG120" i="55"/>
  <c r="CK103" i="55"/>
  <c r="BP103" i="55"/>
  <c r="AN55" i="54"/>
  <c r="CL100" i="37"/>
  <c r="CK101" i="37"/>
  <c r="CL101" i="37" s="1"/>
  <c r="BQ27" i="58"/>
  <c r="BX27" i="58" s="1"/>
  <c r="BJ38" i="58"/>
  <c r="BB100" i="66"/>
  <c r="BB101" i="66" s="1"/>
  <c r="CL100" i="66"/>
  <c r="BB103" i="66"/>
  <c r="CL103" i="66"/>
  <c r="AU101" i="66"/>
  <c r="AN120" i="66"/>
  <c r="AT182" i="66"/>
  <c r="AM182" i="70"/>
  <c r="Z120" i="70"/>
  <c r="BI100" i="70"/>
  <c r="AU100" i="70"/>
  <c r="AN55" i="70"/>
  <c r="AN56" i="70" s="1"/>
  <c r="BI103" i="70"/>
  <c r="AU103" i="70"/>
  <c r="AG120" i="70"/>
  <c r="Z104" i="70"/>
  <c r="AA84" i="70"/>
  <c r="AA93" i="70" s="1"/>
  <c r="AA84" i="67"/>
  <c r="AA93" i="67" s="1"/>
  <c r="AM182" i="67"/>
  <c r="AN55" i="67"/>
  <c r="AN56" i="67" s="1"/>
  <c r="AO183" i="67" s="1"/>
  <c r="AU101" i="67"/>
  <c r="AV101" i="67" s="1"/>
  <c r="AV100" i="67"/>
  <c r="AU104" i="67"/>
  <c r="AV104" i="67" s="1"/>
  <c r="AV103" i="67"/>
  <c r="AN100" i="67"/>
  <c r="AN101" i="67" s="1"/>
  <c r="AG120" i="67"/>
  <c r="Z104" i="67"/>
  <c r="Z106" i="67" s="1"/>
  <c r="BP103" i="66"/>
  <c r="BW103" i="66"/>
  <c r="AG120" i="66"/>
  <c r="AU55" i="66"/>
  <c r="AU56" i="66" s="1"/>
  <c r="BB104" i="66"/>
  <c r="AU103" i="66"/>
  <c r="AG104" i="66"/>
  <c r="AH84" i="66"/>
  <c r="AH93" i="66" s="1"/>
  <c r="BP100" i="66"/>
  <c r="BW100" i="66"/>
  <c r="Z120" i="56"/>
  <c r="BP100" i="56"/>
  <c r="BI100" i="56"/>
  <c r="AU100" i="56"/>
  <c r="AN55" i="56"/>
  <c r="AN56" i="56" s="1"/>
  <c r="AO183" i="56" s="1"/>
  <c r="BW103" i="56"/>
  <c r="BP103" i="56"/>
  <c r="BI103" i="56"/>
  <c r="BI104" i="56" s="1"/>
  <c r="AU103" i="56"/>
  <c r="AU104" i="56" s="1"/>
  <c r="AG104" i="56"/>
  <c r="AN103" i="56"/>
  <c r="AM182" i="37"/>
  <c r="AU100" i="69"/>
  <c r="AU101" i="69" s="1"/>
  <c r="AV101" i="69" s="1"/>
  <c r="BP100" i="69"/>
  <c r="BI100" i="69"/>
  <c r="AU103" i="69"/>
  <c r="AV103" i="69" s="1"/>
  <c r="BI103" i="69"/>
  <c r="BP103" i="69"/>
  <c r="AA84" i="69"/>
  <c r="AA93" i="69" s="1"/>
  <c r="Z104" i="69"/>
  <c r="AG104" i="69"/>
  <c r="AO84" i="69"/>
  <c r="AO93" i="69" s="1"/>
  <c r="AG120" i="69"/>
  <c r="AM182" i="69"/>
  <c r="Z120" i="69"/>
  <c r="AN55" i="69"/>
  <c r="AN56" i="69" s="1"/>
  <c r="AO183" i="69" s="1"/>
  <c r="Z55" i="58"/>
  <c r="Z56" i="58" s="1"/>
  <c r="Z57" i="58" s="1"/>
  <c r="AN55" i="58"/>
  <c r="AO84" i="58"/>
  <c r="AO93" i="58" s="1"/>
  <c r="AO38" i="58"/>
  <c r="AO39" i="58" s="1"/>
  <c r="AV38" i="58"/>
  <c r="AV39" i="58" s="1"/>
  <c r="AV41" i="58" s="1"/>
  <c r="AV44" i="58" s="1"/>
  <c r="AM182" i="58"/>
  <c r="Z120" i="58"/>
  <c r="AA84" i="58"/>
  <c r="AA93" i="58" s="1"/>
  <c r="AO94" i="52"/>
  <c r="AO167" i="52" s="1"/>
  <c r="AG120" i="37"/>
  <c r="AO84" i="37"/>
  <c r="AO93" i="37" s="1"/>
  <c r="AA84" i="37"/>
  <c r="AA93" i="37" s="1"/>
  <c r="AN55" i="37"/>
  <c r="AN56" i="37" s="1"/>
  <c r="AO183" i="37" s="1"/>
  <c r="Z120" i="37"/>
  <c r="Z104" i="54"/>
  <c r="Z120" i="54"/>
  <c r="AG104" i="54"/>
  <c r="AO84" i="54"/>
  <c r="AO93" i="54" s="1"/>
  <c r="AG120" i="54"/>
  <c r="AA84" i="54"/>
  <c r="AA93" i="54" s="1"/>
  <c r="AN56" i="54"/>
  <c r="AO183" i="54" s="1"/>
  <c r="AV32" i="73"/>
  <c r="AV33" i="73" s="1"/>
  <c r="AW32" i="73"/>
  <c r="AW33" i="73" s="1"/>
  <c r="AH39" i="70"/>
  <c r="AN106" i="70"/>
  <c r="AO39" i="70"/>
  <c r="AO41" i="70" s="1"/>
  <c r="AO44" i="70" s="1"/>
  <c r="AG56" i="70"/>
  <c r="AF181" i="70"/>
  <c r="AG101" i="70"/>
  <c r="AF179" i="70"/>
  <c r="Z56" i="70"/>
  <c r="Y181" i="70"/>
  <c r="Z101" i="70"/>
  <c r="Y179" i="70"/>
  <c r="AH84" i="69"/>
  <c r="AH93" i="69" s="1"/>
  <c r="AO27" i="69"/>
  <c r="AO38" i="69" s="1"/>
  <c r="AN104" i="69"/>
  <c r="AG56" i="69"/>
  <c r="AH39" i="69"/>
  <c r="AH41" i="69" s="1"/>
  <c r="AF181" i="69"/>
  <c r="AG101" i="69"/>
  <c r="AF179" i="69"/>
  <c r="Z56" i="69"/>
  <c r="Z57" i="69" s="1"/>
  <c r="Y181" i="69"/>
  <c r="Z101" i="69"/>
  <c r="Y179" i="69"/>
  <c r="AO39" i="67"/>
  <c r="AH41" i="67"/>
  <c r="AH44" i="67" s="1"/>
  <c r="AN104" i="67"/>
  <c r="AG56" i="67"/>
  <c r="AF181" i="67"/>
  <c r="AG101" i="67"/>
  <c r="AF179" i="67"/>
  <c r="AA183" i="67"/>
  <c r="Z57" i="67"/>
  <c r="Y181" i="67"/>
  <c r="Y182" i="67" s="1"/>
  <c r="AV84" i="66"/>
  <c r="AV93" i="66" s="1"/>
  <c r="AO84" i="66"/>
  <c r="AO93" i="66" s="1"/>
  <c r="AV183" i="66"/>
  <c r="AU57" i="66"/>
  <c r="AN56" i="66"/>
  <c r="AM181" i="66"/>
  <c r="AN101" i="66"/>
  <c r="AM179" i="66"/>
  <c r="AG56" i="66"/>
  <c r="AF181" i="66"/>
  <c r="AG101" i="66"/>
  <c r="AF179" i="66"/>
  <c r="AH84" i="64"/>
  <c r="AH93" i="64" s="1"/>
  <c r="AN104" i="64"/>
  <c r="AG56" i="64"/>
  <c r="AG57" i="64" s="1"/>
  <c r="AG101" i="64"/>
  <c r="AF179" i="64"/>
  <c r="AF182" i="64" s="1"/>
  <c r="Z56" i="64"/>
  <c r="Z104" i="64"/>
  <c r="Y181" i="64"/>
  <c r="Y179" i="64"/>
  <c r="AN104" i="60"/>
  <c r="AN106" i="60" s="1"/>
  <c r="AN56" i="60"/>
  <c r="AN57" i="60" s="1"/>
  <c r="AG56" i="60"/>
  <c r="AG101" i="60"/>
  <c r="AF179" i="60"/>
  <c r="AF182" i="60" s="1"/>
  <c r="Z56" i="60"/>
  <c r="Z104" i="60"/>
  <c r="Y181" i="60"/>
  <c r="AG56" i="56"/>
  <c r="AG101" i="56"/>
  <c r="AF179" i="56"/>
  <c r="AF182" i="56" s="1"/>
  <c r="AA183" i="56"/>
  <c r="Z57" i="56"/>
  <c r="Y181" i="56"/>
  <c r="Y182" i="56" s="1"/>
  <c r="AH84" i="57"/>
  <c r="AH93" i="57" s="1"/>
  <c r="AG56" i="57"/>
  <c r="AF181" i="57"/>
  <c r="AG101" i="57"/>
  <c r="AG106" i="57" s="1"/>
  <c r="AF179" i="57"/>
  <c r="Z56" i="57"/>
  <c r="Y181" i="57"/>
  <c r="Z101" i="57"/>
  <c r="Y179" i="57"/>
  <c r="AH84" i="55"/>
  <c r="AH93" i="55" s="1"/>
  <c r="AO39" i="55"/>
  <c r="AO183" i="55"/>
  <c r="AN57" i="55"/>
  <c r="AG56" i="55"/>
  <c r="AF181" i="55"/>
  <c r="AG101" i="55"/>
  <c r="AG106" i="55" s="1"/>
  <c r="AF179" i="55"/>
  <c r="AH39" i="55"/>
  <c r="Y181" i="55"/>
  <c r="Y182" i="55" s="1"/>
  <c r="Z56" i="55"/>
  <c r="Z57" i="55" s="1"/>
  <c r="AO84" i="74"/>
  <c r="AO93" i="74" s="1"/>
  <c r="AG104" i="74"/>
  <c r="AN56" i="74"/>
  <c r="AO183" i="74" s="1"/>
  <c r="Z120" i="74"/>
  <c r="AH84" i="74"/>
  <c r="AH93" i="74" s="1"/>
  <c r="AA84" i="74"/>
  <c r="AA93" i="74" s="1"/>
  <c r="AG120" i="74"/>
  <c r="AM182" i="74"/>
  <c r="AG56" i="74"/>
  <c r="AF181" i="74"/>
  <c r="AG101" i="74"/>
  <c r="AF179" i="74"/>
  <c r="Z56" i="74"/>
  <c r="Z104" i="74"/>
  <c r="Z106" i="74" s="1"/>
  <c r="Y181" i="74"/>
  <c r="Y179" i="74"/>
  <c r="AH84" i="54"/>
  <c r="AH93" i="54" s="1"/>
  <c r="AM181" i="54"/>
  <c r="AM182" i="54" s="1"/>
  <c r="AG56" i="54"/>
  <c r="AG57" i="54" s="1"/>
  <c r="AG101" i="54"/>
  <c r="AF179" i="54"/>
  <c r="AF182" i="54" s="1"/>
  <c r="Z56" i="54"/>
  <c r="Y181" i="54"/>
  <c r="Z101" i="54"/>
  <c r="Y179" i="54"/>
  <c r="AH84" i="37"/>
  <c r="AH93" i="37" s="1"/>
  <c r="AA41" i="37"/>
  <c r="AA44" i="37" s="1"/>
  <c r="AG56" i="37"/>
  <c r="AG101" i="37"/>
  <c r="AF179" i="37"/>
  <c r="AF182" i="37" s="1"/>
  <c r="Z56" i="37"/>
  <c r="Z57" i="37" s="1"/>
  <c r="Y181" i="37"/>
  <c r="Z101" i="37"/>
  <c r="Z106" i="37" s="1"/>
  <c r="Y179" i="37"/>
  <c r="AN56" i="58"/>
  <c r="Y182" i="58"/>
  <c r="Z120" i="52"/>
  <c r="Z104" i="52"/>
  <c r="Z101" i="52"/>
  <c r="Y181" i="52"/>
  <c r="Y182" i="52" s="1"/>
  <c r="AA39" i="52"/>
  <c r="AA41" i="52" s="1"/>
  <c r="Z104" i="58"/>
  <c r="AG103" i="52"/>
  <c r="AG102" i="52"/>
  <c r="AG100" i="52"/>
  <c r="AG101" i="52" s="1"/>
  <c r="AG78" i="52"/>
  <c r="AH78" i="52" s="1"/>
  <c r="AH84" i="52" s="1"/>
  <c r="AH93" i="52" s="1"/>
  <c r="AF180" i="52"/>
  <c r="AG154" i="52"/>
  <c r="AH128" i="52"/>
  <c r="AH135" i="52" s="1"/>
  <c r="AG128" i="52"/>
  <c r="AG120" i="52"/>
  <c r="AG64" i="52"/>
  <c r="AG70" i="52" s="1"/>
  <c r="AG53" i="52"/>
  <c r="AF179" i="52" s="1"/>
  <c r="AH42" i="52"/>
  <c r="AH40" i="52"/>
  <c r="AH38" i="52"/>
  <c r="S78" i="52"/>
  <c r="T78" i="52" s="1"/>
  <c r="T84" i="52" s="1"/>
  <c r="T93" i="52" s="1"/>
  <c r="R180" i="52"/>
  <c r="S154" i="52"/>
  <c r="T142" i="52"/>
  <c r="T128" i="52"/>
  <c r="T135" i="52" s="1"/>
  <c r="S128" i="52"/>
  <c r="S118" i="52"/>
  <c r="S117" i="52"/>
  <c r="S116" i="52"/>
  <c r="S115" i="52"/>
  <c r="S103" i="52"/>
  <c r="S102" i="52"/>
  <c r="S100" i="52"/>
  <c r="S101" i="52" s="1"/>
  <c r="S64" i="52"/>
  <c r="S53" i="52"/>
  <c r="R179" i="52" s="1"/>
  <c r="T42" i="52"/>
  <c r="BC142" i="52" s="1"/>
  <c r="T40" i="52"/>
  <c r="T38" i="52"/>
  <c r="AF182" i="66" l="1"/>
  <c r="AO184" i="64"/>
  <c r="AN57" i="64"/>
  <c r="AN57" i="57"/>
  <c r="AO184" i="55"/>
  <c r="Z106" i="56"/>
  <c r="AN57" i="74"/>
  <c r="Z57" i="52"/>
  <c r="AO184" i="56"/>
  <c r="AN57" i="54"/>
  <c r="Z106" i="57"/>
  <c r="Z106" i="54"/>
  <c r="AO184" i="37"/>
  <c r="CK106" i="37"/>
  <c r="AO184" i="57"/>
  <c r="Y182" i="60"/>
  <c r="AO184" i="67"/>
  <c r="AG106" i="74"/>
  <c r="AV184" i="66"/>
  <c r="EN101" i="58"/>
  <c r="EN106" i="58" s="1"/>
  <c r="Z106" i="52"/>
  <c r="AF182" i="55"/>
  <c r="Y182" i="57"/>
  <c r="AN57" i="67"/>
  <c r="AU104" i="69"/>
  <c r="AV104" i="69" s="1"/>
  <c r="Y182" i="64"/>
  <c r="AU101" i="64"/>
  <c r="BP101" i="64"/>
  <c r="BI101" i="64"/>
  <c r="AU104" i="64"/>
  <c r="BI104" i="64"/>
  <c r="BP104" i="64"/>
  <c r="AU104" i="60"/>
  <c r="BP104" i="60"/>
  <c r="BI104" i="60"/>
  <c r="AU101" i="60"/>
  <c r="BI101" i="60"/>
  <c r="BP101" i="60"/>
  <c r="CK104" i="56"/>
  <c r="CK106" i="56" s="1"/>
  <c r="CD104" i="56"/>
  <c r="CD106" i="56" s="1"/>
  <c r="AN57" i="56"/>
  <c r="BP104" i="55"/>
  <c r="BQ104" i="55" s="1"/>
  <c r="BQ103" i="55"/>
  <c r="CK104" i="55"/>
  <c r="CL104" i="55" s="1"/>
  <c r="CL103" i="55"/>
  <c r="BP101" i="55"/>
  <c r="BQ101" i="55" s="1"/>
  <c r="BQ100" i="55"/>
  <c r="CL106" i="37"/>
  <c r="BJ39" i="58"/>
  <c r="BJ41" i="58" s="1"/>
  <c r="BJ44" i="58" s="1"/>
  <c r="CS27" i="58"/>
  <c r="CS38" i="58" s="1"/>
  <c r="CE27" i="58"/>
  <c r="AM182" i="66"/>
  <c r="AU104" i="66"/>
  <c r="AU106" i="66" s="1"/>
  <c r="CS101" i="66"/>
  <c r="CL104" i="66"/>
  <c r="CM104" i="66" s="1"/>
  <c r="CM103" i="66"/>
  <c r="CM100" i="66"/>
  <c r="CL101" i="66"/>
  <c r="CM101" i="66" s="1"/>
  <c r="AV103" i="70"/>
  <c r="AU104" i="70"/>
  <c r="AV104" i="70" s="1"/>
  <c r="BJ103" i="70"/>
  <c r="BI104" i="70"/>
  <c r="BJ104" i="70" s="1"/>
  <c r="AU101" i="70"/>
  <c r="AV101" i="70" s="1"/>
  <c r="AV100" i="70"/>
  <c r="BJ100" i="70"/>
  <c r="BI101" i="70"/>
  <c r="BJ101" i="70" s="1"/>
  <c r="AF182" i="69"/>
  <c r="AV106" i="67"/>
  <c r="AV168" i="67" s="1"/>
  <c r="AU106" i="67"/>
  <c r="BW101" i="66"/>
  <c r="BP101" i="66"/>
  <c r="BB106" i="66"/>
  <c r="BW104" i="66"/>
  <c r="BP104" i="66"/>
  <c r="BP104" i="56"/>
  <c r="BW104" i="56"/>
  <c r="BW106" i="56" s="1"/>
  <c r="AN104" i="56"/>
  <c r="AN106" i="56" s="1"/>
  <c r="AU101" i="56"/>
  <c r="AU106" i="56" s="1"/>
  <c r="BI101" i="56"/>
  <c r="BI106" i="56" s="1"/>
  <c r="BP101" i="56"/>
  <c r="AN57" i="69"/>
  <c r="BP104" i="69"/>
  <c r="BQ104" i="69" s="1"/>
  <c r="BQ103" i="69"/>
  <c r="BJ103" i="69"/>
  <c r="BI104" i="69"/>
  <c r="BJ104" i="69" s="1"/>
  <c r="AV100" i="69"/>
  <c r="BJ100" i="69"/>
  <c r="BI101" i="69"/>
  <c r="BJ101" i="69" s="1"/>
  <c r="BP101" i="69"/>
  <c r="BQ101" i="69" s="1"/>
  <c r="BQ100" i="69"/>
  <c r="S55" i="52"/>
  <c r="AA184" i="52"/>
  <c r="AO184" i="69"/>
  <c r="Y182" i="69"/>
  <c r="AN57" i="37"/>
  <c r="AV102" i="58"/>
  <c r="AV166" i="58"/>
  <c r="AV63" i="58"/>
  <c r="AV116" i="58"/>
  <c r="AV117" i="58"/>
  <c r="AV69" i="58"/>
  <c r="AV68" i="58"/>
  <c r="AV105" i="58"/>
  <c r="AV65" i="58"/>
  <c r="AV67" i="58"/>
  <c r="AV64" i="58"/>
  <c r="AV53" i="58"/>
  <c r="AV62" i="58"/>
  <c r="AV119" i="58"/>
  <c r="AV56" i="58"/>
  <c r="AV115" i="58"/>
  <c r="AV118" i="58"/>
  <c r="AV114" i="58"/>
  <c r="AV54" i="58"/>
  <c r="AV66" i="58"/>
  <c r="AA118" i="37"/>
  <c r="AA103" i="37"/>
  <c r="AA68" i="37"/>
  <c r="AA102" i="37"/>
  <c r="AA116" i="37"/>
  <c r="AA119" i="37"/>
  <c r="AA114" i="37"/>
  <c r="AA62" i="37"/>
  <c r="AA53" i="37"/>
  <c r="AA100" i="37"/>
  <c r="AA105" i="37"/>
  <c r="AA54" i="37"/>
  <c r="AA166" i="37"/>
  <c r="AA104" i="37"/>
  <c r="AA101" i="37"/>
  <c r="AH38" i="37"/>
  <c r="AH39" i="37" s="1"/>
  <c r="AH41" i="37" s="1"/>
  <c r="AO27" i="37"/>
  <c r="AO38" i="37" s="1"/>
  <c r="AO39" i="37" s="1"/>
  <c r="Y182" i="54"/>
  <c r="AH41" i="70"/>
  <c r="AH44" i="70" s="1"/>
  <c r="AO119" i="70"/>
  <c r="AO115" i="70"/>
  <c r="AO105" i="70"/>
  <c r="AO66" i="70"/>
  <c r="AO63" i="70"/>
  <c r="AO54" i="70"/>
  <c r="AO67" i="70"/>
  <c r="AO118" i="70"/>
  <c r="AO114" i="70"/>
  <c r="AO102" i="70"/>
  <c r="AO100" i="70"/>
  <c r="AO69" i="70"/>
  <c r="AO65" i="70"/>
  <c r="AO62" i="70"/>
  <c r="AO53" i="70"/>
  <c r="AO166" i="70"/>
  <c r="AO117" i="70"/>
  <c r="AO68" i="70"/>
  <c r="AO116" i="70"/>
  <c r="AO103" i="70"/>
  <c r="AO101" i="70"/>
  <c r="AO104" i="70"/>
  <c r="AO64" i="70"/>
  <c r="AO56" i="70"/>
  <c r="AO183" i="70"/>
  <c r="AO184" i="70" s="1"/>
  <c r="AN57" i="70"/>
  <c r="AG106" i="70"/>
  <c r="AH183" i="70"/>
  <c r="AG57" i="70"/>
  <c r="AF182" i="70"/>
  <c r="Z106" i="70"/>
  <c r="AA183" i="70"/>
  <c r="Z57" i="70"/>
  <c r="Y182" i="70"/>
  <c r="AO39" i="69"/>
  <c r="AN106" i="69"/>
  <c r="AH183" i="69"/>
  <c r="AH44" i="69"/>
  <c r="AH56" i="69" s="1"/>
  <c r="AG57" i="69"/>
  <c r="AG106" i="69"/>
  <c r="AA183" i="69"/>
  <c r="Z106" i="69"/>
  <c r="AH118" i="67"/>
  <c r="AH53" i="67"/>
  <c r="AH100" i="67"/>
  <c r="AH101" i="67"/>
  <c r="AH116" i="67"/>
  <c r="AH104" i="67"/>
  <c r="AO41" i="67"/>
  <c r="AO44" i="67" s="1"/>
  <c r="AO104" i="67" s="1"/>
  <c r="AN106" i="67"/>
  <c r="AH183" i="67"/>
  <c r="AH56" i="67"/>
  <c r="AG106" i="67"/>
  <c r="AG57" i="67"/>
  <c r="AF182" i="67"/>
  <c r="AH117" i="67"/>
  <c r="AH115" i="67"/>
  <c r="AH103" i="67"/>
  <c r="AH67" i="67"/>
  <c r="AH119" i="67"/>
  <c r="AH105" i="67"/>
  <c r="AH66" i="67"/>
  <c r="AH63" i="67"/>
  <c r="AH54" i="67"/>
  <c r="AH166" i="67"/>
  <c r="AH114" i="67"/>
  <c r="AH69" i="67"/>
  <c r="AH65" i="67"/>
  <c r="AH62" i="67"/>
  <c r="AH68" i="67"/>
  <c r="AH64" i="67"/>
  <c r="AH102" i="67"/>
  <c r="AA184" i="67"/>
  <c r="AO183" i="66"/>
  <c r="AO184" i="66" s="1"/>
  <c r="AN106" i="66"/>
  <c r="AN57" i="66"/>
  <c r="AH183" i="66"/>
  <c r="AH184" i="66" s="1"/>
  <c r="AG57" i="66"/>
  <c r="AG106" i="66"/>
  <c r="AN106" i="64"/>
  <c r="AH183" i="64"/>
  <c r="AH184" i="64" s="1"/>
  <c r="AG106" i="64"/>
  <c r="AA183" i="64"/>
  <c r="AA184" i="64" s="1"/>
  <c r="Z106" i="64"/>
  <c r="Z57" i="64"/>
  <c r="AO183" i="60"/>
  <c r="AO184" i="60" s="1"/>
  <c r="AH183" i="60"/>
  <c r="AH184" i="60" s="1"/>
  <c r="AG57" i="60"/>
  <c r="AG106" i="60"/>
  <c r="Z106" i="60"/>
  <c r="AA183" i="60"/>
  <c r="AA184" i="60" s="1"/>
  <c r="Z57" i="60"/>
  <c r="AH183" i="56"/>
  <c r="AH184" i="56" s="1"/>
  <c r="AG57" i="56"/>
  <c r="AG106" i="56"/>
  <c r="AA184" i="56"/>
  <c r="AH183" i="57"/>
  <c r="AG57" i="57"/>
  <c r="AF182" i="57"/>
  <c r="AA183" i="57"/>
  <c r="AA184" i="57" s="1"/>
  <c r="Z57" i="57"/>
  <c r="AO41" i="55"/>
  <c r="AO44" i="55" s="1"/>
  <c r="AH183" i="55"/>
  <c r="AH184" i="55" s="1"/>
  <c r="AG57" i="55"/>
  <c r="AH41" i="55"/>
  <c r="AH44" i="55" s="1"/>
  <c r="AA183" i="55"/>
  <c r="AA184" i="55" s="1"/>
  <c r="AO184" i="74"/>
  <c r="Y182" i="74"/>
  <c r="AF182" i="74"/>
  <c r="AH183" i="74"/>
  <c r="AG57" i="74"/>
  <c r="AA183" i="74"/>
  <c r="Z57" i="74"/>
  <c r="AO184" i="54"/>
  <c r="AG106" i="54"/>
  <c r="AH183" i="54"/>
  <c r="AH184" i="54" s="1"/>
  <c r="AA183" i="54"/>
  <c r="Z57" i="54"/>
  <c r="AA65" i="37"/>
  <c r="AA66" i="37"/>
  <c r="AA117" i="37"/>
  <c r="AA115" i="37"/>
  <c r="AA64" i="37"/>
  <c r="AA69" i="37"/>
  <c r="AA63" i="37"/>
  <c r="AA67" i="37"/>
  <c r="AH183" i="37"/>
  <c r="AH184" i="37" s="1"/>
  <c r="AG57" i="37"/>
  <c r="AG106" i="37"/>
  <c r="Y182" i="37"/>
  <c r="AA183" i="37"/>
  <c r="AA56" i="37"/>
  <c r="AO41" i="58"/>
  <c r="AO44" i="58" s="1"/>
  <c r="AO183" i="58"/>
  <c r="AO184" i="58" s="1"/>
  <c r="AN57" i="58"/>
  <c r="AG104" i="52"/>
  <c r="AA44" i="52"/>
  <c r="AA101" i="52" s="1"/>
  <c r="Z106" i="58"/>
  <c r="AA183" i="58"/>
  <c r="AA184" i="58" s="1"/>
  <c r="S120" i="52"/>
  <c r="AG55" i="52"/>
  <c r="AG56" i="52" s="1"/>
  <c r="AF181" i="52"/>
  <c r="AF182" i="52" s="1"/>
  <c r="AH39" i="52"/>
  <c r="AH41" i="52" s="1"/>
  <c r="S70" i="52"/>
  <c r="R181" i="52"/>
  <c r="R182" i="52" s="1"/>
  <c r="T39" i="52"/>
  <c r="T41" i="52" s="1"/>
  <c r="AU106" i="69" l="1"/>
  <c r="AV106" i="69"/>
  <c r="AV168" i="69" s="1"/>
  <c r="AH184" i="69"/>
  <c r="AU106" i="60"/>
  <c r="S56" i="52"/>
  <c r="AA184" i="74"/>
  <c r="AH55" i="67"/>
  <c r="AH57" i="67" s="1"/>
  <c r="AH91" i="67" s="1"/>
  <c r="AA184" i="54"/>
  <c r="CL106" i="55"/>
  <c r="CL168" i="55" s="1"/>
  <c r="CZ27" i="58"/>
  <c r="CK106" i="55"/>
  <c r="BI106" i="70"/>
  <c r="AU106" i="70"/>
  <c r="AV106" i="70"/>
  <c r="AV168" i="70" s="1"/>
  <c r="BP106" i="64"/>
  <c r="AU106" i="64"/>
  <c r="BI106" i="64"/>
  <c r="BP106" i="60"/>
  <c r="BI106" i="60"/>
  <c r="BQ106" i="55"/>
  <c r="BP106" i="55"/>
  <c r="CL168" i="37"/>
  <c r="CE38" i="58"/>
  <c r="CL27" i="58"/>
  <c r="CL38" i="58" s="1"/>
  <c r="BJ166" i="58"/>
  <c r="BJ69" i="58"/>
  <c r="BJ100" i="58"/>
  <c r="BJ119" i="58"/>
  <c r="BJ66" i="58"/>
  <c r="BJ102" i="58"/>
  <c r="BJ115" i="58"/>
  <c r="BJ104" i="58"/>
  <c r="BJ68" i="58"/>
  <c r="BJ65" i="58"/>
  <c r="BJ56" i="58"/>
  <c r="BJ64" i="58"/>
  <c r="BJ105" i="58"/>
  <c r="BJ53" i="58"/>
  <c r="BJ118" i="58"/>
  <c r="BJ63" i="58"/>
  <c r="BJ62" i="58"/>
  <c r="BJ67" i="58"/>
  <c r="BJ114" i="58"/>
  <c r="BJ54" i="58"/>
  <c r="BJ103" i="58"/>
  <c r="BJ116" i="58"/>
  <c r="BJ101" i="58"/>
  <c r="BJ117" i="58"/>
  <c r="CM106" i="66"/>
  <c r="CL106" i="66"/>
  <c r="CS104" i="66"/>
  <c r="BJ106" i="70"/>
  <c r="BP106" i="69"/>
  <c r="BJ106" i="69"/>
  <c r="BJ168" i="69" s="1"/>
  <c r="BP106" i="66"/>
  <c r="BW106" i="66"/>
  <c r="BP106" i="56"/>
  <c r="AA184" i="69"/>
  <c r="BQ106" i="69"/>
  <c r="BI106" i="69"/>
  <c r="AV55" i="58"/>
  <c r="AV57" i="58" s="1"/>
  <c r="AV91" i="58" s="1"/>
  <c r="AA120" i="37"/>
  <c r="AA134" i="37" s="1"/>
  <c r="AA136" i="37" s="1"/>
  <c r="AA169" i="37" s="1"/>
  <c r="AO41" i="37"/>
  <c r="AO44" i="37" s="1"/>
  <c r="AA184" i="37"/>
  <c r="AA106" i="37"/>
  <c r="AA168" i="37" s="1"/>
  <c r="AV70" i="58"/>
  <c r="AV92" i="58" s="1"/>
  <c r="AV120" i="58"/>
  <c r="AV134" i="58" s="1"/>
  <c r="AV136" i="58" s="1"/>
  <c r="AV169" i="58" s="1"/>
  <c r="AA105" i="52"/>
  <c r="AA69" i="52"/>
  <c r="AA62" i="52"/>
  <c r="AA119" i="52"/>
  <c r="AA63" i="52"/>
  <c r="AA114" i="52"/>
  <c r="AA65" i="52"/>
  <c r="AA66" i="52"/>
  <c r="AA67" i="52"/>
  <c r="AA68" i="52"/>
  <c r="AA117" i="52"/>
  <c r="AA64" i="52"/>
  <c r="AA118" i="52"/>
  <c r="AA103" i="52"/>
  <c r="AA56" i="52"/>
  <c r="AA100" i="52"/>
  <c r="AA102" i="52"/>
  <c r="AA115" i="52"/>
  <c r="AA116" i="52"/>
  <c r="AA104" i="52"/>
  <c r="AH106" i="67"/>
  <c r="AH168" i="67" s="1"/>
  <c r="AH44" i="37"/>
  <c r="AH56" i="37" s="1"/>
  <c r="AA70" i="37"/>
  <c r="AA92" i="37" s="1"/>
  <c r="AA55" i="37"/>
  <c r="AA57" i="37" s="1"/>
  <c r="AA91" i="37" s="1"/>
  <c r="AH117" i="70"/>
  <c r="AH119" i="70"/>
  <c r="AH54" i="70"/>
  <c r="AH69" i="70"/>
  <c r="AH104" i="70"/>
  <c r="AH116" i="70"/>
  <c r="AH118" i="70"/>
  <c r="AH66" i="70"/>
  <c r="AH62" i="70"/>
  <c r="AH67" i="70"/>
  <c r="AH63" i="70"/>
  <c r="AH114" i="70"/>
  <c r="AH68" i="70"/>
  <c r="AH100" i="70"/>
  <c r="AH102" i="70"/>
  <c r="AH115" i="70"/>
  <c r="AH105" i="70"/>
  <c r="AH166" i="70"/>
  <c r="AH65" i="70"/>
  <c r="AH103" i="70"/>
  <c r="AH64" i="70"/>
  <c r="AH53" i="70"/>
  <c r="AH56" i="70"/>
  <c r="AH101" i="70"/>
  <c r="AO70" i="70"/>
  <c r="AO92" i="70" s="1"/>
  <c r="AO120" i="70"/>
  <c r="AO134" i="70" s="1"/>
  <c r="AO136" i="70" s="1"/>
  <c r="AO169" i="70" s="1"/>
  <c r="AO55" i="70"/>
  <c r="AO57" i="70" s="1"/>
  <c r="AO91" i="70" s="1"/>
  <c r="AO106" i="70"/>
  <c r="AO168" i="70" s="1"/>
  <c r="AH184" i="70"/>
  <c r="AA184" i="70"/>
  <c r="AO41" i="69"/>
  <c r="AO44" i="69" s="1"/>
  <c r="AH67" i="69"/>
  <c r="AH114" i="69"/>
  <c r="AH69" i="69"/>
  <c r="AH65" i="69"/>
  <c r="AH62" i="69"/>
  <c r="AH64" i="69"/>
  <c r="AH119" i="69"/>
  <c r="AH105" i="69"/>
  <c r="AH66" i="69"/>
  <c r="AH63" i="69"/>
  <c r="AH54" i="69"/>
  <c r="AH166" i="69"/>
  <c r="AH68" i="69"/>
  <c r="AH103" i="69"/>
  <c r="AH104" i="69"/>
  <c r="AH100" i="69"/>
  <c r="AH117" i="69"/>
  <c r="AH118" i="69"/>
  <c r="AH115" i="69"/>
  <c r="AH102" i="69"/>
  <c r="AH116" i="69"/>
  <c r="AH53" i="69"/>
  <c r="AH101" i="69"/>
  <c r="AO66" i="67"/>
  <c r="AO114" i="67"/>
  <c r="AO103" i="67"/>
  <c r="AO68" i="67"/>
  <c r="AO64" i="67"/>
  <c r="AO119" i="67"/>
  <c r="AO63" i="67"/>
  <c r="AO69" i="67"/>
  <c r="AO67" i="67"/>
  <c r="AO116" i="67"/>
  <c r="AO100" i="67"/>
  <c r="AO105" i="67"/>
  <c r="AO118" i="67"/>
  <c r="AO62" i="67"/>
  <c r="AO115" i="67"/>
  <c r="AO54" i="67"/>
  <c r="AO65" i="67"/>
  <c r="AO166" i="67"/>
  <c r="AO101" i="67"/>
  <c r="AO56" i="67"/>
  <c r="AO53" i="67"/>
  <c r="AO117" i="67"/>
  <c r="AO102" i="67"/>
  <c r="AH120" i="67"/>
  <c r="AH134" i="67" s="1"/>
  <c r="AH136" i="67" s="1"/>
  <c r="AH169" i="67" s="1"/>
  <c r="AH70" i="67"/>
  <c r="AH92" i="67" s="1"/>
  <c r="AH184" i="67"/>
  <c r="AH184" i="57"/>
  <c r="AO102" i="55"/>
  <c r="AO66" i="55"/>
  <c r="AO114" i="55"/>
  <c r="AO116" i="55"/>
  <c r="AO117" i="55"/>
  <c r="AO56" i="55"/>
  <c r="AO64" i="55"/>
  <c r="AO68" i="55"/>
  <c r="AO119" i="55"/>
  <c r="AO63" i="55"/>
  <c r="AO69" i="55"/>
  <c r="AO53" i="55"/>
  <c r="AO115" i="55"/>
  <c r="AO54" i="55"/>
  <c r="AO65" i="55"/>
  <c r="AO67" i="55"/>
  <c r="AO105" i="55"/>
  <c r="AO118" i="55"/>
  <c r="AO62" i="55"/>
  <c r="AO166" i="55"/>
  <c r="AH117" i="55"/>
  <c r="AH115" i="55"/>
  <c r="AH103" i="55"/>
  <c r="AH67" i="55"/>
  <c r="AH119" i="55"/>
  <c r="AH105" i="55"/>
  <c r="AH66" i="55"/>
  <c r="AH63" i="55"/>
  <c r="AH54" i="55"/>
  <c r="AH166" i="55"/>
  <c r="AH68" i="55"/>
  <c r="AH114" i="55"/>
  <c r="AH69" i="55"/>
  <c r="AH65" i="55"/>
  <c r="AH62" i="55"/>
  <c r="AH64" i="55"/>
  <c r="AH102" i="55"/>
  <c r="AH100" i="55"/>
  <c r="AH118" i="55"/>
  <c r="AH104" i="55"/>
  <c r="AH116" i="55"/>
  <c r="AH53" i="55"/>
  <c r="AH101" i="55"/>
  <c r="AH56" i="55"/>
  <c r="AH184" i="74"/>
  <c r="AO119" i="37"/>
  <c r="AO63" i="37"/>
  <c r="AO69" i="37"/>
  <c r="AO117" i="37"/>
  <c r="AO102" i="37"/>
  <c r="AO64" i="37"/>
  <c r="AO105" i="37"/>
  <c r="AO62" i="37"/>
  <c r="AO66" i="37"/>
  <c r="AO114" i="37"/>
  <c r="AO67" i="37"/>
  <c r="AO115" i="37"/>
  <c r="AO54" i="37"/>
  <c r="AO65" i="37"/>
  <c r="AO68" i="37"/>
  <c r="AO56" i="37"/>
  <c r="AO53" i="37"/>
  <c r="AO118" i="37"/>
  <c r="AO116" i="37"/>
  <c r="AO166" i="37"/>
  <c r="AH166" i="37"/>
  <c r="AH102" i="37"/>
  <c r="AO66" i="58"/>
  <c r="AO67" i="58"/>
  <c r="AO62" i="58"/>
  <c r="AO115" i="58"/>
  <c r="AO101" i="58"/>
  <c r="AO53" i="58"/>
  <c r="AO54" i="58"/>
  <c r="AO166" i="58"/>
  <c r="AO102" i="58"/>
  <c r="AO105" i="58"/>
  <c r="AO65" i="58"/>
  <c r="AO63" i="58"/>
  <c r="AO114" i="58"/>
  <c r="AO117" i="58"/>
  <c r="AO116" i="58"/>
  <c r="AO119" i="58"/>
  <c r="AO69" i="58"/>
  <c r="AO118" i="58"/>
  <c r="AO100" i="58"/>
  <c r="AO68" i="58"/>
  <c r="AO64" i="58"/>
  <c r="AO56" i="58"/>
  <c r="AH183" i="52"/>
  <c r="AH184" i="52" s="1"/>
  <c r="AA53" i="52"/>
  <c r="AA54" i="52"/>
  <c r="AA166" i="52"/>
  <c r="AG57" i="52"/>
  <c r="AH44" i="52"/>
  <c r="T183" i="52"/>
  <c r="T184" i="52" s="1"/>
  <c r="T44" i="52"/>
  <c r="T62" i="52" s="1"/>
  <c r="S104" i="52"/>
  <c r="S57" i="52"/>
  <c r="DP27" i="58" l="1"/>
  <c r="DP38" i="58" s="1"/>
  <c r="DW27" i="58"/>
  <c r="DW38" i="58" s="1"/>
  <c r="DY27" i="58"/>
  <c r="DY38" i="58" s="1"/>
  <c r="AH94" i="67"/>
  <c r="DP39" i="58"/>
  <c r="DP41" i="58" s="1"/>
  <c r="DP44" i="58" s="1"/>
  <c r="AH55" i="55"/>
  <c r="AH57" i="55" s="1"/>
  <c r="AH91" i="55" s="1"/>
  <c r="BJ55" i="58"/>
  <c r="BJ57" i="58" s="1"/>
  <c r="BJ91" i="58" s="1"/>
  <c r="AA94" i="37"/>
  <c r="AA167" i="37" s="1"/>
  <c r="EO38" i="58"/>
  <c r="EO39" i="58" s="1"/>
  <c r="EO41" i="58" s="1"/>
  <c r="EO44" i="58" s="1"/>
  <c r="EO56" i="58" s="1"/>
  <c r="DN27" i="58"/>
  <c r="DN38" i="58" s="1"/>
  <c r="DG27" i="58"/>
  <c r="DG38" i="58" s="1"/>
  <c r="T104" i="52"/>
  <c r="CZ38" i="58"/>
  <c r="CZ39" i="58" s="1"/>
  <c r="CZ41" i="58" s="1"/>
  <c r="CZ44" i="58" s="1"/>
  <c r="CZ115" i="58" s="1"/>
  <c r="AV94" i="58"/>
  <c r="AV167" i="58" s="1"/>
  <c r="AO94" i="70"/>
  <c r="AO167" i="70" s="1"/>
  <c r="BQ168" i="55"/>
  <c r="AH104" i="37"/>
  <c r="AH54" i="37"/>
  <c r="AH100" i="37"/>
  <c r="AH103" i="37"/>
  <c r="AH63" i="37"/>
  <c r="AH116" i="37"/>
  <c r="AH62" i="37"/>
  <c r="AH66" i="37"/>
  <c r="AH53" i="37"/>
  <c r="AH65" i="37"/>
  <c r="AH105" i="37"/>
  <c r="AH101" i="37"/>
  <c r="AH118" i="37"/>
  <c r="AH69" i="37"/>
  <c r="AH119" i="37"/>
  <c r="AH117" i="37"/>
  <c r="AH114" i="37"/>
  <c r="AH68" i="37"/>
  <c r="AH115" i="37"/>
  <c r="AH64" i="37"/>
  <c r="AH67" i="37"/>
  <c r="BJ106" i="58"/>
  <c r="BJ168" i="58" s="1"/>
  <c r="BJ70" i="58"/>
  <c r="BJ92" i="58" s="1"/>
  <c r="BJ120" i="58"/>
  <c r="BJ134" i="58" s="1"/>
  <c r="BJ136" i="58" s="1"/>
  <c r="BJ169" i="58" s="1"/>
  <c r="CL39" i="58"/>
  <c r="CE39" i="58"/>
  <c r="CE41" i="58" s="1"/>
  <c r="CE44" i="58" s="1"/>
  <c r="CS106" i="66"/>
  <c r="CM168" i="66"/>
  <c r="BJ168" i="70"/>
  <c r="BQ168" i="69"/>
  <c r="AO55" i="37"/>
  <c r="AO57" i="37" s="1"/>
  <c r="AO91" i="37" s="1"/>
  <c r="AH56" i="52"/>
  <c r="AH119" i="52"/>
  <c r="AH62" i="52"/>
  <c r="AH117" i="52"/>
  <c r="AH115" i="52"/>
  <c r="AH116" i="52"/>
  <c r="AH118" i="52"/>
  <c r="AH55" i="70"/>
  <c r="AH57" i="70" s="1"/>
  <c r="AH91" i="70" s="1"/>
  <c r="AH120" i="70"/>
  <c r="AH134" i="70" s="1"/>
  <c r="AH136" i="70" s="1"/>
  <c r="AH169" i="70" s="1"/>
  <c r="AH106" i="70"/>
  <c r="AH168" i="70" s="1"/>
  <c r="AH70" i="70"/>
  <c r="AH92" i="70" s="1"/>
  <c r="AO119" i="69"/>
  <c r="AO63" i="69"/>
  <c r="AO69" i="69"/>
  <c r="AO103" i="69"/>
  <c r="AO101" i="69"/>
  <c r="AO56" i="69"/>
  <c r="AO115" i="69"/>
  <c r="AO54" i="69"/>
  <c r="AO65" i="69"/>
  <c r="AO166" i="69"/>
  <c r="AO67" i="69"/>
  <c r="AO64" i="69"/>
  <c r="AO66" i="69"/>
  <c r="AO68" i="69"/>
  <c r="AO105" i="69"/>
  <c r="AO118" i="69"/>
  <c r="AO62" i="69"/>
  <c r="AO117" i="69"/>
  <c r="AO102" i="69"/>
  <c r="AO53" i="69"/>
  <c r="AO114" i="69"/>
  <c r="AO116" i="69"/>
  <c r="AO100" i="69"/>
  <c r="AO104" i="69"/>
  <c r="AH55" i="69"/>
  <c r="AH57" i="69" s="1"/>
  <c r="AH91" i="69" s="1"/>
  <c r="AH70" i="69"/>
  <c r="AH92" i="69" s="1"/>
  <c r="AH106" i="69"/>
  <c r="AH168" i="69" s="1"/>
  <c r="AH120" i="69"/>
  <c r="AH134" i="69" s="1"/>
  <c r="AH136" i="69" s="1"/>
  <c r="AH169" i="69" s="1"/>
  <c r="AO106" i="67"/>
  <c r="AO168" i="67" s="1"/>
  <c r="AO55" i="67"/>
  <c r="AO57" i="67" s="1"/>
  <c r="AO91" i="67" s="1"/>
  <c r="AO70" i="67"/>
  <c r="AO92" i="67" s="1"/>
  <c r="AO120" i="67"/>
  <c r="AO134" i="67" s="1"/>
  <c r="AO136" i="67" s="1"/>
  <c r="AO169" i="67" s="1"/>
  <c r="AH167" i="67"/>
  <c r="AH106" i="55"/>
  <c r="AH168" i="55" s="1"/>
  <c r="AO120" i="55"/>
  <c r="AO134" i="55" s="1"/>
  <c r="AO136" i="55" s="1"/>
  <c r="AO169" i="55" s="1"/>
  <c r="AO70" i="55"/>
  <c r="AO92" i="55" s="1"/>
  <c r="AH70" i="55"/>
  <c r="AH92" i="55" s="1"/>
  <c r="AO55" i="55"/>
  <c r="AO57" i="55" s="1"/>
  <c r="AO91" i="55" s="1"/>
  <c r="AH120" i="55"/>
  <c r="AH134" i="55" s="1"/>
  <c r="AH136" i="55" s="1"/>
  <c r="AH169" i="55" s="1"/>
  <c r="AO70" i="37"/>
  <c r="AO92" i="37" s="1"/>
  <c r="AO120" i="37"/>
  <c r="AO134" i="37" s="1"/>
  <c r="AO136" i="37" s="1"/>
  <c r="AO169" i="37" s="1"/>
  <c r="AO70" i="58"/>
  <c r="AO92" i="58" s="1"/>
  <c r="AO55" i="58"/>
  <c r="AO57" i="58" s="1"/>
  <c r="AO91" i="58" s="1"/>
  <c r="AO120" i="58"/>
  <c r="AO134" i="58" s="1"/>
  <c r="AO136" i="58" s="1"/>
  <c r="AO169" i="58" s="1"/>
  <c r="AH104" i="52"/>
  <c r="AH68" i="52"/>
  <c r="AH114" i="52"/>
  <c r="AH65" i="52"/>
  <c r="AH69" i="52"/>
  <c r="AH101" i="52"/>
  <c r="AH105" i="52"/>
  <c r="AH66" i="52"/>
  <c r="AH63" i="52"/>
  <c r="AH102" i="52"/>
  <c r="AH100" i="52"/>
  <c r="AH67" i="52"/>
  <c r="AH103" i="52"/>
  <c r="AH64" i="52"/>
  <c r="AA55" i="52"/>
  <c r="AA57" i="52" s="1"/>
  <c r="AA91" i="52" s="1"/>
  <c r="T119" i="52"/>
  <c r="T67" i="52"/>
  <c r="T116" i="52"/>
  <c r="T114" i="52"/>
  <c r="T68" i="52"/>
  <c r="T105" i="52"/>
  <c r="T65" i="52"/>
  <c r="T69" i="52"/>
  <c r="T118" i="52"/>
  <c r="T100" i="52"/>
  <c r="T66" i="52"/>
  <c r="T63" i="52"/>
  <c r="T64" i="52"/>
  <c r="T101" i="52"/>
  <c r="T102" i="52"/>
  <c r="T117" i="52"/>
  <c r="T115" i="52"/>
  <c r="T103" i="52"/>
  <c r="T56" i="52"/>
  <c r="AH53" i="52"/>
  <c r="AH54" i="52"/>
  <c r="AH166" i="52"/>
  <c r="T166" i="52"/>
  <c r="T53" i="52"/>
  <c r="T54" i="52"/>
  <c r="S106" i="52"/>
  <c r="DY39" i="58" l="1"/>
  <c r="DY41" i="58" s="1"/>
  <c r="DW39" i="58"/>
  <c r="DW43" i="58"/>
  <c r="DW41" i="58"/>
  <c r="DW44" i="58" s="1"/>
  <c r="DN39" i="58"/>
  <c r="DN41" i="58" s="1"/>
  <c r="DN43" i="58"/>
  <c r="DP119" i="58"/>
  <c r="DP117" i="58"/>
  <c r="DP65" i="58"/>
  <c r="DP62" i="58"/>
  <c r="DP68" i="58"/>
  <c r="DP115" i="58"/>
  <c r="DP63" i="58"/>
  <c r="DP66" i="58"/>
  <c r="DP114" i="58"/>
  <c r="DP105" i="58"/>
  <c r="DP69" i="58"/>
  <c r="DP118" i="58"/>
  <c r="DP116" i="58"/>
  <c r="DP67" i="58"/>
  <c r="DP102" i="58"/>
  <c r="DP101" i="58"/>
  <c r="DP103" i="58"/>
  <c r="DP64" i="58"/>
  <c r="DP100" i="58"/>
  <c r="DP104" i="58"/>
  <c r="DP56" i="58"/>
  <c r="DP166" i="58"/>
  <c r="DP54" i="58"/>
  <c r="DP53" i="58"/>
  <c r="AH55" i="37"/>
  <c r="AH57" i="37" s="1"/>
  <c r="AH91" i="37" s="1"/>
  <c r="CZ166" i="58"/>
  <c r="CZ56" i="58"/>
  <c r="AH106" i="37"/>
  <c r="AH168" i="37" s="1"/>
  <c r="CZ103" i="58"/>
  <c r="CZ118" i="58"/>
  <c r="CZ117" i="58"/>
  <c r="CZ101" i="58"/>
  <c r="BJ94" i="58"/>
  <c r="BJ167" i="58" s="1"/>
  <c r="CZ116" i="58"/>
  <c r="CZ104" i="58"/>
  <c r="CZ65" i="58"/>
  <c r="CZ64" i="58"/>
  <c r="CZ66" i="58"/>
  <c r="CZ100" i="58"/>
  <c r="CZ105" i="58"/>
  <c r="CZ53" i="58"/>
  <c r="CZ102" i="58"/>
  <c r="CZ114" i="58"/>
  <c r="CZ54" i="58"/>
  <c r="CZ63" i="58"/>
  <c r="CZ62" i="58"/>
  <c r="AH70" i="37"/>
  <c r="AH92" i="37" s="1"/>
  <c r="CZ67" i="58"/>
  <c r="DG39" i="58"/>
  <c r="DG41" i="58" s="1"/>
  <c r="CZ68" i="58"/>
  <c r="EO114" i="58"/>
  <c r="EO63" i="58"/>
  <c r="EO104" i="58"/>
  <c r="EO116" i="58"/>
  <c r="EO62" i="58"/>
  <c r="EO65" i="58"/>
  <c r="EO66" i="58"/>
  <c r="EO67" i="58"/>
  <c r="EO102" i="58"/>
  <c r="EO166" i="58"/>
  <c r="EO115" i="58"/>
  <c r="EO69" i="58"/>
  <c r="EO64" i="58"/>
  <c r="EO103" i="58"/>
  <c r="EO105" i="58"/>
  <c r="EO54" i="58"/>
  <c r="EO68" i="58"/>
  <c r="EO119" i="58"/>
  <c r="EO53" i="58"/>
  <c r="EO118" i="58"/>
  <c r="EO117" i="58"/>
  <c r="EO100" i="58"/>
  <c r="EO101" i="58"/>
  <c r="AH120" i="37"/>
  <c r="AH134" i="37" s="1"/>
  <c r="AH136" i="37" s="1"/>
  <c r="AH169" i="37" s="1"/>
  <c r="CZ69" i="58"/>
  <c r="CZ119" i="58"/>
  <c r="AH94" i="55"/>
  <c r="AH167" i="55" s="1"/>
  <c r="CE119" i="58"/>
  <c r="CE116" i="58"/>
  <c r="CE114" i="58"/>
  <c r="CE68" i="58"/>
  <c r="CE62" i="58"/>
  <c r="CE118" i="58"/>
  <c r="CE115" i="58"/>
  <c r="CE105" i="58"/>
  <c r="CE69" i="58"/>
  <c r="CE67" i="58"/>
  <c r="CE65" i="58"/>
  <c r="CE63" i="58"/>
  <c r="CE66" i="58"/>
  <c r="CE100" i="58"/>
  <c r="CE101" i="58"/>
  <c r="CE102" i="58"/>
  <c r="CE103" i="58"/>
  <c r="CE64" i="58"/>
  <c r="CE104" i="58"/>
  <c r="CE56" i="58"/>
  <c r="CE54" i="58"/>
  <c r="CE166" i="58"/>
  <c r="CE53" i="58"/>
  <c r="CE117" i="58"/>
  <c r="CL41" i="58"/>
  <c r="CL44" i="58" s="1"/>
  <c r="AO55" i="69"/>
  <c r="AO57" i="69" s="1"/>
  <c r="AO91" i="69" s="1"/>
  <c r="T106" i="52"/>
  <c r="T168" i="52" s="1"/>
  <c r="AO106" i="69"/>
  <c r="AO168" i="69" s="1"/>
  <c r="AH94" i="70"/>
  <c r="AH167" i="70" s="1"/>
  <c r="AO94" i="37"/>
  <c r="AO167" i="37" s="1"/>
  <c r="AH94" i="69"/>
  <c r="AH167" i="69" s="1"/>
  <c r="AO120" i="69"/>
  <c r="AO134" i="69" s="1"/>
  <c r="AO136" i="69" s="1"/>
  <c r="AO169" i="69" s="1"/>
  <c r="AO70" i="69"/>
  <c r="AO92" i="69" s="1"/>
  <c r="AO94" i="67"/>
  <c r="AO167" i="67" s="1"/>
  <c r="AO94" i="55"/>
  <c r="AO94" i="58"/>
  <c r="T120" i="52"/>
  <c r="T134" i="52" s="1"/>
  <c r="T136" i="52" s="1"/>
  <c r="T169" i="52" s="1"/>
  <c r="AA106" i="52"/>
  <c r="AA168" i="52" s="1"/>
  <c r="AA120" i="52"/>
  <c r="AA134" i="52" s="1"/>
  <c r="AA136" i="52" s="1"/>
  <c r="AA169" i="52" s="1"/>
  <c r="AH55" i="52"/>
  <c r="T55" i="52"/>
  <c r="T57" i="52" s="1"/>
  <c r="T91" i="52" s="1"/>
  <c r="DN44" i="58" l="1"/>
  <c r="DP55" i="58"/>
  <c r="DY44" i="58"/>
  <c r="DY115" i="58" s="1"/>
  <c r="DW119" i="58"/>
  <c r="DW115" i="58"/>
  <c r="DW69" i="58"/>
  <c r="DW65" i="58"/>
  <c r="DW116" i="58"/>
  <c r="DW66" i="58"/>
  <c r="DW62" i="58"/>
  <c r="DW117" i="58"/>
  <c r="DW105" i="58"/>
  <c r="DW67" i="58"/>
  <c r="DW63" i="58"/>
  <c r="DW118" i="58"/>
  <c r="DW114" i="58"/>
  <c r="DW102" i="58"/>
  <c r="DW68" i="58"/>
  <c r="DW103" i="58"/>
  <c r="DW100" i="58"/>
  <c r="DW64" i="58"/>
  <c r="DW101" i="58"/>
  <c r="DW56" i="58"/>
  <c r="DW104" i="58"/>
  <c r="DW54" i="58"/>
  <c r="DW53" i="58"/>
  <c r="DW166" i="58"/>
  <c r="DY118" i="58"/>
  <c r="DY114" i="58"/>
  <c r="DY67" i="58"/>
  <c r="DY63" i="58"/>
  <c r="DY119" i="58"/>
  <c r="DY69" i="58"/>
  <c r="DY65" i="58"/>
  <c r="DY117" i="58"/>
  <c r="DY105" i="58"/>
  <c r="DY66" i="58"/>
  <c r="DY62" i="58"/>
  <c r="DY102" i="58"/>
  <c r="DY100" i="58"/>
  <c r="DY64" i="58"/>
  <c r="DY103" i="58"/>
  <c r="DY101" i="58"/>
  <c r="DY104" i="58"/>
  <c r="DY166" i="58"/>
  <c r="DY56" i="58"/>
  <c r="DY54" i="58"/>
  <c r="DY53" i="58"/>
  <c r="DP106" i="58"/>
  <c r="DP168" i="58" s="1"/>
  <c r="AH94" i="37"/>
  <c r="AH167" i="37" s="1"/>
  <c r="CE55" i="58"/>
  <c r="CE57" i="58" s="1"/>
  <c r="CE91" i="58" s="1"/>
  <c r="DP70" i="58"/>
  <c r="DP92" i="58" s="1"/>
  <c r="DP120" i="58"/>
  <c r="DP134" i="58" s="1"/>
  <c r="DP136" i="58" s="1"/>
  <c r="DP169" i="58" s="1"/>
  <c r="DP57" i="58"/>
  <c r="DP91" i="58" s="1"/>
  <c r="EO55" i="58"/>
  <c r="EO57" i="58" s="1"/>
  <c r="EO91" i="58" s="1"/>
  <c r="CZ55" i="58"/>
  <c r="DN100" i="58"/>
  <c r="DN69" i="58"/>
  <c r="DN53" i="58"/>
  <c r="DN166" i="58"/>
  <c r="DN62" i="58"/>
  <c r="DN56" i="58"/>
  <c r="DN63" i="58"/>
  <c r="DN105" i="58"/>
  <c r="DN68" i="58"/>
  <c r="DN118" i="58"/>
  <c r="DN104" i="58"/>
  <c r="DN67" i="58"/>
  <c r="DN54" i="58"/>
  <c r="DN116" i="58"/>
  <c r="DN103" i="58"/>
  <c r="DN102" i="58"/>
  <c r="DN66" i="58"/>
  <c r="DN114" i="58"/>
  <c r="DN119" i="58"/>
  <c r="DN64" i="58"/>
  <c r="DN65" i="58"/>
  <c r="DN101" i="58"/>
  <c r="DN115" i="58"/>
  <c r="DN117" i="58"/>
  <c r="EO70" i="58"/>
  <c r="EO92" i="58" s="1"/>
  <c r="DG44" i="58"/>
  <c r="EO106" i="58"/>
  <c r="EO168" i="58" s="1"/>
  <c r="EO120" i="58"/>
  <c r="EO134" i="58" s="1"/>
  <c r="EO136" i="58" s="1"/>
  <c r="EO169" i="58" s="1"/>
  <c r="CE120" i="58"/>
  <c r="CE134" i="58" s="1"/>
  <c r="CE136" i="58" s="1"/>
  <c r="CE169" i="58" s="1"/>
  <c r="CL118" i="58"/>
  <c r="CL115" i="58"/>
  <c r="CL105" i="58"/>
  <c r="CL69" i="58"/>
  <c r="CL67" i="58"/>
  <c r="CL65" i="58"/>
  <c r="CL63" i="58"/>
  <c r="CL166" i="58"/>
  <c r="CL119" i="58"/>
  <c r="CL116" i="58"/>
  <c r="CL114" i="58"/>
  <c r="CL100" i="58"/>
  <c r="CL68" i="58"/>
  <c r="CL66" i="58"/>
  <c r="CL64" i="58"/>
  <c r="CL62" i="58"/>
  <c r="CL101" i="58"/>
  <c r="CL103" i="58"/>
  <c r="CL102" i="58"/>
  <c r="CL54" i="58"/>
  <c r="CL53" i="58"/>
  <c r="CL56" i="58"/>
  <c r="CL104" i="58"/>
  <c r="CL117" i="58"/>
  <c r="CE106" i="58"/>
  <c r="CE168" i="58" s="1"/>
  <c r="CE70" i="58"/>
  <c r="CE92" i="58" s="1"/>
  <c r="AO94" i="69"/>
  <c r="AO167" i="69" s="1"/>
  <c r="AO167" i="55"/>
  <c r="AO167" i="58"/>
  <c r="AG106" i="52"/>
  <c r="DY116" i="58" l="1"/>
  <c r="DY68" i="58"/>
  <c r="CE94" i="58"/>
  <c r="DP94" i="58"/>
  <c r="DP167" i="58" s="1"/>
  <c r="DY55" i="58"/>
  <c r="DY57" i="58" s="1"/>
  <c r="DY91" i="58" s="1"/>
  <c r="DW55" i="58"/>
  <c r="DW57" i="58" s="1"/>
  <c r="DW91" i="58" s="1"/>
  <c r="DY120" i="58"/>
  <c r="DY134" i="58" s="1"/>
  <c r="DY136" i="58" s="1"/>
  <c r="DY169" i="58" s="1"/>
  <c r="DW70" i="58"/>
  <c r="DW92" i="58" s="1"/>
  <c r="DY106" i="58"/>
  <c r="DY168" i="58" s="1"/>
  <c r="DW120" i="58"/>
  <c r="DW134" i="58" s="1"/>
  <c r="DW136" i="58" s="1"/>
  <c r="DW169" i="58" s="1"/>
  <c r="DY70" i="58"/>
  <c r="DY92" i="58" s="1"/>
  <c r="DW106" i="58"/>
  <c r="DW168" i="58" s="1"/>
  <c r="CL55" i="58"/>
  <c r="DN106" i="58"/>
  <c r="DN168" i="58" s="1"/>
  <c r="DN55" i="58"/>
  <c r="DN57" i="58" s="1"/>
  <c r="DN91" i="58" s="1"/>
  <c r="DG54" i="58"/>
  <c r="DG166" i="58"/>
  <c r="DG118" i="58"/>
  <c r="DG100" i="58"/>
  <c r="DG105" i="58"/>
  <c r="DG102" i="58"/>
  <c r="DG62" i="58"/>
  <c r="DG67" i="58"/>
  <c r="DG64" i="58"/>
  <c r="DG115" i="58"/>
  <c r="DG104" i="58"/>
  <c r="DG117" i="58"/>
  <c r="DG69" i="58"/>
  <c r="DG66" i="58"/>
  <c r="DG101" i="58"/>
  <c r="DG56" i="58"/>
  <c r="DG119" i="58"/>
  <c r="DG63" i="58"/>
  <c r="DG114" i="58"/>
  <c r="DG103" i="58"/>
  <c r="DG68" i="58"/>
  <c r="DG53" i="58"/>
  <c r="DG65" i="58"/>
  <c r="DG116" i="58"/>
  <c r="DN70" i="58"/>
  <c r="DN92" i="58" s="1"/>
  <c r="EO94" i="58"/>
  <c r="DN120" i="58"/>
  <c r="DN134" i="58" s="1"/>
  <c r="DN136" i="58" s="1"/>
  <c r="DN169" i="58" s="1"/>
  <c r="CL120" i="58"/>
  <c r="CL134" i="58" s="1"/>
  <c r="CL136" i="58" s="1"/>
  <c r="CL169" i="58" s="1"/>
  <c r="CL70" i="58"/>
  <c r="CL92" i="58" s="1"/>
  <c r="CL57" i="58"/>
  <c r="CL91" i="58" s="1"/>
  <c r="CL106" i="58"/>
  <c r="CL168" i="58" s="1"/>
  <c r="CE167" i="58"/>
  <c r="DN94" i="58" l="1"/>
  <c r="DW94" i="58"/>
  <c r="DG55" i="58"/>
  <c r="DG57" i="58"/>
  <c r="DG91" i="58" s="1"/>
  <c r="CL94" i="58"/>
  <c r="CL167" i="58" s="1"/>
  <c r="DG70" i="58"/>
  <c r="DG92" i="58" s="1"/>
  <c r="EO167" i="58"/>
  <c r="DG106" i="58"/>
  <c r="DG168" i="58" s="1"/>
  <c r="DG120" i="58"/>
  <c r="DG134" i="58" s="1"/>
  <c r="DG136" i="58" s="1"/>
  <c r="DG169" i="58" s="1"/>
  <c r="DN167" i="58"/>
  <c r="AG78" i="58"/>
  <c r="AH78" i="58" s="1"/>
  <c r="AF180" i="58"/>
  <c r="AG154" i="58"/>
  <c r="AH128" i="58"/>
  <c r="AH135" i="58" s="1"/>
  <c r="AG128" i="58"/>
  <c r="AG118" i="58"/>
  <c r="AG117" i="58"/>
  <c r="AG116" i="58"/>
  <c r="AG115" i="58"/>
  <c r="AG103" i="58"/>
  <c r="AG102" i="58"/>
  <c r="AF181" i="58" s="1"/>
  <c r="AG100" i="58"/>
  <c r="AG101" i="58" s="1"/>
  <c r="AH77" i="58"/>
  <c r="AG64" i="58"/>
  <c r="AG70" i="58" s="1"/>
  <c r="AG53" i="58"/>
  <c r="AF179" i="58" s="1"/>
  <c r="AH42" i="58"/>
  <c r="AH40" i="58"/>
  <c r="CA30" i="73"/>
  <c r="CA32" i="73" s="1"/>
  <c r="BZ30" i="73"/>
  <c r="BZ32" i="73" s="1"/>
  <c r="BZ26" i="73"/>
  <c r="BZ25" i="73"/>
  <c r="DW167" i="58" l="1"/>
  <c r="DG94" i="58"/>
  <c r="DG167" i="58" s="1"/>
  <c r="AG55" i="58"/>
  <c r="AG56" i="58" s="1"/>
  <c r="AG120" i="58"/>
  <c r="AF182" i="58"/>
  <c r="AG104" i="58"/>
  <c r="AG106" i="58" s="1"/>
  <c r="AH84" i="58"/>
  <c r="AH93" i="58" s="1"/>
  <c r="BZ33" i="73"/>
  <c r="CA33" i="73"/>
  <c r="BQ30" i="73"/>
  <c r="BP30" i="73"/>
  <c r="BP26" i="73"/>
  <c r="BP25" i="73"/>
  <c r="BG30" i="73"/>
  <c r="BG32" i="73" s="1"/>
  <c r="BF30" i="73"/>
  <c r="BF32" i="73" s="1"/>
  <c r="BF26" i="73"/>
  <c r="BF25" i="73"/>
  <c r="K3" i="82"/>
  <c r="K4" i="82"/>
  <c r="Q4" i="82" s="1"/>
  <c r="K5" i="82"/>
  <c r="K6" i="82"/>
  <c r="K7" i="82"/>
  <c r="Q7" i="82" s="1"/>
  <c r="K8" i="82"/>
  <c r="Q8" i="82" s="1"/>
  <c r="K9" i="82"/>
  <c r="K10" i="82"/>
  <c r="K11" i="82"/>
  <c r="Q11" i="82" s="1"/>
  <c r="K12" i="82"/>
  <c r="Q12" i="82" s="1"/>
  <c r="K13" i="82"/>
  <c r="Q13" i="82" s="1"/>
  <c r="K14" i="82"/>
  <c r="K15" i="82"/>
  <c r="Q15" i="82" s="1"/>
  <c r="K16" i="82"/>
  <c r="Q16" i="82" s="1"/>
  <c r="K17" i="82"/>
  <c r="K18" i="82"/>
  <c r="Q18" i="82" s="1"/>
  <c r="K19" i="82"/>
  <c r="Q19" i="82" s="1"/>
  <c r="K20" i="82"/>
  <c r="Q20" i="82" s="1"/>
  <c r="K21" i="82"/>
  <c r="Q21" i="82" s="1"/>
  <c r="K22" i="82"/>
  <c r="K23" i="82"/>
  <c r="Q23" i="82" s="1"/>
  <c r="K24" i="82"/>
  <c r="Q24" i="82" s="1"/>
  <c r="K25" i="82"/>
  <c r="Q25" i="82" s="1"/>
  <c r="K26" i="82"/>
  <c r="K27" i="82"/>
  <c r="Q27" i="82" s="1"/>
  <c r="K28" i="82"/>
  <c r="Q28" i="82" s="1"/>
  <c r="K29" i="82"/>
  <c r="K30" i="82"/>
  <c r="K31" i="82"/>
  <c r="Q31" i="82" s="1"/>
  <c r="K32" i="82"/>
  <c r="Q32" i="82" s="1"/>
  <c r="K33" i="82"/>
  <c r="Q33" i="82" s="1"/>
  <c r="K34" i="82"/>
  <c r="K35" i="82"/>
  <c r="Q35" i="82" s="1"/>
  <c r="K36" i="82"/>
  <c r="Q36" i="82" s="1"/>
  <c r="K37" i="82"/>
  <c r="K38" i="82"/>
  <c r="K39" i="82"/>
  <c r="Q39" i="82" s="1"/>
  <c r="K40" i="82"/>
  <c r="Q40" i="82" s="1"/>
  <c r="K41" i="82"/>
  <c r="K42" i="82"/>
  <c r="K43" i="82"/>
  <c r="Q43" i="82" s="1"/>
  <c r="K44" i="82"/>
  <c r="Q44" i="82" s="1"/>
  <c r="K45" i="82"/>
  <c r="Q45" i="82" s="1"/>
  <c r="K46" i="82"/>
  <c r="K47" i="82"/>
  <c r="Q47" i="82" s="1"/>
  <c r="K48" i="82"/>
  <c r="Q48" i="82" s="1"/>
  <c r="K49" i="82"/>
  <c r="K50" i="82"/>
  <c r="Q50" i="82" s="1"/>
  <c r="K51" i="82"/>
  <c r="Q51" i="82" s="1"/>
  <c r="K52" i="82"/>
  <c r="Q52" i="82" s="1"/>
  <c r="K53" i="82"/>
  <c r="Q53" i="82" s="1"/>
  <c r="K54" i="82"/>
  <c r="K55" i="82"/>
  <c r="Q55" i="82" s="1"/>
  <c r="K56" i="82"/>
  <c r="Q56" i="82" s="1"/>
  <c r="K57" i="82"/>
  <c r="Q57" i="82" s="1"/>
  <c r="K58" i="82"/>
  <c r="K59" i="82"/>
  <c r="Q59" i="82" s="1"/>
  <c r="K60" i="82"/>
  <c r="Q60" i="82" s="1"/>
  <c r="K61" i="82"/>
  <c r="K62" i="82"/>
  <c r="K63" i="82"/>
  <c r="Q63" i="82" s="1"/>
  <c r="K64" i="82"/>
  <c r="Q64" i="82" s="1"/>
  <c r="K65" i="82"/>
  <c r="Q65" i="82" s="1"/>
  <c r="K66" i="82"/>
  <c r="K67" i="82"/>
  <c r="Q67" i="82" s="1"/>
  <c r="K68" i="82"/>
  <c r="Q68" i="82" s="1"/>
  <c r="K69" i="82"/>
  <c r="K70" i="82"/>
  <c r="K71" i="82"/>
  <c r="Q71" i="82" s="1"/>
  <c r="K72" i="82"/>
  <c r="Q72" i="82" s="1"/>
  <c r="K73" i="82"/>
  <c r="K74" i="82"/>
  <c r="K75" i="82"/>
  <c r="Q75" i="82" s="1"/>
  <c r="K76" i="82"/>
  <c r="Q76" i="82" s="1"/>
  <c r="K77" i="82"/>
  <c r="Q77" i="82" s="1"/>
  <c r="K78" i="82"/>
  <c r="O78" i="82" s="1"/>
  <c r="K79" i="82"/>
  <c r="Q79" i="82" s="1"/>
  <c r="K80" i="82"/>
  <c r="Q80" i="82" s="1"/>
  <c r="K81" i="82"/>
  <c r="K82" i="82"/>
  <c r="Q82" i="82" s="1"/>
  <c r="K83" i="82"/>
  <c r="Q83" i="82" s="1"/>
  <c r="K84" i="82"/>
  <c r="Q84" i="82" s="1"/>
  <c r="K85" i="82"/>
  <c r="Q85" i="82" s="1"/>
  <c r="K86" i="82"/>
  <c r="K87" i="82"/>
  <c r="Q87" i="82" s="1"/>
  <c r="K88" i="82"/>
  <c r="Q88" i="82" s="1"/>
  <c r="K89" i="82"/>
  <c r="Q89" i="82" s="1"/>
  <c r="K90" i="82"/>
  <c r="K91" i="82"/>
  <c r="Q91" i="82" s="1"/>
  <c r="K92" i="82"/>
  <c r="Q92" i="82" s="1"/>
  <c r="K93" i="82"/>
  <c r="K94" i="82"/>
  <c r="K95" i="82"/>
  <c r="Q95" i="82" s="1"/>
  <c r="K96" i="82"/>
  <c r="Q96" i="82" s="1"/>
  <c r="K97" i="82"/>
  <c r="Q97" i="82" s="1"/>
  <c r="K98" i="82"/>
  <c r="K99" i="82"/>
  <c r="Q99" i="82" s="1"/>
  <c r="K100" i="82"/>
  <c r="Q100" i="82" s="1"/>
  <c r="K101" i="82"/>
  <c r="K102" i="82"/>
  <c r="Q102" i="82" s="1"/>
  <c r="K103" i="82"/>
  <c r="Q103" i="82" s="1"/>
  <c r="K104" i="82"/>
  <c r="Q104" i="82" s="1"/>
  <c r="K105" i="82"/>
  <c r="K106" i="82"/>
  <c r="Q106" i="82" s="1"/>
  <c r="K107" i="82"/>
  <c r="Q107" i="82" s="1"/>
  <c r="K108" i="82"/>
  <c r="Q108" i="82" s="1"/>
  <c r="K109" i="82"/>
  <c r="Q109" i="82" s="1"/>
  <c r="K110" i="82"/>
  <c r="K111" i="82"/>
  <c r="Q111" i="82" s="1"/>
  <c r="K112" i="82"/>
  <c r="Q112" i="82" s="1"/>
  <c r="K113" i="82"/>
  <c r="Q113" i="82" s="1"/>
  <c r="K114" i="82"/>
  <c r="K115" i="82"/>
  <c r="Q115" i="82" s="1"/>
  <c r="K116" i="82"/>
  <c r="Q116" i="82" s="1"/>
  <c r="K117" i="82"/>
  <c r="K118" i="82"/>
  <c r="Q118" i="82" s="1"/>
  <c r="K119" i="82"/>
  <c r="Q119" i="82" s="1"/>
  <c r="K120" i="82"/>
  <c r="Q120" i="82" s="1"/>
  <c r="K121" i="82"/>
  <c r="K122" i="82"/>
  <c r="Q122" i="82" s="1"/>
  <c r="K123" i="82"/>
  <c r="Q123" i="82" s="1"/>
  <c r="K124" i="82"/>
  <c r="Q124" i="82" s="1"/>
  <c r="K125" i="82"/>
  <c r="K126" i="82"/>
  <c r="Q126" i="82" s="1"/>
  <c r="K127" i="82"/>
  <c r="Q127" i="82" s="1"/>
  <c r="K128" i="82"/>
  <c r="Q128" i="82" s="1"/>
  <c r="K129" i="82"/>
  <c r="K130" i="82"/>
  <c r="K131" i="82"/>
  <c r="Q131" i="82" s="1"/>
  <c r="K132" i="82"/>
  <c r="Q132" i="82" s="1"/>
  <c r="K133" i="82"/>
  <c r="K134" i="82"/>
  <c r="K135" i="82"/>
  <c r="Q135" i="82" s="1"/>
  <c r="K136" i="82"/>
  <c r="Q136" i="82" s="1"/>
  <c r="K137" i="82"/>
  <c r="Q137" i="82" s="1"/>
  <c r="K138" i="82"/>
  <c r="K139" i="82"/>
  <c r="Q139" i="82" s="1"/>
  <c r="K140" i="82"/>
  <c r="Q140" i="82" s="1"/>
  <c r="K141" i="82"/>
  <c r="K142" i="82"/>
  <c r="K143" i="82"/>
  <c r="Q143" i="82" s="1"/>
  <c r="K144" i="82"/>
  <c r="Q144" i="82" s="1"/>
  <c r="K145" i="82"/>
  <c r="Q145" i="82" s="1"/>
  <c r="K146" i="82"/>
  <c r="K147" i="82"/>
  <c r="Q147" i="82" s="1"/>
  <c r="K148" i="82"/>
  <c r="Q148" i="82" s="1"/>
  <c r="K149" i="82"/>
  <c r="Q149" i="82" s="1"/>
  <c r="K150" i="82"/>
  <c r="K151" i="82"/>
  <c r="Q151" i="82" s="1"/>
  <c r="K152" i="82"/>
  <c r="Q152" i="82" s="1"/>
  <c r="K153" i="82"/>
  <c r="Q153" i="82" s="1"/>
  <c r="K154" i="82"/>
  <c r="K155" i="82"/>
  <c r="Q155" i="82" s="1"/>
  <c r="K156" i="82"/>
  <c r="Q156" i="82" s="1"/>
  <c r="K157" i="82"/>
  <c r="K158" i="82"/>
  <c r="K159" i="82"/>
  <c r="Q159" i="82" s="1"/>
  <c r="K160" i="82"/>
  <c r="Q160" i="82" s="1"/>
  <c r="K161" i="82"/>
  <c r="K162" i="82"/>
  <c r="K163" i="82"/>
  <c r="Q163" i="82" s="1"/>
  <c r="K164" i="82"/>
  <c r="Q164" i="82" s="1"/>
  <c r="K165" i="82"/>
  <c r="K166" i="82"/>
  <c r="Q166" i="82" s="1"/>
  <c r="K167" i="82"/>
  <c r="Q167" i="82" s="1"/>
  <c r="K168" i="82"/>
  <c r="Q168" i="82" s="1"/>
  <c r="K169" i="82"/>
  <c r="K170" i="82"/>
  <c r="K171" i="82"/>
  <c r="Q171" i="82" s="1"/>
  <c r="K172" i="82"/>
  <c r="Q172" i="82" s="1"/>
  <c r="K173" i="82"/>
  <c r="Q173" i="82" s="1"/>
  <c r="K174" i="82"/>
  <c r="K175" i="82"/>
  <c r="Q175" i="82" s="1"/>
  <c r="K176" i="82"/>
  <c r="Q176" i="82" s="1"/>
  <c r="K177" i="82"/>
  <c r="K178" i="82"/>
  <c r="K179" i="82"/>
  <c r="Q179" i="82" s="1"/>
  <c r="K180" i="82"/>
  <c r="Q180" i="82" s="1"/>
  <c r="K181" i="82"/>
  <c r="K182" i="82"/>
  <c r="K183" i="82"/>
  <c r="Q183" i="82" s="1"/>
  <c r="K184" i="82"/>
  <c r="Q184" i="82" s="1"/>
  <c r="K185" i="82"/>
  <c r="K186" i="82"/>
  <c r="Q186" i="82" s="1"/>
  <c r="K187" i="82"/>
  <c r="Q187" i="82" s="1"/>
  <c r="K188" i="82"/>
  <c r="Q188" i="82" s="1"/>
  <c r="K189" i="82"/>
  <c r="K190" i="82"/>
  <c r="Q190" i="82" s="1"/>
  <c r="K191" i="82"/>
  <c r="Q191" i="82" s="1"/>
  <c r="K192" i="82"/>
  <c r="Q192" i="82" s="1"/>
  <c r="K193" i="82"/>
  <c r="K194" i="82"/>
  <c r="K195" i="82"/>
  <c r="Q195" i="82" s="1"/>
  <c r="K196" i="82"/>
  <c r="Q196" i="82" s="1"/>
  <c r="K197" i="82"/>
  <c r="K198" i="82"/>
  <c r="K199" i="82"/>
  <c r="Q199" i="82" s="1"/>
  <c r="K200" i="82"/>
  <c r="Q200" i="82" s="1"/>
  <c r="K201" i="82"/>
  <c r="Q201" i="82" s="1"/>
  <c r="K202" i="82"/>
  <c r="K203" i="82"/>
  <c r="Q203" i="82" s="1"/>
  <c r="K204" i="82"/>
  <c r="K205" i="82"/>
  <c r="Q205" i="82" s="1"/>
  <c r="K206" i="82"/>
  <c r="K207" i="82"/>
  <c r="Q207" i="82" s="1"/>
  <c r="K208" i="82"/>
  <c r="K209" i="82"/>
  <c r="K210" i="82"/>
  <c r="K211" i="82"/>
  <c r="Q211" i="82" s="1"/>
  <c r="K212" i="82"/>
  <c r="K213" i="82"/>
  <c r="Q213" i="82" s="1"/>
  <c r="K214" i="82"/>
  <c r="K215" i="82"/>
  <c r="Q215" i="82" s="1"/>
  <c r="K216" i="82"/>
  <c r="Q216" i="82" s="1"/>
  <c r="K217" i="82"/>
  <c r="Q217" i="82" s="1"/>
  <c r="K218" i="82"/>
  <c r="K219" i="82"/>
  <c r="Q219" i="82" s="1"/>
  <c r="K220" i="82"/>
  <c r="Q220" i="82" s="1"/>
  <c r="K221" i="82"/>
  <c r="K222" i="82"/>
  <c r="K223" i="82"/>
  <c r="Q223" i="82" s="1"/>
  <c r="K224" i="82"/>
  <c r="Q224" i="82" s="1"/>
  <c r="K225" i="82"/>
  <c r="K226" i="82"/>
  <c r="K227" i="82"/>
  <c r="Q227" i="82" s="1"/>
  <c r="K228" i="82"/>
  <c r="Q228" i="82" s="1"/>
  <c r="K229" i="82"/>
  <c r="K230" i="82"/>
  <c r="K231" i="82"/>
  <c r="Q231" i="82" s="1"/>
  <c r="K232" i="82"/>
  <c r="Q232" i="82" s="1"/>
  <c r="K233" i="82"/>
  <c r="Q233" i="82" s="1"/>
  <c r="K234" i="82"/>
  <c r="K235" i="82"/>
  <c r="Q235" i="82" s="1"/>
  <c r="K236" i="82"/>
  <c r="K237" i="82"/>
  <c r="Q237" i="82" s="1"/>
  <c r="K238" i="82"/>
  <c r="K239" i="82"/>
  <c r="Q239" i="82" s="1"/>
  <c r="K240" i="82"/>
  <c r="K241" i="82"/>
  <c r="K242" i="82"/>
  <c r="K243" i="82"/>
  <c r="Q243" i="82" s="1"/>
  <c r="K244" i="82"/>
  <c r="K245" i="82"/>
  <c r="Q245" i="82" s="1"/>
  <c r="K246" i="82"/>
  <c r="K247" i="82"/>
  <c r="Q247" i="82" s="1"/>
  <c r="K248" i="82"/>
  <c r="Q248" i="82" s="1"/>
  <c r="K249" i="82"/>
  <c r="Q249" i="82" s="1"/>
  <c r="K250" i="82"/>
  <c r="K251" i="82"/>
  <c r="Q251" i="82" s="1"/>
  <c r="K252" i="82"/>
  <c r="K253" i="82"/>
  <c r="K254" i="82"/>
  <c r="K255" i="82"/>
  <c r="Q255" i="82" s="1"/>
  <c r="K256" i="82"/>
  <c r="Q256" i="82" s="1"/>
  <c r="K257" i="82"/>
  <c r="K258" i="82"/>
  <c r="K259" i="82"/>
  <c r="Q259" i="82" s="1"/>
  <c r="K260" i="82"/>
  <c r="Q260" i="82" s="1"/>
  <c r="K261" i="82"/>
  <c r="K262" i="82"/>
  <c r="Q262" i="82" s="1"/>
  <c r="K263" i="82"/>
  <c r="Q263" i="82" s="1"/>
  <c r="K264" i="82"/>
  <c r="Q264" i="82" s="1"/>
  <c r="K265" i="82"/>
  <c r="K266" i="82"/>
  <c r="K267" i="82"/>
  <c r="Q267" i="82" s="1"/>
  <c r="K268" i="82"/>
  <c r="K269" i="82"/>
  <c r="K270" i="82"/>
  <c r="K271" i="82"/>
  <c r="Q271" i="82" s="1"/>
  <c r="K272" i="82"/>
  <c r="K273" i="82"/>
  <c r="Q273" i="82" s="1"/>
  <c r="K274" i="82"/>
  <c r="K275" i="82"/>
  <c r="Q275" i="82" s="1"/>
  <c r="K276" i="82"/>
  <c r="K277" i="82"/>
  <c r="K278" i="82"/>
  <c r="K279" i="82"/>
  <c r="Q279" i="82" s="1"/>
  <c r="K280" i="82"/>
  <c r="Q280" i="82" s="1"/>
  <c r="K281" i="82"/>
  <c r="K282" i="82"/>
  <c r="K283" i="82"/>
  <c r="Q283" i="82" s="1"/>
  <c r="K284" i="82"/>
  <c r="Q284" i="82" s="1"/>
  <c r="K285" i="82"/>
  <c r="K286" i="82"/>
  <c r="K287" i="82"/>
  <c r="Q287" i="82" s="1"/>
  <c r="K288" i="82"/>
  <c r="Q288" i="82" s="1"/>
  <c r="K289" i="82"/>
  <c r="K290" i="82"/>
  <c r="K291" i="82"/>
  <c r="Q291" i="82" s="1"/>
  <c r="K292" i="82"/>
  <c r="K293" i="82"/>
  <c r="K294" i="82"/>
  <c r="K295" i="82"/>
  <c r="Q295" i="82" s="1"/>
  <c r="K296" i="82"/>
  <c r="K297" i="82"/>
  <c r="K298" i="82"/>
  <c r="Q298" i="82" s="1"/>
  <c r="K299" i="82"/>
  <c r="Q299" i="82" s="1"/>
  <c r="K300" i="82"/>
  <c r="Q300" i="82" s="1"/>
  <c r="K301" i="82"/>
  <c r="K302" i="82"/>
  <c r="Q302" i="82" s="1"/>
  <c r="K303" i="82"/>
  <c r="Q303" i="82" s="1"/>
  <c r="K304" i="82"/>
  <c r="Q304" i="82" s="1"/>
  <c r="K305" i="82"/>
  <c r="K306" i="82"/>
  <c r="Q306" i="82" s="1"/>
  <c r="K307" i="82"/>
  <c r="Q307" i="82" s="1"/>
  <c r="K308" i="82"/>
  <c r="K309" i="82"/>
  <c r="K310" i="82"/>
  <c r="K311" i="82"/>
  <c r="Q311" i="82" s="1"/>
  <c r="K312" i="82"/>
  <c r="K313" i="82"/>
  <c r="Q313" i="82" s="1"/>
  <c r="K314" i="82"/>
  <c r="K315" i="82"/>
  <c r="Q315" i="82" s="1"/>
  <c r="K316" i="82"/>
  <c r="Q316" i="82" s="1"/>
  <c r="K317" i="82"/>
  <c r="K318" i="82"/>
  <c r="K319" i="82"/>
  <c r="Q319" i="82" s="1"/>
  <c r="K320" i="82"/>
  <c r="K321" i="82"/>
  <c r="O321" i="82" s="1"/>
  <c r="K322" i="82"/>
  <c r="K323" i="82"/>
  <c r="Q323" i="82" s="1"/>
  <c r="K324" i="82"/>
  <c r="K325" i="82"/>
  <c r="Q325" i="82" s="1"/>
  <c r="K326" i="82"/>
  <c r="K327" i="82"/>
  <c r="Q327" i="82" s="1"/>
  <c r="K328" i="82"/>
  <c r="K329" i="82"/>
  <c r="O329" i="82" s="1"/>
  <c r="K330" i="82"/>
  <c r="K331" i="82"/>
  <c r="Q331" i="82" s="1"/>
  <c r="K332" i="82"/>
  <c r="K333" i="82"/>
  <c r="K334" i="82"/>
  <c r="K335" i="82"/>
  <c r="Q335" i="82" s="1"/>
  <c r="K336" i="82"/>
  <c r="Q336" i="82" s="1"/>
  <c r="K337" i="82"/>
  <c r="O337" i="82" s="1"/>
  <c r="K338" i="82"/>
  <c r="K339" i="82"/>
  <c r="Q339" i="82" s="1"/>
  <c r="K340" i="82"/>
  <c r="K341" i="82"/>
  <c r="Q341" i="82" s="1"/>
  <c r="K342" i="82"/>
  <c r="K343" i="82"/>
  <c r="Q343" i="82" s="1"/>
  <c r="K344" i="82"/>
  <c r="K345" i="82"/>
  <c r="K346" i="82"/>
  <c r="K347" i="82"/>
  <c r="Q347" i="82" s="1"/>
  <c r="K348" i="82"/>
  <c r="Q348" i="82" s="1"/>
  <c r="K349" i="82"/>
  <c r="K350" i="82"/>
  <c r="K351" i="82"/>
  <c r="Q351" i="82" s="1"/>
  <c r="K352" i="82"/>
  <c r="Q352" i="82" s="1"/>
  <c r="K353" i="82"/>
  <c r="K354" i="82"/>
  <c r="K355" i="82"/>
  <c r="Q355" i="82" s="1"/>
  <c r="K356" i="82"/>
  <c r="K357" i="82"/>
  <c r="K358" i="82"/>
  <c r="K359" i="82"/>
  <c r="Q359" i="82" s="1"/>
  <c r="K360" i="82"/>
  <c r="K361" i="82"/>
  <c r="K362" i="82"/>
  <c r="Q362" i="82" s="1"/>
  <c r="K363" i="82"/>
  <c r="Q363" i="82" s="1"/>
  <c r="K2" i="82"/>
  <c r="N2" i="82" s="1"/>
  <c r="M363" i="82"/>
  <c r="M362" i="82"/>
  <c r="M361" i="82"/>
  <c r="M360" i="82"/>
  <c r="M359" i="82"/>
  <c r="M358" i="82"/>
  <c r="M357" i="82"/>
  <c r="M356" i="82"/>
  <c r="N356" i="82" s="1"/>
  <c r="M355" i="82"/>
  <c r="M354" i="82"/>
  <c r="M353" i="82"/>
  <c r="M352" i="82"/>
  <c r="M351" i="82"/>
  <c r="M350" i="82"/>
  <c r="M349" i="82"/>
  <c r="M348" i="82"/>
  <c r="M347" i="82"/>
  <c r="M346" i="82"/>
  <c r="M345" i="82"/>
  <c r="M344" i="82"/>
  <c r="N344" i="82" s="1"/>
  <c r="M343" i="82"/>
  <c r="M342" i="82"/>
  <c r="M341" i="82"/>
  <c r="M340" i="82"/>
  <c r="M339" i="82"/>
  <c r="M338" i="82"/>
  <c r="M337" i="82"/>
  <c r="M336" i="82"/>
  <c r="M335" i="82"/>
  <c r="M334" i="82"/>
  <c r="M333" i="82"/>
  <c r="N333" i="82" s="1"/>
  <c r="M332" i="82"/>
  <c r="M331" i="82"/>
  <c r="M330" i="82"/>
  <c r="M329" i="82"/>
  <c r="M328" i="82"/>
  <c r="M327" i="82"/>
  <c r="M326" i="82"/>
  <c r="M325" i="82"/>
  <c r="M324" i="82"/>
  <c r="M323" i="82"/>
  <c r="M322" i="82"/>
  <c r="M321" i="82"/>
  <c r="M320" i="82"/>
  <c r="M319" i="82"/>
  <c r="M318" i="82"/>
  <c r="M317" i="82"/>
  <c r="O316" i="82"/>
  <c r="M316" i="82"/>
  <c r="M315" i="82"/>
  <c r="M314" i="82"/>
  <c r="M313" i="82"/>
  <c r="M312" i="82"/>
  <c r="M311" i="82"/>
  <c r="M310" i="82"/>
  <c r="M309" i="82"/>
  <c r="M308" i="82"/>
  <c r="M307" i="82"/>
  <c r="M306" i="82"/>
  <c r="M305" i="82"/>
  <c r="M304" i="82"/>
  <c r="M303" i="82"/>
  <c r="M302" i="82"/>
  <c r="M301" i="82"/>
  <c r="M300" i="82"/>
  <c r="M299" i="82"/>
  <c r="M298" i="82"/>
  <c r="M297" i="82"/>
  <c r="M296" i="82"/>
  <c r="M295" i="82"/>
  <c r="M294" i="82"/>
  <c r="M293" i="82"/>
  <c r="M292" i="82"/>
  <c r="M291" i="82"/>
  <c r="M290" i="82"/>
  <c r="M289" i="82"/>
  <c r="M288" i="82"/>
  <c r="N288" i="82" s="1"/>
  <c r="M287" i="82"/>
  <c r="M286" i="82"/>
  <c r="M285" i="82"/>
  <c r="O284" i="82"/>
  <c r="M284" i="82"/>
  <c r="M283" i="82"/>
  <c r="M282" i="82"/>
  <c r="M281" i="82"/>
  <c r="M280" i="82"/>
  <c r="M279" i="82"/>
  <c r="M278" i="82"/>
  <c r="M277" i="82"/>
  <c r="M276" i="82"/>
  <c r="N276" i="82" s="1"/>
  <c r="M275" i="82"/>
  <c r="M274" i="82"/>
  <c r="M273" i="82"/>
  <c r="M272" i="82"/>
  <c r="M271" i="82"/>
  <c r="M270" i="82"/>
  <c r="N270" i="82" s="1"/>
  <c r="M269" i="82"/>
  <c r="M268" i="82"/>
  <c r="N268" i="82" s="1"/>
  <c r="M267" i="82"/>
  <c r="N267" i="82" s="1"/>
  <c r="M266" i="82"/>
  <c r="N266" i="82" s="1"/>
  <c r="M265" i="82"/>
  <c r="O264" i="82"/>
  <c r="M264" i="82"/>
  <c r="N264" i="82" s="1"/>
  <c r="M263" i="82"/>
  <c r="M262" i="82"/>
  <c r="M261" i="82"/>
  <c r="O260" i="82"/>
  <c r="M260" i="82"/>
  <c r="N260" i="82" s="1"/>
  <c r="M259" i="82"/>
  <c r="N259" i="82" s="1"/>
  <c r="M258" i="82"/>
  <c r="M257" i="82"/>
  <c r="O256" i="82"/>
  <c r="M256" i="82"/>
  <c r="N256" i="82" s="1"/>
  <c r="M255" i="82"/>
  <c r="M254" i="82"/>
  <c r="M253" i="82"/>
  <c r="M252" i="82"/>
  <c r="N252" i="82" s="1"/>
  <c r="O251" i="82"/>
  <c r="M251" i="82"/>
  <c r="N251" i="82" s="1"/>
  <c r="M250" i="82"/>
  <c r="M249" i="82"/>
  <c r="O248" i="82"/>
  <c r="M248" i="82"/>
  <c r="M247" i="82"/>
  <c r="M246" i="82"/>
  <c r="M245" i="82"/>
  <c r="M244" i="82"/>
  <c r="N244" i="82" s="1"/>
  <c r="O243" i="82"/>
  <c r="M243" i="82"/>
  <c r="N243" i="82" s="1"/>
  <c r="M242" i="82"/>
  <c r="M241" i="82"/>
  <c r="M240" i="82"/>
  <c r="N240" i="82" s="1"/>
  <c r="M239" i="82"/>
  <c r="M238" i="82"/>
  <c r="M237" i="82"/>
  <c r="M236" i="82"/>
  <c r="N236" i="82" s="1"/>
  <c r="O235" i="82"/>
  <c r="M235" i="82"/>
  <c r="N235" i="82" s="1"/>
  <c r="M234" i="82"/>
  <c r="M233" i="82"/>
  <c r="O232" i="82"/>
  <c r="M232" i="82"/>
  <c r="N232" i="82" s="1"/>
  <c r="M231" i="82"/>
  <c r="M230" i="82"/>
  <c r="M229" i="82"/>
  <c r="O228" i="82"/>
  <c r="M228" i="82"/>
  <c r="N228" i="82" s="1"/>
  <c r="O227" i="82"/>
  <c r="M227" i="82"/>
  <c r="N227" i="82" s="1"/>
  <c r="M226" i="82"/>
  <c r="M225" i="82"/>
  <c r="O224" i="82"/>
  <c r="M224" i="82"/>
  <c r="N224" i="82" s="1"/>
  <c r="M223" i="82"/>
  <c r="M222" i="82"/>
  <c r="M221" i="82"/>
  <c r="O220" i="82"/>
  <c r="M220" i="82"/>
  <c r="N220" i="82" s="1"/>
  <c r="O219" i="82"/>
  <c r="M219" i="82"/>
  <c r="N219" i="82" s="1"/>
  <c r="M218" i="82"/>
  <c r="M217" i="82"/>
  <c r="O216" i="82"/>
  <c r="M216" i="82"/>
  <c r="M215" i="82"/>
  <c r="M214" i="82"/>
  <c r="M213" i="82"/>
  <c r="N213" i="82" s="1"/>
  <c r="M212" i="82"/>
  <c r="N212" i="82" s="1"/>
  <c r="O211" i="82"/>
  <c r="M211" i="82"/>
  <c r="N211" i="82" s="1"/>
  <c r="M210" i="82"/>
  <c r="M209" i="82"/>
  <c r="M208" i="82"/>
  <c r="N208" i="82" s="1"/>
  <c r="M207" i="82"/>
  <c r="M206" i="82"/>
  <c r="M205" i="82"/>
  <c r="M204" i="82"/>
  <c r="N204" i="82" s="1"/>
  <c r="O203" i="82"/>
  <c r="M203" i="82"/>
  <c r="N203" i="82" s="1"/>
  <c r="M202" i="82"/>
  <c r="M201" i="82"/>
  <c r="O200" i="82"/>
  <c r="M200" i="82"/>
  <c r="N200" i="82" s="1"/>
  <c r="M199" i="82"/>
  <c r="M198" i="82"/>
  <c r="M197" i="82"/>
  <c r="O196" i="82"/>
  <c r="M196" i="82"/>
  <c r="N196" i="82" s="1"/>
  <c r="O195" i="82"/>
  <c r="M195" i="82"/>
  <c r="N195" i="82" s="1"/>
  <c r="M194" i="82"/>
  <c r="M193" i="82"/>
  <c r="O192" i="82"/>
  <c r="M192" i="82"/>
  <c r="N192" i="82" s="1"/>
  <c r="M191" i="82"/>
  <c r="M190" i="82"/>
  <c r="M189" i="82"/>
  <c r="O188" i="82"/>
  <c r="M188" i="82"/>
  <c r="N188" i="82" s="1"/>
  <c r="O187" i="82"/>
  <c r="M187" i="82"/>
  <c r="N187" i="82" s="1"/>
  <c r="M186" i="82"/>
  <c r="M185" i="82"/>
  <c r="O184" i="82"/>
  <c r="M184" i="82"/>
  <c r="N184" i="82" s="1"/>
  <c r="M183" i="82"/>
  <c r="M182" i="82"/>
  <c r="M181" i="82"/>
  <c r="O180" i="82"/>
  <c r="M180" i="82"/>
  <c r="N180" i="82" s="1"/>
  <c r="O179" i="82"/>
  <c r="M179" i="82"/>
  <c r="N179" i="82" s="1"/>
  <c r="M178" i="82"/>
  <c r="M177" i="82"/>
  <c r="O176" i="82"/>
  <c r="M176" i="82"/>
  <c r="N176" i="82" s="1"/>
  <c r="M175" i="82"/>
  <c r="M174" i="82"/>
  <c r="O173" i="82"/>
  <c r="M173" i="82"/>
  <c r="O172" i="82"/>
  <c r="M172" i="82"/>
  <c r="N172" i="82" s="1"/>
  <c r="O171" i="82"/>
  <c r="M171" i="82"/>
  <c r="N171" i="82" s="1"/>
  <c r="M170" i="82"/>
  <c r="M169" i="82"/>
  <c r="O168" i="82"/>
  <c r="M168" i="82"/>
  <c r="N168" i="82" s="1"/>
  <c r="M167" i="82"/>
  <c r="M166" i="82"/>
  <c r="M165" i="82"/>
  <c r="O164" i="82"/>
  <c r="M164" i="82"/>
  <c r="N164" i="82" s="1"/>
  <c r="O163" i="82"/>
  <c r="M163" i="82"/>
  <c r="N163" i="82" s="1"/>
  <c r="M162" i="82"/>
  <c r="M161" i="82"/>
  <c r="O160" i="82"/>
  <c r="M160" i="82"/>
  <c r="N160" i="82" s="1"/>
  <c r="M159" i="82"/>
  <c r="M158" i="82"/>
  <c r="M157" i="82"/>
  <c r="N157" i="82" s="1"/>
  <c r="O156" i="82"/>
  <c r="M156" i="82"/>
  <c r="N156" i="82" s="1"/>
  <c r="O155" i="82"/>
  <c r="M155" i="82"/>
  <c r="N155" i="82" s="1"/>
  <c r="M154" i="82"/>
  <c r="M153" i="82"/>
  <c r="O152" i="82"/>
  <c r="M152" i="82"/>
  <c r="N152" i="82" s="1"/>
  <c r="M151" i="82"/>
  <c r="M150" i="82"/>
  <c r="M149" i="82"/>
  <c r="O148" i="82"/>
  <c r="M148" i="82"/>
  <c r="N148" i="82" s="1"/>
  <c r="O147" i="82"/>
  <c r="M147" i="82"/>
  <c r="N147" i="82" s="1"/>
  <c r="M146" i="82"/>
  <c r="M145" i="82"/>
  <c r="O144" i="82"/>
  <c r="M144" i="82"/>
  <c r="N144" i="82" s="1"/>
  <c r="M143" i="82"/>
  <c r="M142" i="82"/>
  <c r="M141" i="82"/>
  <c r="O140" i="82"/>
  <c r="M140" i="82"/>
  <c r="N140" i="82" s="1"/>
  <c r="O139" i="82"/>
  <c r="M139" i="82"/>
  <c r="N139" i="82" s="1"/>
  <c r="M138" i="82"/>
  <c r="M137" i="82"/>
  <c r="O136" i="82"/>
  <c r="M136" i="82"/>
  <c r="N136" i="82" s="1"/>
  <c r="M135" i="82"/>
  <c r="M134" i="82"/>
  <c r="M133" i="82"/>
  <c r="O132" i="82"/>
  <c r="M132" i="82"/>
  <c r="N132" i="82" s="1"/>
  <c r="O131" i="82"/>
  <c r="M131" i="82"/>
  <c r="N131" i="82" s="1"/>
  <c r="M130" i="82"/>
  <c r="M129" i="82"/>
  <c r="O128" i="82"/>
  <c r="M128" i="82"/>
  <c r="N128" i="82" s="1"/>
  <c r="M127" i="82"/>
  <c r="M126" i="82"/>
  <c r="M125" i="82"/>
  <c r="O124" i="82"/>
  <c r="M124" i="82"/>
  <c r="N124" i="82" s="1"/>
  <c r="O123" i="82"/>
  <c r="M123" i="82"/>
  <c r="N123" i="82" s="1"/>
  <c r="M122" i="82"/>
  <c r="M121" i="82"/>
  <c r="O120" i="82"/>
  <c r="M120" i="82"/>
  <c r="N120" i="82" s="1"/>
  <c r="M119" i="82"/>
  <c r="M118" i="82"/>
  <c r="M117" i="82"/>
  <c r="O116" i="82"/>
  <c r="M116" i="82"/>
  <c r="N116" i="82" s="1"/>
  <c r="O115" i="82"/>
  <c r="M115" i="82"/>
  <c r="N115" i="82" s="1"/>
  <c r="M114" i="82"/>
  <c r="M113" i="82"/>
  <c r="O112" i="82"/>
  <c r="M112" i="82"/>
  <c r="N112" i="82" s="1"/>
  <c r="M111" i="82"/>
  <c r="M110" i="82"/>
  <c r="M109" i="82"/>
  <c r="O108" i="82"/>
  <c r="M108" i="82"/>
  <c r="N108" i="82" s="1"/>
  <c r="O107" i="82"/>
  <c r="M107" i="82"/>
  <c r="N107" i="82" s="1"/>
  <c r="M106" i="82"/>
  <c r="M105" i="82"/>
  <c r="O104" i="82"/>
  <c r="M104" i="82"/>
  <c r="N104" i="82" s="1"/>
  <c r="M103" i="82"/>
  <c r="M102" i="82"/>
  <c r="M101" i="82"/>
  <c r="O100" i="82"/>
  <c r="M100" i="82"/>
  <c r="N100" i="82" s="1"/>
  <c r="O99" i="82"/>
  <c r="M99" i="82"/>
  <c r="N99" i="82" s="1"/>
  <c r="M98" i="82"/>
  <c r="M97" i="82"/>
  <c r="O96" i="82"/>
  <c r="M96" i="82"/>
  <c r="N96" i="82" s="1"/>
  <c r="M95" i="82"/>
  <c r="M94" i="82"/>
  <c r="M93" i="82"/>
  <c r="O92" i="82"/>
  <c r="M92" i="82"/>
  <c r="N92" i="82" s="1"/>
  <c r="O91" i="82"/>
  <c r="M91" i="82"/>
  <c r="N91" i="82" s="1"/>
  <c r="M90" i="82"/>
  <c r="M89" i="82"/>
  <c r="O88" i="82"/>
  <c r="M88" i="82"/>
  <c r="N88" i="82" s="1"/>
  <c r="M87" i="82"/>
  <c r="M86" i="82"/>
  <c r="M85" i="82"/>
  <c r="O84" i="82"/>
  <c r="M84" i="82"/>
  <c r="N84" i="82" s="1"/>
  <c r="O83" i="82"/>
  <c r="M83" i="82"/>
  <c r="N83" i="82" s="1"/>
  <c r="M82" i="82"/>
  <c r="M81" i="82"/>
  <c r="O80" i="82"/>
  <c r="M80" i="82"/>
  <c r="N80" i="82" s="1"/>
  <c r="M79" i="82"/>
  <c r="M78" i="82"/>
  <c r="M77" i="82"/>
  <c r="O76" i="82"/>
  <c r="M76" i="82"/>
  <c r="N76" i="82" s="1"/>
  <c r="O75" i="82"/>
  <c r="M75" i="82"/>
  <c r="N75" i="82" s="1"/>
  <c r="M74" i="82"/>
  <c r="M73" i="82"/>
  <c r="O72" i="82"/>
  <c r="M72" i="82"/>
  <c r="N72" i="82" s="1"/>
  <c r="M71" i="82"/>
  <c r="M70" i="82"/>
  <c r="M69" i="82"/>
  <c r="O68" i="82"/>
  <c r="M68" i="82"/>
  <c r="N68" i="82" s="1"/>
  <c r="O67" i="82"/>
  <c r="M67" i="82"/>
  <c r="N67" i="82" s="1"/>
  <c r="M66" i="82"/>
  <c r="M65" i="82"/>
  <c r="O64" i="82"/>
  <c r="M64" i="82"/>
  <c r="N64" i="82" s="1"/>
  <c r="M63" i="82"/>
  <c r="M62" i="82"/>
  <c r="M61" i="82"/>
  <c r="O60" i="82"/>
  <c r="M60" i="82"/>
  <c r="N60" i="82" s="1"/>
  <c r="O59" i="82"/>
  <c r="M59" i="82"/>
  <c r="N59" i="82" s="1"/>
  <c r="M58" i="82"/>
  <c r="M57" i="82"/>
  <c r="O56" i="82"/>
  <c r="M56" i="82"/>
  <c r="N56" i="82" s="1"/>
  <c r="M55" i="82"/>
  <c r="M54" i="82"/>
  <c r="M53" i="82"/>
  <c r="O52" i="82"/>
  <c r="M52" i="82"/>
  <c r="N52" i="82" s="1"/>
  <c r="O51" i="82"/>
  <c r="M51" i="82"/>
  <c r="N51" i="82" s="1"/>
  <c r="M50" i="82"/>
  <c r="M49" i="82"/>
  <c r="O48" i="82"/>
  <c r="M48" i="82"/>
  <c r="N48" i="82" s="1"/>
  <c r="M47" i="82"/>
  <c r="O46" i="82"/>
  <c r="M46" i="82"/>
  <c r="M45" i="82"/>
  <c r="N45" i="82" s="1"/>
  <c r="O44" i="82"/>
  <c r="M44" i="82"/>
  <c r="N44" i="82" s="1"/>
  <c r="O43" i="82"/>
  <c r="M43" i="82"/>
  <c r="N43" i="82" s="1"/>
  <c r="M42" i="82"/>
  <c r="M41" i="82"/>
  <c r="O40" i="82"/>
  <c r="M40" i="82"/>
  <c r="N40" i="82" s="1"/>
  <c r="M39" i="82"/>
  <c r="M38" i="82"/>
  <c r="M37" i="82"/>
  <c r="O36" i="82"/>
  <c r="M36" i="82"/>
  <c r="N36" i="82" s="1"/>
  <c r="O35" i="82"/>
  <c r="M35" i="82"/>
  <c r="N35" i="82" s="1"/>
  <c r="M34" i="82"/>
  <c r="M33" i="82"/>
  <c r="O32" i="82"/>
  <c r="M32" i="82"/>
  <c r="N32" i="82" s="1"/>
  <c r="M31" i="82"/>
  <c r="M30" i="82"/>
  <c r="M29" i="82"/>
  <c r="O28" i="82"/>
  <c r="M28" i="82"/>
  <c r="N28" i="82" s="1"/>
  <c r="O27" i="82"/>
  <c r="M27" i="82"/>
  <c r="N27" i="82" s="1"/>
  <c r="M26" i="82"/>
  <c r="M25" i="82"/>
  <c r="O24" i="82"/>
  <c r="M24" i="82"/>
  <c r="N24" i="82" s="1"/>
  <c r="M23" i="82"/>
  <c r="M22" i="82"/>
  <c r="M21" i="82"/>
  <c r="O20" i="82"/>
  <c r="M20" i="82"/>
  <c r="N20" i="82" s="1"/>
  <c r="O19" i="82"/>
  <c r="M19" i="82"/>
  <c r="N19" i="82" s="1"/>
  <c r="O18" i="82"/>
  <c r="M18" i="82"/>
  <c r="M17" i="82"/>
  <c r="O16" i="82"/>
  <c r="M16" i="82"/>
  <c r="N16" i="82" s="1"/>
  <c r="M15" i="82"/>
  <c r="O14" i="82"/>
  <c r="M14" i="82"/>
  <c r="M13" i="82"/>
  <c r="O12" i="82"/>
  <c r="M12" i="82"/>
  <c r="N12" i="82" s="1"/>
  <c r="O11" i="82"/>
  <c r="M11" i="82"/>
  <c r="N11" i="82" s="1"/>
  <c r="M10" i="82"/>
  <c r="M9" i="82"/>
  <c r="O8" i="82"/>
  <c r="M8" i="82"/>
  <c r="N8" i="82" s="1"/>
  <c r="M7" i="82"/>
  <c r="M6" i="82"/>
  <c r="M5" i="82"/>
  <c r="O4" i="82"/>
  <c r="M4" i="82"/>
  <c r="N4" i="82" s="1"/>
  <c r="O3" i="82"/>
  <c r="M3" i="82"/>
  <c r="O2" i="82"/>
  <c r="N284" i="82" l="1"/>
  <c r="O259" i="82"/>
  <c r="O280" i="82"/>
  <c r="N283" i="82"/>
  <c r="N292" i="82"/>
  <c r="N300" i="82"/>
  <c r="O300" i="82"/>
  <c r="O267" i="82"/>
  <c r="N275" i="82"/>
  <c r="O288" i="82"/>
  <c r="N105" i="82"/>
  <c r="O273" i="82"/>
  <c r="N89" i="82"/>
  <c r="O33" i="82"/>
  <c r="O283" i="82"/>
  <c r="O89" i="82"/>
  <c r="N145" i="82"/>
  <c r="N225" i="82"/>
  <c r="O249" i="82"/>
  <c r="N129" i="82"/>
  <c r="O145" i="82"/>
  <c r="O201" i="82"/>
  <c r="N25" i="82"/>
  <c r="O57" i="82"/>
  <c r="N185" i="82"/>
  <c r="N57" i="82"/>
  <c r="O25" i="82"/>
  <c r="O113" i="82"/>
  <c r="N297" i="82"/>
  <c r="N81" i="82"/>
  <c r="O97" i="82"/>
  <c r="N217" i="82"/>
  <c r="O233" i="82"/>
  <c r="N313" i="82"/>
  <c r="O137" i="82"/>
  <c r="N193" i="82"/>
  <c r="O217" i="82"/>
  <c r="N241" i="82"/>
  <c r="O313" i="82"/>
  <c r="O153" i="82"/>
  <c r="N17" i="82"/>
  <c r="N49" i="82"/>
  <c r="O65" i="82"/>
  <c r="N121" i="82"/>
  <c r="N273" i="82"/>
  <c r="O126" i="82"/>
  <c r="O302" i="82"/>
  <c r="N278" i="82"/>
  <c r="O166" i="82"/>
  <c r="O118" i="82"/>
  <c r="N230" i="82"/>
  <c r="N70" i="82"/>
  <c r="O102" i="82"/>
  <c r="N6" i="82"/>
  <c r="N38" i="82"/>
  <c r="N286" i="82"/>
  <c r="N350" i="82"/>
  <c r="N358" i="82"/>
  <c r="O190" i="82"/>
  <c r="N294" i="82"/>
  <c r="O262" i="82"/>
  <c r="AG57" i="58"/>
  <c r="AH183" i="58"/>
  <c r="AH184" i="58" s="1"/>
  <c r="O304" i="82"/>
  <c r="O275" i="82"/>
  <c r="N308" i="82"/>
  <c r="O7" i="82"/>
  <c r="O291" i="82"/>
  <c r="N312" i="82"/>
  <c r="N13" i="82"/>
  <c r="O53" i="82"/>
  <c r="N205" i="82"/>
  <c r="N325" i="82"/>
  <c r="N69" i="82"/>
  <c r="O13" i="82"/>
  <c r="O109" i="82"/>
  <c r="N141" i="82"/>
  <c r="O205" i="82"/>
  <c r="O245" i="82"/>
  <c r="O325" i="82"/>
  <c r="O45" i="82"/>
  <c r="O213" i="82"/>
  <c r="N253" i="82"/>
  <c r="O341" i="82"/>
  <c r="N77" i="82"/>
  <c r="N117" i="82"/>
  <c r="N133" i="82"/>
  <c r="N181" i="82"/>
  <c r="N197" i="82"/>
  <c r="N309" i="82"/>
  <c r="O85" i="82"/>
  <c r="N101" i="82"/>
  <c r="O77" i="82"/>
  <c r="O149" i="82"/>
  <c r="N5" i="82"/>
  <c r="O21" i="82"/>
  <c r="N37" i="82"/>
  <c r="N221" i="82"/>
  <c r="O237" i="82"/>
  <c r="N317" i="82"/>
  <c r="N79" i="82"/>
  <c r="N119" i="82"/>
  <c r="N183" i="82"/>
  <c r="N315" i="82"/>
  <c r="N303" i="82"/>
  <c r="O323" i="82"/>
  <c r="O336" i="82"/>
  <c r="O223" i="82"/>
  <c r="O207" i="82"/>
  <c r="N47" i="82"/>
  <c r="N71" i="82"/>
  <c r="O79" i="82"/>
  <c r="N111" i="82"/>
  <c r="O119" i="82"/>
  <c r="N135" i="82"/>
  <c r="N159" i="82"/>
  <c r="O183" i="82"/>
  <c r="N255" i="82"/>
  <c r="N287" i="82"/>
  <c r="O303" i="82"/>
  <c r="N339" i="82"/>
  <c r="N31" i="82"/>
  <c r="N39" i="82"/>
  <c r="O47" i="82"/>
  <c r="O71" i="82"/>
  <c r="O111" i="82"/>
  <c r="O135" i="82"/>
  <c r="O159" i="82"/>
  <c r="N199" i="82"/>
  <c r="N215" i="82"/>
  <c r="N239" i="82"/>
  <c r="O255" i="82"/>
  <c r="N271" i="82"/>
  <c r="O287" i="82"/>
  <c r="N335" i="82"/>
  <c r="O31" i="82"/>
  <c r="O39" i="82"/>
  <c r="N63" i="82"/>
  <c r="N95" i="82"/>
  <c r="N103" i="82"/>
  <c r="N175" i="82"/>
  <c r="O199" i="82"/>
  <c r="O215" i="82"/>
  <c r="O239" i="82"/>
  <c r="O271" i="82"/>
  <c r="N151" i="82"/>
  <c r="O175" i="82"/>
  <c r="N231" i="82"/>
  <c r="N295" i="82"/>
  <c r="O103" i="82"/>
  <c r="N23" i="82"/>
  <c r="N127" i="82"/>
  <c r="O151" i="82"/>
  <c r="O231" i="82"/>
  <c r="N247" i="82"/>
  <c r="N279" i="82"/>
  <c r="O295" i="82"/>
  <c r="O63" i="82"/>
  <c r="O95" i="82"/>
  <c r="N15" i="82"/>
  <c r="O23" i="82"/>
  <c r="N55" i="82"/>
  <c r="N87" i="82"/>
  <c r="O127" i="82"/>
  <c r="N143" i="82"/>
  <c r="N167" i="82"/>
  <c r="N191" i="82"/>
  <c r="O247" i="82"/>
  <c r="N263" i="82"/>
  <c r="O279" i="82"/>
  <c r="N320" i="82"/>
  <c r="O331" i="82"/>
  <c r="N7" i="82"/>
  <c r="O15" i="82"/>
  <c r="O55" i="82"/>
  <c r="O87" i="82"/>
  <c r="O143" i="82"/>
  <c r="O167" i="82"/>
  <c r="O191" i="82"/>
  <c r="N207" i="82"/>
  <c r="N223" i="82"/>
  <c r="O263" i="82"/>
  <c r="N311" i="82"/>
  <c r="N327" i="82"/>
  <c r="O348" i="82"/>
  <c r="O311" i="82"/>
  <c r="N355" i="82"/>
  <c r="O343" i="82"/>
  <c r="N307" i="82"/>
  <c r="N319" i="82"/>
  <c r="O335" i="82"/>
  <c r="O339" i="82"/>
  <c r="O351" i="82"/>
  <c r="N291" i="82"/>
  <c r="O319" i="82"/>
  <c r="N352" i="82"/>
  <c r="N331" i="82"/>
  <c r="O346" i="82"/>
  <c r="Q346" i="82"/>
  <c r="O274" i="82"/>
  <c r="Q274" i="82"/>
  <c r="O218" i="82"/>
  <c r="Q218" i="82"/>
  <c r="O178" i="82"/>
  <c r="Q178" i="82"/>
  <c r="O162" i="82"/>
  <c r="Q162" i="82"/>
  <c r="O154" i="82"/>
  <c r="Q154" i="82"/>
  <c r="O146" i="82"/>
  <c r="Q146" i="82"/>
  <c r="O138" i="82"/>
  <c r="Q138" i="82"/>
  <c r="U122" i="82"/>
  <c r="T122" i="82"/>
  <c r="O114" i="82"/>
  <c r="Q114" i="82"/>
  <c r="T106" i="82"/>
  <c r="U106" i="82"/>
  <c r="O98" i="82"/>
  <c r="Q98" i="82"/>
  <c r="O90" i="82"/>
  <c r="Q90" i="82"/>
  <c r="U50" i="82"/>
  <c r="T50" i="82"/>
  <c r="O42" i="82"/>
  <c r="Q42" i="82"/>
  <c r="O34" i="82"/>
  <c r="Q34" i="82"/>
  <c r="O26" i="82"/>
  <c r="Q26" i="82"/>
  <c r="T18" i="82"/>
  <c r="U18" i="82"/>
  <c r="O10" i="82"/>
  <c r="Q10" i="82"/>
  <c r="N162" i="82"/>
  <c r="O306" i="82"/>
  <c r="O315" i="82"/>
  <c r="N336" i="82"/>
  <c r="N340" i="82"/>
  <c r="N351" i="82"/>
  <c r="O355" i="82"/>
  <c r="N361" i="82"/>
  <c r="Q361" i="82"/>
  <c r="N353" i="82"/>
  <c r="Q353" i="82"/>
  <c r="O345" i="82"/>
  <c r="Q345" i="82"/>
  <c r="N337" i="82"/>
  <c r="Q337" i="82"/>
  <c r="N329" i="82"/>
  <c r="Q329" i="82"/>
  <c r="N321" i="82"/>
  <c r="Q321" i="82"/>
  <c r="U313" i="82"/>
  <c r="T313" i="82"/>
  <c r="N305" i="82"/>
  <c r="Q305" i="82"/>
  <c r="O297" i="82"/>
  <c r="Q297" i="82"/>
  <c r="N289" i="82"/>
  <c r="Q289" i="82"/>
  <c r="O281" i="82"/>
  <c r="Q281" i="82"/>
  <c r="U273" i="82"/>
  <c r="T273" i="82"/>
  <c r="O265" i="82"/>
  <c r="Q265" i="82"/>
  <c r="O257" i="82"/>
  <c r="Q257" i="82"/>
  <c r="U249" i="82"/>
  <c r="T249" i="82"/>
  <c r="O241" i="82"/>
  <c r="Q241" i="82"/>
  <c r="U233" i="82"/>
  <c r="T233" i="82"/>
  <c r="O225" i="82"/>
  <c r="Q225" i="82"/>
  <c r="U217" i="82"/>
  <c r="T217" i="82"/>
  <c r="O209" i="82"/>
  <c r="Q209" i="82"/>
  <c r="U201" i="82"/>
  <c r="T201" i="82"/>
  <c r="O193" i="82"/>
  <c r="Q193" i="82"/>
  <c r="O185" i="82"/>
  <c r="Q185" i="82"/>
  <c r="O177" i="82"/>
  <c r="Q177" i="82"/>
  <c r="O169" i="82"/>
  <c r="Q169" i="82"/>
  <c r="O161" i="82"/>
  <c r="Q161" i="82"/>
  <c r="U153" i="82"/>
  <c r="T153" i="82"/>
  <c r="U145" i="82"/>
  <c r="T145" i="82"/>
  <c r="U137" i="82"/>
  <c r="T137" i="82"/>
  <c r="O129" i="82"/>
  <c r="Q129" i="82"/>
  <c r="O121" i="82"/>
  <c r="Q121" i="82"/>
  <c r="U113" i="82"/>
  <c r="T113" i="82"/>
  <c r="O105" i="82"/>
  <c r="Q105" i="82"/>
  <c r="U97" i="82"/>
  <c r="T97" i="82"/>
  <c r="U89" i="82"/>
  <c r="T89" i="82"/>
  <c r="O81" i="82"/>
  <c r="Q81" i="82"/>
  <c r="O73" i="82"/>
  <c r="Q73" i="82"/>
  <c r="U65" i="82"/>
  <c r="T65" i="82"/>
  <c r="T57" i="82"/>
  <c r="U57" i="82"/>
  <c r="O49" i="82"/>
  <c r="Q49" i="82"/>
  <c r="O41" i="82"/>
  <c r="Q41" i="82"/>
  <c r="T33" i="82"/>
  <c r="U33" i="82"/>
  <c r="U25" i="82"/>
  <c r="T25" i="82"/>
  <c r="O17" i="82"/>
  <c r="Q17" i="82"/>
  <c r="O9" i="82"/>
  <c r="Q9" i="82"/>
  <c r="U362" i="82"/>
  <c r="T362" i="82"/>
  <c r="U298" i="82"/>
  <c r="T298" i="82"/>
  <c r="O250" i="82"/>
  <c r="Q250" i="82"/>
  <c r="O194" i="82"/>
  <c r="Q194" i="82"/>
  <c r="U82" i="82"/>
  <c r="T82" i="82"/>
  <c r="N258" i="82"/>
  <c r="O298" i="82"/>
  <c r="O362" i="82"/>
  <c r="O360" i="82"/>
  <c r="Q360" i="82"/>
  <c r="U352" i="82"/>
  <c r="T352" i="82"/>
  <c r="O344" i="82"/>
  <c r="Q344" i="82"/>
  <c r="U336" i="82"/>
  <c r="T336" i="82"/>
  <c r="O328" i="82"/>
  <c r="Q328" i="82"/>
  <c r="O320" i="82"/>
  <c r="Q320" i="82"/>
  <c r="O312" i="82"/>
  <c r="Q312" i="82"/>
  <c r="U304" i="82"/>
  <c r="T304" i="82"/>
  <c r="O296" i="82"/>
  <c r="Q296" i="82"/>
  <c r="U288" i="82"/>
  <c r="T288" i="82"/>
  <c r="U280" i="82"/>
  <c r="T280" i="82"/>
  <c r="O272" i="82"/>
  <c r="Q272" i="82"/>
  <c r="U264" i="82"/>
  <c r="T264" i="82"/>
  <c r="T256" i="82"/>
  <c r="U256" i="82"/>
  <c r="U248" i="82"/>
  <c r="T248" i="82"/>
  <c r="O240" i="82"/>
  <c r="Q240" i="82"/>
  <c r="U232" i="82"/>
  <c r="T232" i="82"/>
  <c r="U224" i="82"/>
  <c r="T224" i="82"/>
  <c r="T216" i="82"/>
  <c r="U216" i="82"/>
  <c r="O208" i="82"/>
  <c r="Q208" i="82"/>
  <c r="T200" i="82"/>
  <c r="U200" i="82"/>
  <c r="U192" i="82"/>
  <c r="T192" i="82"/>
  <c r="U184" i="82"/>
  <c r="T184" i="82"/>
  <c r="U176" i="82"/>
  <c r="T176" i="82"/>
  <c r="T168" i="82"/>
  <c r="U168" i="82"/>
  <c r="U160" i="82"/>
  <c r="T160" i="82"/>
  <c r="U152" i="82"/>
  <c r="T152" i="82"/>
  <c r="U144" i="82"/>
  <c r="T144" i="82"/>
  <c r="T136" i="82"/>
  <c r="U136" i="82"/>
  <c r="U128" i="82"/>
  <c r="T128" i="82"/>
  <c r="T120" i="82"/>
  <c r="U120" i="82"/>
  <c r="U112" i="82"/>
  <c r="T112" i="82"/>
  <c r="T104" i="82"/>
  <c r="U104" i="82"/>
  <c r="U96" i="82"/>
  <c r="T96" i="82"/>
  <c r="U88" i="82"/>
  <c r="T88" i="82"/>
  <c r="T80" i="82"/>
  <c r="U80" i="82"/>
  <c r="U72" i="82"/>
  <c r="T72" i="82"/>
  <c r="U64" i="82"/>
  <c r="T64" i="82"/>
  <c r="U56" i="82"/>
  <c r="T56" i="82"/>
  <c r="U48" i="82"/>
  <c r="T48" i="82"/>
  <c r="U40" i="82"/>
  <c r="T40" i="82"/>
  <c r="U32" i="82"/>
  <c r="T32" i="82"/>
  <c r="U24" i="82"/>
  <c r="T24" i="82"/>
  <c r="U16" i="82"/>
  <c r="T16" i="82"/>
  <c r="T8" i="82"/>
  <c r="U8" i="82"/>
  <c r="O354" i="82"/>
  <c r="Q354" i="82"/>
  <c r="O322" i="82"/>
  <c r="Q322" i="82"/>
  <c r="O258" i="82"/>
  <c r="Q258" i="82"/>
  <c r="U186" i="82"/>
  <c r="T186" i="82"/>
  <c r="O58" i="82"/>
  <c r="Q58" i="82"/>
  <c r="N74" i="82"/>
  <c r="O106" i="82"/>
  <c r="O122" i="82"/>
  <c r="O186" i="82"/>
  <c r="N210" i="82"/>
  <c r="N347" i="82"/>
  <c r="U359" i="82"/>
  <c r="T359" i="82"/>
  <c r="U351" i="82"/>
  <c r="T351" i="82"/>
  <c r="T343" i="82"/>
  <c r="U343" i="82"/>
  <c r="U335" i="82"/>
  <c r="T335" i="82"/>
  <c r="U327" i="82"/>
  <c r="T327" i="82"/>
  <c r="U319" i="82"/>
  <c r="T319" i="82"/>
  <c r="T311" i="82"/>
  <c r="U311" i="82"/>
  <c r="U303" i="82"/>
  <c r="T303" i="82"/>
  <c r="U295" i="82"/>
  <c r="T295" i="82"/>
  <c r="T287" i="82"/>
  <c r="U287" i="82"/>
  <c r="T279" i="82"/>
  <c r="U279" i="82"/>
  <c r="U271" i="82"/>
  <c r="T271" i="82"/>
  <c r="U263" i="82"/>
  <c r="T263" i="82"/>
  <c r="U255" i="82"/>
  <c r="T255" i="82"/>
  <c r="U247" i="82"/>
  <c r="T247" i="82"/>
  <c r="U239" i="82"/>
  <c r="T239" i="82"/>
  <c r="U231" i="82"/>
  <c r="T231" i="82"/>
  <c r="U223" i="82"/>
  <c r="T223" i="82"/>
  <c r="U215" i="82"/>
  <c r="T215" i="82"/>
  <c r="U207" i="82"/>
  <c r="T207" i="82"/>
  <c r="U199" i="82"/>
  <c r="T199" i="82"/>
  <c r="U191" i="82"/>
  <c r="T191" i="82"/>
  <c r="U183" i="82"/>
  <c r="T183" i="82"/>
  <c r="U175" i="82"/>
  <c r="T175" i="82"/>
  <c r="U167" i="82"/>
  <c r="T167" i="82"/>
  <c r="U159" i="82"/>
  <c r="T159" i="82"/>
  <c r="U151" i="82"/>
  <c r="T151" i="82"/>
  <c r="U143" i="82"/>
  <c r="T143" i="82"/>
  <c r="U135" i="82"/>
  <c r="T135" i="82"/>
  <c r="U127" i="82"/>
  <c r="T127" i="82"/>
  <c r="T119" i="82"/>
  <c r="U119" i="82"/>
  <c r="U111" i="82"/>
  <c r="T111" i="82"/>
  <c r="U103" i="82"/>
  <c r="T103" i="82"/>
  <c r="U95" i="82"/>
  <c r="T95" i="82"/>
  <c r="U87" i="82"/>
  <c r="T87" i="82"/>
  <c r="U79" i="82"/>
  <c r="T79" i="82"/>
  <c r="U71" i="82"/>
  <c r="T71" i="82"/>
  <c r="U63" i="82"/>
  <c r="T63" i="82"/>
  <c r="U55" i="82"/>
  <c r="T55" i="82"/>
  <c r="T47" i="82"/>
  <c r="U47" i="82"/>
  <c r="U39" i="82"/>
  <c r="T39" i="82"/>
  <c r="T31" i="82"/>
  <c r="U31" i="82"/>
  <c r="T23" i="82"/>
  <c r="U23" i="82"/>
  <c r="U15" i="82"/>
  <c r="T15" i="82"/>
  <c r="U7" i="82"/>
  <c r="T7" i="82"/>
  <c r="O338" i="82"/>
  <c r="Q338" i="82"/>
  <c r="O290" i="82"/>
  <c r="Q290" i="82"/>
  <c r="O242" i="82"/>
  <c r="Q242" i="82"/>
  <c r="O202" i="82"/>
  <c r="Q202" i="82"/>
  <c r="O74" i="82"/>
  <c r="Q74" i="82"/>
  <c r="N42" i="82"/>
  <c r="O82" i="82"/>
  <c r="N299" i="82"/>
  <c r="O307" i="82"/>
  <c r="O327" i="82"/>
  <c r="N332" i="82"/>
  <c r="O347" i="82"/>
  <c r="O352" i="82"/>
  <c r="N363" i="82"/>
  <c r="O358" i="82"/>
  <c r="Q358" i="82"/>
  <c r="O350" i="82"/>
  <c r="Q350" i="82"/>
  <c r="O342" i="82"/>
  <c r="Q342" i="82"/>
  <c r="O334" i="82"/>
  <c r="Q334" i="82"/>
  <c r="O326" i="82"/>
  <c r="Q326" i="82"/>
  <c r="O318" i="82"/>
  <c r="Q318" i="82"/>
  <c r="O310" i="82"/>
  <c r="Q310" i="82"/>
  <c r="T302" i="82"/>
  <c r="U302" i="82"/>
  <c r="O294" i="82"/>
  <c r="Q294" i="82"/>
  <c r="O286" i="82"/>
  <c r="Q286" i="82"/>
  <c r="O278" i="82"/>
  <c r="Q278" i="82"/>
  <c r="O270" i="82"/>
  <c r="Q270" i="82"/>
  <c r="U262" i="82"/>
  <c r="T262" i="82"/>
  <c r="O254" i="82"/>
  <c r="Q254" i="82"/>
  <c r="O246" i="82"/>
  <c r="Q246" i="82"/>
  <c r="O238" i="82"/>
  <c r="Q238" i="82"/>
  <c r="O230" i="82"/>
  <c r="Q230" i="82"/>
  <c r="O222" i="82"/>
  <c r="Q222" i="82"/>
  <c r="O214" i="82"/>
  <c r="Q214" i="82"/>
  <c r="O206" i="82"/>
  <c r="Q206" i="82"/>
  <c r="O198" i="82"/>
  <c r="Q198" i="82"/>
  <c r="U190" i="82"/>
  <c r="T190" i="82"/>
  <c r="O182" i="82"/>
  <c r="Q182" i="82"/>
  <c r="O174" i="82"/>
  <c r="Q174" i="82"/>
  <c r="U166" i="82"/>
  <c r="T166" i="82"/>
  <c r="O158" i="82"/>
  <c r="Q158" i="82"/>
  <c r="O150" i="82"/>
  <c r="Q150" i="82"/>
  <c r="O142" i="82"/>
  <c r="Q142" i="82"/>
  <c r="O134" i="82"/>
  <c r="Q134" i="82"/>
  <c r="U126" i="82"/>
  <c r="T126" i="82"/>
  <c r="U118" i="82"/>
  <c r="T118" i="82"/>
  <c r="O110" i="82"/>
  <c r="Q110" i="82"/>
  <c r="U102" i="82"/>
  <c r="T102" i="82"/>
  <c r="N94" i="82"/>
  <c r="Q94" i="82"/>
  <c r="O86" i="82"/>
  <c r="Q86" i="82"/>
  <c r="N78" i="82"/>
  <c r="Q78" i="82"/>
  <c r="O70" i="82"/>
  <c r="Q70" i="82"/>
  <c r="O62" i="82"/>
  <c r="Q62" i="82"/>
  <c r="O54" i="82"/>
  <c r="Q54" i="82"/>
  <c r="N46" i="82"/>
  <c r="Q46" i="82"/>
  <c r="O38" i="82"/>
  <c r="Q38" i="82"/>
  <c r="O30" i="82"/>
  <c r="Q30" i="82"/>
  <c r="O22" i="82"/>
  <c r="Q22" i="82"/>
  <c r="N14" i="82"/>
  <c r="Q14" i="82"/>
  <c r="O6" i="82"/>
  <c r="Q6" i="82"/>
  <c r="U306" i="82"/>
  <c r="T306" i="82"/>
  <c r="O266" i="82"/>
  <c r="Q266" i="82"/>
  <c r="O234" i="82"/>
  <c r="Q234" i="82"/>
  <c r="O210" i="82"/>
  <c r="Q210" i="82"/>
  <c r="O170" i="82"/>
  <c r="Q170" i="82"/>
  <c r="O66" i="82"/>
  <c r="Q66" i="82"/>
  <c r="N10" i="82"/>
  <c r="O50" i="82"/>
  <c r="N178" i="82"/>
  <c r="N290" i="82"/>
  <c r="O299" i="82"/>
  <c r="N323" i="82"/>
  <c r="N328" i="82"/>
  <c r="N343" i="82"/>
  <c r="N348" i="82"/>
  <c r="N359" i="82"/>
  <c r="O363" i="82"/>
  <c r="O357" i="82"/>
  <c r="Q357" i="82"/>
  <c r="O349" i="82"/>
  <c r="Q349" i="82"/>
  <c r="U341" i="82"/>
  <c r="T341" i="82"/>
  <c r="O333" i="82"/>
  <c r="Q333" i="82"/>
  <c r="T325" i="82"/>
  <c r="U325" i="82"/>
  <c r="O317" i="82"/>
  <c r="Q317" i="82"/>
  <c r="O309" i="82"/>
  <c r="Q309" i="82"/>
  <c r="O301" i="82"/>
  <c r="Q301" i="82"/>
  <c r="O293" i="82"/>
  <c r="Q293" i="82"/>
  <c r="O285" i="82"/>
  <c r="Q285" i="82"/>
  <c r="O277" i="82"/>
  <c r="Q277" i="82"/>
  <c r="O269" i="82"/>
  <c r="Q269" i="82"/>
  <c r="O261" i="82"/>
  <c r="Q261" i="82"/>
  <c r="O253" i="82"/>
  <c r="Q253" i="82"/>
  <c r="U245" i="82"/>
  <c r="T245" i="82"/>
  <c r="U237" i="82"/>
  <c r="T237" i="82"/>
  <c r="O229" i="82"/>
  <c r="Q229" i="82"/>
  <c r="O221" i="82"/>
  <c r="Q221" i="82"/>
  <c r="U213" i="82"/>
  <c r="T213" i="82"/>
  <c r="T205" i="82"/>
  <c r="U205" i="82"/>
  <c r="O197" i="82"/>
  <c r="Q197" i="82"/>
  <c r="O189" i="82"/>
  <c r="Q189" i="82"/>
  <c r="O181" i="82"/>
  <c r="Q181" i="82"/>
  <c r="U173" i="82"/>
  <c r="T173" i="82"/>
  <c r="O165" i="82"/>
  <c r="Q165" i="82"/>
  <c r="O157" i="82"/>
  <c r="Q157" i="82"/>
  <c r="T149" i="82"/>
  <c r="U149" i="82"/>
  <c r="O141" i="82"/>
  <c r="Q141" i="82"/>
  <c r="O133" i="82"/>
  <c r="Q133" i="82"/>
  <c r="O125" i="82"/>
  <c r="Q125" i="82"/>
  <c r="O117" i="82"/>
  <c r="Q117" i="82"/>
  <c r="U109" i="82"/>
  <c r="T109" i="82"/>
  <c r="O101" i="82"/>
  <c r="Q101" i="82"/>
  <c r="O93" i="82"/>
  <c r="Q93" i="82"/>
  <c r="T85" i="82"/>
  <c r="U85" i="82"/>
  <c r="U77" i="82"/>
  <c r="T77" i="82"/>
  <c r="O69" i="82"/>
  <c r="Q69" i="82"/>
  <c r="O61" i="82"/>
  <c r="Q61" i="82"/>
  <c r="U53" i="82"/>
  <c r="T53" i="82"/>
  <c r="U45" i="82"/>
  <c r="T45" i="82"/>
  <c r="O37" i="82"/>
  <c r="Q37" i="82"/>
  <c r="O29" i="82"/>
  <c r="Q29" i="82"/>
  <c r="U21" i="82"/>
  <c r="T21" i="82"/>
  <c r="T13" i="82"/>
  <c r="U13" i="82"/>
  <c r="O5" i="82"/>
  <c r="Q5" i="82"/>
  <c r="O330" i="82"/>
  <c r="Q330" i="82"/>
  <c r="O282" i="82"/>
  <c r="Q282" i="82"/>
  <c r="O226" i="82"/>
  <c r="Q226" i="82"/>
  <c r="O130" i="82"/>
  <c r="Q130" i="82"/>
  <c r="N354" i="82"/>
  <c r="O359" i="82"/>
  <c r="Q2" i="82"/>
  <c r="K364" i="82"/>
  <c r="O356" i="82"/>
  <c r="Q356" i="82"/>
  <c r="U348" i="82"/>
  <c r="T348" i="82"/>
  <c r="O340" i="82"/>
  <c r="Q340" i="82"/>
  <c r="O332" i="82"/>
  <c r="Q332" i="82"/>
  <c r="O324" i="82"/>
  <c r="Q324" i="82"/>
  <c r="U316" i="82"/>
  <c r="T316" i="82"/>
  <c r="O308" i="82"/>
  <c r="Q308" i="82"/>
  <c r="U300" i="82"/>
  <c r="T300" i="82"/>
  <c r="O292" i="82"/>
  <c r="Q292" i="82"/>
  <c r="U284" i="82"/>
  <c r="T284" i="82"/>
  <c r="O276" i="82"/>
  <c r="Q276" i="82"/>
  <c r="O268" i="82"/>
  <c r="Q268" i="82"/>
  <c r="U260" i="82"/>
  <c r="T260" i="82"/>
  <c r="O252" i="82"/>
  <c r="Q252" i="82"/>
  <c r="O244" i="82"/>
  <c r="Q244" i="82"/>
  <c r="O236" i="82"/>
  <c r="Q236" i="82"/>
  <c r="U228" i="82"/>
  <c r="T228" i="82"/>
  <c r="U220" i="82"/>
  <c r="T220" i="82"/>
  <c r="O212" i="82"/>
  <c r="Q212" i="82"/>
  <c r="O204" i="82"/>
  <c r="Q204" i="82"/>
  <c r="U196" i="82"/>
  <c r="T196" i="82"/>
  <c r="U188" i="82"/>
  <c r="T188" i="82"/>
  <c r="U180" i="82"/>
  <c r="T180" i="82"/>
  <c r="U172" i="82"/>
  <c r="T172" i="82"/>
  <c r="U164" i="82"/>
  <c r="T164" i="82"/>
  <c r="U156" i="82"/>
  <c r="T156" i="82"/>
  <c r="U148" i="82"/>
  <c r="T148" i="82"/>
  <c r="U140" i="82"/>
  <c r="T140" i="82"/>
  <c r="U132" i="82"/>
  <c r="T132" i="82"/>
  <c r="T124" i="82"/>
  <c r="U124" i="82"/>
  <c r="U116" i="82"/>
  <c r="T116" i="82"/>
  <c r="U108" i="82"/>
  <c r="T108" i="82"/>
  <c r="U100" i="82"/>
  <c r="T100" i="82"/>
  <c r="U92" i="82"/>
  <c r="T92" i="82"/>
  <c r="U84" i="82"/>
  <c r="T84" i="82"/>
  <c r="U76" i="82"/>
  <c r="T76" i="82"/>
  <c r="U68" i="82"/>
  <c r="T68" i="82"/>
  <c r="U60" i="82"/>
  <c r="T60" i="82"/>
  <c r="U52" i="82"/>
  <c r="T52" i="82"/>
  <c r="U44" i="82"/>
  <c r="T44" i="82"/>
  <c r="U36" i="82"/>
  <c r="T36" i="82"/>
  <c r="U28" i="82"/>
  <c r="T28" i="82"/>
  <c r="U20" i="82"/>
  <c r="T20" i="82"/>
  <c r="U12" i="82"/>
  <c r="T12" i="82"/>
  <c r="U4" i="82"/>
  <c r="T4" i="82"/>
  <c r="O314" i="82"/>
  <c r="Q314" i="82"/>
  <c r="N170" i="82"/>
  <c r="U363" i="82"/>
  <c r="T363" i="82"/>
  <c r="U355" i="82"/>
  <c r="T355" i="82"/>
  <c r="U347" i="82"/>
  <c r="T347" i="82"/>
  <c r="T339" i="82"/>
  <c r="U339" i="82"/>
  <c r="U331" i="82"/>
  <c r="T331" i="82"/>
  <c r="U323" i="82"/>
  <c r="T323" i="82"/>
  <c r="T315" i="82"/>
  <c r="U315" i="82"/>
  <c r="U307" i="82"/>
  <c r="T307" i="82"/>
  <c r="U299" i="82"/>
  <c r="T299" i="82"/>
  <c r="U291" i="82"/>
  <c r="T291" i="82"/>
  <c r="U283" i="82"/>
  <c r="T283" i="82"/>
  <c r="T275" i="82"/>
  <c r="U275" i="82"/>
  <c r="U267" i="82"/>
  <c r="T267" i="82"/>
  <c r="U259" i="82"/>
  <c r="T259" i="82"/>
  <c r="U251" i="82"/>
  <c r="T251" i="82"/>
  <c r="U243" i="82"/>
  <c r="T243" i="82"/>
  <c r="U235" i="82"/>
  <c r="T235" i="82"/>
  <c r="U227" i="82"/>
  <c r="T227" i="82"/>
  <c r="U219" i="82"/>
  <c r="T219" i="82"/>
  <c r="U211" i="82"/>
  <c r="T211" i="82"/>
  <c r="T203" i="82"/>
  <c r="U203" i="82"/>
  <c r="T195" i="82"/>
  <c r="U195" i="82"/>
  <c r="U187" i="82"/>
  <c r="T187" i="82"/>
  <c r="T179" i="82"/>
  <c r="U179" i="82"/>
  <c r="U171" i="82"/>
  <c r="T171" i="82"/>
  <c r="T163" i="82"/>
  <c r="U163" i="82"/>
  <c r="U155" i="82"/>
  <c r="T155" i="82"/>
  <c r="T147" i="82"/>
  <c r="U147" i="82"/>
  <c r="U139" i="82"/>
  <c r="T139" i="82"/>
  <c r="U131" i="82"/>
  <c r="T131" i="82"/>
  <c r="U123" i="82"/>
  <c r="T123" i="82"/>
  <c r="T115" i="82"/>
  <c r="U115" i="82"/>
  <c r="U107" i="82"/>
  <c r="T107" i="82"/>
  <c r="T99" i="82"/>
  <c r="U99" i="82"/>
  <c r="U91" i="82"/>
  <c r="T91" i="82"/>
  <c r="U83" i="82"/>
  <c r="T83" i="82"/>
  <c r="U75" i="82"/>
  <c r="T75" i="82"/>
  <c r="T67" i="82"/>
  <c r="U67" i="82"/>
  <c r="U59" i="82"/>
  <c r="T59" i="82"/>
  <c r="U51" i="82"/>
  <c r="T51" i="82"/>
  <c r="T43" i="82"/>
  <c r="U43" i="82"/>
  <c r="U35" i="82"/>
  <c r="T35" i="82"/>
  <c r="U27" i="82"/>
  <c r="T27" i="82"/>
  <c r="U19" i="82"/>
  <c r="T19" i="82"/>
  <c r="U11" i="82"/>
  <c r="T11" i="82"/>
  <c r="Q3" i="82"/>
  <c r="N3" i="82"/>
  <c r="BF33" i="73"/>
  <c r="BP32" i="73"/>
  <c r="BP33" i="73" s="1"/>
  <c r="BG33" i="73"/>
  <c r="BQ32" i="73"/>
  <c r="BQ33" i="73" s="1"/>
  <c r="N62" i="82"/>
  <c r="N66" i="82"/>
  <c r="N98" i="82"/>
  <c r="N110" i="82"/>
  <c r="N114" i="82"/>
  <c r="N150" i="82"/>
  <c r="N158" i="82"/>
  <c r="N174" i="82"/>
  <c r="N198" i="82"/>
  <c r="N226" i="82"/>
  <c r="N234" i="82"/>
  <c r="N238" i="82"/>
  <c r="N334" i="82"/>
  <c r="N338" i="82"/>
  <c r="N342" i="82"/>
  <c r="N22" i="82"/>
  <c r="N26" i="82"/>
  <c r="N29" i="82"/>
  <c r="N41" i="82"/>
  <c r="N54" i="82"/>
  <c r="N86" i="82"/>
  <c r="N90" i="82"/>
  <c r="O94" i="82"/>
  <c r="N130" i="82"/>
  <c r="N138" i="82"/>
  <c r="N165" i="82"/>
  <c r="N177" i="82"/>
  <c r="N189" i="82"/>
  <c r="N209" i="82"/>
  <c r="N214" i="82"/>
  <c r="N222" i="82"/>
  <c r="N261" i="82"/>
  <c r="N301" i="82"/>
  <c r="O305" i="82"/>
  <c r="N318" i="82"/>
  <c r="N322" i="82"/>
  <c r="N326" i="82"/>
  <c r="N345" i="82"/>
  <c r="N357" i="82"/>
  <c r="O361" i="82"/>
  <c r="N30" i="82"/>
  <c r="N34" i="82"/>
  <c r="N134" i="82"/>
  <c r="N246" i="82"/>
  <c r="N254" i="82"/>
  <c r="N9" i="82"/>
  <c r="N58" i="82"/>
  <c r="N61" i="82"/>
  <c r="N73" i="82"/>
  <c r="N93" i="82"/>
  <c r="N125" i="82"/>
  <c r="N146" i="82"/>
  <c r="N194" i="82"/>
  <c r="N202" i="82"/>
  <c r="N206" i="82"/>
  <c r="N269" i="82"/>
  <c r="N274" i="82"/>
  <c r="N277" i="82"/>
  <c r="N281" i="82"/>
  <c r="N293" i="82"/>
  <c r="N18" i="82"/>
  <c r="N21" i="82"/>
  <c r="N33" i="82"/>
  <c r="N50" i="82"/>
  <c r="N53" i="82"/>
  <c r="N65" i="82"/>
  <c r="N82" i="82"/>
  <c r="N85" i="82"/>
  <c r="N97" i="82"/>
  <c r="N102" i="82"/>
  <c r="N106" i="82"/>
  <c r="N109" i="82"/>
  <c r="N126" i="82"/>
  <c r="N142" i="82"/>
  <c r="N149" i="82"/>
  <c r="N153" i="82"/>
  <c r="N161" i="82"/>
  <c r="N166" i="82"/>
  <c r="N173" i="82"/>
  <c r="N182" i="82"/>
  <c r="N190" i="82"/>
  <c r="N229" i="82"/>
  <c r="N237" i="82"/>
  <c r="N242" i="82"/>
  <c r="N245" i="82"/>
  <c r="N249" i="82"/>
  <c r="N257" i="82"/>
  <c r="N262" i="82"/>
  <c r="N272" i="82"/>
  <c r="N285" i="82"/>
  <c r="O289" i="82"/>
  <c r="N296" i="82"/>
  <c r="N302" i="82"/>
  <c r="N304" i="82"/>
  <c r="N306" i="82"/>
  <c r="N310" i="82"/>
  <c r="N316" i="82"/>
  <c r="N324" i="82"/>
  <c r="N341" i="82"/>
  <c r="N349" i="82"/>
  <c r="O353" i="82"/>
  <c r="N360" i="82"/>
  <c r="N113" i="82"/>
  <c r="N118" i="82"/>
  <c r="N122" i="82"/>
  <c r="N137" i="82"/>
  <c r="N154" i="82"/>
  <c r="N169" i="82"/>
  <c r="N186" i="82"/>
  <c r="N201" i="82"/>
  <c r="N216" i="82"/>
  <c r="N218" i="82"/>
  <c r="N233" i="82"/>
  <c r="N248" i="82"/>
  <c r="N250" i="82"/>
  <c r="N265" i="82"/>
  <c r="N280" i="82"/>
  <c r="N282" i="82"/>
  <c r="N298" i="82"/>
  <c r="N314" i="82"/>
  <c r="N330" i="82"/>
  <c r="N346" i="82"/>
  <c r="N362" i="82"/>
  <c r="M364" i="82"/>
  <c r="O364" i="82" l="1"/>
  <c r="O367" i="82"/>
  <c r="O369" i="82" s="1"/>
  <c r="T330" i="82"/>
  <c r="U330" i="82"/>
  <c r="U29" i="82"/>
  <c r="T29" i="82"/>
  <c r="U61" i="82"/>
  <c r="T61" i="82"/>
  <c r="U93" i="82"/>
  <c r="T93" i="82"/>
  <c r="U125" i="82"/>
  <c r="T125" i="82"/>
  <c r="U157" i="82"/>
  <c r="T157" i="82"/>
  <c r="U189" i="82"/>
  <c r="T189" i="82"/>
  <c r="U221" i="82"/>
  <c r="T221" i="82"/>
  <c r="U253" i="82"/>
  <c r="T253" i="82"/>
  <c r="U285" i="82"/>
  <c r="T285" i="82"/>
  <c r="U317" i="82"/>
  <c r="T317" i="82"/>
  <c r="U349" i="82"/>
  <c r="T349" i="82"/>
  <c r="U202" i="82"/>
  <c r="T202" i="82"/>
  <c r="U58" i="82"/>
  <c r="T58" i="82"/>
  <c r="U354" i="82"/>
  <c r="T354" i="82"/>
  <c r="U320" i="82"/>
  <c r="T320" i="82"/>
  <c r="U34" i="82"/>
  <c r="T34" i="82"/>
  <c r="U98" i="82"/>
  <c r="T98" i="82"/>
  <c r="T138" i="82"/>
  <c r="U138" i="82"/>
  <c r="U178" i="82"/>
  <c r="T178" i="82"/>
  <c r="U314" i="82"/>
  <c r="T314" i="82"/>
  <c r="U252" i="82"/>
  <c r="T252" i="82"/>
  <c r="U170" i="82"/>
  <c r="T170" i="82"/>
  <c r="U30" i="82"/>
  <c r="T30" i="82"/>
  <c r="U62" i="82"/>
  <c r="T62" i="82"/>
  <c r="U94" i="82"/>
  <c r="T94" i="82"/>
  <c r="T158" i="82"/>
  <c r="U158" i="82"/>
  <c r="U222" i="82"/>
  <c r="T222" i="82"/>
  <c r="T254" i="82"/>
  <c r="U254" i="82"/>
  <c r="T286" i="82"/>
  <c r="U286" i="82"/>
  <c r="U318" i="82"/>
  <c r="T318" i="82"/>
  <c r="T350" i="82"/>
  <c r="U350" i="82"/>
  <c r="T194" i="82"/>
  <c r="U194" i="82"/>
  <c r="T9" i="82"/>
  <c r="U9" i="82"/>
  <c r="U41" i="82"/>
  <c r="T41" i="82"/>
  <c r="T73" i="82"/>
  <c r="U73" i="82"/>
  <c r="U105" i="82"/>
  <c r="T105" i="82"/>
  <c r="U169" i="82"/>
  <c r="T169" i="82"/>
  <c r="U265" i="82"/>
  <c r="T265" i="82"/>
  <c r="U297" i="82"/>
  <c r="T297" i="82"/>
  <c r="U329" i="82"/>
  <c r="T329" i="82"/>
  <c r="U361" i="82"/>
  <c r="T361" i="82"/>
  <c r="U130" i="82"/>
  <c r="T130" i="82"/>
  <c r="T5" i="82"/>
  <c r="U5" i="82"/>
  <c r="T37" i="82"/>
  <c r="U37" i="82"/>
  <c r="U69" i="82"/>
  <c r="T69" i="82"/>
  <c r="T101" i="82"/>
  <c r="U101" i="82"/>
  <c r="T133" i="82"/>
  <c r="U133" i="82"/>
  <c r="T165" i="82"/>
  <c r="U165" i="82"/>
  <c r="T197" i="82"/>
  <c r="U197" i="82"/>
  <c r="U229" i="82"/>
  <c r="T229" i="82"/>
  <c r="T261" i="82"/>
  <c r="U261" i="82"/>
  <c r="T293" i="82"/>
  <c r="U293" i="82"/>
  <c r="T357" i="82"/>
  <c r="U357" i="82"/>
  <c r="U242" i="82"/>
  <c r="T242" i="82"/>
  <c r="U296" i="82"/>
  <c r="T296" i="82"/>
  <c r="U328" i="82"/>
  <c r="T328" i="82"/>
  <c r="U360" i="82"/>
  <c r="T360" i="82"/>
  <c r="U10" i="82"/>
  <c r="T10" i="82"/>
  <c r="U42" i="82"/>
  <c r="T42" i="82"/>
  <c r="U146" i="82"/>
  <c r="T146" i="82"/>
  <c r="U218" i="82"/>
  <c r="T218" i="82"/>
  <c r="U292" i="82"/>
  <c r="T292" i="82"/>
  <c r="U324" i="82"/>
  <c r="T324" i="82"/>
  <c r="U356" i="82"/>
  <c r="T356" i="82"/>
  <c r="T210" i="82"/>
  <c r="U210" i="82"/>
  <c r="U6" i="82"/>
  <c r="T6" i="82"/>
  <c r="U38" i="82"/>
  <c r="T38" i="82"/>
  <c r="U70" i="82"/>
  <c r="T70" i="82"/>
  <c r="U134" i="82"/>
  <c r="T134" i="82"/>
  <c r="U198" i="82"/>
  <c r="T198" i="82"/>
  <c r="U230" i="82"/>
  <c r="T230" i="82"/>
  <c r="T294" i="82"/>
  <c r="U294" i="82"/>
  <c r="T326" i="82"/>
  <c r="U326" i="82"/>
  <c r="U358" i="82"/>
  <c r="T358" i="82"/>
  <c r="U250" i="82"/>
  <c r="T250" i="82"/>
  <c r="U17" i="82"/>
  <c r="T17" i="82"/>
  <c r="U49" i="82"/>
  <c r="T49" i="82"/>
  <c r="U81" i="82"/>
  <c r="T81" i="82"/>
  <c r="U177" i="82"/>
  <c r="T177" i="82"/>
  <c r="T209" i="82"/>
  <c r="U209" i="82"/>
  <c r="T241" i="82"/>
  <c r="U241" i="82"/>
  <c r="T305" i="82"/>
  <c r="U305" i="82"/>
  <c r="T337" i="82"/>
  <c r="U337" i="82"/>
  <c r="T226" i="82"/>
  <c r="U226" i="82"/>
  <c r="U141" i="82"/>
  <c r="T141" i="82"/>
  <c r="U269" i="82"/>
  <c r="T269" i="82"/>
  <c r="U301" i="82"/>
  <c r="T301" i="82"/>
  <c r="U333" i="82"/>
  <c r="T333" i="82"/>
  <c r="T290" i="82"/>
  <c r="U290" i="82"/>
  <c r="U258" i="82"/>
  <c r="T258" i="82"/>
  <c r="T208" i="82"/>
  <c r="U208" i="82"/>
  <c r="U240" i="82"/>
  <c r="T240" i="82"/>
  <c r="U272" i="82"/>
  <c r="T272" i="82"/>
  <c r="U114" i="82"/>
  <c r="T114" i="82"/>
  <c r="U154" i="82"/>
  <c r="T154" i="82"/>
  <c r="U274" i="82"/>
  <c r="T274" i="82"/>
  <c r="U3" i="82"/>
  <c r="T3" i="82"/>
  <c r="U204" i="82"/>
  <c r="T204" i="82"/>
  <c r="U236" i="82"/>
  <c r="T236" i="82"/>
  <c r="U268" i="82"/>
  <c r="T268" i="82"/>
  <c r="U332" i="82"/>
  <c r="T332" i="82"/>
  <c r="N364" i="82"/>
  <c r="U234" i="82"/>
  <c r="T234" i="82"/>
  <c r="U14" i="82"/>
  <c r="T14" i="82"/>
  <c r="U46" i="82"/>
  <c r="T46" i="82"/>
  <c r="U78" i="82"/>
  <c r="T78" i="82"/>
  <c r="U110" i="82"/>
  <c r="T110" i="82"/>
  <c r="U142" i="82"/>
  <c r="T142" i="82"/>
  <c r="U174" i="82"/>
  <c r="T174" i="82"/>
  <c r="U206" i="82"/>
  <c r="T206" i="82"/>
  <c r="U238" i="82"/>
  <c r="T238" i="82"/>
  <c r="T270" i="82"/>
  <c r="U270" i="82"/>
  <c r="T334" i="82"/>
  <c r="U334" i="82"/>
  <c r="U121" i="82"/>
  <c r="T121" i="82"/>
  <c r="U185" i="82"/>
  <c r="T185" i="82"/>
  <c r="U281" i="82"/>
  <c r="T281" i="82"/>
  <c r="U345" i="82"/>
  <c r="T345" i="82"/>
  <c r="U282" i="82"/>
  <c r="T282" i="82"/>
  <c r="U117" i="82"/>
  <c r="T117" i="82"/>
  <c r="T181" i="82"/>
  <c r="U181" i="82"/>
  <c r="U277" i="82"/>
  <c r="T277" i="82"/>
  <c r="U309" i="82"/>
  <c r="T309" i="82"/>
  <c r="U74" i="82"/>
  <c r="T74" i="82"/>
  <c r="U338" i="82"/>
  <c r="T338" i="82"/>
  <c r="U322" i="82"/>
  <c r="T322" i="82"/>
  <c r="U312" i="82"/>
  <c r="T312" i="82"/>
  <c r="U344" i="82"/>
  <c r="T344" i="82"/>
  <c r="U26" i="82"/>
  <c r="T26" i="82"/>
  <c r="U90" i="82"/>
  <c r="T90" i="82"/>
  <c r="U162" i="82"/>
  <c r="T162" i="82"/>
  <c r="U346" i="82"/>
  <c r="T346" i="82"/>
  <c r="U212" i="82"/>
  <c r="T212" i="82"/>
  <c r="U244" i="82"/>
  <c r="T244" i="82"/>
  <c r="U276" i="82"/>
  <c r="T276" i="82"/>
  <c r="U308" i="82"/>
  <c r="T308" i="82"/>
  <c r="U340" i="82"/>
  <c r="T340" i="82"/>
  <c r="U2" i="82"/>
  <c r="T2" i="82"/>
  <c r="Q364" i="82"/>
  <c r="U66" i="82"/>
  <c r="T66" i="82"/>
  <c r="T266" i="82"/>
  <c r="U266" i="82"/>
  <c r="U22" i="82"/>
  <c r="T22" i="82"/>
  <c r="U54" i="82"/>
  <c r="T54" i="82"/>
  <c r="U86" i="82"/>
  <c r="T86" i="82"/>
  <c r="U150" i="82"/>
  <c r="T150" i="82"/>
  <c r="U182" i="82"/>
  <c r="T182" i="82"/>
  <c r="U214" i="82"/>
  <c r="T214" i="82"/>
  <c r="U246" i="82"/>
  <c r="T246" i="82"/>
  <c r="U278" i="82"/>
  <c r="T278" i="82"/>
  <c r="T310" i="82"/>
  <c r="U310" i="82"/>
  <c r="T342" i="82"/>
  <c r="U342" i="82"/>
  <c r="U129" i="82"/>
  <c r="T129" i="82"/>
  <c r="U161" i="82"/>
  <c r="T161" i="82"/>
  <c r="T193" i="82"/>
  <c r="U193" i="82"/>
  <c r="U225" i="82"/>
  <c r="T225" i="82"/>
  <c r="U257" i="82"/>
  <c r="T257" i="82"/>
  <c r="U289" i="82"/>
  <c r="T289" i="82"/>
  <c r="U321" i="82"/>
  <c r="T321" i="82"/>
  <c r="U353" i="82"/>
  <c r="T353" i="82"/>
  <c r="N367" i="82"/>
  <c r="N369" i="82" s="1"/>
  <c r="O370" i="82"/>
  <c r="O372" i="82" s="1"/>
  <c r="O373" i="82" s="1"/>
  <c r="T367" i="82" l="1"/>
  <c r="T369" i="82" s="1"/>
  <c r="T370" i="82" s="1"/>
  <c r="T372" i="82" s="1"/>
  <c r="T373" i="82" s="1"/>
  <c r="T364" i="82"/>
  <c r="U367" i="82"/>
  <c r="U369" i="82" s="1"/>
  <c r="U370" i="82" s="1"/>
  <c r="U372" i="82" s="1"/>
  <c r="U373" i="82" s="1"/>
  <c r="U364" i="82"/>
  <c r="O374" i="82"/>
  <c r="DE36" i="73"/>
  <c r="DE38" i="73" s="1"/>
  <c r="CU36" i="73"/>
  <c r="CU38" i="73" s="1"/>
  <c r="CK36" i="73"/>
  <c r="CK38" i="73" s="1"/>
  <c r="CA36" i="73"/>
  <c r="CA38" i="73" s="1"/>
  <c r="BG36" i="73"/>
  <c r="BG38" i="73" s="1"/>
  <c r="BQ36" i="73"/>
  <c r="BQ38" i="73" s="1"/>
  <c r="N370" i="82"/>
  <c r="N372" i="82" s="1"/>
  <c r="N373" i="82" s="1"/>
  <c r="GE36" i="73" l="1"/>
  <c r="GX38" i="73"/>
  <c r="HH38" i="73"/>
  <c r="DD36" i="73"/>
  <c r="DD38" i="73" s="1"/>
  <c r="CJ36" i="73"/>
  <c r="CJ38" i="73" s="1"/>
  <c r="CT36" i="73"/>
  <c r="CT38" i="73" s="1"/>
  <c r="HS38" i="73"/>
  <c r="GP38" i="73"/>
  <c r="FV36" i="73"/>
  <c r="FV38" i="73" s="1"/>
  <c r="FL36" i="73"/>
  <c r="FL38" i="73" s="1"/>
  <c r="GF36" i="73"/>
  <c r="GF38" i="73" s="1"/>
  <c r="U374" i="82"/>
  <c r="FB36" i="73"/>
  <c r="FB38" i="73" s="1"/>
  <c r="EH36" i="73"/>
  <c r="EH38" i="73" s="1"/>
  <c r="ER36" i="73"/>
  <c r="ER38" i="73" s="1"/>
  <c r="HR38" i="73"/>
  <c r="GO38" i="73"/>
  <c r="FU36" i="73"/>
  <c r="FU38" i="73" s="1"/>
  <c r="FK36" i="73"/>
  <c r="FK38" i="73" s="1"/>
  <c r="GE38" i="73"/>
  <c r="FA36" i="73"/>
  <c r="FA38" i="73" s="1"/>
  <c r="EG36" i="73"/>
  <c r="EG38" i="73" s="1"/>
  <c r="EQ36" i="73"/>
  <c r="EQ38" i="73" s="1"/>
  <c r="BZ36" i="73"/>
  <c r="BZ38" i="73" s="1"/>
  <c r="BP36" i="73"/>
  <c r="BP38" i="73" s="1"/>
  <c r="BF36" i="73"/>
  <c r="BF38" i="73" s="1"/>
  <c r="Z38" i="66"/>
  <c r="Y180" i="66"/>
  <c r="Z154" i="66"/>
  <c r="AA128" i="66"/>
  <c r="AA135" i="66" s="1"/>
  <c r="Z128" i="66"/>
  <c r="Z120" i="66"/>
  <c r="Z102" i="66"/>
  <c r="Y181" i="66" s="1"/>
  <c r="Z78" i="66"/>
  <c r="AA78" i="66" s="1"/>
  <c r="AA77" i="66"/>
  <c r="Z64" i="66"/>
  <c r="Z70" i="66" s="1"/>
  <c r="Z53" i="66"/>
  <c r="Z55" i="66" s="1"/>
  <c r="AA42" i="66"/>
  <c r="AA40" i="66"/>
  <c r="HI38" i="73" l="1"/>
  <c r="GY38" i="73"/>
  <c r="AA84" i="66"/>
  <c r="AA93" i="66" s="1"/>
  <c r="Z56" i="66"/>
  <c r="Y179" i="66"/>
  <c r="Y182" i="66" s="1"/>
  <c r="AA183" i="66" l="1"/>
  <c r="AA184" i="66" s="1"/>
  <c r="Z57" i="66"/>
  <c r="AM30" i="73" l="1"/>
  <c r="AM32" i="73" s="1"/>
  <c r="AL30" i="73"/>
  <c r="AL32" i="73" s="1"/>
  <c r="AL26" i="73"/>
  <c r="AL25" i="73"/>
  <c r="AC30" i="73"/>
  <c r="AB30" i="73"/>
  <c r="AB26" i="73"/>
  <c r="AB25" i="73"/>
  <c r="AB32" i="73" l="1"/>
  <c r="AB33" i="73" s="1"/>
  <c r="AC32" i="73"/>
  <c r="AC33" i="73" s="1"/>
  <c r="AL33" i="73"/>
  <c r="AM33" i="73"/>
  <c r="K180" i="52"/>
  <c r="L154" i="52"/>
  <c r="M142" i="52"/>
  <c r="M128" i="52"/>
  <c r="M135" i="52" s="1"/>
  <c r="L128" i="52"/>
  <c r="L120" i="52"/>
  <c r="L102" i="52"/>
  <c r="K181" i="52" s="1"/>
  <c r="L78" i="52"/>
  <c r="M78" i="52" s="1"/>
  <c r="M84" i="52" s="1"/>
  <c r="M93" i="52" s="1"/>
  <c r="L64" i="52"/>
  <c r="L70" i="52" s="1"/>
  <c r="L53" i="52"/>
  <c r="M42" i="52"/>
  <c r="AV142" i="52" s="1"/>
  <c r="M40" i="52"/>
  <c r="M38" i="52"/>
  <c r="R180" i="70"/>
  <c r="S154" i="70"/>
  <c r="T128" i="70"/>
  <c r="T135" i="70" s="1"/>
  <c r="S128" i="70"/>
  <c r="S120" i="70"/>
  <c r="S102" i="70"/>
  <c r="R181" i="70" s="1"/>
  <c r="S78" i="70"/>
  <c r="T78" i="70" s="1"/>
  <c r="T77" i="70"/>
  <c r="S64" i="70"/>
  <c r="S70" i="70" s="1"/>
  <c r="S53" i="70"/>
  <c r="R179" i="70" s="1"/>
  <c r="T42" i="70"/>
  <c r="T40" i="70"/>
  <c r="R180" i="69"/>
  <c r="S154" i="69"/>
  <c r="T128" i="69"/>
  <c r="T135" i="69" s="1"/>
  <c r="S128" i="69"/>
  <c r="S120" i="69"/>
  <c r="S102" i="69"/>
  <c r="R181" i="69" s="1"/>
  <c r="S78" i="69"/>
  <c r="T78" i="69" s="1"/>
  <c r="T77" i="69"/>
  <c r="S64" i="69"/>
  <c r="S70" i="69" s="1"/>
  <c r="S53" i="69"/>
  <c r="R179" i="69" s="1"/>
  <c r="T42" i="69"/>
  <c r="T40" i="69"/>
  <c r="R180" i="67"/>
  <c r="S154" i="67"/>
  <c r="T128" i="67"/>
  <c r="T135" i="67" s="1"/>
  <c r="S128" i="67"/>
  <c r="S120" i="67"/>
  <c r="S102" i="67"/>
  <c r="R181" i="67" s="1"/>
  <c r="S78" i="67"/>
  <c r="T78" i="67" s="1"/>
  <c r="T77" i="67"/>
  <c r="S64" i="67"/>
  <c r="S70" i="67" s="1"/>
  <c r="S53" i="67"/>
  <c r="R179" i="67" s="1"/>
  <c r="T42" i="67"/>
  <c r="T40" i="67"/>
  <c r="R180" i="66"/>
  <c r="S154" i="66"/>
  <c r="T128" i="66"/>
  <c r="T135" i="66" s="1"/>
  <c r="S128" i="66"/>
  <c r="S120" i="66"/>
  <c r="S102" i="66"/>
  <c r="R181" i="66" s="1"/>
  <c r="S78" i="66"/>
  <c r="T78" i="66" s="1"/>
  <c r="T77" i="66"/>
  <c r="S64" i="66"/>
  <c r="S70" i="66" s="1"/>
  <c r="S53" i="66"/>
  <c r="R179" i="66" s="1"/>
  <c r="T42" i="66"/>
  <c r="T40" i="66"/>
  <c r="S38" i="66"/>
  <c r="R180" i="64"/>
  <c r="S154" i="64"/>
  <c r="T128" i="64"/>
  <c r="T135" i="64" s="1"/>
  <c r="S128" i="64"/>
  <c r="S120" i="64"/>
  <c r="S102" i="64"/>
  <c r="R181" i="64" s="1"/>
  <c r="S78" i="64"/>
  <c r="T78" i="64" s="1"/>
  <c r="T77" i="64"/>
  <c r="S64" i="64"/>
  <c r="S70" i="64" s="1"/>
  <c r="S53" i="64"/>
  <c r="S55" i="64" s="1"/>
  <c r="T42" i="64"/>
  <c r="T40" i="64"/>
  <c r="R180" i="60"/>
  <c r="S154" i="60"/>
  <c r="T128" i="60"/>
  <c r="T135" i="60" s="1"/>
  <c r="S128" i="60"/>
  <c r="S120" i="60"/>
  <c r="S102" i="60"/>
  <c r="R181" i="60" s="1"/>
  <c r="S78" i="60"/>
  <c r="T78" i="60" s="1"/>
  <c r="T77" i="60"/>
  <c r="S64" i="60"/>
  <c r="S70" i="60" s="1"/>
  <c r="S53" i="60"/>
  <c r="R179" i="60" s="1"/>
  <c r="T42" i="60"/>
  <c r="T40" i="60"/>
  <c r="R180" i="56"/>
  <c r="S154" i="56"/>
  <c r="T128" i="56"/>
  <c r="T135" i="56" s="1"/>
  <c r="S128" i="56"/>
  <c r="S120" i="56"/>
  <c r="S102" i="56"/>
  <c r="R181" i="56" s="1"/>
  <c r="S78" i="56"/>
  <c r="T78" i="56" s="1"/>
  <c r="T77" i="56"/>
  <c r="S64" i="56"/>
  <c r="S70" i="56" s="1"/>
  <c r="S53" i="56"/>
  <c r="R179" i="56" s="1"/>
  <c r="T42" i="56"/>
  <c r="T40" i="56"/>
  <c r="R180" i="57"/>
  <c r="S154" i="57"/>
  <c r="T128" i="57"/>
  <c r="T135" i="57" s="1"/>
  <c r="S128" i="57"/>
  <c r="S120" i="57"/>
  <c r="S102" i="57"/>
  <c r="R181" i="57" s="1"/>
  <c r="S78" i="57"/>
  <c r="T78" i="57" s="1"/>
  <c r="T77" i="57"/>
  <c r="S64" i="57"/>
  <c r="S70" i="57" s="1"/>
  <c r="S53" i="57"/>
  <c r="R179" i="57" s="1"/>
  <c r="T42" i="57"/>
  <c r="T40" i="57"/>
  <c r="R180" i="55"/>
  <c r="S154" i="55"/>
  <c r="T128" i="55"/>
  <c r="T135" i="55" s="1"/>
  <c r="S128" i="55"/>
  <c r="S120" i="55"/>
  <c r="S102" i="55"/>
  <c r="R181" i="55" s="1"/>
  <c r="S78" i="55"/>
  <c r="T78" i="55" s="1"/>
  <c r="T77" i="55"/>
  <c r="S64" i="55"/>
  <c r="S70" i="55" s="1"/>
  <c r="S53" i="55"/>
  <c r="R179" i="55" s="1"/>
  <c r="T42" i="55"/>
  <c r="T40" i="55"/>
  <c r="R180" i="74"/>
  <c r="S154" i="74"/>
  <c r="T128" i="74"/>
  <c r="T135" i="74" s="1"/>
  <c r="S128" i="74"/>
  <c r="S120" i="74"/>
  <c r="S102" i="74"/>
  <c r="R181" i="74" s="1"/>
  <c r="S78" i="74"/>
  <c r="T78" i="74" s="1"/>
  <c r="T77" i="74"/>
  <c r="S64" i="74"/>
  <c r="S70" i="74" s="1"/>
  <c r="S53" i="74"/>
  <c r="S55" i="74" s="1"/>
  <c r="T42" i="74"/>
  <c r="T40" i="74"/>
  <c r="R180" i="54"/>
  <c r="S154" i="54"/>
  <c r="T128" i="54"/>
  <c r="T135" i="54" s="1"/>
  <c r="S128" i="54"/>
  <c r="S120" i="54"/>
  <c r="S102" i="54"/>
  <c r="R181" i="54" s="1"/>
  <c r="S78" i="54"/>
  <c r="T78" i="54" s="1"/>
  <c r="T77" i="54"/>
  <c r="S64" i="54"/>
  <c r="S70" i="54" s="1"/>
  <c r="S53" i="54"/>
  <c r="R179" i="54" s="1"/>
  <c r="T42" i="54"/>
  <c r="T40" i="54"/>
  <c r="R180" i="37"/>
  <c r="S154" i="37"/>
  <c r="T128" i="37"/>
  <c r="T135" i="37" s="1"/>
  <c r="S128" i="37"/>
  <c r="S120" i="37"/>
  <c r="S102" i="37"/>
  <c r="R181" i="37" s="1"/>
  <c r="S78" i="37"/>
  <c r="T78" i="37" s="1"/>
  <c r="T77" i="37"/>
  <c r="S64" i="37"/>
  <c r="S70" i="37" s="1"/>
  <c r="S53" i="37"/>
  <c r="R179" i="37" s="1"/>
  <c r="T42" i="37"/>
  <c r="T40" i="37"/>
  <c r="R180" i="58"/>
  <c r="S154" i="58"/>
  <c r="T128" i="58"/>
  <c r="T135" i="58" s="1"/>
  <c r="S128" i="58"/>
  <c r="S120" i="58"/>
  <c r="S102" i="58"/>
  <c r="R181" i="58" s="1"/>
  <c r="S78" i="58"/>
  <c r="T78" i="58" s="1"/>
  <c r="T77" i="58"/>
  <c r="S64" i="58"/>
  <c r="S70" i="58" s="1"/>
  <c r="S53" i="58"/>
  <c r="R179" i="58" s="1"/>
  <c r="T42" i="58"/>
  <c r="T40" i="58"/>
  <c r="S55" i="56" l="1"/>
  <c r="T84" i="64"/>
  <c r="T93" i="64" s="1"/>
  <c r="R182" i="56"/>
  <c r="R179" i="64"/>
  <c r="S55" i="57"/>
  <c r="S56" i="57" s="1"/>
  <c r="S55" i="54"/>
  <c r="S56" i="54" s="1"/>
  <c r="T183" i="54" s="1"/>
  <c r="T84" i="55"/>
  <c r="T93" i="55" s="1"/>
  <c r="T84" i="74"/>
  <c r="T93" i="74" s="1"/>
  <c r="R182" i="60"/>
  <c r="T84" i="67"/>
  <c r="T93" i="67" s="1"/>
  <c r="T84" i="60"/>
  <c r="T93" i="60" s="1"/>
  <c r="S56" i="74"/>
  <c r="T84" i="58"/>
  <c r="T93" i="58" s="1"/>
  <c r="S55" i="70"/>
  <c r="S56" i="70" s="1"/>
  <c r="T183" i="70" s="1"/>
  <c r="S55" i="67"/>
  <c r="S56" i="67" s="1"/>
  <c r="R182" i="64"/>
  <c r="S55" i="60"/>
  <c r="S56" i="60" s="1"/>
  <c r="T183" i="60" s="1"/>
  <c r="T184" i="60" s="1"/>
  <c r="T84" i="57"/>
  <c r="T93" i="57" s="1"/>
  <c r="R182" i="57"/>
  <c r="R182" i="55"/>
  <c r="S55" i="55"/>
  <c r="S56" i="55" s="1"/>
  <c r="T183" i="55" s="1"/>
  <c r="T84" i="54"/>
  <c r="T93" i="54" s="1"/>
  <c r="T84" i="70"/>
  <c r="T93" i="70" s="1"/>
  <c r="R182" i="70"/>
  <c r="T84" i="69"/>
  <c r="T93" i="69" s="1"/>
  <c r="R182" i="67"/>
  <c r="R182" i="66"/>
  <c r="S55" i="66"/>
  <c r="S56" i="66" s="1"/>
  <c r="S57" i="66" s="1"/>
  <c r="T84" i="66"/>
  <c r="T93" i="66" s="1"/>
  <c r="T84" i="56"/>
  <c r="T93" i="56" s="1"/>
  <c r="R182" i="69"/>
  <c r="S55" i="69"/>
  <c r="S56" i="69" s="1"/>
  <c r="T183" i="69" s="1"/>
  <c r="T84" i="37"/>
  <c r="T93" i="37" s="1"/>
  <c r="S55" i="37"/>
  <c r="S56" i="37" s="1"/>
  <c r="T183" i="37" s="1"/>
  <c r="R182" i="58"/>
  <c r="AO142" i="52"/>
  <c r="AH142" i="52"/>
  <c r="AA142" i="52"/>
  <c r="R182" i="37"/>
  <c r="R182" i="54"/>
  <c r="S55" i="58"/>
  <c r="M39" i="52"/>
  <c r="L55" i="52"/>
  <c r="K179" i="52"/>
  <c r="K182" i="52" s="1"/>
  <c r="S56" i="64"/>
  <c r="S56" i="56"/>
  <c r="S57" i="56" s="1"/>
  <c r="T183" i="74"/>
  <c r="R179" i="74"/>
  <c r="R182" i="74" s="1"/>
  <c r="S57" i="74"/>
  <c r="I37" i="73"/>
  <c r="H37" i="73"/>
  <c r="I36" i="73"/>
  <c r="H36" i="73"/>
  <c r="I30" i="73"/>
  <c r="H30" i="73"/>
  <c r="H26" i="73"/>
  <c r="H25" i="73"/>
  <c r="D23" i="73"/>
  <c r="F23" i="73" s="1"/>
  <c r="D22" i="73"/>
  <c r="F22" i="73" s="1"/>
  <c r="D21" i="73"/>
  <c r="F21" i="73" s="1"/>
  <c r="D20" i="73"/>
  <c r="F20" i="73" s="1"/>
  <c r="D19" i="73"/>
  <c r="F19" i="73" s="1"/>
  <c r="D18" i="73"/>
  <c r="F18" i="73" s="1"/>
  <c r="D17" i="73"/>
  <c r="F17" i="73" s="1"/>
  <c r="D15" i="73"/>
  <c r="F15" i="73" s="1"/>
  <c r="D13" i="73"/>
  <c r="F13" i="73" s="1"/>
  <c r="D12" i="73"/>
  <c r="F12" i="73" s="1"/>
  <c r="D10" i="73"/>
  <c r="F10" i="73" s="1"/>
  <c r="D8" i="73"/>
  <c r="F8" i="73" s="1"/>
  <c r="C8" i="73"/>
  <c r="D6" i="73"/>
  <c r="H6" i="73" s="1"/>
  <c r="I6" i="73" s="1"/>
  <c r="C6" i="73"/>
  <c r="D5" i="73"/>
  <c r="F5" i="73" s="1"/>
  <c r="C5" i="73"/>
  <c r="S57" i="55" l="1"/>
  <c r="S57" i="57"/>
  <c r="T183" i="57"/>
  <c r="S57" i="60"/>
  <c r="T184" i="69"/>
  <c r="T184" i="57"/>
  <c r="S57" i="54"/>
  <c r="T184" i="70"/>
  <c r="T184" i="55"/>
  <c r="S57" i="70"/>
  <c r="S57" i="69"/>
  <c r="T184" i="54"/>
  <c r="T184" i="37"/>
  <c r="S57" i="37"/>
  <c r="M41" i="52"/>
  <c r="M44" i="52" s="1"/>
  <c r="H38" i="73"/>
  <c r="T184" i="74"/>
  <c r="S56" i="58"/>
  <c r="T183" i="58" s="1"/>
  <c r="T184" i="58" s="1"/>
  <c r="L56" i="52"/>
  <c r="L57" i="52" s="1"/>
  <c r="T183" i="67"/>
  <c r="T184" i="67" s="1"/>
  <c r="S57" i="67"/>
  <c r="T183" i="66"/>
  <c r="T184" i="66" s="1"/>
  <c r="T183" i="64"/>
  <c r="T184" i="64" s="1"/>
  <c r="S57" i="64"/>
  <c r="T183" i="56"/>
  <c r="T184" i="56" s="1"/>
  <c r="I38" i="73"/>
  <c r="F6" i="73"/>
  <c r="H5" i="73"/>
  <c r="H8" i="73"/>
  <c r="I8" i="73" s="1"/>
  <c r="H10" i="73"/>
  <c r="I10" i="73" s="1"/>
  <c r="H12" i="73"/>
  <c r="I12" i="73" s="1"/>
  <c r="H13" i="73"/>
  <c r="I13" i="73" s="1"/>
  <c r="H15" i="73"/>
  <c r="I15" i="73" s="1"/>
  <c r="H17" i="73"/>
  <c r="I17" i="73" s="1"/>
  <c r="H18" i="73"/>
  <c r="I18" i="73" s="1"/>
  <c r="H19" i="73"/>
  <c r="I19" i="73" s="1"/>
  <c r="H20" i="73"/>
  <c r="I20" i="73" s="1"/>
  <c r="H21" i="73"/>
  <c r="I21" i="73" s="1"/>
  <c r="H22" i="73"/>
  <c r="I22" i="73" s="1"/>
  <c r="H23" i="73"/>
  <c r="I23" i="73" s="1"/>
  <c r="H32" i="73"/>
  <c r="H33" i="73" s="1"/>
  <c r="I32" i="73"/>
  <c r="I33" i="73" s="1"/>
  <c r="M54" i="52" l="1"/>
  <c r="M166" i="52"/>
  <c r="M53" i="52"/>
  <c r="M55" i="52" s="1"/>
  <c r="S57" i="58"/>
  <c r="M183" i="52"/>
  <c r="M184" i="52" s="1"/>
  <c r="I5" i="73"/>
  <c r="I24" i="73" s="1"/>
  <c r="I41" i="73" s="1"/>
  <c r="H24" i="73"/>
  <c r="H41" i="73" s="1"/>
  <c r="L78" i="37" l="1"/>
  <c r="M78" i="37" s="1"/>
  <c r="L78" i="54"/>
  <c r="M78" i="54" s="1"/>
  <c r="L78" i="74"/>
  <c r="M78" i="74" s="1"/>
  <c r="L78" i="55"/>
  <c r="M78" i="55" s="1"/>
  <c r="L78" i="57"/>
  <c r="M78" i="57" s="1"/>
  <c r="L78" i="56"/>
  <c r="M78" i="56" s="1"/>
  <c r="L78" i="60"/>
  <c r="M78" i="60" s="1"/>
  <c r="L78" i="64"/>
  <c r="M78" i="64" s="1"/>
  <c r="L78" i="66"/>
  <c r="M78" i="66" s="1"/>
  <c r="L78" i="67"/>
  <c r="M78" i="67" s="1"/>
  <c r="L78" i="69"/>
  <c r="M78" i="69" s="1"/>
  <c r="L78" i="70"/>
  <c r="M78" i="70" s="1"/>
  <c r="T27" i="37"/>
  <c r="T38" i="37" s="1"/>
  <c r="T39" i="37" s="1"/>
  <c r="T41" i="37" s="1"/>
  <c r="T44" i="37" s="1"/>
  <c r="M27" i="54"/>
  <c r="M38" i="54" s="1"/>
  <c r="M39" i="54" s="1"/>
  <c r="M27" i="74"/>
  <c r="M27" i="55"/>
  <c r="M38" i="55" s="1"/>
  <c r="M39" i="55" s="1"/>
  <c r="M27" i="57"/>
  <c r="M27" i="56"/>
  <c r="T27" i="56" s="1"/>
  <c r="M27" i="60"/>
  <c r="M27" i="64"/>
  <c r="T27" i="64" s="1"/>
  <c r="M27" i="67"/>
  <c r="T27" i="67" s="1"/>
  <c r="M27" i="69"/>
  <c r="M27" i="70"/>
  <c r="T27" i="70" s="1"/>
  <c r="T27" i="58"/>
  <c r="K180" i="58"/>
  <c r="M128" i="58"/>
  <c r="M135" i="58" s="1"/>
  <c r="L128" i="58"/>
  <c r="L118" i="58"/>
  <c r="L117" i="58"/>
  <c r="L116" i="58"/>
  <c r="L115" i="58"/>
  <c r="L103" i="58"/>
  <c r="AU103" i="58" s="1"/>
  <c r="L102" i="58"/>
  <c r="K181" i="58" s="1"/>
  <c r="L100" i="58"/>
  <c r="AU100" i="58" s="1"/>
  <c r="M78" i="58"/>
  <c r="M77" i="58"/>
  <c r="L64" i="58"/>
  <c r="L70" i="58" s="1"/>
  <c r="L53" i="58"/>
  <c r="K179" i="58" s="1"/>
  <c r="M42" i="58"/>
  <c r="M40" i="58"/>
  <c r="M38" i="58"/>
  <c r="M39" i="58" s="1"/>
  <c r="K180" i="37"/>
  <c r="M128" i="37"/>
  <c r="M135" i="37" s="1"/>
  <c r="L128" i="37"/>
  <c r="L118" i="37"/>
  <c r="L117" i="37"/>
  <c r="L116" i="37"/>
  <c r="L115" i="37"/>
  <c r="L103" i="37"/>
  <c r="AU103" i="37" s="1"/>
  <c r="L102" i="37"/>
  <c r="L100" i="37"/>
  <c r="M77" i="37"/>
  <c r="L64" i="37"/>
  <c r="L70" i="37" s="1"/>
  <c r="L53" i="37"/>
  <c r="M42" i="37"/>
  <c r="M40" i="37"/>
  <c r="M38" i="37"/>
  <c r="K180" i="54"/>
  <c r="L154" i="54"/>
  <c r="M128" i="54"/>
  <c r="M135" i="54" s="1"/>
  <c r="L128" i="54"/>
  <c r="L118" i="54"/>
  <c r="L117" i="54"/>
  <c r="L116" i="54"/>
  <c r="L115" i="54"/>
  <c r="L103" i="54"/>
  <c r="L102" i="54"/>
  <c r="K181" i="54" s="1"/>
  <c r="L100" i="54"/>
  <c r="M77" i="54"/>
  <c r="L64" i="54"/>
  <c r="L53" i="54"/>
  <c r="L55" i="54" s="1"/>
  <c r="M42" i="54"/>
  <c r="M40" i="54"/>
  <c r="K180" i="74"/>
  <c r="L154" i="74"/>
  <c r="M128" i="74"/>
  <c r="M135" i="74" s="1"/>
  <c r="L128" i="74"/>
  <c r="L118" i="74"/>
  <c r="L117" i="74"/>
  <c r="L116" i="74"/>
  <c r="L115" i="74"/>
  <c r="L103" i="74"/>
  <c r="L102" i="74"/>
  <c r="K181" i="74" s="1"/>
  <c r="L100" i="74"/>
  <c r="M77" i="74"/>
  <c r="L64" i="74"/>
  <c r="L53" i="74"/>
  <c r="L55" i="74" s="1"/>
  <c r="M42" i="74"/>
  <c r="M40" i="74"/>
  <c r="K180" i="55"/>
  <c r="M128" i="55"/>
  <c r="M135" i="55" s="1"/>
  <c r="L128" i="55"/>
  <c r="L118" i="55"/>
  <c r="L117" i="55"/>
  <c r="L116" i="55"/>
  <c r="L115" i="55"/>
  <c r="L103" i="55"/>
  <c r="L102" i="55"/>
  <c r="K181" i="55" s="1"/>
  <c r="L100" i="55"/>
  <c r="M77" i="55"/>
  <c r="L64" i="55"/>
  <c r="L53" i="55"/>
  <c r="K179" i="55" s="1"/>
  <c r="M42" i="55"/>
  <c r="M40" i="55"/>
  <c r="K180" i="57"/>
  <c r="M128" i="57"/>
  <c r="M135" i="57" s="1"/>
  <c r="L128" i="57"/>
  <c r="L118" i="57"/>
  <c r="L117" i="57"/>
  <c r="L116" i="57"/>
  <c r="L115" i="57"/>
  <c r="L103" i="57"/>
  <c r="L102" i="57"/>
  <c r="K181" i="57" s="1"/>
  <c r="L100" i="57"/>
  <c r="M77" i="57"/>
  <c r="L64" i="57"/>
  <c r="L70" i="57" s="1"/>
  <c r="L53" i="57"/>
  <c r="K179" i="57" s="1"/>
  <c r="M42" i="57"/>
  <c r="M40" i="57"/>
  <c r="M38" i="57"/>
  <c r="M39" i="57" s="1"/>
  <c r="K180" i="56"/>
  <c r="M128" i="56"/>
  <c r="M135" i="56" s="1"/>
  <c r="L128" i="56"/>
  <c r="L118" i="56"/>
  <c r="L117" i="56"/>
  <c r="L116" i="56"/>
  <c r="L115" i="56"/>
  <c r="L103" i="56"/>
  <c r="L102" i="56"/>
  <c r="K181" i="56" s="1"/>
  <c r="L100" i="56"/>
  <c r="L101" i="56" s="1"/>
  <c r="M77" i="56"/>
  <c r="L64" i="56"/>
  <c r="L70" i="56" s="1"/>
  <c r="L53" i="56"/>
  <c r="L55" i="56" s="1"/>
  <c r="M42" i="56"/>
  <c r="M40" i="56"/>
  <c r="K180" i="60"/>
  <c r="M128" i="60"/>
  <c r="M135" i="60" s="1"/>
  <c r="L128" i="60"/>
  <c r="L118" i="60"/>
  <c r="L117" i="60"/>
  <c r="L116" i="60"/>
  <c r="L115" i="60"/>
  <c r="L103" i="60"/>
  <c r="L102" i="60"/>
  <c r="K181" i="60" s="1"/>
  <c r="L100" i="60"/>
  <c r="M77" i="60"/>
  <c r="L64" i="60"/>
  <c r="L70" i="60" s="1"/>
  <c r="L53" i="60"/>
  <c r="K179" i="60" s="1"/>
  <c r="M42" i="60"/>
  <c r="M40" i="60"/>
  <c r="K180" i="64"/>
  <c r="M128" i="64"/>
  <c r="M135" i="64" s="1"/>
  <c r="L128" i="64"/>
  <c r="L118" i="64"/>
  <c r="L117" i="64"/>
  <c r="L116" i="64"/>
  <c r="L115" i="64"/>
  <c r="L103" i="64"/>
  <c r="L102" i="64"/>
  <c r="K181" i="64" s="1"/>
  <c r="L100" i="64"/>
  <c r="L101" i="64" s="1"/>
  <c r="M77" i="64"/>
  <c r="L64" i="64"/>
  <c r="L70" i="64" s="1"/>
  <c r="L53" i="64"/>
  <c r="L55" i="64" s="1"/>
  <c r="M42" i="64"/>
  <c r="M40" i="64"/>
  <c r="K180" i="66"/>
  <c r="M128" i="66"/>
  <c r="M135" i="66" s="1"/>
  <c r="L128" i="66"/>
  <c r="L118" i="66"/>
  <c r="L117" i="66"/>
  <c r="L116" i="66"/>
  <c r="L115" i="66"/>
  <c r="L103" i="66"/>
  <c r="L102" i="66"/>
  <c r="L100" i="66"/>
  <c r="M77" i="66"/>
  <c r="L64" i="66"/>
  <c r="L70" i="66" s="1"/>
  <c r="L53" i="66"/>
  <c r="M42" i="66"/>
  <c r="M40" i="66"/>
  <c r="L38" i="66"/>
  <c r="K180" i="67"/>
  <c r="M128" i="67"/>
  <c r="M135" i="67" s="1"/>
  <c r="L128" i="67"/>
  <c r="L118" i="67"/>
  <c r="L117" i="67"/>
  <c r="L116" i="67"/>
  <c r="L115" i="67"/>
  <c r="L103" i="67"/>
  <c r="L102" i="67"/>
  <c r="K181" i="67" s="1"/>
  <c r="L100" i="67"/>
  <c r="M77" i="67"/>
  <c r="L64" i="67"/>
  <c r="L70" i="67" s="1"/>
  <c r="L53" i="67"/>
  <c r="L55" i="67" s="1"/>
  <c r="M42" i="67"/>
  <c r="M40" i="67"/>
  <c r="M38" i="67"/>
  <c r="K180" i="69"/>
  <c r="L154" i="69"/>
  <c r="M128" i="69"/>
  <c r="M135" i="69" s="1"/>
  <c r="L128" i="69"/>
  <c r="L118" i="69"/>
  <c r="L117" i="69"/>
  <c r="L116" i="69"/>
  <c r="L115" i="69"/>
  <c r="L103" i="69"/>
  <c r="L102" i="69"/>
  <c r="K181" i="69" s="1"/>
  <c r="L100" i="69"/>
  <c r="M77" i="69"/>
  <c r="L64" i="69"/>
  <c r="L70" i="69" s="1"/>
  <c r="L53" i="69"/>
  <c r="K179" i="69" s="1"/>
  <c r="M42" i="69"/>
  <c r="M40" i="69"/>
  <c r="K180" i="70"/>
  <c r="L154" i="70"/>
  <c r="M128" i="70"/>
  <c r="M135" i="70" s="1"/>
  <c r="L128" i="70"/>
  <c r="L118" i="70"/>
  <c r="L117" i="70"/>
  <c r="L116" i="70"/>
  <c r="L115" i="70"/>
  <c r="L103" i="70"/>
  <c r="L102" i="70"/>
  <c r="K181" i="70" s="1"/>
  <c r="L100" i="70"/>
  <c r="L101" i="70" s="1"/>
  <c r="M77" i="70"/>
  <c r="L64" i="70"/>
  <c r="L70" i="70" s="1"/>
  <c r="L53" i="70"/>
  <c r="L55" i="70" s="1"/>
  <c r="M42" i="70"/>
  <c r="M40" i="70"/>
  <c r="M38" i="70"/>
  <c r="S30" i="73"/>
  <c r="R30" i="73"/>
  <c r="R26" i="73"/>
  <c r="R25" i="73"/>
  <c r="K182" i="60" l="1"/>
  <c r="L104" i="69"/>
  <c r="L120" i="55"/>
  <c r="M84" i="57"/>
  <c r="M93" i="57" s="1"/>
  <c r="M38" i="64"/>
  <c r="M39" i="64" s="1"/>
  <c r="M38" i="56"/>
  <c r="M39" i="56" s="1"/>
  <c r="M41" i="56" s="1"/>
  <c r="DF100" i="37"/>
  <c r="CY100" i="37"/>
  <c r="AA27" i="64"/>
  <c r="T38" i="64"/>
  <c r="M84" i="64"/>
  <c r="M93" i="64" s="1"/>
  <c r="M38" i="60"/>
  <c r="T27" i="60"/>
  <c r="L104" i="57"/>
  <c r="BP103" i="57"/>
  <c r="BI103" i="57"/>
  <c r="AU103" i="57"/>
  <c r="AA27" i="57"/>
  <c r="T27" i="57"/>
  <c r="T38" i="57" s="1"/>
  <c r="T39" i="57" s="1"/>
  <c r="T41" i="57" s="1"/>
  <c r="T44" i="57" s="1"/>
  <c r="BP100" i="57"/>
  <c r="BI100" i="57"/>
  <c r="AU100" i="57"/>
  <c r="CD103" i="55"/>
  <c r="BW103" i="55"/>
  <c r="BB103" i="55"/>
  <c r="BI103" i="55"/>
  <c r="BJ103" i="55" s="1"/>
  <c r="AU103" i="55"/>
  <c r="M84" i="55"/>
  <c r="M93" i="55" s="1"/>
  <c r="L55" i="55"/>
  <c r="AA27" i="55"/>
  <c r="AA38" i="55" s="1"/>
  <c r="T27" i="55"/>
  <c r="T38" i="55" s="1"/>
  <c r="T39" i="55" s="1"/>
  <c r="T41" i="55" s="1"/>
  <c r="T44" i="55" s="1"/>
  <c r="L101" i="55"/>
  <c r="BI100" i="55"/>
  <c r="AU100" i="55"/>
  <c r="S103" i="74"/>
  <c r="S104" i="74" s="1"/>
  <c r="BI103" i="74"/>
  <c r="BP103" i="74"/>
  <c r="AU103" i="74"/>
  <c r="M84" i="74"/>
  <c r="M93" i="74" s="1"/>
  <c r="L101" i="74"/>
  <c r="BI100" i="74"/>
  <c r="BP100" i="74"/>
  <c r="AU100" i="74"/>
  <c r="BI100" i="54"/>
  <c r="AU100" i="54"/>
  <c r="S103" i="54"/>
  <c r="S104" i="54" s="1"/>
  <c r="BI103" i="54"/>
  <c r="BJ103" i="54" s="1"/>
  <c r="AU103" i="54"/>
  <c r="BB100" i="37"/>
  <c r="CD100" i="37"/>
  <c r="AA27" i="70"/>
  <c r="AA38" i="70" s="1"/>
  <c r="T38" i="70"/>
  <c r="L120" i="70"/>
  <c r="M84" i="70"/>
  <c r="M93" i="70" s="1"/>
  <c r="K182" i="69"/>
  <c r="L120" i="69"/>
  <c r="AA27" i="67"/>
  <c r="AA38" i="67" s="1"/>
  <c r="T38" i="67"/>
  <c r="L56" i="67"/>
  <c r="M183" i="67" s="1"/>
  <c r="L104" i="67"/>
  <c r="L101" i="66"/>
  <c r="Z100" i="66"/>
  <c r="L104" i="66"/>
  <c r="Z103" i="66"/>
  <c r="L104" i="56"/>
  <c r="L106" i="56" s="1"/>
  <c r="L55" i="69"/>
  <c r="L56" i="69" s="1"/>
  <c r="L57" i="69" s="1"/>
  <c r="M41" i="58"/>
  <c r="M44" i="58" s="1"/>
  <c r="AA27" i="56"/>
  <c r="T38" i="56"/>
  <c r="M38" i="69"/>
  <c r="M39" i="69" s="1"/>
  <c r="T27" i="69"/>
  <c r="L101" i="37"/>
  <c r="BW100" i="37"/>
  <c r="BX100" i="37" s="1"/>
  <c r="AU100" i="37"/>
  <c r="AU104" i="37"/>
  <c r="AV104" i="37" s="1"/>
  <c r="AV103" i="37"/>
  <c r="AU101" i="58"/>
  <c r="AV101" i="58" s="1"/>
  <c r="AV100" i="58"/>
  <c r="AU104" i="58"/>
  <c r="AV104" i="58" s="1"/>
  <c r="AV103" i="58"/>
  <c r="L55" i="58"/>
  <c r="L56" i="58" s="1"/>
  <c r="T69" i="37"/>
  <c r="T68" i="37"/>
  <c r="T54" i="37"/>
  <c r="T116" i="37"/>
  <c r="T64" i="37"/>
  <c r="T115" i="37"/>
  <c r="T119" i="37"/>
  <c r="T65" i="37"/>
  <c r="T67" i="37"/>
  <c r="T102" i="37"/>
  <c r="T117" i="37"/>
  <c r="T105" i="37"/>
  <c r="T62" i="37"/>
  <c r="T66" i="37"/>
  <c r="T118" i="37"/>
  <c r="T56" i="37"/>
  <c r="T114" i="37"/>
  <c r="T166" i="37"/>
  <c r="T63" i="37"/>
  <c r="T53" i="37"/>
  <c r="M41" i="54"/>
  <c r="M44" i="54" s="1"/>
  <c r="L120" i="54"/>
  <c r="AA27" i="54"/>
  <c r="T27" i="54"/>
  <c r="T38" i="54" s="1"/>
  <c r="T39" i="54" s="1"/>
  <c r="T41" i="54" s="1"/>
  <c r="T44" i="54" s="1"/>
  <c r="M38" i="74"/>
  <c r="M39" i="74" s="1"/>
  <c r="M41" i="74" s="1"/>
  <c r="M44" i="74" s="1"/>
  <c r="M53" i="74" s="1"/>
  <c r="AA27" i="74"/>
  <c r="T27" i="74"/>
  <c r="T38" i="74" s="1"/>
  <c r="L104" i="58"/>
  <c r="AA38" i="58"/>
  <c r="AA39" i="58" s="1"/>
  <c r="AA41" i="58" s="1"/>
  <c r="AA44" i="58" s="1"/>
  <c r="AH38" i="58"/>
  <c r="T38" i="58"/>
  <c r="L104" i="64"/>
  <c r="L106" i="64" s="1"/>
  <c r="L55" i="57"/>
  <c r="L56" i="57" s="1"/>
  <c r="L120" i="58"/>
  <c r="L120" i="67"/>
  <c r="M84" i="66"/>
  <c r="M93" i="66" s="1"/>
  <c r="L120" i="66"/>
  <c r="L120" i="64"/>
  <c r="L56" i="56"/>
  <c r="M183" i="56" s="1"/>
  <c r="M84" i="56"/>
  <c r="M93" i="56" s="1"/>
  <c r="K179" i="56"/>
  <c r="K182" i="56" s="1"/>
  <c r="M84" i="37"/>
  <c r="M93" i="37" s="1"/>
  <c r="L104" i="37"/>
  <c r="K182" i="57"/>
  <c r="M84" i="67"/>
  <c r="M93" i="67" s="1"/>
  <c r="L104" i="70"/>
  <c r="L106" i="70" s="1"/>
  <c r="K179" i="70"/>
  <c r="K182" i="70" s="1"/>
  <c r="M41" i="64"/>
  <c r="M44" i="64" s="1"/>
  <c r="M53" i="64" s="1"/>
  <c r="L120" i="56"/>
  <c r="K182" i="55"/>
  <c r="M84" i="69"/>
  <c r="M93" i="69" s="1"/>
  <c r="M41" i="55"/>
  <c r="M44" i="55" s="1"/>
  <c r="L154" i="57"/>
  <c r="L56" i="70"/>
  <c r="L57" i="70" s="1"/>
  <c r="K179" i="66"/>
  <c r="L55" i="66"/>
  <c r="L154" i="55"/>
  <c r="L101" i="69"/>
  <c r="M84" i="60"/>
  <c r="M93" i="60" s="1"/>
  <c r="L120" i="57"/>
  <c r="M39" i="67"/>
  <c r="M41" i="67" s="1"/>
  <c r="K181" i="66"/>
  <c r="M39" i="60"/>
  <c r="L120" i="60"/>
  <c r="L101" i="57"/>
  <c r="L106" i="57" s="1"/>
  <c r="M39" i="70"/>
  <c r="M41" i="70" s="1"/>
  <c r="L154" i="64"/>
  <c r="L120" i="37"/>
  <c r="L104" i="60"/>
  <c r="K179" i="37"/>
  <c r="L55" i="37"/>
  <c r="L154" i="58"/>
  <c r="L154" i="67"/>
  <c r="L56" i="64"/>
  <c r="L57" i="64" s="1"/>
  <c r="M84" i="54"/>
  <c r="M93" i="54" s="1"/>
  <c r="M84" i="58"/>
  <c r="M93" i="58" s="1"/>
  <c r="K182" i="58"/>
  <c r="L70" i="54"/>
  <c r="L56" i="54" s="1"/>
  <c r="K181" i="37"/>
  <c r="L101" i="67"/>
  <c r="L55" i="60"/>
  <c r="L154" i="60"/>
  <c r="M41" i="57"/>
  <c r="M44" i="57" s="1"/>
  <c r="L70" i="55"/>
  <c r="L104" i="55" s="1"/>
  <c r="K179" i="74"/>
  <c r="K182" i="74" s="1"/>
  <c r="L101" i="58"/>
  <c r="K179" i="67"/>
  <c r="K182" i="67" s="1"/>
  <c r="K179" i="64"/>
  <c r="K182" i="64" s="1"/>
  <c r="L154" i="66"/>
  <c r="L101" i="54"/>
  <c r="M39" i="37"/>
  <c r="M41" i="37" s="1"/>
  <c r="L154" i="37"/>
  <c r="L101" i="60"/>
  <c r="L154" i="56"/>
  <c r="L70" i="74"/>
  <c r="L104" i="74" s="1"/>
  <c r="L106" i="74" s="1"/>
  <c r="K179" i="54"/>
  <c r="K182" i="54" s="1"/>
  <c r="L120" i="74"/>
  <c r="R32" i="73"/>
  <c r="R33" i="73" s="1"/>
  <c r="S32" i="73"/>
  <c r="S33" i="73" s="1"/>
  <c r="L106" i="55" l="1"/>
  <c r="T103" i="54"/>
  <c r="L106" i="60"/>
  <c r="M184" i="56"/>
  <c r="M41" i="69"/>
  <c r="M44" i="69" s="1"/>
  <c r="T55" i="37"/>
  <c r="BB101" i="37"/>
  <c r="BC101" i="37" s="1"/>
  <c r="L56" i="55"/>
  <c r="M183" i="55" s="1"/>
  <c r="M184" i="55" s="1"/>
  <c r="BC100" i="37"/>
  <c r="L57" i="67"/>
  <c r="CY101" i="37"/>
  <c r="CZ101" i="37" s="1"/>
  <c r="CZ100" i="37"/>
  <c r="DF101" i="37"/>
  <c r="DG101" i="37" s="1"/>
  <c r="DG100" i="37"/>
  <c r="T39" i="64"/>
  <c r="T41" i="64" s="1"/>
  <c r="AA38" i="64"/>
  <c r="AH27" i="64"/>
  <c r="AA27" i="60"/>
  <c r="T38" i="60"/>
  <c r="T39" i="60" s="1"/>
  <c r="T41" i="60" s="1"/>
  <c r="T44" i="60" s="1"/>
  <c r="BI101" i="57"/>
  <c r="BP101" i="57"/>
  <c r="T116" i="57"/>
  <c r="T119" i="57"/>
  <c r="T65" i="57"/>
  <c r="T166" i="57"/>
  <c r="T63" i="57"/>
  <c r="T54" i="57"/>
  <c r="T118" i="57"/>
  <c r="T105" i="57"/>
  <c r="T62" i="57"/>
  <c r="T117" i="57"/>
  <c r="T115" i="57"/>
  <c r="T102" i="57"/>
  <c r="T53" i="57"/>
  <c r="T66" i="57"/>
  <c r="T68" i="57"/>
  <c r="T67" i="57"/>
  <c r="T69" i="57"/>
  <c r="T114" i="57"/>
  <c r="T56" i="57"/>
  <c r="T64" i="57"/>
  <c r="AA38" i="57"/>
  <c r="AH27" i="57"/>
  <c r="AU104" i="57"/>
  <c r="BI104" i="57"/>
  <c r="BP104" i="57"/>
  <c r="AU101" i="57"/>
  <c r="AA39" i="55"/>
  <c r="AA41" i="55" s="1"/>
  <c r="AA44" i="55" s="1"/>
  <c r="BI104" i="55"/>
  <c r="BJ104" i="55" s="1"/>
  <c r="AU104" i="55"/>
  <c r="AV104" i="55" s="1"/>
  <c r="AV103" i="55"/>
  <c r="AU101" i="55"/>
  <c r="AV101" i="55" s="1"/>
  <c r="AV100" i="55"/>
  <c r="BI101" i="55"/>
  <c r="BJ101" i="55" s="1"/>
  <c r="BJ100" i="55"/>
  <c r="BB104" i="55"/>
  <c r="BC104" i="55" s="1"/>
  <c r="BC103" i="55"/>
  <c r="BW104" i="55"/>
  <c r="BX104" i="55" s="1"/>
  <c r="BX103" i="55"/>
  <c r="T56" i="55"/>
  <c r="T105" i="55"/>
  <c r="T65" i="55"/>
  <c r="T116" i="55"/>
  <c r="T66" i="55"/>
  <c r="T62" i="55"/>
  <c r="T53" i="55"/>
  <c r="T63" i="55"/>
  <c r="T166" i="55"/>
  <c r="T54" i="55"/>
  <c r="T117" i="55"/>
  <c r="T68" i="55"/>
  <c r="T115" i="55"/>
  <c r="T102" i="55"/>
  <c r="T67" i="55"/>
  <c r="T64" i="55"/>
  <c r="T114" i="55"/>
  <c r="T118" i="55"/>
  <c r="T119" i="55"/>
  <c r="T69" i="55"/>
  <c r="CE103" i="55"/>
  <c r="CD104" i="55"/>
  <c r="CE104" i="55" s="1"/>
  <c r="BP101" i="74"/>
  <c r="BQ101" i="74" s="1"/>
  <c r="BQ100" i="74"/>
  <c r="BI101" i="74"/>
  <c r="BJ101" i="74" s="1"/>
  <c r="BJ100" i="74"/>
  <c r="AU104" i="74"/>
  <c r="AV104" i="74" s="1"/>
  <c r="AV103" i="74"/>
  <c r="BP104" i="74"/>
  <c r="BQ104" i="74" s="1"/>
  <c r="BQ103" i="74"/>
  <c r="BI104" i="74"/>
  <c r="BJ104" i="74" s="1"/>
  <c r="BJ103" i="74"/>
  <c r="AU101" i="74"/>
  <c r="AV101" i="74" s="1"/>
  <c r="AV100" i="74"/>
  <c r="BI104" i="54"/>
  <c r="BJ104" i="54" s="1"/>
  <c r="AU104" i="54"/>
  <c r="AV104" i="54" s="1"/>
  <c r="AV103" i="54"/>
  <c r="AU101" i="54"/>
  <c r="AV101" i="54" s="1"/>
  <c r="AV100" i="54"/>
  <c r="BI101" i="54"/>
  <c r="BJ101" i="54" s="1"/>
  <c r="BJ100" i="54"/>
  <c r="CE100" i="37"/>
  <c r="CD101" i="37"/>
  <c r="CE101" i="37" s="1"/>
  <c r="BC106" i="37"/>
  <c r="BC168" i="37" s="1"/>
  <c r="BC171" i="37" s="1"/>
  <c r="T39" i="70"/>
  <c r="T41" i="70" s="1"/>
  <c r="T44" i="70" s="1"/>
  <c r="AA39" i="70"/>
  <c r="AA41" i="70" s="1"/>
  <c r="AA44" i="70" s="1"/>
  <c r="T39" i="67"/>
  <c r="AA39" i="67"/>
  <c r="AA41" i="67" s="1"/>
  <c r="AA44" i="67" s="1"/>
  <c r="Z104" i="66"/>
  <c r="Z101" i="66"/>
  <c r="L106" i="66"/>
  <c r="T57" i="37"/>
  <c r="T91" i="37" s="1"/>
  <c r="T39" i="56"/>
  <c r="T41" i="56" s="1"/>
  <c r="T44" i="56" s="1"/>
  <c r="AA38" i="56"/>
  <c r="AA39" i="56" s="1"/>
  <c r="AA41" i="56" s="1"/>
  <c r="AA44" i="56" s="1"/>
  <c r="AH27" i="56"/>
  <c r="AA27" i="69"/>
  <c r="AA38" i="69" s="1"/>
  <c r="T38" i="69"/>
  <c r="L106" i="37"/>
  <c r="AU101" i="37"/>
  <c r="AV101" i="37" s="1"/>
  <c r="AV100" i="37"/>
  <c r="BW101" i="37"/>
  <c r="BX101" i="37" s="1"/>
  <c r="BX106" i="37" s="1"/>
  <c r="M183" i="58"/>
  <c r="M184" i="58" s="1"/>
  <c r="L57" i="58"/>
  <c r="AU106" i="58"/>
  <c r="AH39" i="58"/>
  <c r="AH41" i="58" s="1"/>
  <c r="AH44" i="58" s="1"/>
  <c r="AV106" i="58"/>
  <c r="AV168" i="58" s="1"/>
  <c r="K182" i="37"/>
  <c r="T120" i="37"/>
  <c r="T134" i="37" s="1"/>
  <c r="T136" i="37" s="1"/>
  <c r="T169" i="37" s="1"/>
  <c r="T70" i="37"/>
  <c r="T92" i="37" s="1"/>
  <c r="AA38" i="54"/>
  <c r="T63" i="54"/>
  <c r="T65" i="54"/>
  <c r="T166" i="54"/>
  <c r="T67" i="54"/>
  <c r="T64" i="54"/>
  <c r="T119" i="54"/>
  <c r="T54" i="54"/>
  <c r="T62" i="54"/>
  <c r="T68" i="54"/>
  <c r="T56" i="54"/>
  <c r="T105" i="54"/>
  <c r="T114" i="54"/>
  <c r="T117" i="54"/>
  <c r="T118" i="54"/>
  <c r="T116" i="54"/>
  <c r="T66" i="54"/>
  <c r="T69" i="54"/>
  <c r="T115" i="54"/>
  <c r="T53" i="54"/>
  <c r="T102" i="54"/>
  <c r="T104" i="54"/>
  <c r="AA38" i="74"/>
  <c r="T39" i="74"/>
  <c r="T41" i="74" s="1"/>
  <c r="AA66" i="58"/>
  <c r="AA69" i="58"/>
  <c r="AA166" i="58"/>
  <c r="AA103" i="58"/>
  <c r="AA53" i="58"/>
  <c r="AA104" i="58"/>
  <c r="AA114" i="58"/>
  <c r="AA63" i="58"/>
  <c r="AA65" i="58"/>
  <c r="AA68" i="58"/>
  <c r="AA101" i="58"/>
  <c r="AA102" i="58"/>
  <c r="AA119" i="58"/>
  <c r="AA54" i="58"/>
  <c r="AA62" i="58"/>
  <c r="AA117" i="58"/>
  <c r="AA118" i="58"/>
  <c r="AA100" i="58"/>
  <c r="AA56" i="58"/>
  <c r="AA105" i="58"/>
  <c r="AA67" i="58"/>
  <c r="AA115" i="58"/>
  <c r="AA64" i="58"/>
  <c r="AA116" i="58"/>
  <c r="T39" i="58"/>
  <c r="T41" i="58" s="1"/>
  <c r="L57" i="56"/>
  <c r="M44" i="67"/>
  <c r="M69" i="67" s="1"/>
  <c r="M114" i="64"/>
  <c r="M66" i="64"/>
  <c r="M104" i="64"/>
  <c r="M105" i="64"/>
  <c r="M65" i="64"/>
  <c r="M119" i="64"/>
  <c r="M103" i="64"/>
  <c r="M63" i="64"/>
  <c r="M56" i="64"/>
  <c r="M118" i="64"/>
  <c r="M102" i="64"/>
  <c r="M117" i="64"/>
  <c r="M101" i="64"/>
  <c r="M69" i="64"/>
  <c r="M116" i="64"/>
  <c r="M100" i="64"/>
  <c r="M68" i="64"/>
  <c r="M62" i="64"/>
  <c r="M115" i="64"/>
  <c r="M67" i="64"/>
  <c r="M64" i="64"/>
  <c r="M105" i="74"/>
  <c r="M63" i="74"/>
  <c r="M69" i="74"/>
  <c r="M104" i="74"/>
  <c r="M100" i="74"/>
  <c r="M62" i="74"/>
  <c r="M118" i="74"/>
  <c r="M114" i="74"/>
  <c r="M102" i="74"/>
  <c r="M68" i="74"/>
  <c r="M119" i="74"/>
  <c r="M103" i="74"/>
  <c r="M117" i="74"/>
  <c r="M101" i="74"/>
  <c r="M67" i="74"/>
  <c r="M116" i="74"/>
  <c r="M66" i="74"/>
  <c r="M115" i="74"/>
  <c r="M65" i="74"/>
  <c r="M64" i="74"/>
  <c r="M44" i="37"/>
  <c r="M54" i="37" s="1"/>
  <c r="M116" i="54"/>
  <c r="M100" i="54"/>
  <c r="M64" i="54"/>
  <c r="M62" i="54"/>
  <c r="M114" i="54"/>
  <c r="M115" i="54"/>
  <c r="M63" i="54"/>
  <c r="M105" i="54"/>
  <c r="M69" i="54"/>
  <c r="M68" i="54"/>
  <c r="M119" i="54"/>
  <c r="M103" i="54"/>
  <c r="M67" i="54"/>
  <c r="M56" i="54"/>
  <c r="M118" i="54"/>
  <c r="M102" i="54"/>
  <c r="M66" i="54"/>
  <c r="M117" i="54"/>
  <c r="M101" i="54"/>
  <c r="M65" i="54"/>
  <c r="M115" i="57"/>
  <c r="M69" i="57"/>
  <c r="M56" i="57"/>
  <c r="M68" i="57"/>
  <c r="M104" i="57"/>
  <c r="M100" i="57"/>
  <c r="M66" i="57"/>
  <c r="M62" i="57"/>
  <c r="M67" i="57"/>
  <c r="M119" i="57"/>
  <c r="M103" i="57"/>
  <c r="M65" i="57"/>
  <c r="M118" i="57"/>
  <c r="M114" i="57"/>
  <c r="M102" i="57"/>
  <c r="M64" i="57"/>
  <c r="M117" i="57"/>
  <c r="M101" i="57"/>
  <c r="M63" i="57"/>
  <c r="M105" i="57"/>
  <c r="M116" i="57"/>
  <c r="M105" i="69"/>
  <c r="M63" i="69"/>
  <c r="M104" i="69"/>
  <c r="M100" i="69"/>
  <c r="M62" i="69"/>
  <c r="M103" i="69"/>
  <c r="M118" i="69"/>
  <c r="M114" i="69"/>
  <c r="M102" i="69"/>
  <c r="M68" i="69"/>
  <c r="M119" i="69"/>
  <c r="M69" i="69"/>
  <c r="M117" i="69"/>
  <c r="M101" i="69"/>
  <c r="M67" i="69"/>
  <c r="M116" i="69"/>
  <c r="M66" i="69"/>
  <c r="M115" i="69"/>
  <c r="M65" i="69"/>
  <c r="M56" i="69"/>
  <c r="M64" i="69"/>
  <c r="M53" i="58"/>
  <c r="M115" i="58"/>
  <c r="M69" i="58"/>
  <c r="M56" i="58"/>
  <c r="M68" i="58"/>
  <c r="M104" i="58"/>
  <c r="M100" i="58"/>
  <c r="M66" i="58"/>
  <c r="M62" i="58"/>
  <c r="M105" i="58"/>
  <c r="M119" i="58"/>
  <c r="M103" i="58"/>
  <c r="M65" i="58"/>
  <c r="M118" i="58"/>
  <c r="M114" i="58"/>
  <c r="M102" i="58"/>
  <c r="M64" i="58"/>
  <c r="M67" i="58"/>
  <c r="M117" i="58"/>
  <c r="M101" i="58"/>
  <c r="M63" i="58"/>
  <c r="M116" i="58"/>
  <c r="M118" i="55"/>
  <c r="M102" i="55"/>
  <c r="M62" i="55"/>
  <c r="M117" i="55"/>
  <c r="M101" i="55"/>
  <c r="M69" i="55"/>
  <c r="M68" i="55"/>
  <c r="M115" i="55"/>
  <c r="M67" i="55"/>
  <c r="M114" i="55"/>
  <c r="M66" i="55"/>
  <c r="M100" i="55"/>
  <c r="M105" i="55"/>
  <c r="M65" i="55"/>
  <c r="M116" i="55"/>
  <c r="M104" i="55"/>
  <c r="M64" i="55"/>
  <c r="M119" i="55"/>
  <c r="M103" i="55"/>
  <c r="M63" i="55"/>
  <c r="M183" i="54"/>
  <c r="M184" i="54" s="1"/>
  <c r="L57" i="54"/>
  <c r="M54" i="69"/>
  <c r="M53" i="69"/>
  <c r="M166" i="69"/>
  <c r="M53" i="54"/>
  <c r="L106" i="67"/>
  <c r="L56" i="37"/>
  <c r="L57" i="37" s="1"/>
  <c r="L104" i="54"/>
  <c r="M104" i="54" s="1"/>
  <c r="M41" i="60"/>
  <c r="M44" i="60" s="1"/>
  <c r="L56" i="74"/>
  <c r="M56" i="74" s="1"/>
  <c r="M184" i="67"/>
  <c r="M54" i="54"/>
  <c r="M166" i="54"/>
  <c r="L106" i="58"/>
  <c r="M183" i="70"/>
  <c r="M184" i="70" s="1"/>
  <c r="M54" i="74"/>
  <c r="M55" i="74" s="1"/>
  <c r="M166" i="74"/>
  <c r="M54" i="58"/>
  <c r="M166" i="58"/>
  <c r="M183" i="69"/>
  <c r="M184" i="69" s="1"/>
  <c r="L106" i="69"/>
  <c r="M44" i="56"/>
  <c r="M183" i="57"/>
  <c r="M184" i="57" s="1"/>
  <c r="M183" i="64"/>
  <c r="M184" i="64" s="1"/>
  <c r="M166" i="55"/>
  <c r="M54" i="55"/>
  <c r="M53" i="55"/>
  <c r="L56" i="66"/>
  <c r="L57" i="66" s="1"/>
  <c r="M54" i="57"/>
  <c r="M53" i="57"/>
  <c r="M166" i="57"/>
  <c r="L56" i="60"/>
  <c r="M54" i="64"/>
  <c r="M55" i="64" s="1"/>
  <c r="M166" i="64"/>
  <c r="L57" i="57"/>
  <c r="M44" i="70"/>
  <c r="K182" i="66"/>
  <c r="D180" i="37"/>
  <c r="D180" i="54"/>
  <c r="D180" i="74"/>
  <c r="D180" i="55"/>
  <c r="D180" i="57"/>
  <c r="D180" i="56"/>
  <c r="D180" i="60"/>
  <c r="D180" i="64"/>
  <c r="D180" i="66"/>
  <c r="D180" i="67"/>
  <c r="D180" i="69"/>
  <c r="D180" i="70"/>
  <c r="D180" i="58"/>
  <c r="D180" i="52"/>
  <c r="M57" i="64" l="1"/>
  <c r="M91" i="64" s="1"/>
  <c r="M56" i="55"/>
  <c r="L57" i="55"/>
  <c r="M117" i="67"/>
  <c r="M115" i="67"/>
  <c r="M53" i="67"/>
  <c r="BI106" i="74"/>
  <c r="T94" i="37"/>
  <c r="T167" i="37" s="1"/>
  <c r="BC106" i="55"/>
  <c r="AU106" i="54"/>
  <c r="CY106" i="37"/>
  <c r="CD106" i="37"/>
  <c r="BP106" i="57"/>
  <c r="DG106" i="37"/>
  <c r="DG168" i="37" s="1"/>
  <c r="BW106" i="37"/>
  <c r="CZ106" i="37"/>
  <c r="CZ168" i="37" s="1"/>
  <c r="BB106" i="37"/>
  <c r="BB106" i="55"/>
  <c r="M166" i="37"/>
  <c r="BJ106" i="55"/>
  <c r="BJ168" i="55" s="1"/>
  <c r="AV106" i="54"/>
  <c r="AV168" i="54" s="1"/>
  <c r="DF106" i="37"/>
  <c r="M66" i="67"/>
  <c r="M62" i="67"/>
  <c r="BJ106" i="54"/>
  <c r="BJ168" i="54" s="1"/>
  <c r="AV106" i="74"/>
  <c r="AV168" i="74" s="1"/>
  <c r="M102" i="67"/>
  <c r="M64" i="67"/>
  <c r="M118" i="67"/>
  <c r="M100" i="67"/>
  <c r="M54" i="67"/>
  <c r="M55" i="67" s="1"/>
  <c r="M56" i="67"/>
  <c r="M116" i="67"/>
  <c r="BP106" i="74"/>
  <c r="BI106" i="55"/>
  <c r="M166" i="67"/>
  <c r="M67" i="67"/>
  <c r="M65" i="67"/>
  <c r="M105" i="67"/>
  <c r="M101" i="67"/>
  <c r="M63" i="67"/>
  <c r="T55" i="54"/>
  <c r="T57" i="54" s="1"/>
  <c r="T91" i="54" s="1"/>
  <c r="Z106" i="66"/>
  <c r="CD106" i="55"/>
  <c r="T55" i="55"/>
  <c r="T57" i="55" s="1"/>
  <c r="T91" i="55" s="1"/>
  <c r="AU106" i="55"/>
  <c r="T44" i="64"/>
  <c r="T53" i="64" s="1"/>
  <c r="T41" i="67"/>
  <c r="T44" i="67" s="1"/>
  <c r="AH38" i="64"/>
  <c r="AO27" i="64"/>
  <c r="AA39" i="64"/>
  <c r="AA41" i="64" s="1"/>
  <c r="AA44" i="64" s="1"/>
  <c r="T53" i="60"/>
  <c r="T66" i="60"/>
  <c r="T115" i="60"/>
  <c r="T67" i="60"/>
  <c r="T166" i="60"/>
  <c r="T69" i="60"/>
  <c r="T65" i="60"/>
  <c r="T119" i="60"/>
  <c r="T102" i="60"/>
  <c r="T63" i="60"/>
  <c r="T56" i="60"/>
  <c r="T117" i="60"/>
  <c r="T54" i="60"/>
  <c r="T68" i="60"/>
  <c r="T118" i="60"/>
  <c r="T114" i="60"/>
  <c r="T116" i="60"/>
  <c r="T64" i="60"/>
  <c r="T62" i="60"/>
  <c r="T105" i="60"/>
  <c r="AH27" i="60"/>
  <c r="AA38" i="60"/>
  <c r="T120" i="57"/>
  <c r="T134" i="57" s="1"/>
  <c r="T136" i="57" s="1"/>
  <c r="T169" i="57" s="1"/>
  <c r="T70" i="57"/>
  <c r="T92" i="57" s="1"/>
  <c r="AU106" i="57"/>
  <c r="AO27" i="57"/>
  <c r="AH38" i="57"/>
  <c r="AA39" i="57"/>
  <c r="AA41" i="57" s="1"/>
  <c r="AA44" i="57" s="1"/>
  <c r="T55" i="57"/>
  <c r="T57" i="57" s="1"/>
  <c r="T91" i="57" s="1"/>
  <c r="BI106" i="57"/>
  <c r="BW106" i="55"/>
  <c r="AV106" i="55"/>
  <c r="AV168" i="55" s="1"/>
  <c r="T70" i="55"/>
  <c r="T92" i="55" s="1"/>
  <c r="CE106" i="55"/>
  <c r="BC168" i="55"/>
  <c r="BC171" i="55" s="1"/>
  <c r="BC152" i="55"/>
  <c r="T120" i="55"/>
  <c r="T134" i="55" s="1"/>
  <c r="T136" i="55" s="1"/>
  <c r="T169" i="55" s="1"/>
  <c r="AA114" i="55"/>
  <c r="AA69" i="55"/>
  <c r="AA56" i="55"/>
  <c r="AA64" i="55"/>
  <c r="AA102" i="55"/>
  <c r="AA104" i="55"/>
  <c r="AA166" i="55"/>
  <c r="AA68" i="55"/>
  <c r="AA67" i="55"/>
  <c r="AA66" i="55"/>
  <c r="AA117" i="55"/>
  <c r="AA100" i="55"/>
  <c r="AA118" i="55"/>
  <c r="AA54" i="55"/>
  <c r="AA65" i="55"/>
  <c r="AA105" i="55"/>
  <c r="AA119" i="55"/>
  <c r="AA115" i="55"/>
  <c r="AA116" i="55"/>
  <c r="AA103" i="55"/>
  <c r="AA62" i="55"/>
  <c r="AA101" i="55"/>
  <c r="AA63" i="55"/>
  <c r="AA53" i="55"/>
  <c r="BX106" i="55"/>
  <c r="AU106" i="74"/>
  <c r="BJ106" i="74"/>
  <c r="BQ106" i="74"/>
  <c r="BI106" i="54"/>
  <c r="BC152" i="37"/>
  <c r="BC153" i="37" s="1"/>
  <c r="BC155" i="37" s="1"/>
  <c r="CE106" i="37"/>
  <c r="AA118" i="70"/>
  <c r="AA103" i="70"/>
  <c r="AA66" i="70"/>
  <c r="AA64" i="70"/>
  <c r="AA53" i="70"/>
  <c r="AA117" i="70"/>
  <c r="AA119" i="70"/>
  <c r="AA54" i="70"/>
  <c r="AA105" i="70"/>
  <c r="AA67" i="70"/>
  <c r="AA69" i="70"/>
  <c r="AA63" i="70"/>
  <c r="AA104" i="70"/>
  <c r="AA114" i="70"/>
  <c r="AA116" i="70"/>
  <c r="AA68" i="70"/>
  <c r="AA100" i="70"/>
  <c r="AA166" i="70"/>
  <c r="AA115" i="70"/>
  <c r="AA62" i="70"/>
  <c r="AA65" i="70"/>
  <c r="AA56" i="70"/>
  <c r="AA102" i="70"/>
  <c r="AA101" i="70"/>
  <c r="T102" i="70"/>
  <c r="T66" i="70"/>
  <c r="T54" i="70"/>
  <c r="T114" i="70"/>
  <c r="T166" i="70"/>
  <c r="T119" i="70"/>
  <c r="T63" i="70"/>
  <c r="T69" i="70"/>
  <c r="T62" i="70"/>
  <c r="T67" i="70"/>
  <c r="T105" i="70"/>
  <c r="T118" i="70"/>
  <c r="T117" i="70"/>
  <c r="T115" i="70"/>
  <c r="T65" i="70"/>
  <c r="T68" i="70"/>
  <c r="T53" i="70"/>
  <c r="T64" i="70"/>
  <c r="T116" i="70"/>
  <c r="T56" i="70"/>
  <c r="M114" i="67"/>
  <c r="AA105" i="67"/>
  <c r="AA56" i="67"/>
  <c r="AA119" i="67"/>
  <c r="AA54" i="67"/>
  <c r="AA62" i="67"/>
  <c r="AA115" i="67"/>
  <c r="AA100" i="67"/>
  <c r="AA64" i="67"/>
  <c r="AA53" i="67"/>
  <c r="AA118" i="67"/>
  <c r="AA102" i="67"/>
  <c r="AA103" i="67"/>
  <c r="AA117" i="67"/>
  <c r="AA166" i="67"/>
  <c r="AA65" i="67"/>
  <c r="AA114" i="67"/>
  <c r="AA63" i="67"/>
  <c r="AA66" i="67"/>
  <c r="AA116" i="67"/>
  <c r="AA104" i="67"/>
  <c r="AA101" i="67"/>
  <c r="AA67" i="67"/>
  <c r="AA68" i="67"/>
  <c r="AA69" i="67"/>
  <c r="M103" i="67"/>
  <c r="M119" i="67"/>
  <c r="M68" i="67"/>
  <c r="M104" i="67"/>
  <c r="BX168" i="37"/>
  <c r="M53" i="37"/>
  <c r="M55" i="37" s="1"/>
  <c r="AH38" i="56"/>
  <c r="AO27" i="56"/>
  <c r="AA105" i="56"/>
  <c r="AA67" i="56"/>
  <c r="AA103" i="56"/>
  <c r="AA166" i="56"/>
  <c r="AA119" i="56"/>
  <c r="AA66" i="56"/>
  <c r="AA63" i="56"/>
  <c r="AA56" i="56"/>
  <c r="AA68" i="56"/>
  <c r="AA114" i="56"/>
  <c r="AA54" i="56"/>
  <c r="AA104" i="56"/>
  <c r="AA101" i="56"/>
  <c r="AA69" i="56"/>
  <c r="AA117" i="56"/>
  <c r="AA53" i="56"/>
  <c r="AA65" i="56"/>
  <c r="AA100" i="56"/>
  <c r="AA115" i="56"/>
  <c r="AA118" i="56"/>
  <c r="AA62" i="56"/>
  <c r="AA116" i="56"/>
  <c r="AA102" i="56"/>
  <c r="AA64" i="56"/>
  <c r="T56" i="56"/>
  <c r="T102" i="56"/>
  <c r="T117" i="56"/>
  <c r="T118" i="56"/>
  <c r="T114" i="56"/>
  <c r="T65" i="56"/>
  <c r="T115" i="56"/>
  <c r="T62" i="56"/>
  <c r="T63" i="56"/>
  <c r="T64" i="56"/>
  <c r="T166" i="56"/>
  <c r="T119" i="56"/>
  <c r="T68" i="56"/>
  <c r="T67" i="56"/>
  <c r="T69" i="56"/>
  <c r="T116" i="56"/>
  <c r="T53" i="56"/>
  <c r="T105" i="56"/>
  <c r="T54" i="56"/>
  <c r="T66" i="56"/>
  <c r="T39" i="69"/>
  <c r="T41" i="69" s="1"/>
  <c r="T44" i="69" s="1"/>
  <c r="AA39" i="69"/>
  <c r="AA41" i="69" s="1"/>
  <c r="AA44" i="69" s="1"/>
  <c r="AV106" i="37"/>
  <c r="AV168" i="37" s="1"/>
  <c r="AU106" i="37"/>
  <c r="AH62" i="58"/>
  <c r="AH53" i="58"/>
  <c r="AH103" i="58"/>
  <c r="AH118" i="58"/>
  <c r="AH119" i="58"/>
  <c r="AH68" i="58"/>
  <c r="AH115" i="58"/>
  <c r="AH67" i="58"/>
  <c r="AH65" i="58"/>
  <c r="AH64" i="58"/>
  <c r="AH102" i="58"/>
  <c r="AH166" i="58"/>
  <c r="AH116" i="58"/>
  <c r="AH69" i="58"/>
  <c r="AH104" i="58"/>
  <c r="AH117" i="58"/>
  <c r="AH101" i="58"/>
  <c r="AH63" i="58"/>
  <c r="AH100" i="58"/>
  <c r="AH114" i="58"/>
  <c r="AH54" i="58"/>
  <c r="AH105" i="58"/>
  <c r="AH66" i="58"/>
  <c r="AH56" i="58"/>
  <c r="T120" i="54"/>
  <c r="T134" i="54" s="1"/>
  <c r="T136" i="54" s="1"/>
  <c r="T169" i="54" s="1"/>
  <c r="T70" i="54"/>
  <c r="T92" i="54" s="1"/>
  <c r="AA39" i="54"/>
  <c r="AA41" i="54" s="1"/>
  <c r="AA44" i="54" s="1"/>
  <c r="AO27" i="54"/>
  <c r="AO38" i="54" s="1"/>
  <c r="AO39" i="54" s="1"/>
  <c r="AO41" i="54" s="1"/>
  <c r="AO44" i="54" s="1"/>
  <c r="AH38" i="54"/>
  <c r="T44" i="74"/>
  <c r="AO27" i="74"/>
  <c r="AO38" i="74" s="1"/>
  <c r="AO39" i="74" s="1"/>
  <c r="AO41" i="74" s="1"/>
  <c r="AO44" i="74" s="1"/>
  <c r="AH38" i="74"/>
  <c r="AA39" i="74"/>
  <c r="AA41" i="74" s="1"/>
  <c r="AA106" i="58"/>
  <c r="AA168" i="58" s="1"/>
  <c r="AA55" i="58"/>
  <c r="AA57" i="58" s="1"/>
  <c r="AA91" i="58" s="1"/>
  <c r="T44" i="58"/>
  <c r="AA70" i="58"/>
  <c r="AA92" i="58" s="1"/>
  <c r="AA120" i="58"/>
  <c r="AA134" i="58" s="1"/>
  <c r="AA136" i="58" s="1"/>
  <c r="AA169" i="58" s="1"/>
  <c r="M55" i="58"/>
  <c r="M57" i="58" s="1"/>
  <c r="M91" i="58" s="1"/>
  <c r="M106" i="58"/>
  <c r="M168" i="58" s="1"/>
  <c r="M120" i="74"/>
  <c r="M134" i="74" s="1"/>
  <c r="M136" i="74" s="1"/>
  <c r="M169" i="74" s="1"/>
  <c r="M55" i="54"/>
  <c r="M57" i="54" s="1"/>
  <c r="M91" i="54" s="1"/>
  <c r="M106" i="54"/>
  <c r="M168" i="54" s="1"/>
  <c r="M106" i="64"/>
  <c r="M168" i="64" s="1"/>
  <c r="M106" i="69"/>
  <c r="M168" i="69" s="1"/>
  <c r="M106" i="57"/>
  <c r="M168" i="57" s="1"/>
  <c r="M104" i="56"/>
  <c r="M68" i="56"/>
  <c r="M118" i="56"/>
  <c r="M119" i="56"/>
  <c r="M103" i="56"/>
  <c r="M67" i="56"/>
  <c r="M56" i="56"/>
  <c r="M117" i="56"/>
  <c r="M101" i="56"/>
  <c r="M65" i="56"/>
  <c r="M116" i="56"/>
  <c r="M100" i="56"/>
  <c r="M64" i="56"/>
  <c r="M62" i="56"/>
  <c r="M115" i="56"/>
  <c r="M63" i="56"/>
  <c r="M66" i="56"/>
  <c r="M114" i="56"/>
  <c r="M105" i="56"/>
  <c r="M69" i="56"/>
  <c r="M102" i="56"/>
  <c r="M120" i="55"/>
  <c r="M134" i="55" s="1"/>
  <c r="M136" i="55" s="1"/>
  <c r="M169" i="55" s="1"/>
  <c r="M70" i="55"/>
  <c r="M92" i="55" s="1"/>
  <c r="M70" i="69"/>
  <c r="M92" i="69" s="1"/>
  <c r="M119" i="37"/>
  <c r="M103" i="37"/>
  <c r="M65" i="37"/>
  <c r="M118" i="37"/>
  <c r="M114" i="37"/>
  <c r="M102" i="37"/>
  <c r="M64" i="37"/>
  <c r="M101" i="37"/>
  <c r="M116" i="37"/>
  <c r="M115" i="37"/>
  <c r="M69" i="37"/>
  <c r="M56" i="37"/>
  <c r="M68" i="37"/>
  <c r="M105" i="37"/>
  <c r="M67" i="37"/>
  <c r="M104" i="37"/>
  <c r="M100" i="37"/>
  <c r="M66" i="37"/>
  <c r="M62" i="37"/>
  <c r="M117" i="37"/>
  <c r="M63" i="37"/>
  <c r="M117" i="60"/>
  <c r="M101" i="60"/>
  <c r="M67" i="60"/>
  <c r="M116" i="60"/>
  <c r="M66" i="60"/>
  <c r="M115" i="60"/>
  <c r="M64" i="60"/>
  <c r="M105" i="60"/>
  <c r="M63" i="60"/>
  <c r="M56" i="60"/>
  <c r="M104" i="60"/>
  <c r="M100" i="60"/>
  <c r="M62" i="60"/>
  <c r="M119" i="60"/>
  <c r="M103" i="60"/>
  <c r="M69" i="60"/>
  <c r="M65" i="60"/>
  <c r="M118" i="60"/>
  <c r="M114" i="60"/>
  <c r="M102" i="60"/>
  <c r="M68" i="60"/>
  <c r="M70" i="57"/>
  <c r="M92" i="57" s="1"/>
  <c r="M70" i="58"/>
  <c r="M92" i="58" s="1"/>
  <c r="M120" i="69"/>
  <c r="M134" i="69" s="1"/>
  <c r="M136" i="69" s="1"/>
  <c r="M169" i="69" s="1"/>
  <c r="M120" i="57"/>
  <c r="M134" i="57" s="1"/>
  <c r="M136" i="57" s="1"/>
  <c r="M169" i="57" s="1"/>
  <c r="M70" i="74"/>
  <c r="M92" i="74" s="1"/>
  <c r="M120" i="58"/>
  <c r="M134" i="58" s="1"/>
  <c r="M136" i="58" s="1"/>
  <c r="M169" i="58" s="1"/>
  <c r="M120" i="54"/>
  <c r="M134" i="54" s="1"/>
  <c r="M136" i="54" s="1"/>
  <c r="M169" i="54" s="1"/>
  <c r="M106" i="74"/>
  <c r="M168" i="74" s="1"/>
  <c r="M70" i="64"/>
  <c r="M92" i="64" s="1"/>
  <c r="M94" i="64" s="1"/>
  <c r="M167" i="64" s="1"/>
  <c r="M118" i="70"/>
  <c r="M102" i="70"/>
  <c r="M117" i="70"/>
  <c r="M101" i="70"/>
  <c r="M69" i="70"/>
  <c r="M68" i="70"/>
  <c r="M115" i="70"/>
  <c r="M67" i="70"/>
  <c r="M114" i="70"/>
  <c r="M66" i="70"/>
  <c r="M105" i="70"/>
  <c r="M65" i="70"/>
  <c r="M104" i="70"/>
  <c r="M64" i="70"/>
  <c r="M100" i="70"/>
  <c r="M119" i="70"/>
  <c r="M103" i="70"/>
  <c r="M63" i="70"/>
  <c r="M56" i="70"/>
  <c r="M116" i="70"/>
  <c r="M62" i="70"/>
  <c r="M70" i="54"/>
  <c r="M92" i="54" s="1"/>
  <c r="M120" i="64"/>
  <c r="M134" i="64" s="1"/>
  <c r="M136" i="64" s="1"/>
  <c r="M169" i="64" s="1"/>
  <c r="M106" i="55"/>
  <c r="M168" i="55" s="1"/>
  <c r="M53" i="60"/>
  <c r="M166" i="60"/>
  <c r="M54" i="60"/>
  <c r="M183" i="66"/>
  <c r="M184" i="66" s="1"/>
  <c r="M55" i="69"/>
  <c r="M57" i="69" s="1"/>
  <c r="M91" i="69" s="1"/>
  <c r="M183" i="60"/>
  <c r="M184" i="60" s="1"/>
  <c r="M166" i="70"/>
  <c r="M54" i="70"/>
  <c r="M53" i="70"/>
  <c r="L57" i="60"/>
  <c r="L106" i="54"/>
  <c r="M183" i="37"/>
  <c r="M184" i="37" s="1"/>
  <c r="M55" i="55"/>
  <c r="M57" i="55" s="1"/>
  <c r="M91" i="55" s="1"/>
  <c r="M183" i="74"/>
  <c r="M184" i="74" s="1"/>
  <c r="M57" i="74"/>
  <c r="M91" i="74" s="1"/>
  <c r="L57" i="74"/>
  <c r="M55" i="57"/>
  <c r="M57" i="57" s="1"/>
  <c r="M91" i="57" s="1"/>
  <c r="M166" i="56"/>
  <c r="M54" i="56"/>
  <c r="M53" i="56"/>
  <c r="M70" i="67" l="1"/>
  <c r="M92" i="67" s="1"/>
  <c r="T115" i="64"/>
  <c r="T54" i="64"/>
  <c r="T102" i="64"/>
  <c r="M55" i="60"/>
  <c r="M57" i="60" s="1"/>
  <c r="M91" i="60" s="1"/>
  <c r="T68" i="64"/>
  <c r="M120" i="67"/>
  <c r="M134" i="67" s="1"/>
  <c r="M136" i="67" s="1"/>
  <c r="M169" i="67" s="1"/>
  <c r="T63" i="64"/>
  <c r="T119" i="64"/>
  <c r="T117" i="64"/>
  <c r="T116" i="64"/>
  <c r="T114" i="64"/>
  <c r="T62" i="64"/>
  <c r="M57" i="67"/>
  <c r="M91" i="67" s="1"/>
  <c r="M94" i="67" s="1"/>
  <c r="M167" i="67" s="1"/>
  <c r="M106" i="67"/>
  <c r="M168" i="67" s="1"/>
  <c r="AA55" i="67"/>
  <c r="AA57" i="67" s="1"/>
  <c r="AA91" i="67" s="1"/>
  <c r="T64" i="64"/>
  <c r="T69" i="64"/>
  <c r="T105" i="64"/>
  <c r="T67" i="64"/>
  <c r="T66" i="64"/>
  <c r="T118" i="64"/>
  <c r="T65" i="64"/>
  <c r="T56" i="64"/>
  <c r="M94" i="57"/>
  <c r="T94" i="57"/>
  <c r="T167" i="57" s="1"/>
  <c r="M94" i="55"/>
  <c r="T94" i="55"/>
  <c r="T167" i="55" s="1"/>
  <c r="T166" i="64"/>
  <c r="M94" i="54"/>
  <c r="BC158" i="37"/>
  <c r="BC156" i="37"/>
  <c r="BC157" i="37"/>
  <c r="T64" i="67"/>
  <c r="T119" i="67"/>
  <c r="T102" i="67"/>
  <c r="T62" i="67"/>
  <c r="T68" i="67"/>
  <c r="T54" i="67"/>
  <c r="T69" i="67"/>
  <c r="T56" i="67"/>
  <c r="T63" i="67"/>
  <c r="T53" i="67"/>
  <c r="T66" i="67"/>
  <c r="T114" i="67"/>
  <c r="T166" i="67"/>
  <c r="T115" i="67"/>
  <c r="T67" i="67"/>
  <c r="T117" i="67"/>
  <c r="T116" i="67"/>
  <c r="T118" i="67"/>
  <c r="T65" i="67"/>
  <c r="T105" i="67"/>
  <c r="AA56" i="64"/>
  <c r="AA69" i="64"/>
  <c r="AA101" i="64"/>
  <c r="AA67" i="64"/>
  <c r="AA65" i="64"/>
  <c r="AA102" i="64"/>
  <c r="AA119" i="64"/>
  <c r="AA62" i="64"/>
  <c r="AA53" i="64"/>
  <c r="AA105" i="64"/>
  <c r="AA64" i="64"/>
  <c r="AA115" i="64"/>
  <c r="AA66" i="64"/>
  <c r="AA166" i="64"/>
  <c r="AA103" i="64"/>
  <c r="AA63" i="64"/>
  <c r="AA68" i="64"/>
  <c r="AA100" i="64"/>
  <c r="AA54" i="64"/>
  <c r="AA116" i="64"/>
  <c r="AA118" i="64"/>
  <c r="AA114" i="64"/>
  <c r="AA117" i="64"/>
  <c r="AA104" i="64"/>
  <c r="AO38" i="64"/>
  <c r="AV27" i="64"/>
  <c r="T55" i="64"/>
  <c r="AH39" i="64"/>
  <c r="AH41" i="64" s="1"/>
  <c r="AH44" i="64" s="1"/>
  <c r="T120" i="60"/>
  <c r="T134" i="60" s="1"/>
  <c r="T136" i="60" s="1"/>
  <c r="T169" i="60" s="1"/>
  <c r="AA39" i="60"/>
  <c r="AA41" i="60" s="1"/>
  <c r="AA44" i="60" s="1"/>
  <c r="AH38" i="60"/>
  <c r="AO27" i="60"/>
  <c r="T70" i="60"/>
  <c r="T92" i="60" s="1"/>
  <c r="T55" i="60"/>
  <c r="T57" i="60" s="1"/>
  <c r="T91" i="60" s="1"/>
  <c r="AA100" i="57"/>
  <c r="AA67" i="57"/>
  <c r="AA65" i="57"/>
  <c r="AA102" i="57"/>
  <c r="AA119" i="57"/>
  <c r="AA62" i="57"/>
  <c r="AA105" i="57"/>
  <c r="AA166" i="57"/>
  <c r="AA101" i="57"/>
  <c r="AA66" i="57"/>
  <c r="AA68" i="57"/>
  <c r="AA64" i="57"/>
  <c r="AA63" i="57"/>
  <c r="AA53" i="57"/>
  <c r="AA104" i="57"/>
  <c r="AA117" i="57"/>
  <c r="AA54" i="57"/>
  <c r="AA116" i="57"/>
  <c r="AA118" i="57"/>
  <c r="AA115" i="57"/>
  <c r="AA114" i="57"/>
  <c r="AA103" i="57"/>
  <c r="AA69" i="57"/>
  <c r="AA56" i="57"/>
  <c r="AH39" i="57"/>
  <c r="AH41" i="57" s="1"/>
  <c r="AH44" i="57" s="1"/>
  <c r="AO38" i="57"/>
  <c r="AV27" i="57"/>
  <c r="BC153" i="55"/>
  <c r="BC156" i="55" s="1"/>
  <c r="AA70" i="55"/>
  <c r="AA92" i="55" s="1"/>
  <c r="AA106" i="55"/>
  <c r="AA168" i="55" s="1"/>
  <c r="CE168" i="55"/>
  <c r="BX168" i="55"/>
  <c r="AA120" i="55"/>
  <c r="AA134" i="55" s="1"/>
  <c r="AA136" i="55" s="1"/>
  <c r="AA169" i="55" s="1"/>
  <c r="AA55" i="55"/>
  <c r="AA57" i="55" s="1"/>
  <c r="AA91" i="55" s="1"/>
  <c r="BQ168" i="74"/>
  <c r="BJ168" i="74"/>
  <c r="CE168" i="37"/>
  <c r="AA120" i="70"/>
  <c r="AA134" i="70" s="1"/>
  <c r="AA136" i="70" s="1"/>
  <c r="AA169" i="70" s="1"/>
  <c r="T120" i="70"/>
  <c r="T134" i="70" s="1"/>
  <c r="T136" i="70" s="1"/>
  <c r="T169" i="70" s="1"/>
  <c r="T55" i="70"/>
  <c r="T57" i="70" s="1"/>
  <c r="T91" i="70" s="1"/>
  <c r="AA55" i="70"/>
  <c r="AA57" i="70" s="1"/>
  <c r="AA91" i="70" s="1"/>
  <c r="AA70" i="70"/>
  <c r="AA92" i="70" s="1"/>
  <c r="T70" i="70"/>
  <c r="T92" i="70" s="1"/>
  <c r="AA106" i="70"/>
  <c r="AA168" i="70" s="1"/>
  <c r="AA106" i="67"/>
  <c r="AA168" i="67" s="1"/>
  <c r="AA70" i="67"/>
  <c r="AA92" i="67" s="1"/>
  <c r="AA120" i="67"/>
  <c r="AA134" i="67" s="1"/>
  <c r="AA136" i="67" s="1"/>
  <c r="AA169" i="67" s="1"/>
  <c r="T55" i="56"/>
  <c r="T57" i="56" s="1"/>
  <c r="T91" i="56" s="1"/>
  <c r="M57" i="37"/>
  <c r="M91" i="37" s="1"/>
  <c r="AH106" i="58"/>
  <c r="AH168" i="58" s="1"/>
  <c r="AH70" i="58"/>
  <c r="AH92" i="58" s="1"/>
  <c r="AH120" i="58"/>
  <c r="AH134" i="58" s="1"/>
  <c r="AH136" i="58" s="1"/>
  <c r="AH169" i="58" s="1"/>
  <c r="T120" i="56"/>
  <c r="T134" i="56" s="1"/>
  <c r="T136" i="56" s="1"/>
  <c r="T169" i="56" s="1"/>
  <c r="AA70" i="56"/>
  <c r="AA92" i="56" s="1"/>
  <c r="T70" i="56"/>
  <c r="T92" i="56" s="1"/>
  <c r="AA106" i="56"/>
  <c r="AA168" i="56" s="1"/>
  <c r="AA120" i="56"/>
  <c r="AA134" i="56" s="1"/>
  <c r="AA136" i="56" s="1"/>
  <c r="AA169" i="56" s="1"/>
  <c r="M70" i="56"/>
  <c r="M92" i="56" s="1"/>
  <c r="AA55" i="56"/>
  <c r="AA57" i="56" s="1"/>
  <c r="AA91" i="56" s="1"/>
  <c r="AV27" i="56"/>
  <c r="AO38" i="56"/>
  <c r="AO39" i="56" s="1"/>
  <c r="AO41" i="56" s="1"/>
  <c r="AO44" i="56" s="1"/>
  <c r="AH39" i="56"/>
  <c r="AH41" i="56" s="1"/>
  <c r="AA115" i="69"/>
  <c r="AA119" i="69"/>
  <c r="AA118" i="69"/>
  <c r="AA103" i="69"/>
  <c r="AA105" i="69"/>
  <c r="AA100" i="69"/>
  <c r="AA166" i="69"/>
  <c r="AA67" i="69"/>
  <c r="AA66" i="69"/>
  <c r="AA53" i="69"/>
  <c r="AA114" i="69"/>
  <c r="AA63" i="69"/>
  <c r="AA102" i="69"/>
  <c r="AA56" i="69"/>
  <c r="AA69" i="69"/>
  <c r="AA54" i="69"/>
  <c r="AA116" i="69"/>
  <c r="AA68" i="69"/>
  <c r="AA62" i="69"/>
  <c r="AA65" i="69"/>
  <c r="AA117" i="69"/>
  <c r="AA64" i="69"/>
  <c r="AA104" i="69"/>
  <c r="AA101" i="69"/>
  <c r="M94" i="69"/>
  <c r="M167" i="69" s="1"/>
  <c r="T105" i="69"/>
  <c r="T166" i="69"/>
  <c r="T64" i="69"/>
  <c r="T66" i="69"/>
  <c r="T68" i="69"/>
  <c r="T116" i="69"/>
  <c r="T65" i="69"/>
  <c r="T63" i="69"/>
  <c r="T117" i="69"/>
  <c r="T56" i="69"/>
  <c r="T53" i="69"/>
  <c r="T54" i="69"/>
  <c r="T115" i="69"/>
  <c r="T118" i="69"/>
  <c r="T67" i="69"/>
  <c r="T114" i="69"/>
  <c r="T69" i="69"/>
  <c r="T119" i="69"/>
  <c r="T62" i="69"/>
  <c r="T102" i="69"/>
  <c r="AA94" i="58"/>
  <c r="AA167" i="58" s="1"/>
  <c r="M94" i="58"/>
  <c r="M167" i="58" s="1"/>
  <c r="AH55" i="58"/>
  <c r="AH57" i="58" s="1"/>
  <c r="AH91" i="58" s="1"/>
  <c r="AA69" i="54"/>
  <c r="AA56" i="54"/>
  <c r="AA102" i="54"/>
  <c r="AA54" i="54"/>
  <c r="AA101" i="54"/>
  <c r="AA104" i="54"/>
  <c r="AA116" i="54"/>
  <c r="AA64" i="54"/>
  <c r="AA68" i="54"/>
  <c r="AA115" i="54"/>
  <c r="AA62" i="54"/>
  <c r="AA105" i="54"/>
  <c r="AA103" i="54"/>
  <c r="AA67" i="54"/>
  <c r="AA100" i="54"/>
  <c r="AA63" i="54"/>
  <c r="AA117" i="54"/>
  <c r="AA53" i="54"/>
  <c r="AA114" i="54"/>
  <c r="AA66" i="54"/>
  <c r="AA118" i="54"/>
  <c r="AA65" i="54"/>
  <c r="AA119" i="54"/>
  <c r="AA166" i="54"/>
  <c r="AH39" i="54"/>
  <c r="AH41" i="54" s="1"/>
  <c r="AO64" i="54"/>
  <c r="AO119" i="54"/>
  <c r="AO63" i="54"/>
  <c r="AO114" i="54"/>
  <c r="AO116" i="54"/>
  <c r="AO68" i="54"/>
  <c r="AO115" i="54"/>
  <c r="AO54" i="54"/>
  <c r="AO69" i="54"/>
  <c r="AO102" i="54"/>
  <c r="AO56" i="54"/>
  <c r="AO66" i="54"/>
  <c r="AO62" i="54"/>
  <c r="AO53" i="54"/>
  <c r="AO105" i="54"/>
  <c r="AO67" i="54"/>
  <c r="AO65" i="54"/>
  <c r="AO166" i="54"/>
  <c r="AO118" i="54"/>
  <c r="AO117" i="54"/>
  <c r="T94" i="54"/>
  <c r="T167" i="54" s="1"/>
  <c r="M94" i="74"/>
  <c r="M167" i="74" s="1"/>
  <c r="AH39" i="74"/>
  <c r="AH41" i="74" s="1"/>
  <c r="AH44" i="74" s="1"/>
  <c r="AO56" i="74"/>
  <c r="AO166" i="74"/>
  <c r="AO118" i="74"/>
  <c r="AO66" i="74"/>
  <c r="AO102" i="74"/>
  <c r="AO67" i="74"/>
  <c r="AO115" i="74"/>
  <c r="AO62" i="74"/>
  <c r="AO114" i="74"/>
  <c r="AO119" i="74"/>
  <c r="AO116" i="74"/>
  <c r="AO105" i="74"/>
  <c r="AO69" i="74"/>
  <c r="AO54" i="74"/>
  <c r="AO53" i="74"/>
  <c r="AO117" i="74"/>
  <c r="AO63" i="74"/>
  <c r="AO64" i="74"/>
  <c r="AO65" i="74"/>
  <c r="AO68" i="74"/>
  <c r="AA44" i="74"/>
  <c r="T105" i="74"/>
  <c r="T65" i="74"/>
  <c r="T115" i="74"/>
  <c r="T69" i="74"/>
  <c r="T64" i="74"/>
  <c r="T56" i="74"/>
  <c r="T66" i="74"/>
  <c r="T62" i="74"/>
  <c r="T68" i="74"/>
  <c r="T116" i="74"/>
  <c r="T63" i="74"/>
  <c r="T166" i="74"/>
  <c r="T67" i="74"/>
  <c r="T118" i="74"/>
  <c r="T102" i="74"/>
  <c r="T119" i="74"/>
  <c r="T54" i="74"/>
  <c r="T117" i="74"/>
  <c r="T114" i="74"/>
  <c r="T53" i="74"/>
  <c r="T103" i="74"/>
  <c r="T104" i="74"/>
  <c r="T166" i="58"/>
  <c r="T105" i="58"/>
  <c r="T118" i="58"/>
  <c r="T64" i="58"/>
  <c r="T68" i="58"/>
  <c r="T66" i="58"/>
  <c r="T116" i="58"/>
  <c r="T65" i="58"/>
  <c r="T117" i="58"/>
  <c r="T67" i="58"/>
  <c r="T63" i="58"/>
  <c r="T114" i="58"/>
  <c r="T62" i="58"/>
  <c r="T115" i="58"/>
  <c r="T69" i="58"/>
  <c r="T119" i="58"/>
  <c r="T54" i="58"/>
  <c r="T102" i="58"/>
  <c r="T53" i="58"/>
  <c r="T56" i="58"/>
  <c r="M120" i="56"/>
  <c r="M134" i="56" s="1"/>
  <c r="M136" i="56" s="1"/>
  <c r="M169" i="56" s="1"/>
  <c r="M55" i="56"/>
  <c r="M57" i="56" s="1"/>
  <c r="M91" i="56" s="1"/>
  <c r="M167" i="54"/>
  <c r="M106" i="37"/>
  <c r="M168" i="37" s="1"/>
  <c r="M106" i="56"/>
  <c r="M168" i="56" s="1"/>
  <c r="M70" i="60"/>
  <c r="M92" i="60" s="1"/>
  <c r="M94" i="60" s="1"/>
  <c r="M120" i="70"/>
  <c r="M134" i="70" s="1"/>
  <c r="M136" i="70" s="1"/>
  <c r="M169" i="70" s="1"/>
  <c r="M120" i="37"/>
  <c r="M134" i="37" s="1"/>
  <c r="M136" i="37" s="1"/>
  <c r="M169" i="37" s="1"/>
  <c r="M106" i="70"/>
  <c r="M168" i="70" s="1"/>
  <c r="M70" i="70"/>
  <c r="M92" i="70" s="1"/>
  <c r="M120" i="60"/>
  <c r="M134" i="60" s="1"/>
  <c r="M136" i="60" s="1"/>
  <c r="M169" i="60" s="1"/>
  <c r="M106" i="60"/>
  <c r="M168" i="60" s="1"/>
  <c r="M70" i="37"/>
  <c r="M92" i="37" s="1"/>
  <c r="M167" i="57"/>
  <c r="M167" i="55"/>
  <c r="M55" i="70"/>
  <c r="M57" i="70" s="1"/>
  <c r="M91" i="70" s="1"/>
  <c r="E38" i="66"/>
  <c r="T120" i="64" l="1"/>
  <c r="T134" i="64" s="1"/>
  <c r="T136" i="64" s="1"/>
  <c r="T169" i="64" s="1"/>
  <c r="T57" i="64"/>
  <c r="T91" i="64" s="1"/>
  <c r="AA94" i="67"/>
  <c r="AA167" i="67" s="1"/>
  <c r="T70" i="64"/>
  <c r="T92" i="64" s="1"/>
  <c r="T94" i="56"/>
  <c r="T167" i="56" s="1"/>
  <c r="AA55" i="57"/>
  <c r="AA57" i="57" s="1"/>
  <c r="AA91" i="57" s="1"/>
  <c r="M94" i="37"/>
  <c r="BC154" i="37"/>
  <c r="BC159" i="37" s="1"/>
  <c r="BC172" i="37" s="1"/>
  <c r="BC173" i="37" s="1"/>
  <c r="DJ8" i="73" s="1"/>
  <c r="DL8" i="73" s="1"/>
  <c r="AH94" i="58"/>
  <c r="AA94" i="55"/>
  <c r="AA167" i="55" s="1"/>
  <c r="AB167" i="55" s="1"/>
  <c r="T94" i="60"/>
  <c r="T167" i="60" s="1"/>
  <c r="BC157" i="55"/>
  <c r="BC158" i="55"/>
  <c r="T120" i="67"/>
  <c r="T134" i="67" s="1"/>
  <c r="T136" i="67" s="1"/>
  <c r="T169" i="67" s="1"/>
  <c r="T70" i="67"/>
  <c r="T92" i="67" s="1"/>
  <c r="T55" i="67"/>
  <c r="T57" i="67" s="1"/>
  <c r="T91" i="67" s="1"/>
  <c r="AH56" i="64"/>
  <c r="AH63" i="64"/>
  <c r="AH104" i="64"/>
  <c r="AH101" i="64"/>
  <c r="AH54" i="64"/>
  <c r="AH100" i="64"/>
  <c r="AH67" i="64"/>
  <c r="AH68" i="64"/>
  <c r="AH115" i="64"/>
  <c r="AH166" i="64"/>
  <c r="AH114" i="64"/>
  <c r="AH53" i="64"/>
  <c r="AH64" i="64"/>
  <c r="AH69" i="64"/>
  <c r="AH117" i="64"/>
  <c r="AH119" i="64"/>
  <c r="AH65" i="64"/>
  <c r="AH118" i="64"/>
  <c r="AH105" i="64"/>
  <c r="AH62" i="64"/>
  <c r="AH102" i="64"/>
  <c r="AH66" i="64"/>
  <c r="AH103" i="64"/>
  <c r="AH116" i="64"/>
  <c r="AA70" i="64"/>
  <c r="AA92" i="64" s="1"/>
  <c r="AA120" i="64"/>
  <c r="AA134" i="64" s="1"/>
  <c r="AA136" i="64" s="1"/>
  <c r="AA169" i="64" s="1"/>
  <c r="BC27" i="64"/>
  <c r="BC38" i="64" s="1"/>
  <c r="BJ27" i="64"/>
  <c r="BJ38" i="64" s="1"/>
  <c r="BQ27" i="64"/>
  <c r="AV38" i="64"/>
  <c r="AO39" i="64"/>
  <c r="AO41" i="64" s="1"/>
  <c r="AO44" i="64" s="1"/>
  <c r="AA106" i="64"/>
  <c r="AA168" i="64" s="1"/>
  <c r="T94" i="64"/>
  <c r="T167" i="64" s="1"/>
  <c r="AA55" i="64"/>
  <c r="AA57" i="64" s="1"/>
  <c r="AA91" i="64" s="1"/>
  <c r="AO38" i="60"/>
  <c r="AO39" i="60" s="1"/>
  <c r="AO41" i="60" s="1"/>
  <c r="AO44" i="60" s="1"/>
  <c r="AV27" i="60"/>
  <c r="AH39" i="60"/>
  <c r="AH41" i="60" s="1"/>
  <c r="AH44" i="60" s="1"/>
  <c r="AA65" i="60"/>
  <c r="AA101" i="60"/>
  <c r="AA56" i="60"/>
  <c r="AA62" i="60"/>
  <c r="AA115" i="60"/>
  <c r="AA104" i="60"/>
  <c r="AA67" i="60"/>
  <c r="AA66" i="60"/>
  <c r="AA103" i="60"/>
  <c r="AA63" i="60"/>
  <c r="AA166" i="60"/>
  <c r="AA116" i="60"/>
  <c r="AA54" i="60"/>
  <c r="AA68" i="60"/>
  <c r="AA53" i="60"/>
  <c r="AA118" i="60"/>
  <c r="AA64" i="60"/>
  <c r="AA102" i="60"/>
  <c r="AA114" i="60"/>
  <c r="AA119" i="60"/>
  <c r="AA100" i="60"/>
  <c r="AA69" i="60"/>
  <c r="AA105" i="60"/>
  <c r="AA117" i="60"/>
  <c r="BC27" i="56"/>
  <c r="BC38" i="56" s="1"/>
  <c r="BJ27" i="56"/>
  <c r="BJ38" i="56" s="1"/>
  <c r="BJ39" i="56" s="1"/>
  <c r="AH66" i="57"/>
  <c r="AH67" i="57"/>
  <c r="AH102" i="57"/>
  <c r="AH114" i="57"/>
  <c r="AH63" i="57"/>
  <c r="AH166" i="57"/>
  <c r="AH101" i="57"/>
  <c r="AH68" i="57"/>
  <c r="AH69" i="57"/>
  <c r="AH116" i="57"/>
  <c r="AH56" i="57"/>
  <c r="AH117" i="57"/>
  <c r="AH64" i="57"/>
  <c r="AH65" i="57"/>
  <c r="AH53" i="57"/>
  <c r="AH115" i="57"/>
  <c r="AH100" i="57"/>
  <c r="AH119" i="57"/>
  <c r="AH118" i="57"/>
  <c r="AH105" i="57"/>
  <c r="AH54" i="57"/>
  <c r="AH103" i="57"/>
  <c r="AH62" i="57"/>
  <c r="AH104" i="57"/>
  <c r="AA70" i="57"/>
  <c r="AA92" i="57" s="1"/>
  <c r="AA120" i="57"/>
  <c r="AA134" i="57" s="1"/>
  <c r="AA136" i="57" s="1"/>
  <c r="AA169" i="57" s="1"/>
  <c r="BJ27" i="57"/>
  <c r="BC27" i="57"/>
  <c r="BC38" i="57" s="1"/>
  <c r="AV38" i="57"/>
  <c r="AO39" i="57"/>
  <c r="AO41" i="57" s="1"/>
  <c r="AA106" i="57"/>
  <c r="AA168" i="57" s="1"/>
  <c r="BC155" i="55"/>
  <c r="T55" i="74"/>
  <c r="T57" i="74" s="1"/>
  <c r="T91" i="74" s="1"/>
  <c r="AA55" i="54"/>
  <c r="AA57" i="54" s="1"/>
  <c r="AA91" i="54" s="1"/>
  <c r="AO55" i="54"/>
  <c r="AO57" i="54" s="1"/>
  <c r="AO91" i="54" s="1"/>
  <c r="AA94" i="70"/>
  <c r="AA167" i="70" s="1"/>
  <c r="AB167" i="70" s="1"/>
  <c r="T94" i="70"/>
  <c r="T167" i="70" s="1"/>
  <c r="M94" i="70"/>
  <c r="M167" i="70" s="1"/>
  <c r="AB167" i="67"/>
  <c r="BQ27" i="56"/>
  <c r="AH44" i="56"/>
  <c r="AH166" i="56" s="1"/>
  <c r="M94" i="56"/>
  <c r="M167" i="56" s="1"/>
  <c r="AV38" i="56"/>
  <c r="AA94" i="56"/>
  <c r="AA167" i="56" s="1"/>
  <c r="AB167" i="56" s="1"/>
  <c r="AO166" i="56"/>
  <c r="AO66" i="56"/>
  <c r="AO53" i="56"/>
  <c r="AO116" i="56"/>
  <c r="AO69" i="56"/>
  <c r="AO64" i="56"/>
  <c r="AO65" i="56"/>
  <c r="AO115" i="56"/>
  <c r="AO67" i="56"/>
  <c r="AO56" i="56"/>
  <c r="AO114" i="56"/>
  <c r="AO62" i="56"/>
  <c r="AO101" i="56"/>
  <c r="AO117" i="56"/>
  <c r="AO119" i="56"/>
  <c r="AO102" i="56"/>
  <c r="AO104" i="56"/>
  <c r="AO54" i="56"/>
  <c r="AO63" i="56"/>
  <c r="AO105" i="56"/>
  <c r="AO103" i="56"/>
  <c r="AO118" i="56"/>
  <c r="AO100" i="56"/>
  <c r="AO68" i="56"/>
  <c r="AA106" i="69"/>
  <c r="AA168" i="69" s="1"/>
  <c r="T70" i="69"/>
  <c r="T92" i="69" s="1"/>
  <c r="T55" i="69"/>
  <c r="T57" i="69" s="1"/>
  <c r="T91" i="69" s="1"/>
  <c r="AA70" i="69"/>
  <c r="AA92" i="69" s="1"/>
  <c r="AA120" i="69"/>
  <c r="AA134" i="69" s="1"/>
  <c r="AA136" i="69" s="1"/>
  <c r="AA169" i="69" s="1"/>
  <c r="AA55" i="69"/>
  <c r="AA57" i="69" s="1"/>
  <c r="AA91" i="69" s="1"/>
  <c r="T120" i="69"/>
  <c r="T134" i="69" s="1"/>
  <c r="T136" i="69" s="1"/>
  <c r="T169" i="69" s="1"/>
  <c r="T55" i="58"/>
  <c r="T57" i="58" s="1"/>
  <c r="T91" i="58" s="1"/>
  <c r="AO70" i="54"/>
  <c r="AO92" i="54" s="1"/>
  <c r="AA70" i="54"/>
  <c r="AA92" i="54" s="1"/>
  <c r="AO120" i="54"/>
  <c r="AO134" i="54" s="1"/>
  <c r="AO136" i="54" s="1"/>
  <c r="AO169" i="54" s="1"/>
  <c r="AH44" i="54"/>
  <c r="AA120" i="54"/>
  <c r="AA134" i="54" s="1"/>
  <c r="AA136" i="54" s="1"/>
  <c r="AA169" i="54" s="1"/>
  <c r="AA106" i="54"/>
  <c r="AA168" i="54" s="1"/>
  <c r="T120" i="74"/>
  <c r="T134" i="74" s="1"/>
  <c r="T136" i="74" s="1"/>
  <c r="T169" i="74" s="1"/>
  <c r="AH64" i="74"/>
  <c r="AH105" i="74"/>
  <c r="AH68" i="74"/>
  <c r="AH104" i="74"/>
  <c r="AH114" i="74"/>
  <c r="AH102" i="74"/>
  <c r="AH103" i="74"/>
  <c r="AH56" i="74"/>
  <c r="AH119" i="74"/>
  <c r="AH115" i="74"/>
  <c r="AH69" i="74"/>
  <c r="AH116" i="74"/>
  <c r="AH118" i="74"/>
  <c r="AH62" i="74"/>
  <c r="AH117" i="74"/>
  <c r="AH67" i="74"/>
  <c r="AH65" i="74"/>
  <c r="AH54" i="74"/>
  <c r="AH101" i="74"/>
  <c r="AH63" i="74"/>
  <c r="AH166" i="74"/>
  <c r="AH100" i="74"/>
  <c r="AH66" i="74"/>
  <c r="AH53" i="74"/>
  <c r="T70" i="74"/>
  <c r="T92" i="74" s="1"/>
  <c r="AA56" i="74"/>
  <c r="AA105" i="74"/>
  <c r="AA114" i="74"/>
  <c r="AA166" i="74"/>
  <c r="AA101" i="74"/>
  <c r="AA102" i="74"/>
  <c r="AA104" i="74"/>
  <c r="AA119" i="74"/>
  <c r="AA66" i="74"/>
  <c r="AA69" i="74"/>
  <c r="AA68" i="74"/>
  <c r="AA118" i="74"/>
  <c r="AA116" i="74"/>
  <c r="AA67" i="74"/>
  <c r="AA63" i="74"/>
  <c r="AA65" i="74"/>
  <c r="AA64" i="74"/>
  <c r="AA53" i="74"/>
  <c r="AA100" i="74"/>
  <c r="AA54" i="74"/>
  <c r="AA62" i="74"/>
  <c r="AA103" i="74"/>
  <c r="AA115" i="74"/>
  <c r="AA117" i="74"/>
  <c r="AO55" i="74"/>
  <c r="AO57" i="74" s="1"/>
  <c r="AO91" i="74" s="1"/>
  <c r="AO120" i="74"/>
  <c r="AO134" i="74" s="1"/>
  <c r="AO136" i="74" s="1"/>
  <c r="AO169" i="74" s="1"/>
  <c r="AO70" i="74"/>
  <c r="AO92" i="74" s="1"/>
  <c r="T120" i="58"/>
  <c r="T134" i="58" s="1"/>
  <c r="T136" i="58" s="1"/>
  <c r="T169" i="58" s="1"/>
  <c r="AH167" i="58"/>
  <c r="T70" i="58"/>
  <c r="T92" i="58" s="1"/>
  <c r="M167" i="37"/>
  <c r="M167" i="60"/>
  <c r="E102" i="58"/>
  <c r="D181" i="58" s="1"/>
  <c r="E102" i="37"/>
  <c r="D181" i="37" s="1"/>
  <c r="E102" i="54"/>
  <c r="D181" i="54" s="1"/>
  <c r="E102" i="74"/>
  <c r="D181" i="74" s="1"/>
  <c r="E102" i="55"/>
  <c r="D181" i="55" s="1"/>
  <c r="E102" i="57"/>
  <c r="D181" i="57" s="1"/>
  <c r="E102" i="56"/>
  <c r="D181" i="56" s="1"/>
  <c r="E102" i="60"/>
  <c r="D181" i="60" s="1"/>
  <c r="E102" i="64"/>
  <c r="D181" i="64" s="1"/>
  <c r="E102" i="66"/>
  <c r="D181" i="66" s="1"/>
  <c r="E102" i="67"/>
  <c r="D181" i="67" s="1"/>
  <c r="E102" i="69"/>
  <c r="D181" i="69" s="1"/>
  <c r="E102" i="70"/>
  <c r="D181" i="70" s="1"/>
  <c r="E102" i="52"/>
  <c r="D181" i="52" s="1"/>
  <c r="DN8" i="73" l="1"/>
  <c r="AA94" i="57"/>
  <c r="AA167" i="57" s="1"/>
  <c r="T94" i="69"/>
  <c r="T167" i="69" s="1"/>
  <c r="T94" i="67"/>
  <c r="T167" i="67" s="1"/>
  <c r="T94" i="74"/>
  <c r="AH115" i="56"/>
  <c r="AH117" i="56"/>
  <c r="AH116" i="56"/>
  <c r="AH62" i="56"/>
  <c r="AA55" i="60"/>
  <c r="BC174" i="37"/>
  <c r="AB167" i="57"/>
  <c r="BC154" i="55"/>
  <c r="BC159" i="55" s="1"/>
  <c r="BC172" i="55" s="1"/>
  <c r="BC173" i="55" s="1"/>
  <c r="AH56" i="56"/>
  <c r="AA94" i="54"/>
  <c r="AA167" i="54" s="1"/>
  <c r="AH100" i="56"/>
  <c r="AO94" i="54"/>
  <c r="AO167" i="54" s="1"/>
  <c r="AH119" i="56"/>
  <c r="AH70" i="57"/>
  <c r="AH92" i="57" s="1"/>
  <c r="AH55" i="57"/>
  <c r="AH57" i="57" s="1"/>
  <c r="AH91" i="57" s="1"/>
  <c r="T94" i="58"/>
  <c r="T167" i="58" s="1"/>
  <c r="AO116" i="64"/>
  <c r="AO118" i="64"/>
  <c r="AO56" i="64"/>
  <c r="AO63" i="64"/>
  <c r="AO65" i="64"/>
  <c r="AO117" i="64"/>
  <c r="AO115" i="64"/>
  <c r="AO69" i="64"/>
  <c r="AO104" i="64"/>
  <c r="AO166" i="64"/>
  <c r="AO119" i="64"/>
  <c r="AO54" i="64"/>
  <c r="AO67" i="64"/>
  <c r="AO66" i="64"/>
  <c r="AO62" i="64"/>
  <c r="AO114" i="64"/>
  <c r="AO101" i="64"/>
  <c r="AO64" i="64"/>
  <c r="AO103" i="64"/>
  <c r="AO102" i="64"/>
  <c r="AO68" i="64"/>
  <c r="AO105" i="64"/>
  <c r="AO100" i="64"/>
  <c r="AO53" i="64"/>
  <c r="AV39" i="64"/>
  <c r="AV41" i="64" s="1"/>
  <c r="AV44" i="64" s="1"/>
  <c r="AH106" i="64"/>
  <c r="AH168" i="64" s="1"/>
  <c r="BX27" i="64"/>
  <c r="BQ38" i="64"/>
  <c r="BJ39" i="64"/>
  <c r="BJ41" i="64" s="1"/>
  <c r="BJ44" i="64" s="1"/>
  <c r="AH70" i="64"/>
  <c r="AH92" i="64" s="1"/>
  <c r="AH55" i="64"/>
  <c r="AH57" i="64" s="1"/>
  <c r="AH91" i="64" s="1"/>
  <c r="BC39" i="64"/>
  <c r="BC41" i="64" s="1"/>
  <c r="BC44" i="64" s="1"/>
  <c r="AH120" i="64"/>
  <c r="AH134" i="64" s="1"/>
  <c r="AH136" i="64" s="1"/>
  <c r="AH169" i="64" s="1"/>
  <c r="AA94" i="64"/>
  <c r="AA167" i="64" s="1"/>
  <c r="AB167" i="64" s="1"/>
  <c r="AA120" i="60"/>
  <c r="AA134" i="60" s="1"/>
  <c r="AA136" i="60" s="1"/>
  <c r="AA169" i="60" s="1"/>
  <c r="AH105" i="60"/>
  <c r="AH67" i="60"/>
  <c r="AH118" i="60"/>
  <c r="AH114" i="60"/>
  <c r="AH119" i="60"/>
  <c r="AH102" i="60"/>
  <c r="AH117" i="60"/>
  <c r="AH54" i="60"/>
  <c r="AH101" i="60"/>
  <c r="AH103" i="60"/>
  <c r="AH115" i="60"/>
  <c r="AH63" i="60"/>
  <c r="AH53" i="60"/>
  <c r="AH116" i="60"/>
  <c r="AH104" i="60"/>
  <c r="AH64" i="60"/>
  <c r="AH68" i="60"/>
  <c r="AH62" i="60"/>
  <c r="AH65" i="60"/>
  <c r="AH66" i="60"/>
  <c r="AH56" i="60"/>
  <c r="AH166" i="60"/>
  <c r="AH100" i="60"/>
  <c r="AH69" i="60"/>
  <c r="AA57" i="60"/>
  <c r="AA91" i="60" s="1"/>
  <c r="AV38" i="60"/>
  <c r="BC27" i="60"/>
  <c r="BC38" i="60" s="1"/>
  <c r="BJ27" i="60"/>
  <c r="AA106" i="60"/>
  <c r="AA168" i="60" s="1"/>
  <c r="AO66" i="60"/>
  <c r="AO69" i="60"/>
  <c r="AO67" i="60"/>
  <c r="AO63" i="60"/>
  <c r="AO65" i="60"/>
  <c r="AO64" i="60"/>
  <c r="AO54" i="60"/>
  <c r="AO62" i="60"/>
  <c r="AO101" i="60"/>
  <c r="AO116" i="60"/>
  <c r="AO53" i="60"/>
  <c r="AO56" i="60"/>
  <c r="AO118" i="60"/>
  <c r="AO166" i="60"/>
  <c r="AO119" i="60"/>
  <c r="AO114" i="60"/>
  <c r="AO117" i="60"/>
  <c r="AO104" i="60"/>
  <c r="AO115" i="60"/>
  <c r="AO102" i="60"/>
  <c r="AO68" i="60"/>
  <c r="AO105" i="60"/>
  <c r="AO100" i="60"/>
  <c r="AO103" i="60"/>
  <c r="AA70" i="60"/>
  <c r="AA92" i="60" s="1"/>
  <c r="AH68" i="56"/>
  <c r="AH63" i="56"/>
  <c r="AH64" i="56"/>
  <c r="AH114" i="56"/>
  <c r="AH69" i="56"/>
  <c r="AH67" i="56"/>
  <c r="AH53" i="56"/>
  <c r="AH102" i="56"/>
  <c r="AO55" i="56"/>
  <c r="AO57" i="56" s="1"/>
  <c r="AO91" i="56" s="1"/>
  <c r="AH118" i="56"/>
  <c r="AH103" i="56"/>
  <c r="AH65" i="56"/>
  <c r="AH105" i="56"/>
  <c r="AH54" i="56"/>
  <c r="AH66" i="56"/>
  <c r="BC39" i="56"/>
  <c r="BC41" i="56" s="1"/>
  <c r="BC44" i="56" s="1"/>
  <c r="AO44" i="57"/>
  <c r="AV39" i="57"/>
  <c r="AV41" i="57" s="1"/>
  <c r="BC39" i="57"/>
  <c r="BC41" i="57" s="1"/>
  <c r="BQ27" i="57"/>
  <c r="BJ38" i="57"/>
  <c r="AH120" i="57"/>
  <c r="AH134" i="57" s="1"/>
  <c r="AH136" i="57" s="1"/>
  <c r="AH169" i="57" s="1"/>
  <c r="AH106" i="57"/>
  <c r="AH168" i="57" s="1"/>
  <c r="DJ13" i="73"/>
  <c r="BC174" i="55"/>
  <c r="DO8" i="73"/>
  <c r="AH101" i="56"/>
  <c r="AH104" i="56"/>
  <c r="BX27" i="56"/>
  <c r="BQ38" i="56"/>
  <c r="AA94" i="69"/>
  <c r="AA167" i="69" s="1"/>
  <c r="AB167" i="69" s="1"/>
  <c r="AO70" i="56"/>
  <c r="AO92" i="56" s="1"/>
  <c r="AO120" i="56"/>
  <c r="AO134" i="56" s="1"/>
  <c r="AO136" i="56" s="1"/>
  <c r="AO169" i="56" s="1"/>
  <c r="AO106" i="56"/>
  <c r="AO168" i="56" s="1"/>
  <c r="AV39" i="56"/>
  <c r="AV41" i="56" s="1"/>
  <c r="AV44" i="56" s="1"/>
  <c r="BJ41" i="56"/>
  <c r="BJ44" i="56" s="1"/>
  <c r="AO94" i="74"/>
  <c r="AH101" i="54"/>
  <c r="AH166" i="54"/>
  <c r="AH105" i="54"/>
  <c r="AH114" i="54"/>
  <c r="AH103" i="54"/>
  <c r="AH116" i="54"/>
  <c r="AH53" i="54"/>
  <c r="AH68" i="54"/>
  <c r="AH66" i="54"/>
  <c r="AH69" i="54"/>
  <c r="AH104" i="54"/>
  <c r="AH117" i="54"/>
  <c r="AH64" i="54"/>
  <c r="AH63" i="54"/>
  <c r="AH65" i="54"/>
  <c r="AH100" i="54"/>
  <c r="AH118" i="54"/>
  <c r="AH56" i="54"/>
  <c r="AH67" i="54"/>
  <c r="AH119" i="54"/>
  <c r="AH54" i="54"/>
  <c r="AH62" i="54"/>
  <c r="AH115" i="54"/>
  <c r="AH102" i="54"/>
  <c r="AA106" i="74"/>
  <c r="AA168" i="74" s="1"/>
  <c r="AH55" i="74"/>
  <c r="AH57" i="74" s="1"/>
  <c r="AH91" i="74" s="1"/>
  <c r="T167" i="74"/>
  <c r="AA120" i="74"/>
  <c r="AA134" i="74" s="1"/>
  <c r="AA136" i="74" s="1"/>
  <c r="AA169" i="74" s="1"/>
  <c r="AA55" i="74"/>
  <c r="AA57" i="74" s="1"/>
  <c r="AA91" i="74" s="1"/>
  <c r="AH106" i="74"/>
  <c r="AH168" i="74" s="1"/>
  <c r="AH70" i="74"/>
  <c r="AH92" i="74" s="1"/>
  <c r="AO167" i="74"/>
  <c r="AA70" i="74"/>
  <c r="AA92" i="74" s="1"/>
  <c r="AH120" i="74"/>
  <c r="AH134" i="74" s="1"/>
  <c r="AH136" i="74" s="1"/>
  <c r="AH169" i="74" s="1"/>
  <c r="E158" i="54"/>
  <c r="E157" i="54"/>
  <c r="E156" i="54"/>
  <c r="E155" i="54"/>
  <c r="E153" i="54"/>
  <c r="E152" i="54"/>
  <c r="E158" i="74"/>
  <c r="E157" i="74"/>
  <c r="E156" i="74"/>
  <c r="E155" i="74"/>
  <c r="E153" i="74"/>
  <c r="E152" i="74"/>
  <c r="E158" i="55"/>
  <c r="E157" i="55"/>
  <c r="E156" i="55"/>
  <c r="E155" i="55"/>
  <c r="E153" i="55"/>
  <c r="E152" i="55"/>
  <c r="E158" i="57"/>
  <c r="E157" i="57"/>
  <c r="E156" i="57"/>
  <c r="E155" i="57"/>
  <c r="E153" i="57"/>
  <c r="E152" i="57"/>
  <c r="E158" i="56"/>
  <c r="E157" i="56"/>
  <c r="E156" i="56"/>
  <c r="E155" i="56"/>
  <c r="E153" i="56"/>
  <c r="E152" i="56"/>
  <c r="E158" i="60"/>
  <c r="E157" i="60"/>
  <c r="E156" i="60"/>
  <c r="E155" i="60"/>
  <c r="E153" i="60"/>
  <c r="E152" i="60"/>
  <c r="E158" i="64"/>
  <c r="E157" i="64"/>
  <c r="E156" i="64"/>
  <c r="E155" i="64"/>
  <c r="E153" i="64"/>
  <c r="E152" i="64"/>
  <c r="E158" i="66"/>
  <c r="E157" i="66"/>
  <c r="E156" i="66"/>
  <c r="E155" i="66"/>
  <c r="E153" i="66"/>
  <c r="E152" i="66"/>
  <c r="E158" i="67"/>
  <c r="E157" i="67"/>
  <c r="E156" i="67"/>
  <c r="E155" i="67"/>
  <c r="E153" i="67"/>
  <c r="E152" i="67"/>
  <c r="E158" i="69"/>
  <c r="E157" i="69"/>
  <c r="E156" i="69"/>
  <c r="E155" i="69"/>
  <c r="E153" i="69"/>
  <c r="E152" i="69"/>
  <c r="E158" i="70"/>
  <c r="E157" i="70"/>
  <c r="E156" i="70"/>
  <c r="E155" i="70"/>
  <c r="E153" i="70"/>
  <c r="E152" i="70"/>
  <c r="E158" i="37"/>
  <c r="E157" i="37"/>
  <c r="E156" i="37"/>
  <c r="E155" i="37"/>
  <c r="E153" i="37"/>
  <c r="E152" i="37"/>
  <c r="E158" i="58"/>
  <c r="E157" i="58"/>
  <c r="E156" i="58"/>
  <c r="E155" i="58"/>
  <c r="E153" i="58"/>
  <c r="E152" i="58"/>
  <c r="F27" i="66"/>
  <c r="M27" i="66" s="1"/>
  <c r="AH120" i="56" l="1"/>
  <c r="AH134" i="56" s="1"/>
  <c r="AH136" i="56" s="1"/>
  <c r="AH169" i="56" s="1"/>
  <c r="AH106" i="56"/>
  <c r="AH168" i="56" s="1"/>
  <c r="AH106" i="60"/>
  <c r="AH168" i="60" s="1"/>
  <c r="BC44" i="57"/>
  <c r="AH94" i="57"/>
  <c r="AH167" i="57" s="1"/>
  <c r="AO120" i="60"/>
  <c r="AO134" i="60" s="1"/>
  <c r="AO136" i="60" s="1"/>
  <c r="AO169" i="60" s="1"/>
  <c r="AO70" i="60"/>
  <c r="AO92" i="60" s="1"/>
  <c r="AH55" i="60"/>
  <c r="AH57" i="60" s="1"/>
  <c r="AH91" i="60" s="1"/>
  <c r="AV44" i="57"/>
  <c r="AV116" i="57" s="1"/>
  <c r="AO55" i="64"/>
  <c r="AO57" i="64" s="1"/>
  <c r="AO91" i="64" s="1"/>
  <c r="AH94" i="74"/>
  <c r="AH55" i="54"/>
  <c r="AH57" i="54" s="1"/>
  <c r="AH91" i="54" s="1"/>
  <c r="AH70" i="56"/>
  <c r="AH92" i="56" s="1"/>
  <c r="AO70" i="64"/>
  <c r="AO92" i="64" s="1"/>
  <c r="BC102" i="64"/>
  <c r="BC65" i="64"/>
  <c r="BC62" i="64"/>
  <c r="BC69" i="64"/>
  <c r="BC64" i="64"/>
  <c r="BC166" i="64"/>
  <c r="BC53" i="64"/>
  <c r="BC104" i="64"/>
  <c r="BC101" i="64"/>
  <c r="BC68" i="64"/>
  <c r="BC116" i="64"/>
  <c r="BC103" i="64"/>
  <c r="BC119" i="64"/>
  <c r="BC115" i="64"/>
  <c r="BC117" i="64"/>
  <c r="BC67" i="64"/>
  <c r="BC63" i="64"/>
  <c r="BC100" i="64"/>
  <c r="BC118" i="64"/>
  <c r="BC105" i="64"/>
  <c r="BC56" i="64"/>
  <c r="BC54" i="64"/>
  <c r="BC66" i="64"/>
  <c r="BC114" i="64"/>
  <c r="AO120" i="64"/>
  <c r="AO134" i="64" s="1"/>
  <c r="AO136" i="64" s="1"/>
  <c r="AO169" i="64" s="1"/>
  <c r="BJ104" i="64"/>
  <c r="BJ69" i="64"/>
  <c r="BJ65" i="64"/>
  <c r="BJ118" i="64"/>
  <c r="BJ116" i="64"/>
  <c r="BJ102" i="64"/>
  <c r="BJ68" i="64"/>
  <c r="BJ114" i="64"/>
  <c r="BJ62" i="64"/>
  <c r="BJ56" i="64"/>
  <c r="BJ66" i="64"/>
  <c r="BJ53" i="64"/>
  <c r="BJ63" i="64"/>
  <c r="BJ54" i="64"/>
  <c r="BJ64" i="64"/>
  <c r="BJ115" i="64"/>
  <c r="BJ105" i="64"/>
  <c r="BJ119" i="64"/>
  <c r="BJ67" i="64"/>
  <c r="BJ117" i="64"/>
  <c r="BJ166" i="64"/>
  <c r="BJ100" i="64"/>
  <c r="BJ103" i="64"/>
  <c r="BJ101" i="64"/>
  <c r="BQ39" i="64"/>
  <c r="BQ41" i="64" s="1"/>
  <c r="BX38" i="64"/>
  <c r="CS27" i="64"/>
  <c r="CS38" i="64" s="1"/>
  <c r="CE27" i="64"/>
  <c r="CZ27" i="64" s="1"/>
  <c r="DU27" i="64" s="1"/>
  <c r="DU38" i="64" s="1"/>
  <c r="AV67" i="64"/>
  <c r="AV102" i="64"/>
  <c r="AV62" i="64"/>
  <c r="AV65" i="64"/>
  <c r="AV53" i="64"/>
  <c r="AV54" i="64"/>
  <c r="AV115" i="64"/>
  <c r="AV119" i="64"/>
  <c r="AV69" i="64"/>
  <c r="AV63" i="64"/>
  <c r="AV64" i="64"/>
  <c r="AV66" i="64"/>
  <c r="AV116" i="64"/>
  <c r="AV56" i="64"/>
  <c r="AV105" i="64"/>
  <c r="AV114" i="64"/>
  <c r="AV68" i="64"/>
  <c r="AV166" i="64"/>
  <c r="AV117" i="64"/>
  <c r="AV118" i="64"/>
  <c r="AV100" i="64"/>
  <c r="AV103" i="64"/>
  <c r="AV104" i="64"/>
  <c r="AV101" i="64"/>
  <c r="AH94" i="64"/>
  <c r="AH167" i="64" s="1"/>
  <c r="AO106" i="64"/>
  <c r="AO168" i="64" s="1"/>
  <c r="AO106" i="60"/>
  <c r="AO168" i="60" s="1"/>
  <c r="BQ27" i="60"/>
  <c r="BJ38" i="60"/>
  <c r="AH120" i="60"/>
  <c r="AH134" i="60" s="1"/>
  <c r="AH136" i="60" s="1"/>
  <c r="AH169" i="60" s="1"/>
  <c r="BC39" i="60"/>
  <c r="BC41" i="60" s="1"/>
  <c r="BC44" i="60" s="1"/>
  <c r="AV39" i="60"/>
  <c r="AV41" i="60" s="1"/>
  <c r="AH70" i="60"/>
  <c r="AH92" i="60" s="1"/>
  <c r="AA94" i="60"/>
  <c r="AA167" i="60" s="1"/>
  <c r="AB167" i="60" s="1"/>
  <c r="AO55" i="60"/>
  <c r="AO57" i="60" s="1"/>
  <c r="AO91" i="60" s="1"/>
  <c r="AO94" i="60" s="1"/>
  <c r="AO167" i="60" s="1"/>
  <c r="BC118" i="56"/>
  <c r="BC62" i="56"/>
  <c r="BC104" i="56"/>
  <c r="BC66" i="56"/>
  <c r="BC105" i="56"/>
  <c r="BC117" i="56"/>
  <c r="BC114" i="56"/>
  <c r="BC65" i="56"/>
  <c r="BC166" i="56"/>
  <c r="BC56" i="56"/>
  <c r="BC54" i="56"/>
  <c r="BC64" i="56"/>
  <c r="BC103" i="56"/>
  <c r="BC100" i="56"/>
  <c r="BC69" i="56"/>
  <c r="BC116" i="56"/>
  <c r="BC102" i="56"/>
  <c r="BC68" i="56"/>
  <c r="BC115" i="56"/>
  <c r="BC53" i="56"/>
  <c r="BC119" i="56"/>
  <c r="BC63" i="56"/>
  <c r="BC101" i="56"/>
  <c r="BC67" i="56"/>
  <c r="CS27" i="56"/>
  <c r="CS38" i="56" s="1"/>
  <c r="CE27" i="56"/>
  <c r="CZ27" i="56" s="1"/>
  <c r="DU27" i="56" s="1"/>
  <c r="DU38" i="56" s="1"/>
  <c r="AH55" i="56"/>
  <c r="AH57" i="56" s="1"/>
  <c r="AH91" i="56" s="1"/>
  <c r="AH94" i="56" s="1"/>
  <c r="AH167" i="56" s="1"/>
  <c r="AO94" i="56"/>
  <c r="AO167" i="56" s="1"/>
  <c r="BX27" i="57"/>
  <c r="BQ38" i="57"/>
  <c r="BC68" i="57"/>
  <c r="BC64" i="57"/>
  <c r="BC102" i="57"/>
  <c r="BC62" i="57"/>
  <c r="BC63" i="57"/>
  <c r="BC100" i="57"/>
  <c r="BC119" i="57"/>
  <c r="BC105" i="57"/>
  <c r="BC117" i="57"/>
  <c r="BC67" i="57"/>
  <c r="BC116" i="57"/>
  <c r="BC101" i="57"/>
  <c r="BC118" i="57"/>
  <c r="BC115" i="57"/>
  <c r="BC53" i="57"/>
  <c r="BC66" i="57"/>
  <c r="BC114" i="57"/>
  <c r="BC54" i="57"/>
  <c r="BC166" i="57"/>
  <c r="BC104" i="57"/>
  <c r="BC56" i="57"/>
  <c r="BC69" i="57"/>
  <c r="BC65" i="57"/>
  <c r="BC103" i="57"/>
  <c r="AV66" i="57"/>
  <c r="BJ39" i="57"/>
  <c r="BJ41" i="57" s="1"/>
  <c r="BJ44" i="57" s="1"/>
  <c r="AO119" i="57"/>
  <c r="AO102" i="57"/>
  <c r="AO64" i="57"/>
  <c r="AO63" i="57"/>
  <c r="AO62" i="57"/>
  <c r="AO69" i="57"/>
  <c r="AO56" i="57"/>
  <c r="AO53" i="57"/>
  <c r="AO166" i="57"/>
  <c r="AO115" i="57"/>
  <c r="AO66" i="57"/>
  <c r="AO54" i="57"/>
  <c r="AO114" i="57"/>
  <c r="AO105" i="57"/>
  <c r="AO65" i="57"/>
  <c r="AO118" i="57"/>
  <c r="AO117" i="57"/>
  <c r="AO116" i="57"/>
  <c r="AO68" i="57"/>
  <c r="AO67" i="57"/>
  <c r="DL13" i="73"/>
  <c r="DN13" i="73"/>
  <c r="DO13" i="73" s="1"/>
  <c r="M38" i="66"/>
  <c r="M39" i="66" s="1"/>
  <c r="M41" i="66" s="1"/>
  <c r="M44" i="66" s="1"/>
  <c r="M63" i="66" s="1"/>
  <c r="T27" i="66"/>
  <c r="BQ39" i="56"/>
  <c r="BQ41" i="56" s="1"/>
  <c r="BQ44" i="56" s="1"/>
  <c r="BX38" i="56"/>
  <c r="BJ105" i="56"/>
  <c r="BJ102" i="56"/>
  <c r="BJ104" i="56"/>
  <c r="BJ103" i="56"/>
  <c r="BJ100" i="56"/>
  <c r="BJ101" i="56"/>
  <c r="BJ116" i="56"/>
  <c r="BJ68" i="56"/>
  <c r="BJ56" i="56"/>
  <c r="BJ115" i="56"/>
  <c r="BJ67" i="56"/>
  <c r="BJ114" i="56"/>
  <c r="BJ66" i="56"/>
  <c r="BJ54" i="56"/>
  <c r="BJ117" i="56"/>
  <c r="BJ65" i="56"/>
  <c r="BJ53" i="56"/>
  <c r="BJ64" i="56"/>
  <c r="BJ119" i="56"/>
  <c r="BJ63" i="56"/>
  <c r="BJ69" i="56"/>
  <c r="BJ166" i="56"/>
  <c r="BJ118" i="56"/>
  <c r="BJ62" i="56"/>
  <c r="AV114" i="56"/>
  <c r="AV102" i="56"/>
  <c r="AV104" i="56"/>
  <c r="AV117" i="56"/>
  <c r="AV105" i="56"/>
  <c r="AV103" i="56"/>
  <c r="AV64" i="56"/>
  <c r="AV118" i="56"/>
  <c r="AV68" i="56"/>
  <c r="AV115" i="56"/>
  <c r="AV63" i="56"/>
  <c r="AV53" i="56"/>
  <c r="AV62" i="56"/>
  <c r="AV119" i="56"/>
  <c r="AV54" i="56"/>
  <c r="AV65" i="56"/>
  <c r="AV56" i="56"/>
  <c r="AV69" i="56"/>
  <c r="AV166" i="56"/>
  <c r="AV100" i="56"/>
  <c r="AV101" i="56"/>
  <c r="AV67" i="56"/>
  <c r="AV66" i="56"/>
  <c r="AV116" i="56"/>
  <c r="AH106" i="54"/>
  <c r="AH168" i="54" s="1"/>
  <c r="AH120" i="54"/>
  <c r="AH134" i="54" s="1"/>
  <c r="AH136" i="54" s="1"/>
  <c r="AH169" i="54" s="1"/>
  <c r="AH70" i="54"/>
  <c r="AH92" i="54" s="1"/>
  <c r="AH167" i="74"/>
  <c r="AA94" i="74"/>
  <c r="E154" i="37"/>
  <c r="E154" i="57"/>
  <c r="E154" i="55"/>
  <c r="E154" i="66"/>
  <c r="E154" i="67"/>
  <c r="E154" i="56"/>
  <c r="E154" i="69"/>
  <c r="E154" i="60"/>
  <c r="E154" i="54"/>
  <c r="E154" i="70"/>
  <c r="E154" i="64"/>
  <c r="E154" i="74"/>
  <c r="E118" i="37"/>
  <c r="E117" i="37"/>
  <c r="E116" i="37"/>
  <c r="E115" i="37"/>
  <c r="E103" i="37"/>
  <c r="E100" i="37"/>
  <c r="EN100" i="37" s="1"/>
  <c r="E118" i="54"/>
  <c r="E117" i="54"/>
  <c r="E116" i="54"/>
  <c r="E115" i="54"/>
  <c r="E103" i="54"/>
  <c r="AN103" i="54" s="1"/>
  <c r="E100" i="54"/>
  <c r="EN100" i="54" s="1"/>
  <c r="E118" i="74"/>
  <c r="E117" i="74"/>
  <c r="E116" i="74"/>
  <c r="E115" i="74"/>
  <c r="E103" i="74"/>
  <c r="AN103" i="74" s="1"/>
  <c r="E100" i="74"/>
  <c r="EH100" i="74" s="1"/>
  <c r="E118" i="55"/>
  <c r="E117" i="55"/>
  <c r="E116" i="55"/>
  <c r="E115" i="55"/>
  <c r="E103" i="55"/>
  <c r="E100" i="55"/>
  <c r="EN100" i="55" s="1"/>
  <c r="E118" i="57"/>
  <c r="E117" i="57"/>
  <c r="E116" i="57"/>
  <c r="E115" i="57"/>
  <c r="E103" i="57"/>
  <c r="E100" i="57"/>
  <c r="EN100" i="57" s="1"/>
  <c r="E118" i="56"/>
  <c r="E117" i="56"/>
  <c r="E116" i="56"/>
  <c r="E115" i="56"/>
  <c r="E103" i="56"/>
  <c r="S103" i="56" s="1"/>
  <c r="E100" i="56"/>
  <c r="E118" i="60"/>
  <c r="E117" i="60"/>
  <c r="E116" i="60"/>
  <c r="E115" i="60"/>
  <c r="E103" i="60"/>
  <c r="S103" i="60" s="1"/>
  <c r="E100" i="60"/>
  <c r="E118" i="64"/>
  <c r="E117" i="64"/>
  <c r="E116" i="64"/>
  <c r="E115" i="64"/>
  <c r="E103" i="64"/>
  <c r="S103" i="64" s="1"/>
  <c r="E100" i="64"/>
  <c r="E118" i="66"/>
  <c r="E117" i="66"/>
  <c r="E116" i="66"/>
  <c r="E115" i="66"/>
  <c r="E103" i="66"/>
  <c r="S103" i="66" s="1"/>
  <c r="E100" i="66"/>
  <c r="E118" i="67"/>
  <c r="E117" i="67"/>
  <c r="E116" i="67"/>
  <c r="E115" i="67"/>
  <c r="E103" i="67"/>
  <c r="S103" i="67" s="1"/>
  <c r="E100" i="67"/>
  <c r="E118" i="69"/>
  <c r="E117" i="69"/>
  <c r="E116" i="69"/>
  <c r="E115" i="69"/>
  <c r="E103" i="69"/>
  <c r="S103" i="69" s="1"/>
  <c r="E100" i="69"/>
  <c r="E118" i="70"/>
  <c r="E117" i="70"/>
  <c r="E116" i="70"/>
  <c r="E115" i="70"/>
  <c r="E103" i="70"/>
  <c r="S103" i="70" s="1"/>
  <c r="E100" i="70"/>
  <c r="EH100" i="70" s="1"/>
  <c r="E118" i="58"/>
  <c r="E117" i="58"/>
  <c r="E116" i="58"/>
  <c r="E115" i="58"/>
  <c r="E103" i="58"/>
  <c r="S100" i="58"/>
  <c r="E154" i="58"/>
  <c r="E154" i="52"/>
  <c r="E100" i="52"/>
  <c r="E118" i="52"/>
  <c r="E116" i="52"/>
  <c r="E115" i="52"/>
  <c r="DU43" i="64" l="1"/>
  <c r="DU39" i="64"/>
  <c r="DU41" i="64" s="1"/>
  <c r="DU44" i="64" s="1"/>
  <c r="DU39" i="56"/>
  <c r="DU43" i="56"/>
  <c r="DU41" i="56"/>
  <c r="M68" i="66"/>
  <c r="AO94" i="64"/>
  <c r="AO167" i="64" s="1"/>
  <c r="BQ44" i="64"/>
  <c r="BQ115" i="64" s="1"/>
  <c r="BC55" i="56"/>
  <c r="BC57" i="56" s="1"/>
  <c r="BC91" i="56" s="1"/>
  <c r="AV115" i="57"/>
  <c r="AV53" i="57"/>
  <c r="AV63" i="57"/>
  <c r="AV104" i="57"/>
  <c r="AV100" i="57"/>
  <c r="AV101" i="57"/>
  <c r="AV62" i="57"/>
  <c r="AV68" i="57"/>
  <c r="AV103" i="57"/>
  <c r="AV69" i="57"/>
  <c r="AV118" i="57"/>
  <c r="AV117" i="57"/>
  <c r="AV65" i="57"/>
  <c r="AV67" i="57"/>
  <c r="AV56" i="57"/>
  <c r="AV105" i="57"/>
  <c r="AV64" i="57"/>
  <c r="AV166" i="57"/>
  <c r="AV114" i="57"/>
  <c r="AH94" i="54"/>
  <c r="AH167" i="54" s="1"/>
  <c r="AV102" i="57"/>
  <c r="AV54" i="57"/>
  <c r="AV119" i="57"/>
  <c r="M69" i="66"/>
  <c r="S100" i="60"/>
  <c r="EH100" i="60"/>
  <c r="EH101" i="74"/>
  <c r="EI101" i="74" s="1"/>
  <c r="EI100" i="74"/>
  <c r="L100" i="52"/>
  <c r="L101" i="52" s="1"/>
  <c r="EH100" i="52"/>
  <c r="BJ70" i="64"/>
  <c r="BJ92" i="64" s="1"/>
  <c r="S100" i="64"/>
  <c r="T100" i="64" s="1"/>
  <c r="EH100" i="64"/>
  <c r="E120" i="60"/>
  <c r="EN101" i="55"/>
  <c r="EO101" i="55" s="1"/>
  <c r="EO100" i="55"/>
  <c r="AO120" i="57"/>
  <c r="AO134" i="57" s="1"/>
  <c r="AO136" i="57" s="1"/>
  <c r="AO169" i="57" s="1"/>
  <c r="AO70" i="57"/>
  <c r="AO92" i="57" s="1"/>
  <c r="AV44" i="60"/>
  <c r="AV105" i="60" s="1"/>
  <c r="S100" i="69"/>
  <c r="EH100" i="69"/>
  <c r="EH101" i="70"/>
  <c r="EI101" i="70" s="1"/>
  <c r="EI100" i="70"/>
  <c r="S100" i="66"/>
  <c r="EP100" i="66"/>
  <c r="EN101" i="57"/>
  <c r="EN106" i="57" s="1"/>
  <c r="E120" i="55"/>
  <c r="EN101" i="37"/>
  <c r="EO101" i="37" s="1"/>
  <c r="EO100" i="37"/>
  <c r="CZ38" i="56"/>
  <c r="EI38" i="56"/>
  <c r="DG27" i="56"/>
  <c r="DG38" i="56" s="1"/>
  <c r="DN27" i="56"/>
  <c r="DN38" i="56" s="1"/>
  <c r="CZ38" i="64"/>
  <c r="EI38" i="64"/>
  <c r="DN27" i="64"/>
  <c r="DN38" i="64" s="1"/>
  <c r="DG27" i="64"/>
  <c r="DG38" i="64" s="1"/>
  <c r="BC55" i="64"/>
  <c r="BC57" i="64" s="1"/>
  <c r="BC91" i="64" s="1"/>
  <c r="S100" i="67"/>
  <c r="EH100" i="67"/>
  <c r="S100" i="56"/>
  <c r="S101" i="56" s="1"/>
  <c r="T101" i="56" s="1"/>
  <c r="EH100" i="56"/>
  <c r="EN101" i="54"/>
  <c r="EO101" i="54" s="1"/>
  <c r="EO100" i="54"/>
  <c r="M103" i="66"/>
  <c r="M166" i="66"/>
  <c r="M64" i="66"/>
  <c r="M62" i="66"/>
  <c r="M116" i="66"/>
  <c r="M104" i="66"/>
  <c r="M115" i="66"/>
  <c r="M56" i="66"/>
  <c r="M114" i="66"/>
  <c r="M105" i="66"/>
  <c r="M102" i="66"/>
  <c r="M117" i="66"/>
  <c r="M66" i="66"/>
  <c r="M65" i="66"/>
  <c r="M67" i="66"/>
  <c r="M54" i="66"/>
  <c r="M118" i="66"/>
  <c r="M53" i="66"/>
  <c r="M101" i="66"/>
  <c r="M119" i="66"/>
  <c r="M100" i="66"/>
  <c r="CS39" i="64"/>
  <c r="CS41" i="64" s="1"/>
  <c r="BC120" i="64"/>
  <c r="BC134" i="64" s="1"/>
  <c r="BC136" i="64" s="1"/>
  <c r="BC169" i="64" s="1"/>
  <c r="BX39" i="64"/>
  <c r="BX41" i="64" s="1"/>
  <c r="BX44" i="64" s="1"/>
  <c r="BJ120" i="64"/>
  <c r="BJ134" i="64" s="1"/>
  <c r="BJ136" i="64" s="1"/>
  <c r="BJ169" i="64" s="1"/>
  <c r="AV106" i="64"/>
  <c r="AV168" i="64" s="1"/>
  <c r="AV55" i="64"/>
  <c r="AV57" i="64" s="1"/>
  <c r="AV91" i="64" s="1"/>
  <c r="BQ119" i="64"/>
  <c r="BQ56" i="64"/>
  <c r="AV70" i="64"/>
  <c r="AV92" i="64" s="1"/>
  <c r="S104" i="64"/>
  <c r="T104" i="64" s="1"/>
  <c r="T103" i="64"/>
  <c r="BJ55" i="64"/>
  <c r="BJ57" i="64" s="1"/>
  <c r="BJ91" i="64" s="1"/>
  <c r="BJ94" i="64" s="1"/>
  <c r="BC70" i="64"/>
  <c r="BC92" i="64" s="1"/>
  <c r="BC106" i="64"/>
  <c r="BC168" i="64" s="1"/>
  <c r="AV120" i="64"/>
  <c r="AV134" i="64" s="1"/>
  <c r="AV136" i="64" s="1"/>
  <c r="AV169" i="64" s="1"/>
  <c r="CE38" i="64"/>
  <c r="CL27" i="64"/>
  <c r="CL38" i="64" s="1"/>
  <c r="BJ106" i="64"/>
  <c r="BJ168" i="64" s="1"/>
  <c r="AV115" i="60"/>
  <c r="AV63" i="60"/>
  <c r="AV53" i="60"/>
  <c r="BC67" i="60"/>
  <c r="BC114" i="60"/>
  <c r="BC103" i="60"/>
  <c r="BC118" i="60"/>
  <c r="BC62" i="60"/>
  <c r="BC54" i="60"/>
  <c r="BC66" i="60"/>
  <c r="BC105" i="60"/>
  <c r="BC56" i="60"/>
  <c r="BC102" i="60"/>
  <c r="BC65" i="60"/>
  <c r="BC166" i="60"/>
  <c r="BC69" i="60"/>
  <c r="BC64" i="60"/>
  <c r="BC101" i="60"/>
  <c r="BC104" i="60"/>
  <c r="BC53" i="60"/>
  <c r="BC116" i="60"/>
  <c r="BC68" i="60"/>
  <c r="BC115" i="60"/>
  <c r="BC117" i="60"/>
  <c r="BC119" i="60"/>
  <c r="BC63" i="60"/>
  <c r="BC100" i="60"/>
  <c r="S104" i="60"/>
  <c r="T104" i="60" s="1"/>
  <c r="T103" i="60"/>
  <c r="BJ39" i="60"/>
  <c r="BJ41" i="60" s="1"/>
  <c r="BJ44" i="60" s="1"/>
  <c r="BX27" i="60"/>
  <c r="BQ38" i="60"/>
  <c r="S101" i="60"/>
  <c r="T101" i="60" s="1"/>
  <c r="T100" i="60"/>
  <c r="AH94" i="60"/>
  <c r="AH167" i="60" s="1"/>
  <c r="CL27" i="56"/>
  <c r="CL38" i="56" s="1"/>
  <c r="CE38" i="56"/>
  <c r="BC120" i="56"/>
  <c r="BC134" i="56" s="1"/>
  <c r="BC136" i="56" s="1"/>
  <c r="BC169" i="56" s="1"/>
  <c r="BC106" i="56"/>
  <c r="BC168" i="56" s="1"/>
  <c r="BC70" i="56"/>
  <c r="BC92" i="56" s="1"/>
  <c r="BC94" i="56" s="1"/>
  <c r="BJ54" i="57"/>
  <c r="BJ166" i="57"/>
  <c r="BJ63" i="57"/>
  <c r="BJ65" i="57"/>
  <c r="BJ118" i="57"/>
  <c r="BJ116" i="57"/>
  <c r="BJ62" i="57"/>
  <c r="BJ68" i="57"/>
  <c r="BJ56" i="57"/>
  <c r="BJ119" i="57"/>
  <c r="BJ69" i="57"/>
  <c r="BJ67" i="57"/>
  <c r="BJ115" i="57"/>
  <c r="BJ53" i="57"/>
  <c r="BJ105" i="57"/>
  <c r="BJ102" i="57"/>
  <c r="BJ117" i="57"/>
  <c r="BJ64" i="57"/>
  <c r="BJ66" i="57"/>
  <c r="BJ114" i="57"/>
  <c r="BJ100" i="57"/>
  <c r="BJ103" i="57"/>
  <c r="BJ104" i="57"/>
  <c r="BJ101" i="57"/>
  <c r="E120" i="57"/>
  <c r="BC106" i="57"/>
  <c r="BC168" i="57" s="1"/>
  <c r="BC70" i="57"/>
  <c r="BC92" i="57" s="1"/>
  <c r="BC120" i="57"/>
  <c r="BC134" i="57" s="1"/>
  <c r="BC136" i="57" s="1"/>
  <c r="BC169" i="57" s="1"/>
  <c r="AN100" i="57"/>
  <c r="S100" i="57"/>
  <c r="BQ39" i="57"/>
  <c r="BQ41" i="57" s="1"/>
  <c r="BQ44" i="57" s="1"/>
  <c r="AN103" i="57"/>
  <c r="S103" i="57"/>
  <c r="AO55" i="57"/>
  <c r="AO57" i="57" s="1"/>
  <c r="AO91" i="57" s="1"/>
  <c r="BC55" i="57"/>
  <c r="BC57" i="57" s="1"/>
  <c r="BC91" i="57" s="1"/>
  <c r="CS27" i="57"/>
  <c r="CS38" i="57" s="1"/>
  <c r="CE27" i="57"/>
  <c r="CZ27" i="57" s="1"/>
  <c r="BX38" i="57"/>
  <c r="AN100" i="55"/>
  <c r="S100" i="55"/>
  <c r="AN103" i="55"/>
  <c r="S103" i="55"/>
  <c r="S100" i="74"/>
  <c r="S101" i="74" s="1"/>
  <c r="T101" i="74" s="1"/>
  <c r="AN100" i="74"/>
  <c r="AN104" i="74"/>
  <c r="AO104" i="74" s="1"/>
  <c r="AO103" i="74"/>
  <c r="E101" i="70"/>
  <c r="S100" i="70"/>
  <c r="S104" i="70"/>
  <c r="T104" i="70" s="1"/>
  <c r="T103" i="70"/>
  <c r="S101" i="67"/>
  <c r="T101" i="67" s="1"/>
  <c r="T100" i="67"/>
  <c r="S104" i="67"/>
  <c r="T103" i="67"/>
  <c r="S101" i="66"/>
  <c r="E120" i="66"/>
  <c r="AA27" i="66"/>
  <c r="T38" i="66"/>
  <c r="S104" i="66"/>
  <c r="S104" i="56"/>
  <c r="T104" i="56" s="1"/>
  <c r="T103" i="56"/>
  <c r="BJ106" i="56"/>
  <c r="BJ168" i="56" s="1"/>
  <c r="BX39" i="56"/>
  <c r="BX41" i="56" s="1"/>
  <c r="CS39" i="56"/>
  <c r="CS41" i="56" s="1"/>
  <c r="CS44" i="56" s="1"/>
  <c r="BQ68" i="56"/>
  <c r="BQ67" i="56"/>
  <c r="BQ56" i="56"/>
  <c r="BQ119" i="56"/>
  <c r="BQ105" i="56"/>
  <c r="BQ69" i="56"/>
  <c r="BQ66" i="56"/>
  <c r="BQ63" i="56"/>
  <c r="BQ166" i="56"/>
  <c r="BQ116" i="56"/>
  <c r="BQ64" i="56"/>
  <c r="BQ118" i="56"/>
  <c r="BQ65" i="56"/>
  <c r="BQ54" i="56"/>
  <c r="BQ117" i="56"/>
  <c r="BQ102" i="56"/>
  <c r="BQ115" i="56"/>
  <c r="BQ114" i="56"/>
  <c r="BQ62" i="56"/>
  <c r="BQ53" i="56"/>
  <c r="BQ103" i="56"/>
  <c r="BQ100" i="56"/>
  <c r="BQ101" i="56"/>
  <c r="BQ104" i="56"/>
  <c r="BI100" i="37"/>
  <c r="CR100" i="37"/>
  <c r="CS100" i="37" s="1"/>
  <c r="BP100" i="37"/>
  <c r="BJ120" i="56"/>
  <c r="BJ134" i="56" s="1"/>
  <c r="BJ136" i="56" s="1"/>
  <c r="BJ169" i="56" s="1"/>
  <c r="BJ55" i="56"/>
  <c r="BJ57" i="56" s="1"/>
  <c r="BJ91" i="56" s="1"/>
  <c r="BJ70" i="56"/>
  <c r="BJ92" i="56" s="1"/>
  <c r="AV55" i="56"/>
  <c r="AV57" i="56" s="1"/>
  <c r="AV91" i="56" s="1"/>
  <c r="AV70" i="56"/>
  <c r="AV92" i="56" s="1"/>
  <c r="AV106" i="56"/>
  <c r="AV168" i="56" s="1"/>
  <c r="AV120" i="56"/>
  <c r="AV134" i="56" s="1"/>
  <c r="AV136" i="56" s="1"/>
  <c r="AV169" i="56" s="1"/>
  <c r="S101" i="69"/>
  <c r="T101" i="69" s="1"/>
  <c r="T100" i="69"/>
  <c r="S104" i="69"/>
  <c r="T104" i="69" s="1"/>
  <c r="T103" i="69"/>
  <c r="S103" i="58"/>
  <c r="T103" i="58" s="1"/>
  <c r="AN103" i="58"/>
  <c r="AN100" i="37"/>
  <c r="S100" i="37"/>
  <c r="AN103" i="37"/>
  <c r="S103" i="37"/>
  <c r="AN104" i="54"/>
  <c r="AO104" i="54" s="1"/>
  <c r="AO103" i="54"/>
  <c r="AN100" i="54"/>
  <c r="S100" i="54"/>
  <c r="AA167" i="74"/>
  <c r="AI167" i="74"/>
  <c r="S101" i="58"/>
  <c r="T101" i="58" s="1"/>
  <c r="T100" i="58"/>
  <c r="M120" i="66"/>
  <c r="M134" i="66" s="1"/>
  <c r="M136" i="66" s="1"/>
  <c r="M169" i="66" s="1"/>
  <c r="E120" i="64"/>
  <c r="E120" i="56"/>
  <c r="E120" i="74"/>
  <c r="M55" i="66"/>
  <c r="M57" i="66" s="1"/>
  <c r="M91" i="66" s="1"/>
  <c r="E120" i="58"/>
  <c r="E120" i="70"/>
  <c r="E120" i="69"/>
  <c r="E120" i="67"/>
  <c r="E120" i="54"/>
  <c r="E120" i="37"/>
  <c r="M106" i="66"/>
  <c r="M168" i="66" s="1"/>
  <c r="E101" i="58"/>
  <c r="E101" i="69"/>
  <c r="E101" i="67"/>
  <c r="E101" i="66"/>
  <c r="E101" i="64"/>
  <c r="E101" i="60"/>
  <c r="E101" i="56"/>
  <c r="E101" i="57"/>
  <c r="E101" i="55"/>
  <c r="E101" i="74"/>
  <c r="E101" i="54"/>
  <c r="E101" i="37"/>
  <c r="E78" i="37"/>
  <c r="E78" i="54"/>
  <c r="E78" i="74"/>
  <c r="E78" i="55"/>
  <c r="E78" i="57"/>
  <c r="E78" i="56"/>
  <c r="E78" i="60"/>
  <c r="E78" i="64"/>
  <c r="E78" i="66"/>
  <c r="E78" i="67"/>
  <c r="E78" i="69"/>
  <c r="E78" i="70"/>
  <c r="E78" i="58"/>
  <c r="F77" i="37"/>
  <c r="F77" i="54"/>
  <c r="F77" i="74"/>
  <c r="F77" i="55"/>
  <c r="F77" i="57"/>
  <c r="F77" i="56"/>
  <c r="F77" i="60"/>
  <c r="F77" i="64"/>
  <c r="F77" i="66"/>
  <c r="F77" i="67"/>
  <c r="F77" i="69"/>
  <c r="F77" i="70"/>
  <c r="F77" i="58"/>
  <c r="E78" i="52"/>
  <c r="E64" i="58"/>
  <c r="E64" i="37"/>
  <c r="E64" i="54"/>
  <c r="E64" i="74"/>
  <c r="E64" i="55"/>
  <c r="E64" i="57"/>
  <c r="E64" i="56"/>
  <c r="E64" i="60"/>
  <c r="E64" i="64"/>
  <c r="E64" i="66"/>
  <c r="E64" i="67"/>
  <c r="E64" i="69"/>
  <c r="E64" i="70"/>
  <c r="E64" i="52"/>
  <c r="M70" i="66" l="1"/>
  <c r="M92" i="66" s="1"/>
  <c r="AV68" i="60"/>
  <c r="BQ67" i="64"/>
  <c r="BQ114" i="64"/>
  <c r="AV67" i="60"/>
  <c r="BQ65" i="64"/>
  <c r="AV119" i="60"/>
  <c r="AV102" i="60"/>
  <c r="BQ117" i="64"/>
  <c r="BQ53" i="64"/>
  <c r="BQ64" i="64"/>
  <c r="AV62" i="60"/>
  <c r="AV66" i="60"/>
  <c r="BQ102" i="64"/>
  <c r="BQ62" i="64"/>
  <c r="BQ166" i="64"/>
  <c r="AV64" i="60"/>
  <c r="AV70" i="60" s="1"/>
  <c r="AV92" i="60" s="1"/>
  <c r="BQ68" i="64"/>
  <c r="AV65" i="60"/>
  <c r="AV117" i="60"/>
  <c r="BQ101" i="64"/>
  <c r="BQ63" i="64"/>
  <c r="BQ54" i="64"/>
  <c r="AV104" i="60"/>
  <c r="AV116" i="60"/>
  <c r="AV120" i="60" s="1"/>
  <c r="AV134" i="60" s="1"/>
  <c r="AV136" i="60" s="1"/>
  <c r="AV169" i="60" s="1"/>
  <c r="AV114" i="60"/>
  <c r="BQ104" i="64"/>
  <c r="BQ69" i="64"/>
  <c r="BQ118" i="64"/>
  <c r="AV101" i="60"/>
  <c r="AV56" i="60"/>
  <c r="AV166" i="60"/>
  <c r="BQ103" i="64"/>
  <c r="BQ106" i="64" s="1"/>
  <c r="BQ168" i="64" s="1"/>
  <c r="BQ116" i="64"/>
  <c r="BQ66" i="64"/>
  <c r="AV103" i="60"/>
  <c r="AV54" i="60"/>
  <c r="AV118" i="60"/>
  <c r="BQ100" i="64"/>
  <c r="BQ105" i="64"/>
  <c r="AV55" i="60"/>
  <c r="AV57" i="60" s="1"/>
  <c r="AV91" i="60" s="1"/>
  <c r="AV100" i="60"/>
  <c r="AV69" i="60"/>
  <c r="DU116" i="64"/>
  <c r="DU62" i="64"/>
  <c r="DU63" i="64"/>
  <c r="DU67" i="64"/>
  <c r="DU103" i="64"/>
  <c r="DU65" i="64"/>
  <c r="DU66" i="64"/>
  <c r="DU105" i="64"/>
  <c r="DU118" i="64"/>
  <c r="DU114" i="64"/>
  <c r="DU68" i="64"/>
  <c r="DU119" i="64"/>
  <c r="DU115" i="64"/>
  <c r="DU69" i="64"/>
  <c r="DU117" i="64"/>
  <c r="DU104" i="64"/>
  <c r="DU101" i="64"/>
  <c r="DU64" i="64"/>
  <c r="DU102" i="64"/>
  <c r="DU100" i="64"/>
  <c r="DU53" i="64"/>
  <c r="DU166" i="64"/>
  <c r="DU54" i="64"/>
  <c r="DU56" i="64"/>
  <c r="DU44" i="56"/>
  <c r="DP27" i="57"/>
  <c r="DP38" i="57" s="1"/>
  <c r="DP39" i="57" s="1"/>
  <c r="DP41" i="57" s="1"/>
  <c r="DP44" i="57" s="1"/>
  <c r="DP105" i="57" s="1"/>
  <c r="DY27" i="57"/>
  <c r="DY38" i="57" s="1"/>
  <c r="DW27" i="57"/>
  <c r="DW38" i="57" s="1"/>
  <c r="AV55" i="57"/>
  <c r="AV57" i="57" s="1"/>
  <c r="AV91" i="57" s="1"/>
  <c r="T100" i="74"/>
  <c r="AV94" i="64"/>
  <c r="AV167" i="64" s="1"/>
  <c r="AV94" i="56"/>
  <c r="AV167" i="56" s="1"/>
  <c r="S101" i="64"/>
  <c r="T101" i="64" s="1"/>
  <c r="EI106" i="74"/>
  <c r="BC94" i="64"/>
  <c r="EH106" i="74"/>
  <c r="CS44" i="64"/>
  <c r="CS116" i="64" s="1"/>
  <c r="DN43" i="56"/>
  <c r="DN39" i="56"/>
  <c r="T100" i="56"/>
  <c r="DN43" i="64"/>
  <c r="DN39" i="64"/>
  <c r="DN41" i="64" s="1"/>
  <c r="S106" i="56"/>
  <c r="AO94" i="57"/>
  <c r="AO167" i="57" s="1"/>
  <c r="EO106" i="37"/>
  <c r="EO168" i="37" s="1"/>
  <c r="DP68" i="57"/>
  <c r="DP65" i="57"/>
  <c r="DP115" i="57"/>
  <c r="DP63" i="57"/>
  <c r="DP66" i="57"/>
  <c r="DP69" i="57"/>
  <c r="DP118" i="57"/>
  <c r="DP116" i="57"/>
  <c r="DP67" i="57"/>
  <c r="DP114" i="57"/>
  <c r="DP62" i="57"/>
  <c r="DP119" i="57"/>
  <c r="DP100" i="57"/>
  <c r="DP103" i="57"/>
  <c r="DP64" i="57"/>
  <c r="DP101" i="57"/>
  <c r="DP117" i="57"/>
  <c r="DP102" i="57"/>
  <c r="DP56" i="57"/>
  <c r="DP54" i="57"/>
  <c r="DP104" i="57"/>
  <c r="DP53" i="57"/>
  <c r="DP166" i="57"/>
  <c r="AV106" i="57"/>
  <c r="AV168" i="57" s="1"/>
  <c r="AV120" i="57"/>
  <c r="AV134" i="57" s="1"/>
  <c r="AV136" i="57" s="1"/>
  <c r="AV169" i="57" s="1"/>
  <c r="AV70" i="57"/>
  <c r="AV92" i="57" s="1"/>
  <c r="EO106" i="55"/>
  <c r="EO168" i="55" s="1"/>
  <c r="EN106" i="55"/>
  <c r="BJ55" i="57"/>
  <c r="BJ57" i="57" s="1"/>
  <c r="BJ91" i="57" s="1"/>
  <c r="EO106" i="54"/>
  <c r="EO168" i="54" s="1"/>
  <c r="EN106" i="37"/>
  <c r="CZ38" i="57"/>
  <c r="EO38" i="57"/>
  <c r="DN27" i="57"/>
  <c r="DN38" i="57" s="1"/>
  <c r="DG27" i="57"/>
  <c r="DG38" i="57" s="1"/>
  <c r="DG39" i="57" s="1"/>
  <c r="DG41" i="57" s="1"/>
  <c r="DG44" i="57" s="1"/>
  <c r="DG39" i="64"/>
  <c r="DG41" i="64" s="1"/>
  <c r="DG44" i="64" s="1"/>
  <c r="EI100" i="52"/>
  <c r="EH101" i="52"/>
  <c r="EI101" i="52" s="1"/>
  <c r="EN106" i="54"/>
  <c r="EI106" i="70"/>
  <c r="BC94" i="57"/>
  <c r="BC152" i="57" s="1"/>
  <c r="BC153" i="57" s="1"/>
  <c r="BJ70" i="57"/>
  <c r="BJ92" i="57" s="1"/>
  <c r="EI39" i="64"/>
  <c r="EH106" i="70"/>
  <c r="EI168" i="74"/>
  <c r="EH101" i="56"/>
  <c r="EH106" i="56" s="1"/>
  <c r="CZ39" i="64"/>
  <c r="CZ41" i="64" s="1"/>
  <c r="CZ44" i="64" s="1"/>
  <c r="EH101" i="69"/>
  <c r="EI101" i="69" s="1"/>
  <c r="EI100" i="69"/>
  <c r="EH101" i="67"/>
  <c r="EI101" i="67" s="1"/>
  <c r="EI100" i="67"/>
  <c r="DG39" i="56"/>
  <c r="DG41" i="56" s="1"/>
  <c r="DG44" i="56" s="1"/>
  <c r="EH101" i="64"/>
  <c r="EH101" i="60"/>
  <c r="EH106" i="60" s="1"/>
  <c r="BQ55" i="64"/>
  <c r="BQ57" i="64" s="1"/>
  <c r="BQ91" i="64" s="1"/>
  <c r="EI39" i="56"/>
  <c r="EI41" i="56" s="1"/>
  <c r="EI44" i="56" s="1"/>
  <c r="EI56" i="56" s="1"/>
  <c r="T106" i="60"/>
  <c r="T168" i="60" s="1"/>
  <c r="U167" i="60" s="1"/>
  <c r="CZ39" i="56"/>
  <c r="CZ41" i="56" s="1"/>
  <c r="CZ44" i="56" s="1"/>
  <c r="EP106" i="66"/>
  <c r="EQ100" i="66"/>
  <c r="EQ106" i="66" s="1"/>
  <c r="S104" i="58"/>
  <c r="T104" i="58" s="1"/>
  <c r="BX115" i="64"/>
  <c r="BX101" i="64"/>
  <c r="BX103" i="64"/>
  <c r="BX100" i="64"/>
  <c r="BX105" i="64"/>
  <c r="BX65" i="64"/>
  <c r="BX62" i="64"/>
  <c r="BX67" i="64"/>
  <c r="BX53" i="64"/>
  <c r="BX114" i="64"/>
  <c r="BX104" i="64"/>
  <c r="BX63" i="64"/>
  <c r="BX69" i="64"/>
  <c r="BX66" i="64"/>
  <c r="BX118" i="64"/>
  <c r="BX116" i="64"/>
  <c r="BX54" i="64"/>
  <c r="BX102" i="64"/>
  <c r="BX117" i="64"/>
  <c r="BX68" i="64"/>
  <c r="BX166" i="64"/>
  <c r="BX64" i="64"/>
  <c r="BX56" i="64"/>
  <c r="BX119" i="64"/>
  <c r="BC167" i="64"/>
  <c r="BC171" i="64" s="1"/>
  <c r="BC152" i="64"/>
  <c r="BC153" i="64" s="1"/>
  <c r="BC157" i="64" s="1"/>
  <c r="BQ120" i="64"/>
  <c r="BQ134" i="64" s="1"/>
  <c r="BQ136" i="64" s="1"/>
  <c r="BQ169" i="64" s="1"/>
  <c r="BJ167" i="64"/>
  <c r="BQ70" i="64"/>
  <c r="BQ92" i="64" s="1"/>
  <c r="CS68" i="64"/>
  <c r="CS56" i="64"/>
  <c r="T106" i="64"/>
  <c r="T168" i="64" s="1"/>
  <c r="U167" i="64" s="1"/>
  <c r="CL39" i="64"/>
  <c r="CL41" i="64" s="1"/>
  <c r="CL44" i="64" s="1"/>
  <c r="S106" i="64"/>
  <c r="CE39" i="64"/>
  <c r="CE41" i="64" s="1"/>
  <c r="BJ114" i="60"/>
  <c r="BJ69" i="60"/>
  <c r="BJ118" i="60"/>
  <c r="BJ64" i="60"/>
  <c r="BJ68" i="60"/>
  <c r="BJ116" i="60"/>
  <c r="BJ119" i="60"/>
  <c r="BJ66" i="60"/>
  <c r="BJ56" i="60"/>
  <c r="BJ105" i="60"/>
  <c r="BJ67" i="60"/>
  <c r="BJ115" i="60"/>
  <c r="BJ117" i="60"/>
  <c r="BJ63" i="60"/>
  <c r="BJ166" i="60"/>
  <c r="BJ54" i="60"/>
  <c r="BJ65" i="60"/>
  <c r="BJ102" i="60"/>
  <c r="BJ53" i="60"/>
  <c r="BJ62" i="60"/>
  <c r="BJ100" i="60"/>
  <c r="BJ103" i="60"/>
  <c r="BJ104" i="60"/>
  <c r="BJ101" i="60"/>
  <c r="BC106" i="60"/>
  <c r="BC168" i="60" s="1"/>
  <c r="S106" i="60"/>
  <c r="BC70" i="60"/>
  <c r="BC92" i="60" s="1"/>
  <c r="AV106" i="60"/>
  <c r="AV168" i="60" s="1"/>
  <c r="BQ39" i="60"/>
  <c r="BQ41" i="60" s="1"/>
  <c r="BQ44" i="60" s="1"/>
  <c r="CS27" i="60"/>
  <c r="CS38" i="60" s="1"/>
  <c r="CS39" i="60" s="1"/>
  <c r="CS41" i="60" s="1"/>
  <c r="CS44" i="60" s="1"/>
  <c r="CE27" i="60"/>
  <c r="CZ27" i="60" s="1"/>
  <c r="DU27" i="60" s="1"/>
  <c r="DU38" i="60" s="1"/>
  <c r="BX38" i="60"/>
  <c r="BC120" i="60"/>
  <c r="BC134" i="60" s="1"/>
  <c r="BC136" i="60" s="1"/>
  <c r="BC169" i="60" s="1"/>
  <c r="BC55" i="60"/>
  <c r="BC57" i="60" s="1"/>
  <c r="BC91" i="60" s="1"/>
  <c r="BC167" i="56"/>
  <c r="BC171" i="56" s="1"/>
  <c r="BC152" i="56"/>
  <c r="BC153" i="56" s="1"/>
  <c r="BC155" i="56" s="1"/>
  <c r="CE39" i="56"/>
  <c r="CE41" i="56" s="1"/>
  <c r="CE44" i="56" s="1"/>
  <c r="BQ55" i="56"/>
  <c r="BQ57" i="56" s="1"/>
  <c r="BQ91" i="56" s="1"/>
  <c r="CL39" i="56"/>
  <c r="T106" i="56"/>
  <c r="T168" i="56" s="1"/>
  <c r="U167" i="56" s="1"/>
  <c r="BX44" i="56"/>
  <c r="BX69" i="56" s="1"/>
  <c r="BQ119" i="57"/>
  <c r="BQ166" i="57"/>
  <c r="BQ115" i="57"/>
  <c r="BQ66" i="57"/>
  <c r="BQ117" i="57"/>
  <c r="BQ102" i="57"/>
  <c r="BQ54" i="57"/>
  <c r="BQ118" i="57"/>
  <c r="BQ68" i="57"/>
  <c r="BQ116" i="57"/>
  <c r="BQ64" i="57"/>
  <c r="BQ67" i="57"/>
  <c r="BQ63" i="57"/>
  <c r="BQ56" i="57"/>
  <c r="BQ114" i="57"/>
  <c r="BQ105" i="57"/>
  <c r="BQ69" i="57"/>
  <c r="BQ62" i="57"/>
  <c r="BQ65" i="57"/>
  <c r="BQ53" i="57"/>
  <c r="BQ103" i="57"/>
  <c r="BQ100" i="57"/>
  <c r="BQ104" i="57"/>
  <c r="BQ101" i="57"/>
  <c r="CE38" i="57"/>
  <c r="CL27" i="57"/>
  <c r="CL38" i="57" s="1"/>
  <c r="S101" i="57"/>
  <c r="T101" i="57" s="1"/>
  <c r="T100" i="57"/>
  <c r="CS39" i="57"/>
  <c r="CS41" i="57" s="1"/>
  <c r="CS44" i="57" s="1"/>
  <c r="AN101" i="57"/>
  <c r="AO101" i="57" s="1"/>
  <c r="AO100" i="57"/>
  <c r="BJ120" i="57"/>
  <c r="BJ134" i="57" s="1"/>
  <c r="BJ136" i="57" s="1"/>
  <c r="BJ169" i="57" s="1"/>
  <c r="S104" i="57"/>
  <c r="T104" i="57" s="1"/>
  <c r="T103" i="57"/>
  <c r="BX39" i="57"/>
  <c r="BX41" i="57" s="1"/>
  <c r="BX44" i="57" s="1"/>
  <c r="AN104" i="57"/>
  <c r="AO104" i="57" s="1"/>
  <c r="AO103" i="57"/>
  <c r="BJ106" i="57"/>
  <c r="S104" i="55"/>
  <c r="T104" i="55" s="1"/>
  <c r="T103" i="55"/>
  <c r="AN104" i="55"/>
  <c r="AO104" i="55" s="1"/>
  <c r="AO103" i="55"/>
  <c r="S101" i="55"/>
  <c r="T101" i="55" s="1"/>
  <c r="T100" i="55"/>
  <c r="AN101" i="55"/>
  <c r="AO101" i="55" s="1"/>
  <c r="AO100" i="55"/>
  <c r="AN101" i="74"/>
  <c r="AO101" i="74" s="1"/>
  <c r="AO100" i="74"/>
  <c r="CS102" i="56"/>
  <c r="CS64" i="56"/>
  <c r="CS104" i="56"/>
  <c r="CS105" i="56"/>
  <c r="CS67" i="56"/>
  <c r="CS116" i="56"/>
  <c r="CS100" i="56"/>
  <c r="CS62" i="56"/>
  <c r="CS66" i="56"/>
  <c r="CS103" i="56"/>
  <c r="CS65" i="56"/>
  <c r="CS118" i="56"/>
  <c r="CS114" i="56"/>
  <c r="CS68" i="56"/>
  <c r="CS101" i="56"/>
  <c r="CS63" i="56"/>
  <c r="CS119" i="56"/>
  <c r="CS115" i="56"/>
  <c r="CS69" i="56"/>
  <c r="CS56" i="56"/>
  <c r="CS117" i="56"/>
  <c r="S101" i="70"/>
  <c r="T101" i="70" s="1"/>
  <c r="T100" i="70"/>
  <c r="S106" i="67"/>
  <c r="T104" i="67"/>
  <c r="T106" i="67" s="1"/>
  <c r="T168" i="67" s="1"/>
  <c r="U167" i="67" s="1"/>
  <c r="T39" i="66"/>
  <c r="T41" i="66" s="1"/>
  <c r="T44" i="66" s="1"/>
  <c r="AA38" i="66"/>
  <c r="AH27" i="66"/>
  <c r="S106" i="66"/>
  <c r="BQ70" i="56"/>
  <c r="BQ92" i="56" s="1"/>
  <c r="BQ120" i="56"/>
  <c r="BQ134" i="56" s="1"/>
  <c r="BQ136" i="56" s="1"/>
  <c r="BQ169" i="56" s="1"/>
  <c r="CS53" i="56"/>
  <c r="CS54" i="56"/>
  <c r="CS166" i="56"/>
  <c r="BQ106" i="56"/>
  <c r="BQ168" i="56" s="1"/>
  <c r="BP101" i="37"/>
  <c r="BQ101" i="37" s="1"/>
  <c r="BQ100" i="37"/>
  <c r="CR101" i="37"/>
  <c r="CS101" i="37" s="1"/>
  <c r="BI101" i="37"/>
  <c r="BJ101" i="37" s="1"/>
  <c r="BJ100" i="37"/>
  <c r="BJ94" i="56"/>
  <c r="T106" i="69"/>
  <c r="T168" i="69" s="1"/>
  <c r="U167" i="69" s="1"/>
  <c r="S106" i="69"/>
  <c r="AN104" i="58"/>
  <c r="AO104" i="58" s="1"/>
  <c r="AO103" i="58"/>
  <c r="S104" i="37"/>
  <c r="T104" i="37" s="1"/>
  <c r="T103" i="37"/>
  <c r="AN104" i="37"/>
  <c r="AO104" i="37" s="1"/>
  <c r="AO103" i="37"/>
  <c r="S101" i="37"/>
  <c r="T101" i="37" s="1"/>
  <c r="T100" i="37"/>
  <c r="AN101" i="37"/>
  <c r="AO101" i="37" s="1"/>
  <c r="AO100" i="37"/>
  <c r="S101" i="54"/>
  <c r="T101" i="54" s="1"/>
  <c r="T100" i="54"/>
  <c r="AO100" i="54"/>
  <c r="AN101" i="54"/>
  <c r="AO101" i="54" s="1"/>
  <c r="AB167" i="74"/>
  <c r="T106" i="74"/>
  <c r="S106" i="74"/>
  <c r="T106" i="58"/>
  <c r="S106" i="58"/>
  <c r="M94" i="66"/>
  <c r="U11" i="84"/>
  <c r="V11" i="84" s="1"/>
  <c r="U10" i="84"/>
  <c r="V10" i="84" s="1"/>
  <c r="U9" i="84"/>
  <c r="V9" i="84" s="1"/>
  <c r="U8" i="84"/>
  <c r="V8" i="84" s="1"/>
  <c r="G21" i="89"/>
  <c r="H21" i="89" s="1"/>
  <c r="I21" i="89" s="1"/>
  <c r="G20" i="89"/>
  <c r="H20" i="89" s="1"/>
  <c r="I20" i="89" s="1"/>
  <c r="G19" i="89"/>
  <c r="H19" i="89" s="1"/>
  <c r="I19" i="89" s="1"/>
  <c r="G18" i="89"/>
  <c r="H18" i="89" s="1"/>
  <c r="I18" i="89" s="1"/>
  <c r="G17" i="89"/>
  <c r="H17" i="89" s="1"/>
  <c r="I17" i="89" s="1"/>
  <c r="G16" i="89"/>
  <c r="H16" i="89" s="1"/>
  <c r="I16" i="89" s="1"/>
  <c r="G15" i="89"/>
  <c r="H15" i="89" s="1"/>
  <c r="I15" i="89" s="1"/>
  <c r="G14" i="89"/>
  <c r="H14" i="89" s="1"/>
  <c r="I14" i="89" s="1"/>
  <c r="G13" i="89"/>
  <c r="H13" i="89" s="1"/>
  <c r="I13" i="89" s="1"/>
  <c r="G12" i="89"/>
  <c r="H12" i="89" s="1"/>
  <c r="I12" i="89" s="1"/>
  <c r="G11" i="89"/>
  <c r="H11" i="89" s="1"/>
  <c r="I11" i="89" s="1"/>
  <c r="G10" i="89"/>
  <c r="H10" i="89" s="1"/>
  <c r="I10" i="89" s="1"/>
  <c r="G9" i="89"/>
  <c r="H9" i="89" s="1"/>
  <c r="I9" i="89" s="1"/>
  <c r="G8" i="89"/>
  <c r="H8" i="89" s="1"/>
  <c r="CS54" i="64" l="1"/>
  <c r="CS118" i="64"/>
  <c r="CS115" i="64"/>
  <c r="CS63" i="64"/>
  <c r="CS103" i="64"/>
  <c r="CS101" i="64"/>
  <c r="CS114" i="64"/>
  <c r="CS69" i="64"/>
  <c r="CS105" i="64"/>
  <c r="CS119" i="64"/>
  <c r="CS67" i="64"/>
  <c r="CS64" i="64"/>
  <c r="CS53" i="64"/>
  <c r="CS117" i="64"/>
  <c r="CS65" i="64"/>
  <c r="CS62" i="64"/>
  <c r="CS66" i="64"/>
  <c r="CS104" i="64"/>
  <c r="CS100" i="64"/>
  <c r="BQ94" i="56"/>
  <c r="CS166" i="64"/>
  <c r="CS102" i="64"/>
  <c r="DU106" i="64"/>
  <c r="DU168" i="64" s="1"/>
  <c r="DU115" i="56"/>
  <c r="DU65" i="56"/>
  <c r="DU66" i="56"/>
  <c r="DU119" i="56"/>
  <c r="DU105" i="56"/>
  <c r="DU67" i="56"/>
  <c r="DU118" i="56"/>
  <c r="DU114" i="56"/>
  <c r="DU68" i="56"/>
  <c r="DU69" i="56"/>
  <c r="DU116" i="56"/>
  <c r="DU62" i="56"/>
  <c r="DU63" i="56"/>
  <c r="DU117" i="56"/>
  <c r="DU100" i="56"/>
  <c r="DU101" i="56"/>
  <c r="DU64" i="56"/>
  <c r="DU102" i="56"/>
  <c r="DU103" i="56"/>
  <c r="DU166" i="56"/>
  <c r="DU54" i="56"/>
  <c r="DU104" i="56"/>
  <c r="DU53" i="56"/>
  <c r="DU56" i="56"/>
  <c r="DU55" i="64"/>
  <c r="DU57" i="64" s="1"/>
  <c r="DU91" i="64" s="1"/>
  <c r="BX103" i="56"/>
  <c r="DU43" i="60"/>
  <c r="DU39" i="60"/>
  <c r="DU41" i="60" s="1"/>
  <c r="DU120" i="64"/>
  <c r="DU134" i="64" s="1"/>
  <c r="DU136" i="64" s="1"/>
  <c r="DU169" i="64" s="1"/>
  <c r="DU70" i="64"/>
  <c r="DU92" i="64" s="1"/>
  <c r="AV94" i="57"/>
  <c r="AV167" i="57" s="1"/>
  <c r="DW43" i="57"/>
  <c r="DW39" i="57"/>
  <c r="DW41" i="57" s="1"/>
  <c r="DY39" i="57"/>
  <c r="DY41" i="57" s="1"/>
  <c r="DY44" i="57" s="1"/>
  <c r="BQ94" i="64"/>
  <c r="BQ167" i="64" s="1"/>
  <c r="EI106" i="52"/>
  <c r="BX63" i="56"/>
  <c r="BX105" i="56"/>
  <c r="EI41" i="64"/>
  <c r="EI44" i="64" s="1"/>
  <c r="BX166" i="56"/>
  <c r="BX65" i="56"/>
  <c r="DN41" i="56"/>
  <c r="DN44" i="56" s="1"/>
  <c r="BX54" i="56"/>
  <c r="BX66" i="56"/>
  <c r="BX56" i="56"/>
  <c r="BX67" i="56"/>
  <c r="BX102" i="56"/>
  <c r="BX64" i="56"/>
  <c r="BX68" i="56"/>
  <c r="AO106" i="74"/>
  <c r="AO168" i="74" s="1"/>
  <c r="AN106" i="74"/>
  <c r="EI106" i="67"/>
  <c r="EI168" i="67" s="1"/>
  <c r="DN44" i="64"/>
  <c r="DN102" i="64" s="1"/>
  <c r="EH106" i="67"/>
  <c r="DP55" i="57"/>
  <c r="DP57" i="57" s="1"/>
  <c r="DP91" i="57" s="1"/>
  <c r="DN43" i="57"/>
  <c r="DN39" i="57"/>
  <c r="DP70" i="57"/>
  <c r="DP92" i="57" s="1"/>
  <c r="DP120" i="57"/>
  <c r="DP134" i="57" s="1"/>
  <c r="DP136" i="57" s="1"/>
  <c r="DP169" i="57" s="1"/>
  <c r="DP106" i="57"/>
  <c r="DP168" i="57" s="1"/>
  <c r="BC167" i="57"/>
  <c r="BC171" i="57" s="1"/>
  <c r="BQ120" i="57"/>
  <c r="BQ134" i="57" s="1"/>
  <c r="BQ136" i="57" s="1"/>
  <c r="BQ169" i="57" s="1"/>
  <c r="AO106" i="54"/>
  <c r="AO168" i="54" s="1"/>
  <c r="S106" i="54"/>
  <c r="AN106" i="54"/>
  <c r="BJ94" i="57"/>
  <c r="BJ167" i="57" s="1"/>
  <c r="CZ115" i="64"/>
  <c r="CZ104" i="64"/>
  <c r="CZ64" i="64"/>
  <c r="CZ69" i="64"/>
  <c r="CZ66" i="64"/>
  <c r="CZ63" i="64"/>
  <c r="CZ54" i="64"/>
  <c r="CZ56" i="64"/>
  <c r="CZ101" i="64"/>
  <c r="CZ166" i="64"/>
  <c r="CZ114" i="64"/>
  <c r="CZ119" i="64"/>
  <c r="CZ53" i="64"/>
  <c r="CZ68" i="64"/>
  <c r="CZ103" i="64"/>
  <c r="CZ116" i="64"/>
  <c r="CZ105" i="64"/>
  <c r="CZ65" i="64"/>
  <c r="CZ100" i="64"/>
  <c r="CZ67" i="64"/>
  <c r="CZ118" i="64"/>
  <c r="CZ62" i="64"/>
  <c r="CZ117" i="64"/>
  <c r="CZ102" i="64"/>
  <c r="DG118" i="56"/>
  <c r="DG101" i="56"/>
  <c r="DG117" i="56"/>
  <c r="DG119" i="56"/>
  <c r="DG116" i="56"/>
  <c r="DG114" i="56"/>
  <c r="DG103" i="56"/>
  <c r="DG100" i="56"/>
  <c r="DG68" i="56"/>
  <c r="DG65" i="56"/>
  <c r="DG54" i="56"/>
  <c r="DG62" i="56"/>
  <c r="DG105" i="56"/>
  <c r="DG64" i="56"/>
  <c r="DG53" i="56"/>
  <c r="DG115" i="56"/>
  <c r="DG67" i="56"/>
  <c r="DG102" i="56"/>
  <c r="DG166" i="56"/>
  <c r="DG69" i="56"/>
  <c r="DG104" i="56"/>
  <c r="DG63" i="56"/>
  <c r="DG56" i="56"/>
  <c r="DG66" i="56"/>
  <c r="DN101" i="64"/>
  <c r="DN118" i="64"/>
  <c r="DN117" i="64"/>
  <c r="EI65" i="56"/>
  <c r="EI102" i="56"/>
  <c r="EI67" i="56"/>
  <c r="EI54" i="56"/>
  <c r="EI53" i="56"/>
  <c r="EI118" i="56"/>
  <c r="EI105" i="56"/>
  <c r="EI68" i="56"/>
  <c r="EI119" i="56"/>
  <c r="EI166" i="56"/>
  <c r="EI104" i="56"/>
  <c r="EI114" i="56"/>
  <c r="EI103" i="56"/>
  <c r="EI63" i="56"/>
  <c r="EI66" i="56"/>
  <c r="EI115" i="56"/>
  <c r="EI69" i="56"/>
  <c r="EI64" i="56"/>
  <c r="EI62" i="56"/>
  <c r="EI116" i="56"/>
  <c r="EI117" i="56"/>
  <c r="EI100" i="56"/>
  <c r="T106" i="54"/>
  <c r="T168" i="54" s="1"/>
  <c r="S106" i="70"/>
  <c r="T106" i="57"/>
  <c r="T168" i="57" s="1"/>
  <c r="U167" i="57" s="1"/>
  <c r="BX70" i="64"/>
  <c r="BX92" i="64" s="1"/>
  <c r="EQ168" i="66"/>
  <c r="CZ38" i="60"/>
  <c r="EI38" i="60"/>
  <c r="EI39" i="60" s="1"/>
  <c r="EI41" i="60" s="1"/>
  <c r="EI56" i="60" s="1"/>
  <c r="DN27" i="60"/>
  <c r="DN38" i="60" s="1"/>
  <c r="DG27" i="60"/>
  <c r="DG38" i="60" s="1"/>
  <c r="EI101" i="56"/>
  <c r="EH106" i="52"/>
  <c r="BP106" i="37"/>
  <c r="CZ67" i="56"/>
  <c r="CZ118" i="56"/>
  <c r="CZ69" i="56"/>
  <c r="CZ100" i="56"/>
  <c r="CZ102" i="56"/>
  <c r="CZ56" i="56"/>
  <c r="CZ104" i="56"/>
  <c r="CZ64" i="56"/>
  <c r="CZ114" i="56"/>
  <c r="CZ54" i="56"/>
  <c r="CZ166" i="56"/>
  <c r="CZ66" i="56"/>
  <c r="CZ117" i="56"/>
  <c r="CZ68" i="56"/>
  <c r="CZ119" i="56"/>
  <c r="CZ101" i="56"/>
  <c r="CZ53" i="56"/>
  <c r="CZ103" i="56"/>
  <c r="CZ63" i="56"/>
  <c r="CZ65" i="56"/>
  <c r="CZ116" i="56"/>
  <c r="CZ105" i="56"/>
  <c r="CZ62" i="56"/>
  <c r="CZ115" i="56"/>
  <c r="EI168" i="52"/>
  <c r="DG66" i="64"/>
  <c r="DG64" i="64"/>
  <c r="DG69" i="64"/>
  <c r="DG166" i="64"/>
  <c r="DG105" i="64"/>
  <c r="DG117" i="64"/>
  <c r="DG56" i="64"/>
  <c r="DG119" i="64"/>
  <c r="DG101" i="64"/>
  <c r="DG114" i="64"/>
  <c r="DG54" i="64"/>
  <c r="DG103" i="64"/>
  <c r="DG63" i="64"/>
  <c r="DG68" i="64"/>
  <c r="DG65" i="64"/>
  <c r="DG116" i="64"/>
  <c r="DG53" i="64"/>
  <c r="DG67" i="64"/>
  <c r="DG100" i="64"/>
  <c r="DG118" i="64"/>
  <c r="DG62" i="64"/>
  <c r="DG104" i="64"/>
  <c r="DG102" i="64"/>
  <c r="DG115" i="64"/>
  <c r="DG114" i="57"/>
  <c r="DG65" i="57"/>
  <c r="DG100" i="57"/>
  <c r="DG54" i="57"/>
  <c r="DG68" i="57"/>
  <c r="DG116" i="57"/>
  <c r="DG166" i="57"/>
  <c r="DG105" i="57"/>
  <c r="DG118" i="57"/>
  <c r="DG67" i="57"/>
  <c r="DG102" i="57"/>
  <c r="DG53" i="57"/>
  <c r="DG115" i="57"/>
  <c r="DG104" i="57"/>
  <c r="DG64" i="57"/>
  <c r="DG69" i="57"/>
  <c r="DG66" i="57"/>
  <c r="DG117" i="57"/>
  <c r="DG56" i="57"/>
  <c r="DG119" i="57"/>
  <c r="DG101" i="57"/>
  <c r="DG62" i="57"/>
  <c r="DG103" i="57"/>
  <c r="DG63" i="57"/>
  <c r="DN41" i="57"/>
  <c r="T106" i="55"/>
  <c r="T168" i="55" s="1"/>
  <c r="U167" i="55" s="1"/>
  <c r="EI106" i="69"/>
  <c r="EO39" i="57"/>
  <c r="EO41" i="57" s="1"/>
  <c r="EO44" i="57" s="1"/>
  <c r="EO56" i="57" s="1"/>
  <c r="S106" i="55"/>
  <c r="EH106" i="64"/>
  <c r="EH106" i="69"/>
  <c r="EI168" i="70"/>
  <c r="CZ39" i="57"/>
  <c r="BC157" i="56"/>
  <c r="BC156" i="56"/>
  <c r="BC158" i="56"/>
  <c r="BC157" i="57"/>
  <c r="BC158" i="57"/>
  <c r="BC156" i="57"/>
  <c r="BC155" i="57"/>
  <c r="AO106" i="58"/>
  <c r="AO168" i="58" s="1"/>
  <c r="AN106" i="58"/>
  <c r="T106" i="70"/>
  <c r="T168" i="70" s="1"/>
  <c r="U167" i="70" s="1"/>
  <c r="CL119" i="64"/>
  <c r="CL116" i="64"/>
  <c r="CL114" i="64"/>
  <c r="CL68" i="64"/>
  <c r="CL66" i="64"/>
  <c r="CL62" i="64"/>
  <c r="CL118" i="64"/>
  <c r="CL115" i="64"/>
  <c r="CL105" i="64"/>
  <c r="CL69" i="64"/>
  <c r="CL67" i="64"/>
  <c r="CL65" i="64"/>
  <c r="CL63" i="64"/>
  <c r="CL103" i="64"/>
  <c r="CL64" i="64"/>
  <c r="CL100" i="64"/>
  <c r="CL102" i="64"/>
  <c r="CL56" i="64"/>
  <c r="CL104" i="64"/>
  <c r="CL54" i="64"/>
  <c r="CL53" i="64"/>
  <c r="CL101" i="64"/>
  <c r="CL166" i="64"/>
  <c r="CL117" i="64"/>
  <c r="CE44" i="64"/>
  <c r="CS120" i="64"/>
  <c r="CS134" i="64" s="1"/>
  <c r="CS136" i="64" s="1"/>
  <c r="CS169" i="64" s="1"/>
  <c r="BC155" i="64"/>
  <c r="BX106" i="64"/>
  <c r="BX168" i="64" s="1"/>
  <c r="BC158" i="64"/>
  <c r="BC156" i="64"/>
  <c r="BX120" i="64"/>
  <c r="BX134" i="64" s="1"/>
  <c r="BX136" i="64" s="1"/>
  <c r="BX169" i="64" s="1"/>
  <c r="CS55" i="64"/>
  <c r="CS57" i="64" s="1"/>
  <c r="CS91" i="64" s="1"/>
  <c r="BX55" i="64"/>
  <c r="BX57" i="64" s="1"/>
  <c r="BX91" i="64" s="1"/>
  <c r="BX39" i="60"/>
  <c r="BX41" i="60" s="1"/>
  <c r="BX44" i="60" s="1"/>
  <c r="CL27" i="60"/>
  <c r="CL38" i="60" s="1"/>
  <c r="CE38" i="60"/>
  <c r="CS102" i="60"/>
  <c r="CS65" i="60"/>
  <c r="CS166" i="60"/>
  <c r="CS64" i="60"/>
  <c r="CS63" i="60"/>
  <c r="CS115" i="60"/>
  <c r="CS105" i="60"/>
  <c r="CS118" i="60"/>
  <c r="CS104" i="60"/>
  <c r="CS67" i="60"/>
  <c r="CS114" i="60"/>
  <c r="CS66" i="60"/>
  <c r="CS119" i="60"/>
  <c r="CS116" i="60"/>
  <c r="CS68" i="60"/>
  <c r="CS100" i="60"/>
  <c r="CS69" i="60"/>
  <c r="CS62" i="60"/>
  <c r="CS56" i="60"/>
  <c r="CS103" i="60"/>
  <c r="CS101" i="60"/>
  <c r="CS53" i="60"/>
  <c r="CS54" i="60"/>
  <c r="CS117" i="60"/>
  <c r="BQ62" i="60"/>
  <c r="BQ64" i="60"/>
  <c r="BQ54" i="60"/>
  <c r="BQ102" i="60"/>
  <c r="BQ68" i="60"/>
  <c r="BQ118" i="60"/>
  <c r="BQ116" i="60"/>
  <c r="BQ117" i="60"/>
  <c r="BQ65" i="60"/>
  <c r="BQ114" i="60"/>
  <c r="BQ115" i="60"/>
  <c r="BQ67" i="60"/>
  <c r="BQ56" i="60"/>
  <c r="BQ63" i="60"/>
  <c r="BQ119" i="60"/>
  <c r="BQ105" i="60"/>
  <c r="BQ66" i="60"/>
  <c r="BQ53" i="60"/>
  <c r="BQ69" i="60"/>
  <c r="BQ166" i="60"/>
  <c r="BQ103" i="60"/>
  <c r="BQ100" i="60"/>
  <c r="BQ101" i="60"/>
  <c r="BQ104" i="60"/>
  <c r="BJ70" i="60"/>
  <c r="BJ92" i="60" s="1"/>
  <c r="BJ55" i="60"/>
  <c r="BJ57" i="60" s="1"/>
  <c r="BJ91" i="60" s="1"/>
  <c r="AV94" i="60"/>
  <c r="AV167" i="60" s="1"/>
  <c r="BC94" i="60"/>
  <c r="BJ106" i="60"/>
  <c r="BJ168" i="60" s="1"/>
  <c r="BJ120" i="60"/>
  <c r="BJ134" i="60" s="1"/>
  <c r="BJ136" i="60" s="1"/>
  <c r="BJ169" i="60" s="1"/>
  <c r="CE119" i="56"/>
  <c r="CE114" i="56"/>
  <c r="CE69" i="56"/>
  <c r="CE65" i="56"/>
  <c r="CE118" i="56"/>
  <c r="CE115" i="56"/>
  <c r="CE66" i="56"/>
  <c r="CE62" i="56"/>
  <c r="CE116" i="56"/>
  <c r="CE67" i="56"/>
  <c r="CE63" i="56"/>
  <c r="CE105" i="56"/>
  <c r="CE68" i="56"/>
  <c r="CE100" i="56"/>
  <c r="CE102" i="56"/>
  <c r="CE56" i="56"/>
  <c r="CE64" i="56"/>
  <c r="CE101" i="56"/>
  <c r="CE166" i="56"/>
  <c r="CE54" i="56"/>
  <c r="CE53" i="56"/>
  <c r="CE117" i="56"/>
  <c r="CE103" i="56"/>
  <c r="CE104" i="56"/>
  <c r="CS106" i="56"/>
  <c r="CS168" i="56" s="1"/>
  <c r="BX116" i="56"/>
  <c r="BX119" i="56"/>
  <c r="BX118" i="56"/>
  <c r="BX117" i="56"/>
  <c r="BX115" i="56"/>
  <c r="BX114" i="56"/>
  <c r="BX62" i="56"/>
  <c r="BX101" i="56"/>
  <c r="CL41" i="56"/>
  <c r="CL44" i="56" s="1"/>
  <c r="BX104" i="56"/>
  <c r="BX100" i="56"/>
  <c r="BX53" i="56"/>
  <c r="BX55" i="56" s="1"/>
  <c r="AN106" i="57"/>
  <c r="CL39" i="57"/>
  <c r="CL41" i="57" s="1"/>
  <c r="CL44" i="57" s="1"/>
  <c r="CE39" i="57"/>
  <c r="BX117" i="57"/>
  <c r="BX68" i="57"/>
  <c r="BX54" i="57"/>
  <c r="BX116" i="57"/>
  <c r="BX102" i="57"/>
  <c r="BX101" i="57"/>
  <c r="BX105" i="57"/>
  <c r="BX64" i="57"/>
  <c r="BX63" i="57"/>
  <c r="BX67" i="57"/>
  <c r="BX118" i="57"/>
  <c r="BX115" i="57"/>
  <c r="BX166" i="57"/>
  <c r="BX103" i="57"/>
  <c r="BX100" i="57"/>
  <c r="BX119" i="57"/>
  <c r="BX65" i="57"/>
  <c r="BX62" i="57"/>
  <c r="BX104" i="57"/>
  <c r="BX53" i="57"/>
  <c r="BX69" i="57"/>
  <c r="BX66" i="57"/>
  <c r="BX114" i="57"/>
  <c r="BX56" i="57"/>
  <c r="CS105" i="57"/>
  <c r="CS118" i="57"/>
  <c r="CS69" i="57"/>
  <c r="CS67" i="57"/>
  <c r="CS114" i="57"/>
  <c r="CS56" i="57"/>
  <c r="CS116" i="57"/>
  <c r="CS68" i="57"/>
  <c r="CS102" i="57"/>
  <c r="CS100" i="57"/>
  <c r="CS101" i="57"/>
  <c r="CS64" i="57"/>
  <c r="CS62" i="57"/>
  <c r="CS63" i="57"/>
  <c r="CS117" i="57"/>
  <c r="CS119" i="57"/>
  <c r="CS115" i="57"/>
  <c r="CS166" i="57"/>
  <c r="CS103" i="57"/>
  <c r="CS104" i="57"/>
  <c r="CS54" i="57"/>
  <c r="CS65" i="57"/>
  <c r="CS66" i="57"/>
  <c r="CS53" i="57"/>
  <c r="BQ55" i="57"/>
  <c r="BQ57" i="57" s="1"/>
  <c r="BQ91" i="57" s="1"/>
  <c r="S106" i="57"/>
  <c r="BQ106" i="57"/>
  <c r="BQ168" i="57" s="1"/>
  <c r="BQ70" i="57"/>
  <c r="BQ92" i="57" s="1"/>
  <c r="BJ168" i="57"/>
  <c r="AO106" i="57"/>
  <c r="AO168" i="57" s="1"/>
  <c r="AO106" i="55"/>
  <c r="AO168" i="55" s="1"/>
  <c r="AN106" i="55"/>
  <c r="BJ106" i="37"/>
  <c r="BJ168" i="37" s="1"/>
  <c r="BI106" i="37"/>
  <c r="CS120" i="56"/>
  <c r="CS134" i="56" s="1"/>
  <c r="CS136" i="56" s="1"/>
  <c r="BQ106" i="37"/>
  <c r="BQ168" i="37" s="1"/>
  <c r="T116" i="66"/>
  <c r="T102" i="66"/>
  <c r="T53" i="66"/>
  <c r="T54" i="66"/>
  <c r="T55" i="66" s="1"/>
  <c r="T115" i="66"/>
  <c r="T67" i="66"/>
  <c r="T56" i="66"/>
  <c r="T117" i="66"/>
  <c r="T62" i="66"/>
  <c r="T119" i="66"/>
  <c r="T68" i="66"/>
  <c r="T114" i="66"/>
  <c r="T118" i="66"/>
  <c r="T69" i="66"/>
  <c r="T63" i="66"/>
  <c r="T65" i="66"/>
  <c r="T166" i="66"/>
  <c r="T64" i="66"/>
  <c r="T105" i="66"/>
  <c r="T66" i="66"/>
  <c r="T103" i="66"/>
  <c r="T100" i="66"/>
  <c r="T104" i="66"/>
  <c r="T101" i="66"/>
  <c r="AA39" i="66"/>
  <c r="AA41" i="66" s="1"/>
  <c r="AA44" i="66" s="1"/>
  <c r="AH38" i="66"/>
  <c r="AO27" i="66"/>
  <c r="AO38" i="66" s="1"/>
  <c r="BQ167" i="56"/>
  <c r="CS55" i="56"/>
  <c r="CS57" i="56" s="1"/>
  <c r="CS91" i="56" s="1"/>
  <c r="CS70" i="56"/>
  <c r="CS92" i="56" s="1"/>
  <c r="CR106" i="37"/>
  <c r="CS106" i="37"/>
  <c r="T106" i="37"/>
  <c r="T168" i="37" s="1"/>
  <c r="U167" i="37" s="1"/>
  <c r="BJ167" i="56"/>
  <c r="AO106" i="37"/>
  <c r="AO168" i="37" s="1"/>
  <c r="S106" i="37"/>
  <c r="AN106" i="37"/>
  <c r="T168" i="74"/>
  <c r="T168" i="58"/>
  <c r="M167" i="66"/>
  <c r="U13" i="84"/>
  <c r="U14" i="84"/>
  <c r="U15" i="84" s="1"/>
  <c r="U18" i="84" s="1"/>
  <c r="I8" i="89"/>
  <c r="H23" i="89"/>
  <c r="BX70" i="56" l="1"/>
  <c r="BX92" i="56" s="1"/>
  <c r="DN119" i="64"/>
  <c r="DN104" i="64"/>
  <c r="CS70" i="64"/>
  <c r="CS92" i="64" s="1"/>
  <c r="CS94" i="64" s="1"/>
  <c r="CS167" i="64" s="1"/>
  <c r="CS106" i="64"/>
  <c r="CS168" i="64" s="1"/>
  <c r="DN68" i="64"/>
  <c r="DU55" i="56"/>
  <c r="DU57" i="56" s="1"/>
  <c r="DU91" i="56" s="1"/>
  <c r="DU94" i="64"/>
  <c r="DU167" i="64" s="1"/>
  <c r="DU120" i="56"/>
  <c r="DU134" i="56" s="1"/>
  <c r="DU136" i="56" s="1"/>
  <c r="DU169" i="56" s="1"/>
  <c r="DN105" i="64"/>
  <c r="DN116" i="64"/>
  <c r="DN66" i="64"/>
  <c r="DU106" i="56"/>
  <c r="DU168" i="56" s="1"/>
  <c r="DN62" i="64"/>
  <c r="DN166" i="64"/>
  <c r="DN56" i="64"/>
  <c r="DN67" i="64"/>
  <c r="DN114" i="64"/>
  <c r="DN64" i="64"/>
  <c r="DN54" i="64"/>
  <c r="DN63" i="64"/>
  <c r="DN115" i="64"/>
  <c r="DN120" i="64" s="1"/>
  <c r="DN134" i="64" s="1"/>
  <c r="DN136" i="64" s="1"/>
  <c r="DN169" i="64" s="1"/>
  <c r="DU70" i="56"/>
  <c r="DU92" i="56" s="1"/>
  <c r="DU94" i="56" s="1"/>
  <c r="DN100" i="64"/>
  <c r="DN103" i="64"/>
  <c r="DN69" i="64"/>
  <c r="BX57" i="56"/>
  <c r="BX91" i="56" s="1"/>
  <c r="DN53" i="64"/>
  <c r="DN65" i="64"/>
  <c r="DU44" i="60"/>
  <c r="DY118" i="57"/>
  <c r="DY114" i="57"/>
  <c r="DY67" i="57"/>
  <c r="DY63" i="57"/>
  <c r="DY119" i="57"/>
  <c r="DY115" i="57"/>
  <c r="DY68" i="57"/>
  <c r="DY116" i="57"/>
  <c r="DY69" i="57"/>
  <c r="DY65" i="57"/>
  <c r="DY117" i="57"/>
  <c r="DY105" i="57"/>
  <c r="DY66" i="57"/>
  <c r="DY62" i="57"/>
  <c r="DY100" i="57"/>
  <c r="DY106" i="57" s="1"/>
  <c r="DY168" i="57" s="1"/>
  <c r="DY64" i="57"/>
  <c r="DY103" i="57"/>
  <c r="DY102" i="57"/>
  <c r="DY104" i="57"/>
  <c r="DY56" i="57"/>
  <c r="DY101" i="57"/>
  <c r="DY54" i="57"/>
  <c r="DY166" i="57"/>
  <c r="DY53" i="57"/>
  <c r="DW44" i="57"/>
  <c r="BC154" i="56"/>
  <c r="BC159" i="56" s="1"/>
  <c r="BC172" i="56" s="1"/>
  <c r="BC173" i="56" s="1"/>
  <c r="BC174" i="56" s="1"/>
  <c r="BX94" i="64"/>
  <c r="DN101" i="56"/>
  <c r="DN63" i="56"/>
  <c r="DN54" i="56"/>
  <c r="DN103" i="56"/>
  <c r="DN68" i="56"/>
  <c r="DN66" i="56"/>
  <c r="DN53" i="56"/>
  <c r="DN118" i="56"/>
  <c r="DN166" i="56"/>
  <c r="DN65" i="56"/>
  <c r="DN115" i="56"/>
  <c r="DN119" i="56"/>
  <c r="DN100" i="56"/>
  <c r="DN62" i="56"/>
  <c r="DN67" i="56"/>
  <c r="DN116" i="56"/>
  <c r="DN69" i="56"/>
  <c r="DN105" i="56"/>
  <c r="DN56" i="56"/>
  <c r="DN114" i="56"/>
  <c r="DN102" i="56"/>
  <c r="DN117" i="56"/>
  <c r="DN64" i="56"/>
  <c r="DN104" i="56"/>
  <c r="EI56" i="64"/>
  <c r="EI65" i="64"/>
  <c r="EI114" i="64"/>
  <c r="EI62" i="64"/>
  <c r="EI119" i="64"/>
  <c r="EI67" i="64"/>
  <c r="EI66" i="64"/>
  <c r="EI101" i="64"/>
  <c r="EI54" i="64"/>
  <c r="EI102" i="64"/>
  <c r="EI68" i="64"/>
  <c r="EI100" i="64"/>
  <c r="EI53" i="64"/>
  <c r="EI118" i="64"/>
  <c r="EI104" i="64"/>
  <c r="EI166" i="64"/>
  <c r="EI63" i="64"/>
  <c r="EI69" i="64"/>
  <c r="EI105" i="64"/>
  <c r="EI115" i="64"/>
  <c r="EI64" i="64"/>
  <c r="EI103" i="64"/>
  <c r="EI116" i="64"/>
  <c r="EI117" i="64"/>
  <c r="DG120" i="56"/>
  <c r="DG134" i="56" s="1"/>
  <c r="DG136" i="56" s="1"/>
  <c r="DG169" i="56" s="1"/>
  <c r="CZ70" i="64"/>
  <c r="CZ92" i="64" s="1"/>
  <c r="DN43" i="60"/>
  <c r="DN39" i="60"/>
  <c r="DN41" i="60" s="1"/>
  <c r="DG55" i="56"/>
  <c r="DG57" i="56" s="1"/>
  <c r="DG91" i="56" s="1"/>
  <c r="CZ55" i="56"/>
  <c r="CZ57" i="56" s="1"/>
  <c r="CZ91" i="56" s="1"/>
  <c r="EI55" i="56"/>
  <c r="EI57" i="56" s="1"/>
  <c r="EI91" i="56" s="1"/>
  <c r="CE55" i="56"/>
  <c r="BX106" i="56"/>
  <c r="BX168" i="56" s="1"/>
  <c r="EI101" i="60"/>
  <c r="DN44" i="57"/>
  <c r="DN103" i="57" s="1"/>
  <c r="DP94" i="57"/>
  <c r="DP167" i="57" s="1"/>
  <c r="CZ41" i="57"/>
  <c r="CZ44" i="57" s="1"/>
  <c r="DG55" i="57"/>
  <c r="DG57" i="57" s="1"/>
  <c r="DG91" i="57" s="1"/>
  <c r="BC154" i="57"/>
  <c r="BC159" i="57" s="1"/>
  <c r="BC172" i="57" s="1"/>
  <c r="BC173" i="57" s="1"/>
  <c r="BC174" i="57" s="1"/>
  <c r="EO65" i="57"/>
  <c r="EO105" i="57"/>
  <c r="EO63" i="57"/>
  <c r="EO116" i="57"/>
  <c r="EO115" i="57"/>
  <c r="EO68" i="57"/>
  <c r="EO119" i="57"/>
  <c r="EO54" i="57"/>
  <c r="EO53" i="57"/>
  <c r="EO66" i="57"/>
  <c r="EO103" i="57"/>
  <c r="EO102" i="57"/>
  <c r="EO67" i="57"/>
  <c r="EO114" i="57"/>
  <c r="EO69" i="57"/>
  <c r="EO118" i="57"/>
  <c r="EO166" i="57"/>
  <c r="EO62" i="57"/>
  <c r="EO64" i="57"/>
  <c r="EO104" i="57"/>
  <c r="EO117" i="57"/>
  <c r="EO100" i="57"/>
  <c r="EO101" i="57"/>
  <c r="CZ120" i="56"/>
  <c r="CZ134" i="56" s="1"/>
  <c r="CZ136" i="56" s="1"/>
  <c r="CZ169" i="56" s="1"/>
  <c r="CZ39" i="60"/>
  <c r="CZ41" i="60" s="1"/>
  <c r="AV142" i="74"/>
  <c r="AA142" i="74"/>
  <c r="AO142" i="74"/>
  <c r="U21" i="84"/>
  <c r="U24" i="84" s="1"/>
  <c r="AH142" i="74"/>
  <c r="T142" i="74"/>
  <c r="DG70" i="57"/>
  <c r="DG92" i="57" s="1"/>
  <c r="CS120" i="57"/>
  <c r="CS134" i="57" s="1"/>
  <c r="CS136" i="57" s="1"/>
  <c r="CS169" i="57" s="1"/>
  <c r="CE70" i="56"/>
  <c r="CE92" i="56" s="1"/>
  <c r="DG106" i="57"/>
  <c r="DG168" i="57" s="1"/>
  <c r="CZ70" i="56"/>
  <c r="CZ92" i="56" s="1"/>
  <c r="DG70" i="64"/>
  <c r="DG92" i="64" s="1"/>
  <c r="DG70" i="56"/>
  <c r="DG92" i="56" s="1"/>
  <c r="CZ55" i="64"/>
  <c r="CZ57" i="64" s="1"/>
  <c r="CZ91" i="64" s="1"/>
  <c r="CZ94" i="64" s="1"/>
  <c r="CE120" i="56"/>
  <c r="CE134" i="56" s="1"/>
  <c r="CE136" i="56" s="1"/>
  <c r="CE169" i="56" s="1"/>
  <c r="CL120" i="64"/>
  <c r="CL134" i="64" s="1"/>
  <c r="CL136" i="64" s="1"/>
  <c r="CL169" i="64" s="1"/>
  <c r="DN106" i="64"/>
  <c r="DN168" i="64" s="1"/>
  <c r="CS120" i="60"/>
  <c r="CS134" i="60" s="1"/>
  <c r="CS136" i="60" s="1"/>
  <c r="CS169" i="60" s="1"/>
  <c r="DG106" i="64"/>
  <c r="DG168" i="64" s="1"/>
  <c r="CZ106" i="56"/>
  <c r="CZ168" i="56" s="1"/>
  <c r="DG39" i="60"/>
  <c r="DG41" i="60" s="1"/>
  <c r="EI106" i="56"/>
  <c r="EI168" i="56" s="1"/>
  <c r="EI120" i="56"/>
  <c r="EI134" i="56" s="1"/>
  <c r="EI136" i="56" s="1"/>
  <c r="EI169" i="56" s="1"/>
  <c r="DN55" i="64"/>
  <c r="CZ106" i="64"/>
  <c r="CZ168" i="64" s="1"/>
  <c r="CZ120" i="64"/>
  <c r="CZ134" i="64" s="1"/>
  <c r="CZ136" i="64" s="1"/>
  <c r="CZ169" i="64" s="1"/>
  <c r="BX70" i="57"/>
  <c r="BX92" i="57" s="1"/>
  <c r="BJ94" i="60"/>
  <c r="BJ167" i="60" s="1"/>
  <c r="BQ55" i="60"/>
  <c r="BQ57" i="60" s="1"/>
  <c r="BQ91" i="60" s="1"/>
  <c r="CS70" i="60"/>
  <c r="CS92" i="60" s="1"/>
  <c r="EI168" i="69"/>
  <c r="DG120" i="57"/>
  <c r="DG134" i="57" s="1"/>
  <c r="DG136" i="57" s="1"/>
  <c r="DG169" i="57" s="1"/>
  <c r="DG120" i="64"/>
  <c r="DG134" i="64" s="1"/>
  <c r="DG136" i="64" s="1"/>
  <c r="DG169" i="64" s="1"/>
  <c r="EI70" i="56"/>
  <c r="EI92" i="56" s="1"/>
  <c r="CL55" i="64"/>
  <c r="CL57" i="64" s="1"/>
  <c r="CL91" i="64" s="1"/>
  <c r="DG55" i="64"/>
  <c r="DG57" i="64" s="1"/>
  <c r="DG91" i="64" s="1"/>
  <c r="EI114" i="60"/>
  <c r="EI65" i="60"/>
  <c r="EI68" i="60"/>
  <c r="EI166" i="60"/>
  <c r="EI115" i="60"/>
  <c r="EI119" i="60"/>
  <c r="EI54" i="60"/>
  <c r="EI104" i="60"/>
  <c r="EI69" i="60"/>
  <c r="EI62" i="60"/>
  <c r="EI63" i="60"/>
  <c r="EI67" i="60"/>
  <c r="EI102" i="60"/>
  <c r="EI118" i="60"/>
  <c r="EI103" i="60"/>
  <c r="EI105" i="60"/>
  <c r="EI66" i="60"/>
  <c r="EI116" i="60"/>
  <c r="EI64" i="60"/>
  <c r="EI53" i="60"/>
  <c r="EI117" i="60"/>
  <c r="EI100" i="60"/>
  <c r="DG106" i="56"/>
  <c r="DG168" i="56" s="1"/>
  <c r="BC154" i="64"/>
  <c r="BC159" i="64" s="1"/>
  <c r="BC172" i="64" s="1"/>
  <c r="BC173" i="64" s="1"/>
  <c r="BC174" i="64" s="1"/>
  <c r="CL106" i="64"/>
  <c r="CL168" i="64" s="1"/>
  <c r="CE69" i="64"/>
  <c r="CE67" i="64"/>
  <c r="CE65" i="64"/>
  <c r="CE63" i="64"/>
  <c r="CE118" i="64"/>
  <c r="CE115" i="64"/>
  <c r="CE105" i="64"/>
  <c r="CE62" i="64"/>
  <c r="CE68" i="64"/>
  <c r="CE66" i="64"/>
  <c r="CE119" i="64"/>
  <c r="CE116" i="64"/>
  <c r="CE114" i="64"/>
  <c r="CE101" i="64"/>
  <c r="CE64" i="64"/>
  <c r="CE100" i="64"/>
  <c r="CE102" i="64"/>
  <c r="CE103" i="64"/>
  <c r="CE56" i="64"/>
  <c r="CE54" i="64"/>
  <c r="CE166" i="64"/>
  <c r="CE104" i="64"/>
  <c r="CE53" i="64"/>
  <c r="CE117" i="64"/>
  <c r="CL70" i="64"/>
  <c r="CL92" i="64" s="1"/>
  <c r="BX167" i="64"/>
  <c r="BC167" i="60"/>
  <c r="BC171" i="60" s="1"/>
  <c r="BC152" i="60"/>
  <c r="BC153" i="60" s="1"/>
  <c r="BC155" i="60" s="1"/>
  <c r="CS106" i="60"/>
  <c r="CS168" i="60" s="1"/>
  <c r="CE39" i="60"/>
  <c r="CE41" i="60" s="1"/>
  <c r="CL39" i="60"/>
  <c r="CL41" i="60" s="1"/>
  <c r="CL44" i="60" s="1"/>
  <c r="BQ106" i="60"/>
  <c r="BQ168" i="60" s="1"/>
  <c r="BQ120" i="60"/>
  <c r="BQ134" i="60" s="1"/>
  <c r="BQ136" i="60" s="1"/>
  <c r="BQ169" i="60" s="1"/>
  <c r="CS55" i="60"/>
  <c r="CS57" i="60" s="1"/>
  <c r="CS91" i="60" s="1"/>
  <c r="BX104" i="60"/>
  <c r="BX67" i="60"/>
  <c r="BX53" i="60"/>
  <c r="BX69" i="60"/>
  <c r="BX166" i="60"/>
  <c r="BX64" i="60"/>
  <c r="BX103" i="60"/>
  <c r="BX119" i="60"/>
  <c r="BX115" i="60"/>
  <c r="BX68" i="60"/>
  <c r="BX101" i="60"/>
  <c r="BX117" i="60"/>
  <c r="BX56" i="60"/>
  <c r="BX66" i="60"/>
  <c r="BX118" i="60"/>
  <c r="BX63" i="60"/>
  <c r="BX54" i="60"/>
  <c r="BX116" i="60"/>
  <c r="BX105" i="60"/>
  <c r="BX114" i="60"/>
  <c r="BX100" i="60"/>
  <c r="BX62" i="60"/>
  <c r="BX102" i="60"/>
  <c r="BX65" i="60"/>
  <c r="BQ70" i="60"/>
  <c r="BQ92" i="60" s="1"/>
  <c r="CL66" i="56"/>
  <c r="CL118" i="56"/>
  <c r="CL105" i="56"/>
  <c r="CL67" i="56"/>
  <c r="CL63" i="56"/>
  <c r="CL119" i="56"/>
  <c r="CL114" i="56"/>
  <c r="CL68" i="56"/>
  <c r="CL62" i="56"/>
  <c r="CL116" i="56"/>
  <c r="CL115" i="56"/>
  <c r="CL69" i="56"/>
  <c r="CL65" i="56"/>
  <c r="CL102" i="56"/>
  <c r="CL100" i="56"/>
  <c r="CL56" i="56"/>
  <c r="CL64" i="56"/>
  <c r="CL101" i="56"/>
  <c r="CL166" i="56"/>
  <c r="CL54" i="56"/>
  <c r="CL53" i="56"/>
  <c r="CL117" i="56"/>
  <c r="CL103" i="56"/>
  <c r="CL104" i="56"/>
  <c r="CE106" i="56"/>
  <c r="CE168" i="56" s="1"/>
  <c r="CE57" i="56"/>
  <c r="CE91" i="56" s="1"/>
  <c r="BX120" i="56"/>
  <c r="BX134" i="56" s="1"/>
  <c r="BX136" i="56" s="1"/>
  <c r="BX169" i="56" s="1"/>
  <c r="BX94" i="56"/>
  <c r="BX167" i="56" s="1"/>
  <c r="CL115" i="57"/>
  <c r="CL69" i="57"/>
  <c r="CL116" i="57"/>
  <c r="CL62" i="57"/>
  <c r="CL118" i="57"/>
  <c r="CL63" i="57"/>
  <c r="CL119" i="57"/>
  <c r="CL65" i="57"/>
  <c r="CL66" i="57"/>
  <c r="CL105" i="57"/>
  <c r="CL67" i="57"/>
  <c r="CL114" i="57"/>
  <c r="CL68" i="57"/>
  <c r="CL64" i="57"/>
  <c r="CL100" i="57"/>
  <c r="CL103" i="57"/>
  <c r="CL102" i="57"/>
  <c r="CL104" i="57"/>
  <c r="CL54" i="57"/>
  <c r="CL101" i="57"/>
  <c r="CL53" i="57"/>
  <c r="CL166" i="57"/>
  <c r="CL56" i="57"/>
  <c r="CL117" i="57"/>
  <c r="CS70" i="57"/>
  <c r="CS92" i="57" s="1"/>
  <c r="CS106" i="57"/>
  <c r="CS168" i="57" s="1"/>
  <c r="BX120" i="57"/>
  <c r="BX134" i="57" s="1"/>
  <c r="BX136" i="57" s="1"/>
  <c r="BX169" i="57" s="1"/>
  <c r="BX106" i="57"/>
  <c r="BX168" i="57" s="1"/>
  <c r="CE41" i="57"/>
  <c r="CE44" i="57" s="1"/>
  <c r="CS55" i="57"/>
  <c r="CS57" i="57" s="1"/>
  <c r="CS91" i="57" s="1"/>
  <c r="BQ94" i="57"/>
  <c r="BX55" i="57"/>
  <c r="BX57" i="57" s="1"/>
  <c r="BX91" i="57" s="1"/>
  <c r="T106" i="66"/>
  <c r="T168" i="66" s="1"/>
  <c r="CS169" i="56"/>
  <c r="CS94" i="56"/>
  <c r="CS167" i="56" s="1"/>
  <c r="AA119" i="66"/>
  <c r="AA116" i="66"/>
  <c r="AA102" i="66"/>
  <c r="AA105" i="66"/>
  <c r="AA66" i="66"/>
  <c r="AA63" i="66"/>
  <c r="AA166" i="66"/>
  <c r="AA68" i="66"/>
  <c r="AA118" i="66"/>
  <c r="AA65" i="66"/>
  <c r="AA115" i="66"/>
  <c r="AA64" i="66"/>
  <c r="AA53" i="66"/>
  <c r="AA62" i="66"/>
  <c r="AA56" i="66"/>
  <c r="AA117" i="66"/>
  <c r="AA67" i="66"/>
  <c r="AA54" i="66"/>
  <c r="AA114" i="66"/>
  <c r="AA69" i="66"/>
  <c r="AA103" i="66"/>
  <c r="AA100" i="66"/>
  <c r="AA101" i="66"/>
  <c r="AA104" i="66"/>
  <c r="AH39" i="66"/>
  <c r="AH41" i="66" s="1"/>
  <c r="AH44" i="66" s="1"/>
  <c r="T120" i="66"/>
  <c r="T134" i="66" s="1"/>
  <c r="T136" i="66" s="1"/>
  <c r="T169" i="66" s="1"/>
  <c r="T57" i="66"/>
  <c r="T91" i="66" s="1"/>
  <c r="AV27" i="66"/>
  <c r="T70" i="66"/>
  <c r="T92" i="66" s="1"/>
  <c r="CS168" i="37"/>
  <c r="U167" i="74"/>
  <c r="M142" i="74"/>
  <c r="F142" i="74"/>
  <c r="H24" i="89"/>
  <c r="H25" i="89" s="1"/>
  <c r="H27" i="89" s="1"/>
  <c r="I23" i="89"/>
  <c r="DN57" i="64" l="1"/>
  <c r="DN91" i="64" s="1"/>
  <c r="EI94" i="56"/>
  <c r="DN70" i="64"/>
  <c r="DN92" i="64" s="1"/>
  <c r="EI55" i="64"/>
  <c r="EI57" i="64" s="1"/>
  <c r="EI91" i="64" s="1"/>
  <c r="CE94" i="56"/>
  <c r="CS94" i="60"/>
  <c r="DU167" i="56"/>
  <c r="DU63" i="60"/>
  <c r="DU117" i="60"/>
  <c r="DU65" i="60"/>
  <c r="DU66" i="60"/>
  <c r="DU105" i="60"/>
  <c r="DU67" i="60"/>
  <c r="DU114" i="60"/>
  <c r="DU119" i="60"/>
  <c r="DU115" i="60"/>
  <c r="DU69" i="60"/>
  <c r="DU116" i="60"/>
  <c r="DU62" i="60"/>
  <c r="DU118" i="60"/>
  <c r="DU68" i="60"/>
  <c r="DU64" i="60"/>
  <c r="DU102" i="60"/>
  <c r="DU100" i="60"/>
  <c r="DU103" i="60"/>
  <c r="DU101" i="60"/>
  <c r="DU104" i="60"/>
  <c r="DU54" i="60"/>
  <c r="DU166" i="60"/>
  <c r="DU53" i="60"/>
  <c r="DU56" i="60"/>
  <c r="EI106" i="64"/>
  <c r="EI168" i="64" s="1"/>
  <c r="DN115" i="57"/>
  <c r="DN105" i="57"/>
  <c r="DN62" i="57"/>
  <c r="DN116" i="57"/>
  <c r="DN101" i="57"/>
  <c r="DN104" i="57"/>
  <c r="DN64" i="57"/>
  <c r="DN53" i="57"/>
  <c r="DN67" i="57"/>
  <c r="DN66" i="57"/>
  <c r="DN114" i="57"/>
  <c r="DN117" i="57"/>
  <c r="DN102" i="57"/>
  <c r="DN118" i="57"/>
  <c r="DN100" i="57"/>
  <c r="DN54" i="57"/>
  <c r="DN68" i="57"/>
  <c r="DN63" i="57"/>
  <c r="DN56" i="57"/>
  <c r="DY70" i="57"/>
  <c r="DY92" i="57" s="1"/>
  <c r="DN119" i="57"/>
  <c r="DN166" i="57"/>
  <c r="DN69" i="57"/>
  <c r="DW119" i="57"/>
  <c r="DW115" i="57"/>
  <c r="DW69" i="57"/>
  <c r="DW65" i="57"/>
  <c r="DW116" i="57"/>
  <c r="DW66" i="57"/>
  <c r="DW62" i="57"/>
  <c r="DW117" i="57"/>
  <c r="DW105" i="57"/>
  <c r="DW67" i="57"/>
  <c r="DW63" i="57"/>
  <c r="DW118" i="57"/>
  <c r="DW114" i="57"/>
  <c r="DW68" i="57"/>
  <c r="DW64" i="57"/>
  <c r="DW102" i="57"/>
  <c r="DW100" i="57"/>
  <c r="DW103" i="57"/>
  <c r="DW101" i="57"/>
  <c r="DW104" i="57"/>
  <c r="DW56" i="57"/>
  <c r="DW54" i="57"/>
  <c r="DW166" i="57"/>
  <c r="DW53" i="57"/>
  <c r="DY120" i="57"/>
  <c r="DY134" i="57" s="1"/>
  <c r="DY136" i="57" s="1"/>
  <c r="DY169" i="57" s="1"/>
  <c r="DN65" i="57"/>
  <c r="DY55" i="57"/>
  <c r="DY57" i="57" s="1"/>
  <c r="DY91" i="57" s="1"/>
  <c r="CL94" i="64"/>
  <c r="EI120" i="64"/>
  <c r="EI134" i="64" s="1"/>
  <c r="EI136" i="64" s="1"/>
  <c r="EI169" i="64" s="1"/>
  <c r="DN55" i="56"/>
  <c r="DN57" i="56" s="1"/>
  <c r="DN91" i="56" s="1"/>
  <c r="DN120" i="56"/>
  <c r="DN134" i="56" s="1"/>
  <c r="DN136" i="56" s="1"/>
  <c r="DN169" i="56" s="1"/>
  <c r="CZ94" i="56"/>
  <c r="CZ167" i="56" s="1"/>
  <c r="CL55" i="56"/>
  <c r="CL57" i="56" s="1"/>
  <c r="CL91" i="56" s="1"/>
  <c r="EI55" i="60"/>
  <c r="EI57" i="60" s="1"/>
  <c r="EI91" i="60" s="1"/>
  <c r="EI70" i="64"/>
  <c r="EI92" i="64" s="1"/>
  <c r="EI94" i="64" s="1"/>
  <c r="EI167" i="64" s="1"/>
  <c r="DN106" i="56"/>
  <c r="DN168" i="56" s="1"/>
  <c r="DN70" i="56"/>
  <c r="DN92" i="56" s="1"/>
  <c r="DG44" i="60"/>
  <c r="DG62" i="60" s="1"/>
  <c r="DN44" i="60"/>
  <c r="DN62" i="60" s="1"/>
  <c r="BX94" i="57"/>
  <c r="DN94" i="64"/>
  <c r="DN167" i="64" s="1"/>
  <c r="DG94" i="57"/>
  <c r="DG167" i="57" s="1"/>
  <c r="CZ56" i="57"/>
  <c r="CZ166" i="57"/>
  <c r="CZ102" i="57"/>
  <c r="CZ63" i="57"/>
  <c r="CZ66" i="57"/>
  <c r="CZ65" i="57"/>
  <c r="CZ116" i="57"/>
  <c r="CZ118" i="57"/>
  <c r="CZ64" i="57"/>
  <c r="CZ114" i="57"/>
  <c r="CZ105" i="57"/>
  <c r="CZ53" i="57"/>
  <c r="CZ119" i="57"/>
  <c r="CZ54" i="57"/>
  <c r="CZ100" i="57"/>
  <c r="CZ117" i="57"/>
  <c r="CZ104" i="57"/>
  <c r="CZ115" i="57"/>
  <c r="CZ69" i="57"/>
  <c r="CZ68" i="57"/>
  <c r="CZ67" i="57"/>
  <c r="CZ103" i="57"/>
  <c r="CL55" i="57"/>
  <c r="CL57" i="57" s="1"/>
  <c r="CL91" i="57" s="1"/>
  <c r="CZ101" i="57"/>
  <c r="CZ62" i="57"/>
  <c r="CZ167" i="64"/>
  <c r="EO55" i="57"/>
  <c r="EO57" i="57" s="1"/>
  <c r="EO91" i="57" s="1"/>
  <c r="CL120" i="57"/>
  <c r="CL134" i="57" s="1"/>
  <c r="CL136" i="57" s="1"/>
  <c r="CL169" i="57" s="1"/>
  <c r="DN70" i="57"/>
  <c r="DN92" i="57" s="1"/>
  <c r="CL106" i="57"/>
  <c r="CL168" i="57" s="1"/>
  <c r="EI167" i="56"/>
  <c r="DG64" i="60"/>
  <c r="DG94" i="56"/>
  <c r="EO120" i="57"/>
  <c r="EO134" i="57" s="1"/>
  <c r="EO136" i="57" s="1"/>
  <c r="EO169" i="57" s="1"/>
  <c r="EI106" i="60"/>
  <c r="EI168" i="60" s="1"/>
  <c r="EI70" i="60"/>
  <c r="EI92" i="60" s="1"/>
  <c r="DN115" i="60"/>
  <c r="CE120" i="64"/>
  <c r="CE134" i="64" s="1"/>
  <c r="CE136" i="64" s="1"/>
  <c r="CE169" i="64" s="1"/>
  <c r="EI120" i="60"/>
  <c r="EI134" i="60" s="1"/>
  <c r="EI136" i="60" s="1"/>
  <c r="EI169" i="60" s="1"/>
  <c r="DN106" i="57"/>
  <c r="DN168" i="57" s="1"/>
  <c r="EO106" i="57"/>
  <c r="EO168" i="57" s="1"/>
  <c r="BC145" i="70"/>
  <c r="H29" i="89"/>
  <c r="H31" i="89" s="1"/>
  <c r="BC145" i="66"/>
  <c r="AV145" i="67"/>
  <c r="AV145" i="37"/>
  <c r="AV145" i="69"/>
  <c r="AV145" i="57"/>
  <c r="AV145" i="55"/>
  <c r="AV145" i="74"/>
  <c r="AV145" i="56"/>
  <c r="AV145" i="54"/>
  <c r="AV145" i="70"/>
  <c r="AV145" i="64"/>
  <c r="AV145" i="60"/>
  <c r="AV145" i="58"/>
  <c r="CL106" i="56"/>
  <c r="CL168" i="56" s="1"/>
  <c r="CE55" i="64"/>
  <c r="CE57" i="64" s="1"/>
  <c r="CE91" i="64" s="1"/>
  <c r="DG94" i="64"/>
  <c r="CZ44" i="60"/>
  <c r="DN55" i="57"/>
  <c r="DN57" i="57" s="1"/>
  <c r="DN91" i="57" s="1"/>
  <c r="DN120" i="57"/>
  <c r="DN134" i="57" s="1"/>
  <c r="DN136" i="57" s="1"/>
  <c r="DN169" i="57" s="1"/>
  <c r="CS142" i="74"/>
  <c r="U26" i="84"/>
  <c r="CL142" i="74"/>
  <c r="CE142" i="74"/>
  <c r="BJ142" i="74"/>
  <c r="BX142" i="74"/>
  <c r="BQ142" i="74"/>
  <c r="EO70" i="57"/>
  <c r="EO92" i="57" s="1"/>
  <c r="AA55" i="66"/>
  <c r="AA57" i="66" s="1"/>
  <c r="AA91" i="66" s="1"/>
  <c r="AA94" i="66" s="1"/>
  <c r="AA167" i="66" s="1"/>
  <c r="BC158" i="60"/>
  <c r="BC156" i="60"/>
  <c r="BC157" i="60"/>
  <c r="AA70" i="66"/>
  <c r="AA92" i="66" s="1"/>
  <c r="CL167" i="64"/>
  <c r="CE106" i="64"/>
  <c r="CE168" i="64" s="1"/>
  <c r="CE70" i="64"/>
  <c r="CE92" i="64" s="1"/>
  <c r="CE44" i="60"/>
  <c r="CS167" i="60"/>
  <c r="BX70" i="60"/>
  <c r="BX92" i="60" s="1"/>
  <c r="BQ94" i="60"/>
  <c r="BX106" i="60"/>
  <c r="BX168" i="60" s="1"/>
  <c r="BX120" i="60"/>
  <c r="BX134" i="60" s="1"/>
  <c r="BX136" i="60" s="1"/>
  <c r="BX169" i="60" s="1"/>
  <c r="BX55" i="60"/>
  <c r="BX57" i="60" s="1"/>
  <c r="BX91" i="60" s="1"/>
  <c r="CL115" i="60"/>
  <c r="CL69" i="60"/>
  <c r="CL66" i="60"/>
  <c r="CL119" i="60"/>
  <c r="CL105" i="60"/>
  <c r="CL67" i="60"/>
  <c r="CL116" i="60"/>
  <c r="CL62" i="60"/>
  <c r="CL65" i="60"/>
  <c r="CL114" i="60"/>
  <c r="CL68" i="60"/>
  <c r="CL118" i="60"/>
  <c r="CL63" i="60"/>
  <c r="CL100" i="60"/>
  <c r="CL103" i="60"/>
  <c r="CL64" i="60"/>
  <c r="CL102" i="60"/>
  <c r="CL166" i="60"/>
  <c r="CL101" i="60"/>
  <c r="CL54" i="60"/>
  <c r="CL53" i="60"/>
  <c r="CL104" i="60"/>
  <c r="CL56" i="60"/>
  <c r="CL117" i="60"/>
  <c r="CE167" i="56"/>
  <c r="CL120" i="56"/>
  <c r="CL134" i="56" s="1"/>
  <c r="CL136" i="56" s="1"/>
  <c r="CL169" i="56" s="1"/>
  <c r="CL70" i="56"/>
  <c r="CL92" i="56" s="1"/>
  <c r="CL94" i="56" s="1"/>
  <c r="CE116" i="57"/>
  <c r="CE63" i="57"/>
  <c r="CE118" i="57"/>
  <c r="CE119" i="57"/>
  <c r="CE65" i="57"/>
  <c r="CE66" i="57"/>
  <c r="CE67" i="57"/>
  <c r="CE105" i="57"/>
  <c r="CE68" i="57"/>
  <c r="CE114" i="57"/>
  <c r="CE69" i="57"/>
  <c r="CE115" i="57"/>
  <c r="CE62" i="57"/>
  <c r="CE100" i="57"/>
  <c r="CE102" i="57"/>
  <c r="CE103" i="57"/>
  <c r="CE64" i="57"/>
  <c r="CE104" i="57"/>
  <c r="CE101" i="57"/>
  <c r="CE54" i="57"/>
  <c r="CE53" i="57"/>
  <c r="CE166" i="57"/>
  <c r="CE56" i="57"/>
  <c r="CE117" i="57"/>
  <c r="CS94" i="57"/>
  <c r="CL70" i="57"/>
  <c r="CL92" i="57" s="1"/>
  <c r="BQ167" i="57"/>
  <c r="BX167" i="57"/>
  <c r="AA106" i="66"/>
  <c r="AA168" i="66" s="1"/>
  <c r="AH101" i="66"/>
  <c r="AH62" i="66"/>
  <c r="AH64" i="66"/>
  <c r="AH117" i="66"/>
  <c r="AH102" i="66"/>
  <c r="AH115" i="66"/>
  <c r="AH116" i="66"/>
  <c r="AH103" i="66"/>
  <c r="AH118" i="66"/>
  <c r="AH67" i="66"/>
  <c r="AH100" i="66"/>
  <c r="AH63" i="66"/>
  <c r="AH119" i="66"/>
  <c r="AH53" i="66"/>
  <c r="AH105" i="66"/>
  <c r="AH104" i="66"/>
  <c r="AH66" i="66"/>
  <c r="AH56" i="66"/>
  <c r="AH54" i="66"/>
  <c r="AH166" i="66"/>
  <c r="AH69" i="66"/>
  <c r="AH68" i="66"/>
  <c r="AH114" i="66"/>
  <c r="AH65" i="66"/>
  <c r="AV38" i="66"/>
  <c r="BC27" i="66"/>
  <c r="BC38" i="66" s="1"/>
  <c r="T94" i="66"/>
  <c r="T167" i="66" s="1"/>
  <c r="AA120" i="66"/>
  <c r="AA134" i="66" s="1"/>
  <c r="AA136" i="66" s="1"/>
  <c r="AA169" i="66" s="1"/>
  <c r="AO39" i="66"/>
  <c r="AO41" i="66" s="1"/>
  <c r="AO44" i="66" s="1"/>
  <c r="AO145" i="70"/>
  <c r="AH145" i="70"/>
  <c r="AA145" i="70"/>
  <c r="AO145" i="66"/>
  <c r="AH145" i="54"/>
  <c r="AO145" i="37"/>
  <c r="AO145" i="67"/>
  <c r="AH145" i="67"/>
  <c r="AA145" i="67"/>
  <c r="AV145" i="66"/>
  <c r="AO145" i="55"/>
  <c r="AH145" i="55"/>
  <c r="AO145" i="74"/>
  <c r="AH145" i="74"/>
  <c r="AA145" i="74"/>
  <c r="AO145" i="54"/>
  <c r="AH145" i="37"/>
  <c r="AO145" i="58"/>
  <c r="AH145" i="69"/>
  <c r="AH145" i="64"/>
  <c r="AO145" i="60"/>
  <c r="AH145" i="57"/>
  <c r="AA145" i="55"/>
  <c r="AO145" i="56"/>
  <c r="AH145" i="56"/>
  <c r="AA145" i="56"/>
  <c r="AA145" i="54"/>
  <c r="AH145" i="58"/>
  <c r="AA145" i="58"/>
  <c r="T145" i="58"/>
  <c r="AO145" i="69"/>
  <c r="AA145" i="69"/>
  <c r="AH145" i="66"/>
  <c r="AO145" i="64"/>
  <c r="AA145" i="64"/>
  <c r="AH145" i="60"/>
  <c r="AA145" i="60"/>
  <c r="AO145" i="57"/>
  <c r="AA145" i="57"/>
  <c r="AA145" i="37"/>
  <c r="M145" i="52"/>
  <c r="AA145" i="66"/>
  <c r="T145" i="70"/>
  <c r="T145" i="56"/>
  <c r="T145" i="54"/>
  <c r="T145" i="69"/>
  <c r="T145" i="57"/>
  <c r="T145" i="67"/>
  <c r="T145" i="55"/>
  <c r="T145" i="74"/>
  <c r="T145" i="37"/>
  <c r="T145" i="66"/>
  <c r="T145" i="64"/>
  <c r="T145" i="60"/>
  <c r="M145" i="37"/>
  <c r="M145" i="74"/>
  <c r="M145" i="54"/>
  <c r="M145" i="55"/>
  <c r="M145" i="64"/>
  <c r="F145" i="55"/>
  <c r="F145" i="64"/>
  <c r="F145" i="70"/>
  <c r="F145" i="69"/>
  <c r="M145" i="60"/>
  <c r="M145" i="70"/>
  <c r="M145" i="58"/>
  <c r="F145" i="37"/>
  <c r="F145" i="57"/>
  <c r="F145" i="66"/>
  <c r="F145" i="58"/>
  <c r="M145" i="66"/>
  <c r="F145" i="60"/>
  <c r="M145" i="56"/>
  <c r="M145" i="67"/>
  <c r="M145" i="69"/>
  <c r="F145" i="54"/>
  <c r="F145" i="56"/>
  <c r="F145" i="67"/>
  <c r="M145" i="57"/>
  <c r="F145" i="74"/>
  <c r="F145" i="52"/>
  <c r="T145" i="52" s="1"/>
  <c r="BC145" i="52" s="1"/>
  <c r="N11" i="84"/>
  <c r="O11" i="84" s="1"/>
  <c r="P11" i="84" s="1"/>
  <c r="AC11" i="84"/>
  <c r="AD11" i="84" s="1"/>
  <c r="AB11" i="84"/>
  <c r="Z11" i="84"/>
  <c r="X11" i="84"/>
  <c r="T11" i="84"/>
  <c r="R11" i="84"/>
  <c r="DU55" i="60" l="1"/>
  <c r="DN68" i="60"/>
  <c r="DN54" i="60"/>
  <c r="DN64" i="60"/>
  <c r="DN117" i="60"/>
  <c r="DN65" i="60"/>
  <c r="DG53" i="60"/>
  <c r="DN114" i="60"/>
  <c r="DN105" i="60"/>
  <c r="DN56" i="60"/>
  <c r="CE94" i="64"/>
  <c r="DN166" i="60"/>
  <c r="DG114" i="60"/>
  <c r="DG63" i="60"/>
  <c r="DG166" i="60"/>
  <c r="DG56" i="60"/>
  <c r="DG66" i="60"/>
  <c r="DU57" i="60"/>
  <c r="DU91" i="60" s="1"/>
  <c r="DG54" i="60"/>
  <c r="DG105" i="60"/>
  <c r="CL55" i="60"/>
  <c r="CL57" i="60" s="1"/>
  <c r="CL91" i="60" s="1"/>
  <c r="DN66" i="60"/>
  <c r="DG65" i="60"/>
  <c r="DG115" i="60"/>
  <c r="DU106" i="60"/>
  <c r="DU168" i="60" s="1"/>
  <c r="DG103" i="60"/>
  <c r="DG102" i="60"/>
  <c r="DU120" i="60"/>
  <c r="DU134" i="60" s="1"/>
  <c r="DU136" i="60" s="1"/>
  <c r="DU169" i="60" s="1"/>
  <c r="DN94" i="56"/>
  <c r="DN167" i="56" s="1"/>
  <c r="DG68" i="60"/>
  <c r="DG101" i="60"/>
  <c r="DG100" i="60"/>
  <c r="DU70" i="60"/>
  <c r="DU92" i="60" s="1"/>
  <c r="DG116" i="60"/>
  <c r="DG117" i="60"/>
  <c r="DG104" i="60"/>
  <c r="DW106" i="57"/>
  <c r="DW168" i="57" s="1"/>
  <c r="DW55" i="57"/>
  <c r="DW57" i="57" s="1"/>
  <c r="DW91" i="57" s="1"/>
  <c r="DW70" i="57"/>
  <c r="DW92" i="57" s="1"/>
  <c r="DW120" i="57"/>
  <c r="DW134" i="57" s="1"/>
  <c r="DW136" i="57" s="1"/>
  <c r="DW169" i="57" s="1"/>
  <c r="CZ55" i="57"/>
  <c r="CZ57" i="57" s="1"/>
  <c r="CZ91" i="57" s="1"/>
  <c r="AH55" i="66"/>
  <c r="DN118" i="60"/>
  <c r="DN102" i="60"/>
  <c r="DN103" i="60"/>
  <c r="DN100" i="60"/>
  <c r="EI94" i="60"/>
  <c r="EI167" i="60" s="1"/>
  <c r="DG119" i="60"/>
  <c r="DG67" i="60"/>
  <c r="DG69" i="60"/>
  <c r="DG118" i="60"/>
  <c r="DN101" i="60"/>
  <c r="DN104" i="60"/>
  <c r="DN67" i="60"/>
  <c r="DN63" i="60"/>
  <c r="DN53" i="60"/>
  <c r="DN116" i="60"/>
  <c r="DG55" i="60"/>
  <c r="DG57" i="60" s="1"/>
  <c r="DG91" i="60" s="1"/>
  <c r="DN119" i="60"/>
  <c r="DN69" i="60"/>
  <c r="CZ106" i="57"/>
  <c r="CZ168" i="57" s="1"/>
  <c r="CZ120" i="57"/>
  <c r="CZ134" i="57" s="1"/>
  <c r="CZ136" i="57" s="1"/>
  <c r="CZ169" i="57" s="1"/>
  <c r="CZ70" i="57"/>
  <c r="CZ92" i="57" s="1"/>
  <c r="DN142" i="74"/>
  <c r="DG142" i="74"/>
  <c r="CZ142" i="74"/>
  <c r="DG167" i="64"/>
  <c r="CE106" i="57"/>
  <c r="CE168" i="57" s="1"/>
  <c r="CS145" i="64"/>
  <c r="CS145" i="52"/>
  <c r="CS145" i="69"/>
  <c r="CS145" i="58"/>
  <c r="CS145" i="37"/>
  <c r="CS145" i="54"/>
  <c r="CS145" i="67"/>
  <c r="CS145" i="74"/>
  <c r="CS145" i="56"/>
  <c r="CS145" i="57"/>
  <c r="CS145" i="55"/>
  <c r="DA145" i="66"/>
  <c r="CS145" i="70"/>
  <c r="CS145" i="60"/>
  <c r="CL145" i="55"/>
  <c r="CL145" i="70"/>
  <c r="CE145" i="55"/>
  <c r="CE145" i="70"/>
  <c r="CL145" i="74"/>
  <c r="CL145" i="57"/>
  <c r="CL145" i="52"/>
  <c r="CE145" i="57"/>
  <c r="CE145" i="52"/>
  <c r="CL145" i="69"/>
  <c r="CL145" i="56"/>
  <c r="CE145" i="56"/>
  <c r="CL145" i="60"/>
  <c r="CE145" i="60"/>
  <c r="CL145" i="58"/>
  <c r="CL145" i="64"/>
  <c r="CE145" i="58"/>
  <c r="CE145" i="64"/>
  <c r="CE145" i="69"/>
  <c r="CL145" i="37"/>
  <c r="CT145" i="66"/>
  <c r="CE145" i="37"/>
  <c r="CM145" i="66"/>
  <c r="CE145" i="74"/>
  <c r="CL145" i="54"/>
  <c r="CL145" i="67"/>
  <c r="CE145" i="54"/>
  <c r="CE145" i="67"/>
  <c r="BJ145" i="70"/>
  <c r="BX145" i="70"/>
  <c r="BQ145" i="70"/>
  <c r="BX145" i="64"/>
  <c r="BQ145" i="57"/>
  <c r="BJ145" i="67"/>
  <c r="CF145" i="66"/>
  <c r="BQ145" i="69"/>
  <c r="BX145" i="69"/>
  <c r="BJ145" i="69"/>
  <c r="BQ145" i="67"/>
  <c r="BX145" i="67"/>
  <c r="BX145" i="66"/>
  <c r="BJ145" i="55"/>
  <c r="BX145" i="52"/>
  <c r="BQ145" i="66"/>
  <c r="BQ145" i="56"/>
  <c r="BX145" i="74"/>
  <c r="BX145" i="56"/>
  <c r="BQ145" i="60"/>
  <c r="BJ145" i="60"/>
  <c r="BX145" i="54"/>
  <c r="BJ145" i="74"/>
  <c r="BX145" i="60"/>
  <c r="BJ145" i="56"/>
  <c r="BJ145" i="57"/>
  <c r="BQ145" i="54"/>
  <c r="BJ145" i="58"/>
  <c r="BQ145" i="64"/>
  <c r="BJ145" i="64"/>
  <c r="BX145" i="57"/>
  <c r="BX145" i="55"/>
  <c r="BQ145" i="74"/>
  <c r="BX145" i="37"/>
  <c r="BQ145" i="37"/>
  <c r="BQ145" i="55"/>
  <c r="BJ145" i="54"/>
  <c r="BJ145" i="37"/>
  <c r="BX145" i="58"/>
  <c r="BQ145" i="58"/>
  <c r="BQ145" i="52"/>
  <c r="BJ145" i="52"/>
  <c r="DN94" i="57"/>
  <c r="CE55" i="57"/>
  <c r="CE57" i="57" s="1"/>
  <c r="CE91" i="57" s="1"/>
  <c r="CE70" i="57"/>
  <c r="CE92" i="57" s="1"/>
  <c r="DN55" i="60"/>
  <c r="DN57" i="60" s="1"/>
  <c r="DN91" i="60" s="1"/>
  <c r="DG167" i="56"/>
  <c r="AH57" i="66"/>
  <c r="AH91" i="66" s="1"/>
  <c r="EO94" i="57"/>
  <c r="BC154" i="60"/>
  <c r="BC159" i="60" s="1"/>
  <c r="BC172" i="60" s="1"/>
  <c r="BC173" i="60" s="1"/>
  <c r="BC174" i="60" s="1"/>
  <c r="CL120" i="60"/>
  <c r="CL134" i="60" s="1"/>
  <c r="CL136" i="60" s="1"/>
  <c r="CL169" i="60" s="1"/>
  <c r="CZ63" i="60"/>
  <c r="CZ114" i="60"/>
  <c r="CZ116" i="60"/>
  <c r="CZ68" i="60"/>
  <c r="CZ118" i="60"/>
  <c r="CZ100" i="60"/>
  <c r="CZ105" i="60"/>
  <c r="CZ102" i="60"/>
  <c r="CZ62" i="60"/>
  <c r="CZ67" i="60"/>
  <c r="CZ64" i="60"/>
  <c r="CZ115" i="60"/>
  <c r="CZ119" i="60"/>
  <c r="CZ54" i="60"/>
  <c r="CZ103" i="60"/>
  <c r="CZ69" i="60"/>
  <c r="CZ104" i="60"/>
  <c r="CZ53" i="60"/>
  <c r="CZ117" i="60"/>
  <c r="CZ56" i="60"/>
  <c r="CZ66" i="60"/>
  <c r="CZ166" i="60"/>
  <c r="CZ101" i="60"/>
  <c r="CZ65" i="60"/>
  <c r="CE167" i="64"/>
  <c r="BQ167" i="60"/>
  <c r="CL70" i="60"/>
  <c r="CL92" i="60" s="1"/>
  <c r="BX94" i="60"/>
  <c r="CL106" i="60"/>
  <c r="CL168" i="60" s="1"/>
  <c r="CE105" i="60"/>
  <c r="CE65" i="60"/>
  <c r="CE116" i="60"/>
  <c r="CE68" i="60"/>
  <c r="CE62" i="60"/>
  <c r="CE63" i="60"/>
  <c r="CE119" i="60"/>
  <c r="CE114" i="60"/>
  <c r="CE66" i="60"/>
  <c r="CE118" i="60"/>
  <c r="CE69" i="60"/>
  <c r="CE115" i="60"/>
  <c r="CE67" i="60"/>
  <c r="CE102" i="60"/>
  <c r="CE103" i="60"/>
  <c r="CE64" i="60"/>
  <c r="CE100" i="60"/>
  <c r="CE104" i="60"/>
  <c r="CE101" i="60"/>
  <c r="CE56" i="60"/>
  <c r="CE166" i="60"/>
  <c r="CE54" i="60"/>
  <c r="CE53" i="60"/>
  <c r="CE117" i="60"/>
  <c r="CL167" i="56"/>
  <c r="CS167" i="57"/>
  <c r="CE120" i="57"/>
  <c r="CE134" i="57" s="1"/>
  <c r="CE136" i="57" s="1"/>
  <c r="CE169" i="57" s="1"/>
  <c r="CL94" i="57"/>
  <c r="AB167" i="66"/>
  <c r="BC39" i="66"/>
  <c r="BC41" i="66" s="1"/>
  <c r="BC44" i="66" s="1"/>
  <c r="AO105" i="66"/>
  <c r="AO100" i="66"/>
  <c r="AO68" i="66"/>
  <c r="AO66" i="66"/>
  <c r="AO101" i="66"/>
  <c r="AO56" i="66"/>
  <c r="AO69" i="66"/>
  <c r="AO63" i="66"/>
  <c r="AO117" i="66"/>
  <c r="AO54" i="66"/>
  <c r="AO62" i="66"/>
  <c r="AO67" i="66"/>
  <c r="AO166" i="66"/>
  <c r="AO116" i="66"/>
  <c r="AO119" i="66"/>
  <c r="AO53" i="66"/>
  <c r="AO64" i="66"/>
  <c r="AO114" i="66"/>
  <c r="AO115" i="66"/>
  <c r="AO118" i="66"/>
  <c r="AO102" i="66"/>
  <c r="AO65" i="66"/>
  <c r="AO104" i="66"/>
  <c r="AO103" i="66"/>
  <c r="AH106" i="66"/>
  <c r="AH168" i="66" s="1"/>
  <c r="BX27" i="66"/>
  <c r="CF27" i="66" s="1"/>
  <c r="DA27" i="66" s="1"/>
  <c r="BQ27" i="66"/>
  <c r="AH120" i="66"/>
  <c r="AH134" i="66" s="1"/>
  <c r="AH136" i="66" s="1"/>
  <c r="AH169" i="66" s="1"/>
  <c r="AV39" i="66"/>
  <c r="AV41" i="66" s="1"/>
  <c r="AV44" i="66" s="1"/>
  <c r="AH70" i="66"/>
  <c r="AH92" i="66" s="1"/>
  <c r="AH94" i="66" s="1"/>
  <c r="AH167" i="66" s="1"/>
  <c r="AV145" i="52"/>
  <c r="AO145" i="52"/>
  <c r="AH145" i="52"/>
  <c r="AE11" i="84"/>
  <c r="F42" i="74"/>
  <c r="DN70" i="60" l="1"/>
  <c r="DN92" i="60" s="1"/>
  <c r="DG106" i="60"/>
  <c r="DG168" i="60" s="1"/>
  <c r="DG70" i="60"/>
  <c r="DG92" i="60" s="1"/>
  <c r="DG94" i="60" s="1"/>
  <c r="DN120" i="60"/>
  <c r="DN134" i="60" s="1"/>
  <c r="DN136" i="60" s="1"/>
  <c r="DN169" i="60" s="1"/>
  <c r="DG120" i="60"/>
  <c r="DG134" i="60" s="1"/>
  <c r="DG136" i="60" s="1"/>
  <c r="DG169" i="60" s="1"/>
  <c r="DU94" i="60"/>
  <c r="DU167" i="60" s="1"/>
  <c r="DW94" i="57"/>
  <c r="CZ94" i="57"/>
  <c r="CZ167" i="57" s="1"/>
  <c r="DW167" i="57"/>
  <c r="DN106" i="60"/>
  <c r="DN168" i="60" s="1"/>
  <c r="CZ55" i="60"/>
  <c r="CZ57" i="60" s="1"/>
  <c r="CZ91" i="60" s="1"/>
  <c r="DG167" i="60"/>
  <c r="CE120" i="60"/>
  <c r="CE134" i="60" s="1"/>
  <c r="CE136" i="60" s="1"/>
  <c r="CE169" i="60" s="1"/>
  <c r="CL94" i="60"/>
  <c r="CZ120" i="60"/>
  <c r="CZ134" i="60" s="1"/>
  <c r="CZ136" i="60" s="1"/>
  <c r="CZ169" i="60" s="1"/>
  <c r="CE55" i="60"/>
  <c r="CE57" i="60" s="1"/>
  <c r="CE91" i="60" s="1"/>
  <c r="CZ70" i="60"/>
  <c r="CZ92" i="60" s="1"/>
  <c r="EO167" i="57"/>
  <c r="CE94" i="57"/>
  <c r="CE167" i="57" s="1"/>
  <c r="CZ106" i="60"/>
  <c r="CZ168" i="60" s="1"/>
  <c r="DN94" i="60"/>
  <c r="DN167" i="57"/>
  <c r="CZ145" i="70"/>
  <c r="CZ145" i="67"/>
  <c r="CZ145" i="64"/>
  <c r="CZ145" i="56"/>
  <c r="CZ145" i="55"/>
  <c r="DN145" i="69"/>
  <c r="DV145" i="66"/>
  <c r="DN145" i="60"/>
  <c r="DN145" i="57"/>
  <c r="DN145" i="74"/>
  <c r="DN145" i="37"/>
  <c r="DG145" i="52"/>
  <c r="DG145" i="69"/>
  <c r="DO145" i="66"/>
  <c r="DG145" i="60"/>
  <c r="DG145" i="57"/>
  <c r="DG145" i="74"/>
  <c r="DG145" i="37"/>
  <c r="CZ145" i="52"/>
  <c r="CZ145" i="69"/>
  <c r="DH145" i="66"/>
  <c r="CZ145" i="60"/>
  <c r="CZ145" i="57"/>
  <c r="CZ145" i="74"/>
  <c r="CZ145" i="37"/>
  <c r="DN145" i="70"/>
  <c r="DN145" i="67"/>
  <c r="DN145" i="64"/>
  <c r="DN145" i="56"/>
  <c r="DN145" i="55"/>
  <c r="DN145" i="54"/>
  <c r="DN145" i="58"/>
  <c r="CZ145" i="54"/>
  <c r="CZ145" i="58"/>
  <c r="DG145" i="70"/>
  <c r="DG145" i="67"/>
  <c r="DG145" i="64"/>
  <c r="DG145" i="56"/>
  <c r="DG145" i="55"/>
  <c r="DG145" i="54"/>
  <c r="DG145" i="58"/>
  <c r="CE106" i="60"/>
  <c r="CE168" i="60" s="1"/>
  <c r="CL167" i="60"/>
  <c r="CE70" i="60"/>
  <c r="CE92" i="60" s="1"/>
  <c r="CE94" i="60" s="1"/>
  <c r="BX167" i="60"/>
  <c r="CL167" i="57"/>
  <c r="AO55" i="66"/>
  <c r="AO57" i="66" s="1"/>
  <c r="AO91" i="66" s="1"/>
  <c r="CT27" i="66"/>
  <c r="BQ38" i="66"/>
  <c r="CF38" i="66"/>
  <c r="AV53" i="66"/>
  <c r="AV116" i="66"/>
  <c r="AV103" i="66"/>
  <c r="AV69" i="66"/>
  <c r="AV166" i="66"/>
  <c r="AV117" i="66"/>
  <c r="AV62" i="66"/>
  <c r="AV68" i="66"/>
  <c r="AV104" i="66"/>
  <c r="AV65" i="66"/>
  <c r="AV56" i="66"/>
  <c r="AV119" i="66"/>
  <c r="AV64" i="66"/>
  <c r="AV115" i="66"/>
  <c r="AV101" i="66"/>
  <c r="AV105" i="66"/>
  <c r="AV100" i="66"/>
  <c r="AV54" i="66"/>
  <c r="AV102" i="66"/>
  <c r="AV118" i="66"/>
  <c r="AV67" i="66"/>
  <c r="AV114" i="66"/>
  <c r="AV63" i="66"/>
  <c r="AV66" i="66"/>
  <c r="AI167" i="66"/>
  <c r="BX38" i="66"/>
  <c r="AO70" i="66"/>
  <c r="AO92" i="66" s="1"/>
  <c r="AO120" i="66"/>
  <c r="AO134" i="66" s="1"/>
  <c r="AO136" i="66" s="1"/>
  <c r="AO169" i="66" s="1"/>
  <c r="AO106" i="66"/>
  <c r="AO168" i="66" s="1"/>
  <c r="AC10" i="84"/>
  <c r="AD10" i="84" s="1"/>
  <c r="AA10" i="84"/>
  <c r="AB10" i="84" s="1"/>
  <c r="Y10" i="84"/>
  <c r="Z10" i="84" s="1"/>
  <c r="W10" i="84"/>
  <c r="X10" i="84" s="1"/>
  <c r="S10" i="84"/>
  <c r="T10" i="84" s="1"/>
  <c r="Q10" i="84"/>
  <c r="R10" i="84" s="1"/>
  <c r="N10" i="84"/>
  <c r="O10" i="84" s="1"/>
  <c r="P10" i="84" s="1"/>
  <c r="AV55" i="66" l="1"/>
  <c r="CZ94" i="60"/>
  <c r="DN167" i="60"/>
  <c r="CT38" i="66"/>
  <c r="CT39" i="66" s="1"/>
  <c r="CT41" i="66" s="1"/>
  <c r="CT44" i="66" s="1"/>
  <c r="DO38" i="66"/>
  <c r="AO94" i="66"/>
  <c r="AO167" i="66" s="1"/>
  <c r="CE167" i="60"/>
  <c r="BQ39" i="66"/>
  <c r="BQ41" i="66" s="1"/>
  <c r="BC105" i="66"/>
  <c r="BC56" i="66"/>
  <c r="BC62" i="66"/>
  <c r="BC65" i="66"/>
  <c r="BC118" i="66"/>
  <c r="BC63" i="66"/>
  <c r="BC114" i="66"/>
  <c r="BC116" i="66"/>
  <c r="BC166" i="66"/>
  <c r="BC115" i="66"/>
  <c r="BC119" i="66"/>
  <c r="BC102" i="66"/>
  <c r="BC66" i="66"/>
  <c r="BC64" i="66"/>
  <c r="BC117" i="66"/>
  <c r="BC54" i="66"/>
  <c r="BC53" i="66"/>
  <c r="BC69" i="66"/>
  <c r="BC67" i="66"/>
  <c r="BC68" i="66"/>
  <c r="BC100" i="66"/>
  <c r="BC103" i="66"/>
  <c r="BC104" i="66"/>
  <c r="BC101" i="66"/>
  <c r="BQ53" i="66"/>
  <c r="BQ64" i="66"/>
  <c r="BQ67" i="66"/>
  <c r="BQ65" i="66"/>
  <c r="BQ116" i="66"/>
  <c r="BQ102" i="66"/>
  <c r="BQ63" i="66"/>
  <c r="BQ56" i="66"/>
  <c r="BQ66" i="66"/>
  <c r="BQ115" i="66"/>
  <c r="BQ54" i="66"/>
  <c r="BQ166" i="66"/>
  <c r="BQ105" i="66"/>
  <c r="BQ117" i="66"/>
  <c r="BQ114" i="66"/>
  <c r="BQ68" i="66"/>
  <c r="BQ62" i="66"/>
  <c r="BQ118" i="66"/>
  <c r="BQ119" i="66"/>
  <c r="BQ69" i="66"/>
  <c r="BQ100" i="66"/>
  <c r="BQ103" i="66"/>
  <c r="BQ104" i="66"/>
  <c r="BQ101" i="66"/>
  <c r="DA38" i="66"/>
  <c r="AV120" i="66"/>
  <c r="AV134" i="66" s="1"/>
  <c r="AV136" i="66" s="1"/>
  <c r="AV169" i="66" s="1"/>
  <c r="AV70" i="66"/>
  <c r="AV92" i="66" s="1"/>
  <c r="BX39" i="66"/>
  <c r="BX41" i="66" s="1"/>
  <c r="BX44" i="66" s="1"/>
  <c r="AV57" i="66"/>
  <c r="AV91" i="66" s="1"/>
  <c r="AV106" i="66"/>
  <c r="AV168" i="66" s="1"/>
  <c r="AE10" i="84"/>
  <c r="AE16" i="84"/>
  <c r="CZ167" i="60" l="1"/>
  <c r="DO39" i="66"/>
  <c r="DO41" i="66" s="1"/>
  <c r="DO44" i="66" s="1"/>
  <c r="BQ55" i="66"/>
  <c r="BQ57" i="66" s="1"/>
  <c r="BQ91" i="66" s="1"/>
  <c r="CT118" i="66"/>
  <c r="CT115" i="66"/>
  <c r="CT69" i="66"/>
  <c r="CT65" i="66"/>
  <c r="CT64" i="66"/>
  <c r="CT68" i="66"/>
  <c r="CT119" i="66"/>
  <c r="CT116" i="66"/>
  <c r="CT66" i="66"/>
  <c r="CT62" i="66"/>
  <c r="CT117" i="66"/>
  <c r="CT105" i="66"/>
  <c r="CT67" i="66"/>
  <c r="CT63" i="66"/>
  <c r="CT102" i="66"/>
  <c r="CT114" i="66"/>
  <c r="CT53" i="66"/>
  <c r="CT166" i="66"/>
  <c r="CT56" i="66"/>
  <c r="CT54" i="66"/>
  <c r="CT100" i="66"/>
  <c r="CT101" i="66"/>
  <c r="CT103" i="66"/>
  <c r="CT104" i="66"/>
  <c r="AV94" i="66"/>
  <c r="AV167" i="66" s="1"/>
  <c r="BX105" i="66"/>
  <c r="BX114" i="66"/>
  <c r="BX102" i="66"/>
  <c r="BX115" i="66"/>
  <c r="BX67" i="66"/>
  <c r="BX69" i="66"/>
  <c r="BX116" i="66"/>
  <c r="BX119" i="66"/>
  <c r="BX54" i="66"/>
  <c r="BX56" i="66"/>
  <c r="BX53" i="66"/>
  <c r="BX55" i="66" s="1"/>
  <c r="BX57" i="66" s="1"/>
  <c r="BX91" i="66" s="1"/>
  <c r="BX64" i="66"/>
  <c r="BX117" i="66"/>
  <c r="BX68" i="66"/>
  <c r="BX66" i="66"/>
  <c r="BX65" i="66"/>
  <c r="BX63" i="66"/>
  <c r="BX118" i="66"/>
  <c r="BX166" i="66"/>
  <c r="BX62" i="66"/>
  <c r="BX100" i="66"/>
  <c r="BX103" i="66"/>
  <c r="BX104" i="66"/>
  <c r="BX101" i="66"/>
  <c r="BC120" i="66"/>
  <c r="BC134" i="66" s="1"/>
  <c r="BC136" i="66" s="1"/>
  <c r="BC169" i="66" s="1"/>
  <c r="BQ70" i="66"/>
  <c r="BQ92" i="66" s="1"/>
  <c r="CF39" i="66"/>
  <c r="CF41" i="66" s="1"/>
  <c r="CF44" i="66" s="1"/>
  <c r="DA39" i="66"/>
  <c r="DA41" i="66" s="1"/>
  <c r="BC106" i="66"/>
  <c r="BC168" i="66" s="1"/>
  <c r="BC70" i="66"/>
  <c r="BC92" i="66" s="1"/>
  <c r="BQ120" i="66"/>
  <c r="BQ134" i="66" s="1"/>
  <c r="BQ136" i="66" s="1"/>
  <c r="BQ169" i="66" s="1"/>
  <c r="BQ106" i="66"/>
  <c r="BQ168" i="66" s="1"/>
  <c r="BC55" i="66"/>
  <c r="BC57" i="66" s="1"/>
  <c r="BC91" i="66" s="1"/>
  <c r="AC9" i="84"/>
  <c r="AD9" i="84" s="1"/>
  <c r="AA9" i="84"/>
  <c r="AB9" i="84" s="1"/>
  <c r="Y9" i="84"/>
  <c r="Z9" i="84" s="1"/>
  <c r="W9" i="84"/>
  <c r="X9" i="84" s="1"/>
  <c r="S9" i="84"/>
  <c r="T9" i="84" s="1"/>
  <c r="Q9" i="84"/>
  <c r="R9" i="84" s="1"/>
  <c r="AC8" i="84"/>
  <c r="AD8" i="84" s="1"/>
  <c r="AA8" i="84"/>
  <c r="AB8" i="84" s="1"/>
  <c r="Y8" i="84"/>
  <c r="Z8" i="84" s="1"/>
  <c r="W8" i="84"/>
  <c r="X8" i="84" s="1"/>
  <c r="S8" i="84"/>
  <c r="T8" i="84" s="1"/>
  <c r="Q8" i="84"/>
  <c r="R8" i="84" s="1"/>
  <c r="DO56" i="66" l="1"/>
  <c r="DO101" i="66"/>
  <c r="DO115" i="66"/>
  <c r="DO103" i="66"/>
  <c r="DO65" i="66"/>
  <c r="DO166" i="66"/>
  <c r="DO63" i="66"/>
  <c r="DO68" i="66"/>
  <c r="DO100" i="66"/>
  <c r="DO118" i="66"/>
  <c r="DO54" i="66"/>
  <c r="DO117" i="66"/>
  <c r="DO64" i="66"/>
  <c r="DO116" i="66"/>
  <c r="DO67" i="66"/>
  <c r="DO53" i="66"/>
  <c r="DO114" i="66"/>
  <c r="DO119" i="66"/>
  <c r="DO104" i="66"/>
  <c r="DO69" i="66"/>
  <c r="DO105" i="66"/>
  <c r="DO102" i="66"/>
  <c r="DO62" i="66"/>
  <c r="DO66" i="66"/>
  <c r="CT106" i="66"/>
  <c r="CT168" i="66" s="1"/>
  <c r="CT55" i="66"/>
  <c r="CT57" i="66" s="1"/>
  <c r="CT91" i="66" s="1"/>
  <c r="CT70" i="66"/>
  <c r="CT92" i="66" s="1"/>
  <c r="CT120" i="66"/>
  <c r="CT134" i="66" s="1"/>
  <c r="CT136" i="66" s="1"/>
  <c r="CT169" i="66" s="1"/>
  <c r="CF101" i="66"/>
  <c r="CF63" i="66"/>
  <c r="CF104" i="66"/>
  <c r="CF66" i="66"/>
  <c r="CF119" i="66"/>
  <c r="CF115" i="66"/>
  <c r="CF69" i="66"/>
  <c r="CF56" i="66"/>
  <c r="CF102" i="66"/>
  <c r="CF64" i="66"/>
  <c r="CF105" i="66"/>
  <c r="CF67" i="66"/>
  <c r="CF116" i="66"/>
  <c r="CF100" i="66"/>
  <c r="CF62" i="66"/>
  <c r="CF103" i="66"/>
  <c r="CF65" i="66"/>
  <c r="CF118" i="66"/>
  <c r="CF114" i="66"/>
  <c r="CF68" i="66"/>
  <c r="CF117" i="66"/>
  <c r="DA44" i="66"/>
  <c r="DA105" i="66" s="1"/>
  <c r="CF54" i="66"/>
  <c r="CF53" i="66"/>
  <c r="CF166" i="66"/>
  <c r="BX106" i="66"/>
  <c r="BX168" i="66" s="1"/>
  <c r="BQ94" i="66"/>
  <c r="BC94" i="66"/>
  <c r="BC167" i="66" s="1"/>
  <c r="BX120" i="66"/>
  <c r="BX134" i="66" s="1"/>
  <c r="BX136" i="66" s="1"/>
  <c r="BX169" i="66" s="1"/>
  <c r="BX70" i="66"/>
  <c r="BX92" i="66" s="1"/>
  <c r="BX94" i="66" s="1"/>
  <c r="AE8" i="84"/>
  <c r="AE9" i="84"/>
  <c r="DO55" i="66" l="1"/>
  <c r="DO57" i="66" s="1"/>
  <c r="DO91" i="66" s="1"/>
  <c r="DO70" i="66"/>
  <c r="DO92" i="66" s="1"/>
  <c r="DO94" i="66" s="1"/>
  <c r="DO120" i="66"/>
  <c r="DO134" i="66" s="1"/>
  <c r="DO136" i="66" s="1"/>
  <c r="DO169" i="66" s="1"/>
  <c r="DO106" i="66"/>
  <c r="DO168" i="66" s="1"/>
  <c r="DA54" i="66"/>
  <c r="CF70" i="66"/>
  <c r="CF92" i="66" s="1"/>
  <c r="CT94" i="66"/>
  <c r="CF106" i="66"/>
  <c r="CF168" i="66" s="1"/>
  <c r="DA119" i="66"/>
  <c r="DA104" i="66"/>
  <c r="DA166" i="66"/>
  <c r="DA56" i="66"/>
  <c r="DA62" i="66"/>
  <c r="DA117" i="66"/>
  <c r="DA118" i="66"/>
  <c r="CF55" i="66"/>
  <c r="CF57" i="66" s="1"/>
  <c r="CF91" i="66" s="1"/>
  <c r="DA63" i="66"/>
  <c r="DA102" i="66"/>
  <c r="DA116" i="66"/>
  <c r="DA64" i="66"/>
  <c r="DA69" i="66"/>
  <c r="DA114" i="66"/>
  <c r="DA101" i="66"/>
  <c r="DA66" i="66"/>
  <c r="DA103" i="66"/>
  <c r="DA67" i="66"/>
  <c r="DA115" i="66"/>
  <c r="DA53" i="66"/>
  <c r="DA100" i="66"/>
  <c r="DA65" i="66"/>
  <c r="DA68" i="66"/>
  <c r="BQ167" i="66"/>
  <c r="BX167" i="66"/>
  <c r="CF120" i="66"/>
  <c r="CF134" i="66" s="1"/>
  <c r="CF136" i="66" s="1"/>
  <c r="Q14" i="84"/>
  <c r="Q15" i="84" s="1"/>
  <c r="Q18" i="84" s="1"/>
  <c r="Q13" i="84"/>
  <c r="W14" i="84"/>
  <c r="W15" i="84" s="1"/>
  <c r="W18" i="84" s="1"/>
  <c r="W13" i="84"/>
  <c r="AA14" i="84"/>
  <c r="AA15" i="84" s="1"/>
  <c r="AA18" i="84" s="1"/>
  <c r="AA13" i="84"/>
  <c r="S13" i="84"/>
  <c r="S14" i="84"/>
  <c r="S15" i="84" s="1"/>
  <c r="S18" i="84" s="1"/>
  <c r="Y14" i="84"/>
  <c r="Y15" i="84" s="1"/>
  <c r="Y18" i="84" s="1"/>
  <c r="Y13" i="84"/>
  <c r="AC14" i="84"/>
  <c r="AC13" i="84"/>
  <c r="AE13" i="84"/>
  <c r="F4" i="88"/>
  <c r="E4" i="88"/>
  <c r="G3" i="88"/>
  <c r="H3" i="88" s="1"/>
  <c r="G2" i="88"/>
  <c r="H2" i="88" s="1"/>
  <c r="H7" i="88" s="1"/>
  <c r="DA55" i="66" l="1"/>
  <c r="DA57" i="66" s="1"/>
  <c r="DA91" i="66" s="1"/>
  <c r="BC142" i="70"/>
  <c r="AV142" i="70"/>
  <c r="AV142" i="67"/>
  <c r="AV142" i="55"/>
  <c r="AH142" i="67"/>
  <c r="AO142" i="55"/>
  <c r="Y21" i="84"/>
  <c r="Y24" i="84" s="1"/>
  <c r="AO142" i="67"/>
  <c r="AO142" i="70"/>
  <c r="AA142" i="67"/>
  <c r="AH142" i="55"/>
  <c r="AH142" i="70"/>
  <c r="AA142" i="55"/>
  <c r="AA142" i="70"/>
  <c r="T142" i="67"/>
  <c r="T142" i="55"/>
  <c r="T142" i="70"/>
  <c r="F142" i="52"/>
  <c r="Q21" i="84"/>
  <c r="Q24" i="84" s="1"/>
  <c r="DN142" i="52" s="1"/>
  <c r="S21" i="84"/>
  <c r="S24" i="84" s="1"/>
  <c r="S26" i="84" s="1"/>
  <c r="AV142" i="58"/>
  <c r="T142" i="58"/>
  <c r="AO142" i="58"/>
  <c r="AH142" i="58"/>
  <c r="AA142" i="58"/>
  <c r="AV142" i="64"/>
  <c r="AV142" i="60"/>
  <c r="AV142" i="56"/>
  <c r="AV142" i="57"/>
  <c r="AO142" i="60"/>
  <c r="AA21" i="84"/>
  <c r="AA24" i="84" s="1"/>
  <c r="AH142" i="64"/>
  <c r="AH142" i="60"/>
  <c r="AO142" i="56"/>
  <c r="AO142" i="57"/>
  <c r="AO142" i="64"/>
  <c r="AA142" i="64"/>
  <c r="AA142" i="60"/>
  <c r="AH142" i="56"/>
  <c r="AH142" i="57"/>
  <c r="AA142" i="56"/>
  <c r="AA142" i="57"/>
  <c r="T142" i="57"/>
  <c r="T142" i="56"/>
  <c r="T142" i="60"/>
  <c r="T142" i="64"/>
  <c r="AV142" i="54"/>
  <c r="AV142" i="37"/>
  <c r="AA142" i="54"/>
  <c r="AA142" i="37"/>
  <c r="AO142" i="37"/>
  <c r="AO142" i="54"/>
  <c r="W21" i="84"/>
  <c r="W24" i="84" s="1"/>
  <c r="AH142" i="54"/>
  <c r="AH142" i="37"/>
  <c r="T142" i="37"/>
  <c r="T142" i="54"/>
  <c r="DO167" i="66"/>
  <c r="CF94" i="66"/>
  <c r="CT167" i="66"/>
  <c r="DA70" i="66"/>
  <c r="DA92" i="66" s="1"/>
  <c r="DA94" i="66" s="1"/>
  <c r="DA106" i="66"/>
  <c r="DA168" i="66" s="1"/>
  <c r="DA120" i="66"/>
  <c r="DA134" i="66" s="1"/>
  <c r="DA136" i="66" s="1"/>
  <c r="DA169" i="66" s="1"/>
  <c r="CF169" i="66"/>
  <c r="M142" i="58"/>
  <c r="F142" i="58"/>
  <c r="F142" i="37"/>
  <c r="M142" i="54"/>
  <c r="F142" i="54"/>
  <c r="M142" i="37"/>
  <c r="M142" i="70"/>
  <c r="M142" i="67"/>
  <c r="F142" i="55"/>
  <c r="F142" i="70"/>
  <c r="F142" i="67"/>
  <c r="M142" i="55"/>
  <c r="M142" i="64"/>
  <c r="M142" i="56"/>
  <c r="F142" i="60"/>
  <c r="F142" i="64"/>
  <c r="F142" i="56"/>
  <c r="M142" i="60"/>
  <c r="M142" i="57"/>
  <c r="F142" i="57"/>
  <c r="AC15" i="84"/>
  <c r="AE14" i="84"/>
  <c r="I4" i="88"/>
  <c r="H8" i="88" s="1"/>
  <c r="I9" i="88" s="1"/>
  <c r="H10" i="88" s="1"/>
  <c r="I7" i="88"/>
  <c r="H4" i="88"/>
  <c r="G4" i="88"/>
  <c r="CS142" i="60" l="1"/>
  <c r="CS142" i="64"/>
  <c r="CS142" i="58"/>
  <c r="CS142" i="56"/>
  <c r="CS142" i="57"/>
  <c r="AA26" i="84"/>
  <c r="BQ142" i="57"/>
  <c r="BX142" i="64"/>
  <c r="BQ142" i="64"/>
  <c r="BJ142" i="56"/>
  <c r="BJ142" i="57"/>
  <c r="BQ142" i="56"/>
  <c r="BX142" i="60"/>
  <c r="BJ142" i="64"/>
  <c r="BQ142" i="60"/>
  <c r="BJ142" i="60"/>
  <c r="BX142" i="56"/>
  <c r="CS142" i="70"/>
  <c r="CS142" i="55"/>
  <c r="CS142" i="67"/>
  <c r="Y26" i="84"/>
  <c r="BQ142" i="70"/>
  <c r="BJ142" i="70"/>
  <c r="BX142" i="70"/>
  <c r="BX142" i="67"/>
  <c r="BQ142" i="67"/>
  <c r="BJ142" i="67"/>
  <c r="BQ142" i="55"/>
  <c r="BX142" i="55"/>
  <c r="BJ142" i="55"/>
  <c r="BX142" i="57"/>
  <c r="CS142" i="54"/>
  <c r="CS142" i="37"/>
  <c r="W26" i="84"/>
  <c r="BJ142" i="54"/>
  <c r="BJ142" i="37"/>
  <c r="BQ142" i="37"/>
  <c r="BX142" i="54"/>
  <c r="BQ142" i="54"/>
  <c r="BX142" i="37"/>
  <c r="CL142" i="54"/>
  <c r="CL142" i="58"/>
  <c r="CE142" i="67"/>
  <c r="CL142" i="55"/>
  <c r="CE142" i="37"/>
  <c r="CE142" i="70"/>
  <c r="CL142" i="57"/>
  <c r="CE142" i="54"/>
  <c r="CE142" i="58"/>
  <c r="CL142" i="56"/>
  <c r="CE142" i="55"/>
  <c r="CL142" i="60"/>
  <c r="CE142" i="57"/>
  <c r="CE142" i="64"/>
  <c r="CL142" i="64"/>
  <c r="CE142" i="56"/>
  <c r="CL142" i="70"/>
  <c r="CL142" i="67"/>
  <c r="CE142" i="60"/>
  <c r="CL142" i="37"/>
  <c r="BX142" i="58"/>
  <c r="BQ142" i="58"/>
  <c r="BJ142" i="58"/>
  <c r="EI142" i="52"/>
  <c r="CZ142" i="52"/>
  <c r="CS142" i="52"/>
  <c r="Q26" i="84"/>
  <c r="DG142" i="52"/>
  <c r="CE142" i="52"/>
  <c r="CL142" i="52"/>
  <c r="BQ142" i="52"/>
  <c r="BX142" i="52"/>
  <c r="BJ142" i="52"/>
  <c r="CF167" i="66"/>
  <c r="DA167" i="66"/>
  <c r="S37" i="73"/>
  <c r="AW37" i="73"/>
  <c r="AM37" i="73"/>
  <c r="AC37" i="73"/>
  <c r="H11" i="88"/>
  <c r="AC18" i="84"/>
  <c r="AE15" i="84"/>
  <c r="I8" i="71"/>
  <c r="I7" i="71"/>
  <c r="DP142" i="58" l="1"/>
  <c r="DP142" i="37"/>
  <c r="DP142" i="54"/>
  <c r="DP142" i="55"/>
  <c r="DP142" i="57"/>
  <c r="DG142" i="64"/>
  <c r="DG142" i="56"/>
  <c r="CZ142" i="64"/>
  <c r="CZ142" i="56"/>
  <c r="CZ142" i="58"/>
  <c r="DN142" i="60"/>
  <c r="DN142" i="57"/>
  <c r="DG142" i="60"/>
  <c r="DG142" i="57"/>
  <c r="CZ142" i="60"/>
  <c r="CZ142" i="57"/>
  <c r="DN142" i="64"/>
  <c r="DN142" i="56"/>
  <c r="DN142" i="58"/>
  <c r="DG142" i="58"/>
  <c r="DG142" i="70"/>
  <c r="CZ142" i="70"/>
  <c r="CZ142" i="67"/>
  <c r="CZ142" i="55"/>
  <c r="DG142" i="67"/>
  <c r="DG142" i="55"/>
  <c r="DN142" i="70"/>
  <c r="DN142" i="55"/>
  <c r="AV142" i="69"/>
  <c r="BC142" i="66"/>
  <c r="AC21" i="84"/>
  <c r="AC24" i="84" s="1"/>
  <c r="AO142" i="69"/>
  <c r="AO142" i="66"/>
  <c r="AH142" i="69"/>
  <c r="AH142" i="66"/>
  <c r="AA142" i="69"/>
  <c r="AV142" i="66"/>
  <c r="AA142" i="66"/>
  <c r="T142" i="69"/>
  <c r="T142" i="66"/>
  <c r="DG142" i="54"/>
  <c r="CZ142" i="54"/>
  <c r="DN142" i="37"/>
  <c r="DG142" i="37"/>
  <c r="CZ142" i="37"/>
  <c r="DN142" i="54"/>
  <c r="R37" i="73"/>
  <c r="AV37" i="73"/>
  <c r="AL37" i="73"/>
  <c r="AB37" i="73"/>
  <c r="F142" i="66"/>
  <c r="M142" i="66"/>
  <c r="F142" i="69"/>
  <c r="M142" i="69"/>
  <c r="G3" i="87"/>
  <c r="G4" i="87"/>
  <c r="G5" i="87"/>
  <c r="I5" i="87" s="1"/>
  <c r="G6" i="87"/>
  <c r="G7" i="87"/>
  <c r="I7" i="87" s="1"/>
  <c r="G8" i="87"/>
  <c r="G9" i="87"/>
  <c r="I9" i="87" s="1"/>
  <c r="G10" i="87"/>
  <c r="G11" i="87"/>
  <c r="I11" i="87" s="1"/>
  <c r="G12" i="87"/>
  <c r="G13" i="87"/>
  <c r="I13" i="87" s="1"/>
  <c r="G14" i="87"/>
  <c r="G15" i="87"/>
  <c r="G16" i="87"/>
  <c r="I16" i="87" s="1"/>
  <c r="G17" i="87"/>
  <c r="G18" i="87"/>
  <c r="I18" i="87" s="1"/>
  <c r="G19" i="87"/>
  <c r="G20" i="87"/>
  <c r="I20" i="87" s="1"/>
  <c r="G21" i="87"/>
  <c r="G22" i="87"/>
  <c r="I22" i="87" s="1"/>
  <c r="K22" i="87" s="1"/>
  <c r="G23" i="87"/>
  <c r="G24" i="87"/>
  <c r="I24" i="87" s="1"/>
  <c r="G25" i="87"/>
  <c r="G26" i="87"/>
  <c r="I26" i="87" s="1"/>
  <c r="K26" i="87" s="1"/>
  <c r="G27" i="87"/>
  <c r="G28" i="87"/>
  <c r="G29" i="87"/>
  <c r="G30" i="87"/>
  <c r="I30" i="87" s="1"/>
  <c r="K30" i="87" s="1"/>
  <c r="G31" i="87"/>
  <c r="G32" i="87"/>
  <c r="I32" i="87" s="1"/>
  <c r="G33" i="87"/>
  <c r="G34" i="87"/>
  <c r="I34" i="87" s="1"/>
  <c r="K34" i="87" s="1"/>
  <c r="G35" i="87"/>
  <c r="G36" i="87"/>
  <c r="I36" i="87" s="1"/>
  <c r="G37" i="87"/>
  <c r="G38" i="87"/>
  <c r="I38" i="87" s="1"/>
  <c r="K38" i="87" s="1"/>
  <c r="G39" i="87"/>
  <c r="G40" i="87"/>
  <c r="I40" i="87" s="1"/>
  <c r="G41" i="87"/>
  <c r="G42" i="87"/>
  <c r="G43" i="87"/>
  <c r="G44" i="87"/>
  <c r="I44" i="87" s="1"/>
  <c r="K44" i="87" s="1"/>
  <c r="G45" i="87"/>
  <c r="G46" i="87"/>
  <c r="I46" i="87" s="1"/>
  <c r="G47" i="87"/>
  <c r="G48" i="87"/>
  <c r="I48" i="87" s="1"/>
  <c r="G49" i="87"/>
  <c r="G50" i="87"/>
  <c r="I50" i="87" s="1"/>
  <c r="G51" i="87"/>
  <c r="G52" i="87"/>
  <c r="I52" i="87" s="1"/>
  <c r="K52" i="87" s="1"/>
  <c r="G53" i="87"/>
  <c r="G54" i="87"/>
  <c r="I54" i="87" s="1"/>
  <c r="G55" i="87"/>
  <c r="G56" i="87"/>
  <c r="G57" i="87"/>
  <c r="G58" i="87"/>
  <c r="G59" i="87"/>
  <c r="I59" i="87" s="1"/>
  <c r="G60" i="87"/>
  <c r="DA142" i="66" l="1"/>
  <c r="CS142" i="69"/>
  <c r="AC26" i="84"/>
  <c r="CL142" i="69"/>
  <c r="CT142" i="66"/>
  <c r="CM142" i="66"/>
  <c r="CE142" i="69"/>
  <c r="BX142" i="69"/>
  <c r="BQ142" i="69"/>
  <c r="CF142" i="66"/>
  <c r="BJ142" i="69"/>
  <c r="BQ142" i="66"/>
  <c r="BX142" i="66"/>
  <c r="K48" i="87"/>
  <c r="K18" i="87"/>
  <c r="K40" i="87"/>
  <c r="K16" i="87"/>
  <c r="K36" i="87"/>
  <c r="K20" i="87"/>
  <c r="K32" i="87"/>
  <c r="I28" i="87"/>
  <c r="K28" i="87" s="1"/>
  <c r="K24" i="87"/>
  <c r="K54" i="87"/>
  <c r="K50" i="87"/>
  <c r="K46" i="87"/>
  <c r="I60" i="87"/>
  <c r="K60" i="87" s="1"/>
  <c r="I55" i="87"/>
  <c r="J55" i="87" s="1"/>
  <c r="I14" i="87"/>
  <c r="J14" i="87" s="1"/>
  <c r="I12" i="87"/>
  <c r="K12" i="87" s="1"/>
  <c r="I10" i="87"/>
  <c r="K10" i="87" s="1"/>
  <c r="I8" i="87"/>
  <c r="J8" i="87" s="1"/>
  <c r="I6" i="87"/>
  <c r="J6" i="87" s="1"/>
  <c r="I4" i="87"/>
  <c r="K4" i="87" s="1"/>
  <c r="I56" i="87"/>
  <c r="K56" i="87" s="1"/>
  <c r="I35" i="87"/>
  <c r="K35" i="87" s="1"/>
  <c r="I31" i="87"/>
  <c r="K31" i="87" s="1"/>
  <c r="I29" i="87"/>
  <c r="K29" i="87" s="1"/>
  <c r="I25" i="87"/>
  <c r="K25" i="87" s="1"/>
  <c r="I21" i="87"/>
  <c r="K21" i="87" s="1"/>
  <c r="I17" i="87"/>
  <c r="K17" i="87" s="1"/>
  <c r="K59" i="87"/>
  <c r="I49" i="87"/>
  <c r="J49" i="87" s="1"/>
  <c r="I47" i="87"/>
  <c r="J47" i="87" s="1"/>
  <c r="I43" i="87"/>
  <c r="J43" i="87" s="1"/>
  <c r="J13" i="87"/>
  <c r="J9" i="87"/>
  <c r="J59" i="87"/>
  <c r="J54" i="87"/>
  <c r="J40" i="87"/>
  <c r="I39" i="87"/>
  <c r="J39" i="87" s="1"/>
  <c r="J38" i="87"/>
  <c r="J36" i="87"/>
  <c r="J34" i="87"/>
  <c r="J32" i="87"/>
  <c r="J30" i="87"/>
  <c r="J26" i="87"/>
  <c r="J24" i="87"/>
  <c r="J22" i="87"/>
  <c r="J20" i="87"/>
  <c r="J18" i="87"/>
  <c r="J16" i="87"/>
  <c r="I41" i="87"/>
  <c r="K41" i="87" s="1"/>
  <c r="I37" i="87"/>
  <c r="K37" i="87" s="1"/>
  <c r="I33" i="87"/>
  <c r="J33" i="87" s="1"/>
  <c r="I27" i="87"/>
  <c r="K27" i="87" s="1"/>
  <c r="I23" i="87"/>
  <c r="K23" i="87" s="1"/>
  <c r="I19" i="87"/>
  <c r="K19" i="87" s="1"/>
  <c r="I15" i="87"/>
  <c r="K15" i="87" s="1"/>
  <c r="I53" i="87"/>
  <c r="J53" i="87" s="1"/>
  <c r="I51" i="87"/>
  <c r="J51" i="87" s="1"/>
  <c r="I45" i="87"/>
  <c r="J45" i="87" s="1"/>
  <c r="J11" i="87"/>
  <c r="J7" i="87"/>
  <c r="J5" i="87"/>
  <c r="I58" i="87"/>
  <c r="K58" i="87" s="1"/>
  <c r="I57" i="87"/>
  <c r="K57" i="87" s="1"/>
  <c r="J52" i="87"/>
  <c r="J50" i="87"/>
  <c r="J48" i="87"/>
  <c r="J46" i="87"/>
  <c r="J44" i="87"/>
  <c r="J41" i="87"/>
  <c r="K13" i="87"/>
  <c r="K11" i="87"/>
  <c r="K9" i="87"/>
  <c r="K7" i="87"/>
  <c r="K5" i="87"/>
  <c r="I3" i="87"/>
  <c r="K3" i="87" s="1"/>
  <c r="DN142" i="69" l="1"/>
  <c r="DV142" i="66"/>
  <c r="DG142" i="69"/>
  <c r="DO142" i="66"/>
  <c r="CZ142" i="69"/>
  <c r="DH142" i="66"/>
  <c r="J31" i="87"/>
  <c r="J10" i="87"/>
  <c r="J28" i="87"/>
  <c r="J21" i="87"/>
  <c r="J19" i="87"/>
  <c r="K6" i="87"/>
  <c r="J29" i="87"/>
  <c r="J27" i="87"/>
  <c r="K33" i="87"/>
  <c r="K39" i="87"/>
  <c r="K8" i="87"/>
  <c r="K14" i="87"/>
  <c r="J58" i="87"/>
  <c r="J4" i="87"/>
  <c r="J12" i="87"/>
  <c r="K43" i="87"/>
  <c r="J56" i="87"/>
  <c r="J35" i="87"/>
  <c r="J60" i="87"/>
  <c r="J37" i="87"/>
  <c r="J15" i="87"/>
  <c r="J23" i="87"/>
  <c r="J57" i="87"/>
  <c r="K51" i="87"/>
  <c r="K47" i="87"/>
  <c r="J3" i="87"/>
  <c r="K55" i="87"/>
  <c r="J17" i="87"/>
  <c r="J25" i="87"/>
  <c r="K45" i="87"/>
  <c r="K53" i="87"/>
  <c r="K49" i="87"/>
  <c r="K61" i="87" l="1"/>
  <c r="J62" i="87"/>
  <c r="J61" i="87"/>
  <c r="BC143" i="70" l="1"/>
  <c r="T143" i="58"/>
  <c r="M143" i="52"/>
  <c r="AA143" i="66"/>
  <c r="T143" i="56"/>
  <c r="T143" i="69"/>
  <c r="T143" i="57"/>
  <c r="T143" i="55"/>
  <c r="T143" i="60"/>
  <c r="T143" i="37"/>
  <c r="T143" i="66"/>
  <c r="T143" i="64"/>
  <c r="T143" i="54"/>
  <c r="T143" i="70"/>
  <c r="T143" i="67"/>
  <c r="T143" i="74"/>
  <c r="M143" i="74"/>
  <c r="M143" i="54"/>
  <c r="M143" i="37"/>
  <c r="M143" i="56"/>
  <c r="M143" i="67"/>
  <c r="M143" i="69"/>
  <c r="F143" i="54"/>
  <c r="F143" i="56"/>
  <c r="F143" i="67"/>
  <c r="M143" i="58"/>
  <c r="F143" i="57"/>
  <c r="M143" i="57"/>
  <c r="M143" i="66"/>
  <c r="F143" i="74"/>
  <c r="F143" i="60"/>
  <c r="F143" i="69"/>
  <c r="M143" i="70"/>
  <c r="F143" i="37"/>
  <c r="F143" i="66"/>
  <c r="M143" i="55"/>
  <c r="M143" i="64"/>
  <c r="F143" i="55"/>
  <c r="F143" i="64"/>
  <c r="F143" i="70"/>
  <c r="M143" i="60"/>
  <c r="F143" i="58"/>
  <c r="F143" i="52"/>
  <c r="BC143" i="52" s="1"/>
  <c r="K62" i="87"/>
  <c r="F6" i="86"/>
  <c r="F5" i="86"/>
  <c r="DA143" i="66" l="1"/>
  <c r="CS143" i="70"/>
  <c r="CS143" i="60"/>
  <c r="CS143" i="64"/>
  <c r="CS143" i="54"/>
  <c r="CS143" i="69"/>
  <c r="CS143" i="58"/>
  <c r="CS143" i="37"/>
  <c r="CS143" i="67"/>
  <c r="CS143" i="74"/>
  <c r="CS143" i="52"/>
  <c r="CS143" i="56"/>
  <c r="CS143" i="57"/>
  <c r="CS143" i="55"/>
  <c r="CL143" i="58"/>
  <c r="CL143" i="64"/>
  <c r="CE143" i="58"/>
  <c r="CE143" i="64"/>
  <c r="CL143" i="60"/>
  <c r="CL143" i="37"/>
  <c r="CT143" i="66"/>
  <c r="CE143" i="37"/>
  <c r="CM143" i="66"/>
  <c r="CE143" i="74"/>
  <c r="CE143" i="60"/>
  <c r="CL143" i="54"/>
  <c r="CL143" i="67"/>
  <c r="CE143" i="54"/>
  <c r="CE143" i="67"/>
  <c r="CE143" i="69"/>
  <c r="CL143" i="74"/>
  <c r="CL143" i="69"/>
  <c r="CL143" i="55"/>
  <c r="CL143" i="70"/>
  <c r="CE143" i="55"/>
  <c r="CE143" i="70"/>
  <c r="CL143" i="57"/>
  <c r="CL143" i="52"/>
  <c r="CE143" i="57"/>
  <c r="CE143" i="52"/>
  <c r="CE143" i="56"/>
  <c r="CL143" i="56"/>
  <c r="BJ143" i="70"/>
  <c r="BX143" i="70"/>
  <c r="BQ143" i="70"/>
  <c r="BQ143" i="57"/>
  <c r="BJ143" i="69"/>
  <c r="BX143" i="67"/>
  <c r="BQ143" i="67"/>
  <c r="BJ143" i="67"/>
  <c r="CF143" i="66"/>
  <c r="BX143" i="69"/>
  <c r="BQ143" i="69"/>
  <c r="BX143" i="56"/>
  <c r="BQ143" i="55"/>
  <c r="BQ143" i="64"/>
  <c r="BX143" i="55"/>
  <c r="BJ143" i="54"/>
  <c r="BJ143" i="37"/>
  <c r="BJ143" i="74"/>
  <c r="BX143" i="52"/>
  <c r="BX143" i="66"/>
  <c r="BJ143" i="55"/>
  <c r="BQ143" i="37"/>
  <c r="BX143" i="64"/>
  <c r="BX143" i="58"/>
  <c r="BQ143" i="66"/>
  <c r="BQ143" i="56"/>
  <c r="BX143" i="74"/>
  <c r="BJ143" i="64"/>
  <c r="BQ143" i="60"/>
  <c r="BJ143" i="60"/>
  <c r="BX143" i="54"/>
  <c r="BX143" i="37"/>
  <c r="BX143" i="60"/>
  <c r="BJ143" i="56"/>
  <c r="BJ143" i="57"/>
  <c r="BQ143" i="54"/>
  <c r="BJ143" i="58"/>
  <c r="BX143" i="57"/>
  <c r="BQ143" i="74"/>
  <c r="BQ143" i="58"/>
  <c r="BQ143" i="52"/>
  <c r="BJ143" i="52"/>
  <c r="I6" i="86"/>
  <c r="EQ143" i="37" l="1"/>
  <c r="EQ143" i="54"/>
  <c r="EQ143" i="55"/>
  <c r="EQ143" i="57"/>
  <c r="EQ143" i="58"/>
  <c r="EB143" i="52"/>
  <c r="EF143" i="58"/>
  <c r="EB143" i="74"/>
  <c r="EB143" i="70"/>
  <c r="EJ143" i="66"/>
  <c r="EB143" i="56"/>
  <c r="EB143" i="60"/>
  <c r="EH143" i="37"/>
  <c r="EF143" i="37"/>
  <c r="EB143" i="64"/>
  <c r="EH143" i="54"/>
  <c r="EF143" i="54"/>
  <c r="EB143" i="67"/>
  <c r="EH143" i="55"/>
  <c r="EF143" i="55"/>
  <c r="EH143" i="58"/>
  <c r="EB143" i="69"/>
  <c r="EH143" i="57"/>
  <c r="EF143" i="57"/>
  <c r="DY143" i="55"/>
  <c r="DW143" i="57"/>
  <c r="DU143" i="69"/>
  <c r="DU143" i="74"/>
  <c r="DY143" i="57"/>
  <c r="DW143" i="58"/>
  <c r="DY143" i="54"/>
  <c r="EC143" i="66"/>
  <c r="DU143" i="70"/>
  <c r="DU143" i="64"/>
  <c r="DY143" i="58"/>
  <c r="DU143" i="60"/>
  <c r="DU143" i="67"/>
  <c r="DU143" i="56"/>
  <c r="DW143" i="73"/>
  <c r="DY143" i="73"/>
  <c r="DW143" i="37"/>
  <c r="DU143" i="52"/>
  <c r="DY143" i="37"/>
  <c r="DW143" i="54"/>
  <c r="DW143" i="55"/>
  <c r="DP143" i="58"/>
  <c r="DP143" i="54"/>
  <c r="DP143" i="57"/>
  <c r="DN143" i="52"/>
  <c r="DP143" i="37"/>
  <c r="DP143" i="55"/>
  <c r="EQ143" i="66"/>
  <c r="EI143" i="52"/>
  <c r="EI143" i="60"/>
  <c r="EI143" i="64"/>
  <c r="EO143" i="37"/>
  <c r="EI143" i="67"/>
  <c r="EO143" i="54"/>
  <c r="EI143" i="69"/>
  <c r="EI143" i="74"/>
  <c r="EI143" i="70"/>
  <c r="EO143" i="55"/>
  <c r="EO143" i="58"/>
  <c r="EO143" i="57"/>
  <c r="EI143" i="56"/>
  <c r="DN143" i="69"/>
  <c r="DN143" i="60"/>
  <c r="DN143" i="57"/>
  <c r="DN143" i="74"/>
  <c r="DG143" i="69"/>
  <c r="DO143" i="66"/>
  <c r="DG143" i="60"/>
  <c r="DG143" i="57"/>
  <c r="DG143" i="74"/>
  <c r="DG143" i="37"/>
  <c r="CZ143" i="69"/>
  <c r="DH143" i="66"/>
  <c r="CZ143" i="60"/>
  <c r="CZ143" i="57"/>
  <c r="CZ143" i="74"/>
  <c r="CZ143" i="37"/>
  <c r="DN143" i="70"/>
  <c r="DN143" i="67"/>
  <c r="DN143" i="64"/>
  <c r="DN143" i="56"/>
  <c r="DN143" i="55"/>
  <c r="DN143" i="54"/>
  <c r="DN143" i="58"/>
  <c r="DG143" i="70"/>
  <c r="DG143" i="67"/>
  <c r="DG143" i="64"/>
  <c r="DG143" i="56"/>
  <c r="DG143" i="55"/>
  <c r="DG143" i="54"/>
  <c r="DG143" i="58"/>
  <c r="CZ143" i="70"/>
  <c r="CZ143" i="67"/>
  <c r="CZ143" i="64"/>
  <c r="CZ143" i="56"/>
  <c r="CZ143" i="55"/>
  <c r="CZ143" i="54"/>
  <c r="CZ143" i="58"/>
  <c r="DG143" i="52"/>
  <c r="CZ143" i="52"/>
  <c r="DV143" i="66"/>
  <c r="DN143" i="37"/>
  <c r="J6" i="86"/>
  <c r="I5" i="86"/>
  <c r="I7" i="86" s="1"/>
  <c r="J7" i="86" l="1"/>
  <c r="I8" i="86"/>
  <c r="I11" i="86" s="1"/>
  <c r="F38" i="66"/>
  <c r="BC144" i="70" l="1"/>
  <c r="BC146" i="70" s="1"/>
  <c r="AV146" i="74"/>
  <c r="AV146" i="37"/>
  <c r="AV146" i="70"/>
  <c r="AV146" i="55"/>
  <c r="AV146" i="69"/>
  <c r="AV146" i="67"/>
  <c r="AV146" i="56"/>
  <c r="BC146" i="66"/>
  <c r="AV146" i="57"/>
  <c r="AV146" i="64"/>
  <c r="AV146" i="60"/>
  <c r="AV146" i="54"/>
  <c r="AV146" i="58"/>
  <c r="AH146" i="69"/>
  <c r="AO146" i="66"/>
  <c r="AH146" i="64"/>
  <c r="AO146" i="74"/>
  <c r="AO146" i="37"/>
  <c r="T144" i="58"/>
  <c r="T146" i="58" s="1"/>
  <c r="AH146" i="67"/>
  <c r="AA146" i="67"/>
  <c r="AO146" i="60"/>
  <c r="AO146" i="57"/>
  <c r="AH146" i="54"/>
  <c r="AA146" i="37"/>
  <c r="AH146" i="70"/>
  <c r="AH146" i="66"/>
  <c r="AA146" i="56"/>
  <c r="AA146" i="74"/>
  <c r="AA146" i="69"/>
  <c r="AO146" i="67"/>
  <c r="AA146" i="64"/>
  <c r="AH146" i="74"/>
  <c r="AH146" i="60"/>
  <c r="AO146" i="56"/>
  <c r="AH146" i="57"/>
  <c r="AO146" i="55"/>
  <c r="AA146" i="70"/>
  <c r="AO146" i="69"/>
  <c r="AO146" i="64"/>
  <c r="AA146" i="55"/>
  <c r="AO146" i="54"/>
  <c r="AA146" i="54"/>
  <c r="AH146" i="37"/>
  <c r="AA146" i="58"/>
  <c r="AV146" i="66"/>
  <c r="AO146" i="70"/>
  <c r="AA146" i="60"/>
  <c r="AH146" i="56"/>
  <c r="AA146" i="57"/>
  <c r="AH146" i="55"/>
  <c r="AO146" i="58"/>
  <c r="AH146" i="58"/>
  <c r="M144" i="52"/>
  <c r="AA144" i="66"/>
  <c r="AA146" i="66" s="1"/>
  <c r="T144" i="69"/>
  <c r="T146" i="69" s="1"/>
  <c r="T144" i="66"/>
  <c r="T146" i="66" s="1"/>
  <c r="T144" i="74"/>
  <c r="T146" i="74" s="1"/>
  <c r="T144" i="54"/>
  <c r="T146" i="54" s="1"/>
  <c r="T144" i="60"/>
  <c r="T146" i="60" s="1"/>
  <c r="T144" i="57"/>
  <c r="T146" i="57" s="1"/>
  <c r="T144" i="37"/>
  <c r="T146" i="37" s="1"/>
  <c r="T144" i="55"/>
  <c r="T146" i="55" s="1"/>
  <c r="T144" i="70"/>
  <c r="T146" i="70" s="1"/>
  <c r="T144" i="67"/>
  <c r="T146" i="67" s="1"/>
  <c r="T144" i="56"/>
  <c r="T146" i="56" s="1"/>
  <c r="T144" i="64"/>
  <c r="T146" i="64" s="1"/>
  <c r="M144" i="54"/>
  <c r="M146" i="54" s="1"/>
  <c r="M144" i="74"/>
  <c r="M146" i="74" s="1"/>
  <c r="M144" i="37"/>
  <c r="M146" i="37" s="1"/>
  <c r="M144" i="57"/>
  <c r="M146" i="57" s="1"/>
  <c r="M144" i="66"/>
  <c r="M146" i="66" s="1"/>
  <c r="F144" i="74"/>
  <c r="F146" i="74" s="1"/>
  <c r="F144" i="60"/>
  <c r="F146" i="60" s="1"/>
  <c r="F144" i="69"/>
  <c r="F146" i="69" s="1"/>
  <c r="M144" i="67"/>
  <c r="M146" i="67" s="1"/>
  <c r="F144" i="67"/>
  <c r="F146" i="67" s="1"/>
  <c r="M144" i="55"/>
  <c r="M146" i="55" s="1"/>
  <c r="M144" i="64"/>
  <c r="M146" i="64" s="1"/>
  <c r="F144" i="55"/>
  <c r="F146" i="55" s="1"/>
  <c r="F144" i="64"/>
  <c r="F146" i="64" s="1"/>
  <c r="F144" i="70"/>
  <c r="F146" i="70" s="1"/>
  <c r="M144" i="56"/>
  <c r="M146" i="56" s="1"/>
  <c r="F144" i="54"/>
  <c r="F146" i="54" s="1"/>
  <c r="M144" i="60"/>
  <c r="M146" i="60" s="1"/>
  <c r="M144" i="70"/>
  <c r="M146" i="70" s="1"/>
  <c r="M144" i="58"/>
  <c r="M146" i="58" s="1"/>
  <c r="F144" i="37"/>
  <c r="F146" i="37" s="1"/>
  <c r="F144" i="57"/>
  <c r="F146" i="57" s="1"/>
  <c r="F144" i="66"/>
  <c r="F146" i="66" s="1"/>
  <c r="F144" i="58"/>
  <c r="F146" i="58" s="1"/>
  <c r="M144" i="69"/>
  <c r="M146" i="69" s="1"/>
  <c r="F144" i="56"/>
  <c r="F146" i="56" s="1"/>
  <c r="F144" i="52"/>
  <c r="D16" i="82"/>
  <c r="D107" i="82"/>
  <c r="D202" i="82"/>
  <c r="CS144" i="70" l="1"/>
  <c r="CS146" i="70" s="1"/>
  <c r="CS144" i="60"/>
  <c r="CS146" i="60" s="1"/>
  <c r="CS144" i="64"/>
  <c r="CS146" i="64" s="1"/>
  <c r="CS144" i="54"/>
  <c r="CS146" i="54" s="1"/>
  <c r="CS144" i="52"/>
  <c r="CS146" i="52" s="1"/>
  <c r="CS144" i="69"/>
  <c r="CS146" i="69" s="1"/>
  <c r="CS144" i="58"/>
  <c r="CS146" i="58" s="1"/>
  <c r="CS170" i="58" s="1"/>
  <c r="CS144" i="37"/>
  <c r="CS146" i="37" s="1"/>
  <c r="CS144" i="67"/>
  <c r="CS146" i="67" s="1"/>
  <c r="CS144" i="74"/>
  <c r="CS146" i="74" s="1"/>
  <c r="CS144" i="56"/>
  <c r="CS146" i="56" s="1"/>
  <c r="CS144" i="57"/>
  <c r="CS146" i="57" s="1"/>
  <c r="CS144" i="55"/>
  <c r="CS146" i="55" s="1"/>
  <c r="DA144" i="66"/>
  <c r="DA146" i="66" s="1"/>
  <c r="CL144" i="56"/>
  <c r="CL146" i="56" s="1"/>
  <c r="CE144" i="56"/>
  <c r="CE146" i="56" s="1"/>
  <c r="CM144" i="66"/>
  <c r="CM146" i="66" s="1"/>
  <c r="CL144" i="60"/>
  <c r="CL146" i="60" s="1"/>
  <c r="CE144" i="60"/>
  <c r="CE146" i="60" s="1"/>
  <c r="CL144" i="58"/>
  <c r="CL146" i="58" s="1"/>
  <c r="CL144" i="64"/>
  <c r="CL146" i="64" s="1"/>
  <c r="CE144" i="58"/>
  <c r="CE146" i="58" s="1"/>
  <c r="CE144" i="64"/>
  <c r="CE146" i="64" s="1"/>
  <c r="CE144" i="37"/>
  <c r="CE146" i="37" s="1"/>
  <c r="CL144" i="57"/>
  <c r="CL146" i="57" s="1"/>
  <c r="CE144" i="57"/>
  <c r="CE146" i="57" s="1"/>
  <c r="CL144" i="37"/>
  <c r="CL146" i="37" s="1"/>
  <c r="CT144" i="66"/>
  <c r="CT146" i="66" s="1"/>
  <c r="CE144" i="52"/>
  <c r="CE146" i="52" s="1"/>
  <c r="CL144" i="54"/>
  <c r="CL146" i="54" s="1"/>
  <c r="CL144" i="67"/>
  <c r="CL146" i="67" s="1"/>
  <c r="CE144" i="54"/>
  <c r="CE146" i="54" s="1"/>
  <c r="CE144" i="67"/>
  <c r="CE146" i="67" s="1"/>
  <c r="CL144" i="52"/>
  <c r="CL146" i="52" s="1"/>
  <c r="CL144" i="74"/>
  <c r="CL146" i="74" s="1"/>
  <c r="CL144" i="69"/>
  <c r="CL146" i="69" s="1"/>
  <c r="CE144" i="74"/>
  <c r="CE146" i="74" s="1"/>
  <c r="CE144" i="69"/>
  <c r="CE146" i="69" s="1"/>
  <c r="CL144" i="55"/>
  <c r="CL146" i="55" s="1"/>
  <c r="CL144" i="70"/>
  <c r="CL146" i="70" s="1"/>
  <c r="CE144" i="55"/>
  <c r="CE146" i="55" s="1"/>
  <c r="CE144" i="70"/>
  <c r="CE146" i="70" s="1"/>
  <c r="BX144" i="70"/>
  <c r="BX146" i="70" s="1"/>
  <c r="BQ144" i="70"/>
  <c r="BQ146" i="70" s="1"/>
  <c r="BJ144" i="70"/>
  <c r="BJ146" i="70" s="1"/>
  <c r="BQ144" i="57"/>
  <c r="BQ146" i="57" s="1"/>
  <c r="BQ144" i="67"/>
  <c r="BQ146" i="67" s="1"/>
  <c r="BJ144" i="67"/>
  <c r="BJ146" i="67" s="1"/>
  <c r="CF144" i="66"/>
  <c r="CF146" i="66" s="1"/>
  <c r="BX144" i="69"/>
  <c r="BX146" i="69" s="1"/>
  <c r="BQ144" i="69"/>
  <c r="BQ146" i="69" s="1"/>
  <c r="BJ144" i="69"/>
  <c r="BJ146" i="69" s="1"/>
  <c r="BX144" i="67"/>
  <c r="BX146" i="67" s="1"/>
  <c r="BJ144" i="74"/>
  <c r="BJ146" i="74" s="1"/>
  <c r="BX144" i="52"/>
  <c r="BX146" i="52" s="1"/>
  <c r="BJ144" i="54"/>
  <c r="BJ146" i="54" s="1"/>
  <c r="BJ144" i="37"/>
  <c r="BJ146" i="37" s="1"/>
  <c r="BQ144" i="58"/>
  <c r="BQ146" i="58" s="1"/>
  <c r="BQ170" i="58" s="1"/>
  <c r="BX144" i="66"/>
  <c r="BX146" i="66" s="1"/>
  <c r="BJ144" i="55"/>
  <c r="BJ146" i="55" s="1"/>
  <c r="BQ144" i="66"/>
  <c r="BQ146" i="66" s="1"/>
  <c r="BQ144" i="56"/>
  <c r="BQ146" i="56" s="1"/>
  <c r="BX144" i="74"/>
  <c r="BX146" i="74" s="1"/>
  <c r="BX144" i="64"/>
  <c r="BX146" i="64" s="1"/>
  <c r="BX144" i="56"/>
  <c r="BX146" i="56" s="1"/>
  <c r="BQ144" i="60"/>
  <c r="BQ146" i="60" s="1"/>
  <c r="BJ144" i="60"/>
  <c r="BJ146" i="60" s="1"/>
  <c r="BX144" i="54"/>
  <c r="BX146" i="54" s="1"/>
  <c r="BJ144" i="58"/>
  <c r="BJ146" i="58" s="1"/>
  <c r="BX144" i="60"/>
  <c r="BX146" i="60" s="1"/>
  <c r="BJ144" i="56"/>
  <c r="BJ146" i="56" s="1"/>
  <c r="BJ144" i="57"/>
  <c r="BJ146" i="57" s="1"/>
  <c r="BQ144" i="54"/>
  <c r="BQ146" i="54" s="1"/>
  <c r="BQ144" i="64"/>
  <c r="BQ146" i="64" s="1"/>
  <c r="BJ144" i="64"/>
  <c r="BJ146" i="64" s="1"/>
  <c r="BX144" i="57"/>
  <c r="BX146" i="57" s="1"/>
  <c r="BX144" i="55"/>
  <c r="BX146" i="55" s="1"/>
  <c r="BQ144" i="74"/>
  <c r="BQ146" i="74" s="1"/>
  <c r="BX144" i="37"/>
  <c r="BX146" i="37" s="1"/>
  <c r="BQ144" i="37"/>
  <c r="BQ146" i="37" s="1"/>
  <c r="BX144" i="58"/>
  <c r="BX146" i="58" s="1"/>
  <c r="BX170" i="58" s="1"/>
  <c r="BQ144" i="52"/>
  <c r="BQ146" i="52" s="1"/>
  <c r="BQ144" i="55"/>
  <c r="BQ146" i="55" s="1"/>
  <c r="BJ144" i="52"/>
  <c r="BJ146" i="52" s="1"/>
  <c r="BC170" i="70"/>
  <c r="BC171" i="70" s="1"/>
  <c r="BC152" i="70"/>
  <c r="BC153" i="70" s="1"/>
  <c r="BC155" i="70" s="1"/>
  <c r="T152" i="70"/>
  <c r="T153" i="70" s="1"/>
  <c r="T156" i="70" s="1"/>
  <c r="T170" i="70"/>
  <c r="T171" i="70" s="1"/>
  <c r="T170" i="69"/>
  <c r="T171" i="69" s="1"/>
  <c r="T152" i="69"/>
  <c r="T153" i="69" s="1"/>
  <c r="T155" i="69" s="1"/>
  <c r="AA152" i="60"/>
  <c r="AA153" i="60" s="1"/>
  <c r="AA157" i="60" s="1"/>
  <c r="AA170" i="60"/>
  <c r="AA171" i="60" s="1"/>
  <c r="AO170" i="64"/>
  <c r="AO171" i="64" s="1"/>
  <c r="AO152" i="64"/>
  <c r="AO153" i="64" s="1"/>
  <c r="AO158" i="64" s="1"/>
  <c r="AH170" i="74"/>
  <c r="AH171" i="74" s="1"/>
  <c r="AH152" i="74"/>
  <c r="AH153" i="74" s="1"/>
  <c r="AA170" i="37"/>
  <c r="AA171" i="37" s="1"/>
  <c r="AA152" i="37"/>
  <c r="AA153" i="37" s="1"/>
  <c r="AA158" i="37" s="1"/>
  <c r="AO170" i="74"/>
  <c r="AO171" i="74" s="1"/>
  <c r="AO152" i="74"/>
  <c r="AO153" i="74" s="1"/>
  <c r="AO155" i="74" s="1"/>
  <c r="AV170" i="57"/>
  <c r="AV171" i="57" s="1"/>
  <c r="AV152" i="57"/>
  <c r="AV153" i="57" s="1"/>
  <c r="AV156" i="57" s="1"/>
  <c r="AV170" i="74"/>
  <c r="AV171" i="74" s="1"/>
  <c r="AV152" i="74"/>
  <c r="AV153" i="74" s="1"/>
  <c r="AV155" i="74" s="1"/>
  <c r="T170" i="55"/>
  <c r="T171" i="55" s="1"/>
  <c r="T152" i="55"/>
  <c r="T153" i="55" s="1"/>
  <c r="T158" i="55" s="1"/>
  <c r="AA170" i="66"/>
  <c r="AA171" i="66" s="1"/>
  <c r="AA152" i="66"/>
  <c r="AA153" i="66" s="1"/>
  <c r="AA155" i="66" s="1"/>
  <c r="AO170" i="70"/>
  <c r="AO171" i="70" s="1"/>
  <c r="AO152" i="70"/>
  <c r="AO153" i="70" s="1"/>
  <c r="AO156" i="70" s="1"/>
  <c r="AO170" i="69"/>
  <c r="AO171" i="69" s="1"/>
  <c r="AO152" i="69"/>
  <c r="AO153" i="69" s="1"/>
  <c r="AO157" i="69" s="1"/>
  <c r="AA170" i="64"/>
  <c r="AA171" i="64" s="1"/>
  <c r="AA152" i="64"/>
  <c r="AA153" i="64" s="1"/>
  <c r="AA155" i="64" s="1"/>
  <c r="AH170" i="54"/>
  <c r="AH171" i="54" s="1"/>
  <c r="AH152" i="54"/>
  <c r="AH153" i="54" s="1"/>
  <c r="AH155" i="54" s="1"/>
  <c r="AH170" i="64"/>
  <c r="AH171" i="64" s="1"/>
  <c r="AH152" i="64"/>
  <c r="AH153" i="64" s="1"/>
  <c r="BC170" i="66"/>
  <c r="BC171" i="66" s="1"/>
  <c r="BC152" i="66"/>
  <c r="T170" i="37"/>
  <c r="T171" i="37" s="1"/>
  <c r="T152" i="37"/>
  <c r="T153" i="37" s="1"/>
  <c r="T155" i="37" s="1"/>
  <c r="AO146" i="52"/>
  <c r="AV146" i="52"/>
  <c r="AH146" i="52"/>
  <c r="AH170" i="52" s="1"/>
  <c r="M146" i="52"/>
  <c r="M170" i="52" s="1"/>
  <c r="AV170" i="66"/>
  <c r="AV171" i="66" s="1"/>
  <c r="AV152" i="66"/>
  <c r="AV153" i="66" s="1"/>
  <c r="AV158" i="66" s="1"/>
  <c r="AA170" i="70"/>
  <c r="AA171" i="70" s="1"/>
  <c r="AA152" i="70"/>
  <c r="AA153" i="70" s="1"/>
  <c r="AO170" i="67"/>
  <c r="AO171" i="67" s="1"/>
  <c r="AO152" i="67"/>
  <c r="AO153" i="67" s="1"/>
  <c r="AO170" i="57"/>
  <c r="AO171" i="57" s="1"/>
  <c r="AO152" i="57"/>
  <c r="AO153" i="57" s="1"/>
  <c r="AO158" i="57" s="1"/>
  <c r="AO170" i="66"/>
  <c r="AO171" i="66" s="1"/>
  <c r="AO152" i="66"/>
  <c r="AO153" i="66" s="1"/>
  <c r="AV170" i="56"/>
  <c r="AV171" i="56" s="1"/>
  <c r="AV152" i="56"/>
  <c r="AV153" i="56" s="1"/>
  <c r="T170" i="57"/>
  <c r="T171" i="57" s="1"/>
  <c r="T152" i="57"/>
  <c r="T153" i="57" s="1"/>
  <c r="AH170" i="58"/>
  <c r="AH171" i="58" s="1"/>
  <c r="AH152" i="58"/>
  <c r="AH153" i="58" s="1"/>
  <c r="AA170" i="58"/>
  <c r="AA171" i="58" s="1"/>
  <c r="AA152" i="58"/>
  <c r="AA153" i="58" s="1"/>
  <c r="AA158" i="58" s="1"/>
  <c r="AA170" i="69"/>
  <c r="AA171" i="69" s="1"/>
  <c r="AA152" i="69"/>
  <c r="AA153" i="69" s="1"/>
  <c r="AA156" i="69" s="1"/>
  <c r="AO170" i="60"/>
  <c r="AO171" i="60" s="1"/>
  <c r="AO152" i="60"/>
  <c r="AO153" i="60" s="1"/>
  <c r="AO157" i="60" s="1"/>
  <c r="AH170" i="69"/>
  <c r="AH171" i="69" s="1"/>
  <c r="AH152" i="69"/>
  <c r="AH153" i="69" s="1"/>
  <c r="AH156" i="69" s="1"/>
  <c r="AV170" i="67"/>
  <c r="AV171" i="67" s="1"/>
  <c r="AV152" i="67"/>
  <c r="AV153" i="67" s="1"/>
  <c r="AV156" i="67" s="1"/>
  <c r="T170" i="60"/>
  <c r="T171" i="60" s="1"/>
  <c r="T152" i="60"/>
  <c r="T153" i="60" s="1"/>
  <c r="AO170" i="58"/>
  <c r="AO171" i="58" s="1"/>
  <c r="AO152" i="58"/>
  <c r="AO153" i="58" s="1"/>
  <c r="AO158" i="58" s="1"/>
  <c r="AH152" i="37"/>
  <c r="AH153" i="37" s="1"/>
  <c r="AH157" i="37" s="1"/>
  <c r="AH170" i="37"/>
  <c r="AH171" i="37" s="1"/>
  <c r="AO170" i="55"/>
  <c r="AO171" i="55" s="1"/>
  <c r="AO152" i="55"/>
  <c r="AO153" i="55" s="1"/>
  <c r="AO155" i="55" s="1"/>
  <c r="AA170" i="74"/>
  <c r="AA171" i="74" s="1"/>
  <c r="AA152" i="74"/>
  <c r="AA153" i="74" s="1"/>
  <c r="AA170" i="67"/>
  <c r="AA171" i="67" s="1"/>
  <c r="AA152" i="67"/>
  <c r="AV170" i="58"/>
  <c r="AV171" i="58" s="1"/>
  <c r="AV152" i="58"/>
  <c r="AV153" i="58" s="1"/>
  <c r="AV157" i="58" s="1"/>
  <c r="AV170" i="69"/>
  <c r="AV171" i="69" s="1"/>
  <c r="AV152" i="69"/>
  <c r="AV153" i="69" s="1"/>
  <c r="AV155" i="69" s="1"/>
  <c r="T170" i="64"/>
  <c r="T171" i="64" s="1"/>
  <c r="T152" i="64"/>
  <c r="T153" i="64" s="1"/>
  <c r="T155" i="64" s="1"/>
  <c r="T170" i="54"/>
  <c r="T171" i="54" s="1"/>
  <c r="T152" i="54"/>
  <c r="T153" i="54" s="1"/>
  <c r="T158" i="54" s="1"/>
  <c r="AH170" i="55"/>
  <c r="AH171" i="55" s="1"/>
  <c r="AH152" i="55"/>
  <c r="AH153" i="55" s="1"/>
  <c r="AH156" i="55" s="1"/>
  <c r="AA152" i="54"/>
  <c r="AA153" i="54" s="1"/>
  <c r="AA158" i="54" s="1"/>
  <c r="AA170" i="54"/>
  <c r="AA171" i="54" s="1"/>
  <c r="AH170" i="57"/>
  <c r="AH171" i="57" s="1"/>
  <c r="AH152" i="57"/>
  <c r="AH153" i="57" s="1"/>
  <c r="AH157" i="57" s="1"/>
  <c r="AA170" i="56"/>
  <c r="AA171" i="56" s="1"/>
  <c r="AA152" i="56"/>
  <c r="AA153" i="56" s="1"/>
  <c r="AA156" i="56" s="1"/>
  <c r="AH152" i="67"/>
  <c r="AH153" i="67" s="1"/>
  <c r="AH155" i="67" s="1"/>
  <c r="AH170" i="67"/>
  <c r="AH171" i="67" s="1"/>
  <c r="AV170" i="54"/>
  <c r="AV171" i="54" s="1"/>
  <c r="AV152" i="54"/>
  <c r="AV170" i="55"/>
  <c r="AV171" i="55" s="1"/>
  <c r="AV152" i="55"/>
  <c r="AV153" i="55" s="1"/>
  <c r="AV158" i="55" s="1"/>
  <c r="T170" i="56"/>
  <c r="T171" i="56" s="1"/>
  <c r="T152" i="56"/>
  <c r="T153" i="56" s="1"/>
  <c r="T156" i="56" s="1"/>
  <c r="T170" i="74"/>
  <c r="T171" i="74" s="1"/>
  <c r="T152" i="74"/>
  <c r="T153" i="74" s="1"/>
  <c r="T157" i="74" s="1"/>
  <c r="AA170" i="57"/>
  <c r="AA171" i="57" s="1"/>
  <c r="AA152" i="57"/>
  <c r="AA153" i="57" s="1"/>
  <c r="AA156" i="57" s="1"/>
  <c r="AO170" i="54"/>
  <c r="AO171" i="54" s="1"/>
  <c r="AO152" i="54"/>
  <c r="AO153" i="54" s="1"/>
  <c r="AO155" i="54" s="1"/>
  <c r="AO152" i="56"/>
  <c r="AO153" i="56" s="1"/>
  <c r="AO155" i="56" s="1"/>
  <c r="AO170" i="56"/>
  <c r="AO171" i="56" s="1"/>
  <c r="AH170" i="66"/>
  <c r="AH171" i="66" s="1"/>
  <c r="AH152" i="66"/>
  <c r="AH153" i="66" s="1"/>
  <c r="T170" i="58"/>
  <c r="T171" i="58" s="1"/>
  <c r="T152" i="58"/>
  <c r="T153" i="58" s="1"/>
  <c r="T158" i="58" s="1"/>
  <c r="AV170" i="60"/>
  <c r="AV171" i="60" s="1"/>
  <c r="AV152" i="60"/>
  <c r="AV153" i="60" s="1"/>
  <c r="AV155" i="60" s="1"/>
  <c r="AV170" i="70"/>
  <c r="AV171" i="70" s="1"/>
  <c r="AV152" i="70"/>
  <c r="AV153" i="70" s="1"/>
  <c r="T170" i="67"/>
  <c r="T171" i="67" s="1"/>
  <c r="T152" i="67"/>
  <c r="T153" i="67" s="1"/>
  <c r="T170" i="66"/>
  <c r="T171" i="66" s="1"/>
  <c r="T152" i="66"/>
  <c r="T153" i="66" s="1"/>
  <c r="T155" i="66" s="1"/>
  <c r="AH170" i="56"/>
  <c r="AH171" i="56" s="1"/>
  <c r="AH152" i="56"/>
  <c r="AH153" i="56" s="1"/>
  <c r="AH156" i="56" s="1"/>
  <c r="AA170" i="55"/>
  <c r="AA171" i="55" s="1"/>
  <c r="AA152" i="55"/>
  <c r="AA153" i="55" s="1"/>
  <c r="AH170" i="60"/>
  <c r="AH171" i="60" s="1"/>
  <c r="AH152" i="60"/>
  <c r="AH153" i="60" s="1"/>
  <c r="AH155" i="60" s="1"/>
  <c r="AH170" i="70"/>
  <c r="AH171" i="70" s="1"/>
  <c r="AH152" i="70"/>
  <c r="AH153" i="70" s="1"/>
  <c r="AO170" i="37"/>
  <c r="AO171" i="37" s="1"/>
  <c r="AO152" i="37"/>
  <c r="AO153" i="37" s="1"/>
  <c r="AO158" i="37" s="1"/>
  <c r="AV170" i="64"/>
  <c r="AV171" i="64" s="1"/>
  <c r="AV152" i="64"/>
  <c r="AV153" i="64" s="1"/>
  <c r="AV155" i="64" s="1"/>
  <c r="AV170" i="37"/>
  <c r="AV171" i="37" s="1"/>
  <c r="AV152" i="37"/>
  <c r="AV153" i="37" s="1"/>
  <c r="AV155" i="37" s="1"/>
  <c r="F146" i="52"/>
  <c r="BC144" i="52"/>
  <c r="BC146" i="52" s="1"/>
  <c r="M170" i="56"/>
  <c r="M171" i="56" s="1"/>
  <c r="M152" i="56"/>
  <c r="M153" i="56" s="1"/>
  <c r="M170" i="70"/>
  <c r="M171" i="70" s="1"/>
  <c r="M152" i="70"/>
  <c r="M153" i="70" s="1"/>
  <c r="M170" i="55"/>
  <c r="M171" i="55" s="1"/>
  <c r="M152" i="55"/>
  <c r="M153" i="55" s="1"/>
  <c r="M170" i="37"/>
  <c r="M171" i="37" s="1"/>
  <c r="M152" i="37"/>
  <c r="M153" i="37" s="1"/>
  <c r="M170" i="58"/>
  <c r="M171" i="58" s="1"/>
  <c r="M152" i="58"/>
  <c r="M153" i="58" s="1"/>
  <c r="M170" i="64"/>
  <c r="M171" i="64" s="1"/>
  <c r="M152" i="64"/>
  <c r="M153" i="64" s="1"/>
  <c r="M170" i="57"/>
  <c r="M171" i="57" s="1"/>
  <c r="M152" i="57"/>
  <c r="M153" i="57" s="1"/>
  <c r="M170" i="60"/>
  <c r="M171" i="60" s="1"/>
  <c r="M152" i="60"/>
  <c r="M153" i="60" s="1"/>
  <c r="M170" i="74"/>
  <c r="M171" i="74" s="1"/>
  <c r="M152" i="74"/>
  <c r="M153" i="74" s="1"/>
  <c r="M170" i="69"/>
  <c r="M171" i="69" s="1"/>
  <c r="M152" i="69"/>
  <c r="M153" i="69" s="1"/>
  <c r="M170" i="67"/>
  <c r="M171" i="67" s="1"/>
  <c r="M152" i="67"/>
  <c r="M153" i="67" s="1"/>
  <c r="M170" i="66"/>
  <c r="M171" i="66" s="1"/>
  <c r="M152" i="66"/>
  <c r="M153" i="66" s="1"/>
  <c r="M170" i="54"/>
  <c r="M171" i="54" s="1"/>
  <c r="M152" i="54"/>
  <c r="M153" i="54" s="1"/>
  <c r="N8" i="84"/>
  <c r="N9" i="84"/>
  <c r="G2" i="82"/>
  <c r="G3" i="82"/>
  <c r="G4" i="82"/>
  <c r="G6" i="82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22" i="82"/>
  <c r="G23" i="82"/>
  <c r="G24" i="82"/>
  <c r="G25" i="82"/>
  <c r="G26" i="82"/>
  <c r="G27" i="82"/>
  <c r="G28" i="82"/>
  <c r="G29" i="82"/>
  <c r="G30" i="82"/>
  <c r="G31" i="82"/>
  <c r="G32" i="82"/>
  <c r="G33" i="82"/>
  <c r="G34" i="82"/>
  <c r="G35" i="82"/>
  <c r="G36" i="82"/>
  <c r="G37" i="82"/>
  <c r="G38" i="82"/>
  <c r="G39" i="82"/>
  <c r="G40" i="82"/>
  <c r="G41" i="82"/>
  <c r="G43" i="82"/>
  <c r="G44" i="82"/>
  <c r="G45" i="82"/>
  <c r="G47" i="82"/>
  <c r="G48" i="82"/>
  <c r="G49" i="82"/>
  <c r="G50" i="82"/>
  <c r="G51" i="82"/>
  <c r="G52" i="82"/>
  <c r="G53" i="82"/>
  <c r="G54" i="82"/>
  <c r="G56" i="82"/>
  <c r="G57" i="82"/>
  <c r="G58" i="82"/>
  <c r="G59" i="82"/>
  <c r="G60" i="82"/>
  <c r="G61" i="82"/>
  <c r="G62" i="82"/>
  <c r="G63" i="82"/>
  <c r="G64" i="82"/>
  <c r="G65" i="82"/>
  <c r="G66" i="82"/>
  <c r="G67" i="82"/>
  <c r="G68" i="82"/>
  <c r="G69" i="82"/>
  <c r="G71" i="82"/>
  <c r="G72" i="82"/>
  <c r="G73" i="82"/>
  <c r="G74" i="82"/>
  <c r="G77" i="82"/>
  <c r="G78" i="82"/>
  <c r="G79" i="82"/>
  <c r="G80" i="82"/>
  <c r="G81" i="82"/>
  <c r="G82" i="82"/>
  <c r="G83" i="82"/>
  <c r="G85" i="82"/>
  <c r="G86" i="82"/>
  <c r="G87" i="82"/>
  <c r="G88" i="82"/>
  <c r="G89" i="82"/>
  <c r="G90" i="82"/>
  <c r="G91" i="82"/>
  <c r="G92" i="82"/>
  <c r="G93" i="82"/>
  <c r="G94" i="82"/>
  <c r="G96" i="82"/>
  <c r="G97" i="82"/>
  <c r="G98" i="82"/>
  <c r="G99" i="82"/>
  <c r="G100" i="82"/>
  <c r="G101" i="82"/>
  <c r="G102" i="82"/>
  <c r="G103" i="82"/>
  <c r="G104" i="82"/>
  <c r="G105" i="82"/>
  <c r="G107" i="82"/>
  <c r="G108" i="82"/>
  <c r="G109" i="82"/>
  <c r="G110" i="82"/>
  <c r="G111" i="82"/>
  <c r="G112" i="82"/>
  <c r="G113" i="82"/>
  <c r="G114" i="82"/>
  <c r="G115" i="82"/>
  <c r="G116" i="82"/>
  <c r="G117" i="82"/>
  <c r="G119" i="82"/>
  <c r="G120" i="82"/>
  <c r="G121" i="82"/>
  <c r="G122" i="82"/>
  <c r="G123" i="82"/>
  <c r="G124" i="82"/>
  <c r="G125" i="82"/>
  <c r="G126" i="82"/>
  <c r="G127" i="82"/>
  <c r="G128" i="82"/>
  <c r="G130" i="82"/>
  <c r="G131" i="82"/>
  <c r="G132" i="82"/>
  <c r="G134" i="82"/>
  <c r="G135" i="82"/>
  <c r="G137" i="82"/>
  <c r="G138" i="82"/>
  <c r="G139" i="82"/>
  <c r="G140" i="82"/>
  <c r="G141" i="82"/>
  <c r="G142" i="82"/>
  <c r="G143" i="82"/>
  <c r="G144" i="82"/>
  <c r="G145" i="82"/>
  <c r="G146" i="82"/>
  <c r="G147" i="82"/>
  <c r="G148" i="82"/>
  <c r="G149" i="82"/>
  <c r="G150" i="82"/>
  <c r="G151" i="82"/>
  <c r="G152" i="82"/>
  <c r="G153" i="82"/>
  <c r="G154" i="82"/>
  <c r="G155" i="82"/>
  <c r="G156" i="82"/>
  <c r="G157" i="82"/>
  <c r="G158" i="82"/>
  <c r="G159" i="82"/>
  <c r="G160" i="82"/>
  <c r="G161" i="82"/>
  <c r="G162" i="82"/>
  <c r="G163" i="82"/>
  <c r="G164" i="82"/>
  <c r="G165" i="82"/>
  <c r="G166" i="82"/>
  <c r="G167" i="82"/>
  <c r="G168" i="82"/>
  <c r="G169" i="82"/>
  <c r="G170" i="82"/>
  <c r="G171" i="82"/>
  <c r="G173" i="82"/>
  <c r="G174" i="82"/>
  <c r="G175" i="82"/>
  <c r="G178" i="82"/>
  <c r="G180" i="82"/>
  <c r="G181" i="82"/>
  <c r="G183" i="82"/>
  <c r="G184" i="82"/>
  <c r="G185" i="82"/>
  <c r="G186" i="82"/>
  <c r="G187" i="82"/>
  <c r="G188" i="82"/>
  <c r="G189" i="82"/>
  <c r="G190" i="82"/>
  <c r="G191" i="82"/>
  <c r="G192" i="82"/>
  <c r="G193" i="82"/>
  <c r="G194" i="82"/>
  <c r="G195" i="82"/>
  <c r="G196" i="82"/>
  <c r="G197" i="82"/>
  <c r="G198" i="82"/>
  <c r="G199" i="82"/>
  <c r="G200" i="82"/>
  <c r="G201" i="82"/>
  <c r="G202" i="82"/>
  <c r="G203" i="82"/>
  <c r="G204" i="82"/>
  <c r="G205" i="82"/>
  <c r="G206" i="82"/>
  <c r="G207" i="82"/>
  <c r="G208" i="82"/>
  <c r="G209" i="82"/>
  <c r="G210" i="82"/>
  <c r="G211" i="82"/>
  <c r="G212" i="82"/>
  <c r="G213" i="82"/>
  <c r="G214" i="82"/>
  <c r="G215" i="82"/>
  <c r="G216" i="82"/>
  <c r="G217" i="82"/>
  <c r="G218" i="82"/>
  <c r="G219" i="82"/>
  <c r="G220" i="82"/>
  <c r="G221" i="82"/>
  <c r="G222" i="82"/>
  <c r="G223" i="82"/>
  <c r="G224" i="82"/>
  <c r="G225" i="82"/>
  <c r="G226" i="82"/>
  <c r="G227" i="82"/>
  <c r="G228" i="82"/>
  <c r="G229" i="82"/>
  <c r="G230" i="82"/>
  <c r="G231" i="82"/>
  <c r="G232" i="82"/>
  <c r="G233" i="82"/>
  <c r="G235" i="82"/>
  <c r="G236" i="82"/>
  <c r="G237" i="82"/>
  <c r="G238" i="82"/>
  <c r="G239" i="82"/>
  <c r="G240" i="82"/>
  <c r="G241" i="82"/>
  <c r="G242" i="82"/>
  <c r="G243" i="82"/>
  <c r="G244" i="82"/>
  <c r="G245" i="82"/>
  <c r="G246" i="82"/>
  <c r="G247" i="82"/>
  <c r="G248" i="82"/>
  <c r="G249" i="82"/>
  <c r="G250" i="82"/>
  <c r="G251" i="82"/>
  <c r="G252" i="82"/>
  <c r="G253" i="82"/>
  <c r="G254" i="82"/>
  <c r="G255" i="82"/>
  <c r="G256" i="82"/>
  <c r="G257" i="82"/>
  <c r="G258" i="82"/>
  <c r="G259" i="82"/>
  <c r="G260" i="82"/>
  <c r="G261" i="82"/>
  <c r="G262" i="82"/>
  <c r="G263" i="82"/>
  <c r="G264" i="82"/>
  <c r="G265" i="82"/>
  <c r="G266" i="82"/>
  <c r="G267" i="82"/>
  <c r="G268" i="82"/>
  <c r="G269" i="82"/>
  <c r="G270" i="82"/>
  <c r="G271" i="82"/>
  <c r="G272" i="82"/>
  <c r="G273" i="82"/>
  <c r="G274" i="82"/>
  <c r="G275" i="82"/>
  <c r="G276" i="82"/>
  <c r="G277" i="82"/>
  <c r="G278" i="82"/>
  <c r="G280" i="82"/>
  <c r="G281" i="82"/>
  <c r="G282" i="82"/>
  <c r="G283" i="82"/>
  <c r="G284" i="82"/>
  <c r="G285" i="82"/>
  <c r="G286" i="82"/>
  <c r="G287" i="82"/>
  <c r="G288" i="82"/>
  <c r="G289" i="82"/>
  <c r="G290" i="82"/>
  <c r="G291" i="82"/>
  <c r="G292" i="82"/>
  <c r="G293" i="82"/>
  <c r="G294" i="82"/>
  <c r="G295" i="82"/>
  <c r="G296" i="82"/>
  <c r="G297" i="82"/>
  <c r="G299" i="82"/>
  <c r="G300" i="82"/>
  <c r="G301" i="82"/>
  <c r="G302" i="82"/>
  <c r="G303" i="82"/>
  <c r="G304" i="82"/>
  <c r="G305" i="82"/>
  <c r="G306" i="82"/>
  <c r="G307" i="82"/>
  <c r="G308" i="82"/>
  <c r="G309" i="82"/>
  <c r="G310" i="82"/>
  <c r="G311" i="82"/>
  <c r="G312" i="82"/>
  <c r="G313" i="82"/>
  <c r="G314" i="82"/>
  <c r="G315" i="82"/>
  <c r="G316" i="82"/>
  <c r="G317" i="82"/>
  <c r="G318" i="82"/>
  <c r="G319" i="82"/>
  <c r="G320" i="82"/>
  <c r="G321" i="82"/>
  <c r="G322" i="82"/>
  <c r="G323" i="82"/>
  <c r="G324" i="82"/>
  <c r="G325" i="82"/>
  <c r="G326" i="82"/>
  <c r="G327" i="82"/>
  <c r="G328" i="82"/>
  <c r="G329" i="82"/>
  <c r="G330" i="82"/>
  <c r="G333" i="82"/>
  <c r="G334" i="82"/>
  <c r="G335" i="82"/>
  <c r="G336" i="82"/>
  <c r="G338" i="82"/>
  <c r="G339" i="82"/>
  <c r="G340" i="82"/>
  <c r="G341" i="82"/>
  <c r="G342" i="82"/>
  <c r="G343" i="82"/>
  <c r="G344" i="82"/>
  <c r="G345" i="82"/>
  <c r="G346" i="82"/>
  <c r="G347" i="82"/>
  <c r="G348" i="82"/>
  <c r="G349" i="82"/>
  <c r="G350" i="82"/>
  <c r="G351" i="82"/>
  <c r="G352" i="82"/>
  <c r="G353" i="82"/>
  <c r="G354" i="82"/>
  <c r="G355" i="82"/>
  <c r="G356" i="82"/>
  <c r="G357" i="82"/>
  <c r="G358" i="82"/>
  <c r="G359" i="82"/>
  <c r="G360" i="82"/>
  <c r="G361" i="82"/>
  <c r="G362" i="82"/>
  <c r="G363" i="82"/>
  <c r="I5" i="71"/>
  <c r="I6" i="71"/>
  <c r="I9" i="71"/>
  <c r="I10" i="71"/>
  <c r="I11" i="71"/>
  <c r="I12" i="71"/>
  <c r="I13" i="71"/>
  <c r="I14" i="71"/>
  <c r="I15" i="71"/>
  <c r="I16" i="71"/>
  <c r="I17" i="71"/>
  <c r="F18" i="71"/>
  <c r="F38" i="70"/>
  <c r="F39" i="70" s="1"/>
  <c r="F40" i="70"/>
  <c r="F42" i="70"/>
  <c r="E53" i="70"/>
  <c r="E70" i="70"/>
  <c r="E104" i="70" s="1"/>
  <c r="F78" i="70"/>
  <c r="E128" i="70"/>
  <c r="F128" i="70"/>
  <c r="F135" i="70" s="1"/>
  <c r="F38" i="69"/>
  <c r="F40" i="69"/>
  <c r="F42" i="69"/>
  <c r="E53" i="69"/>
  <c r="E70" i="69"/>
  <c r="E104" i="69" s="1"/>
  <c r="F78" i="69"/>
  <c r="E128" i="69"/>
  <c r="F128" i="69"/>
  <c r="F135" i="69" s="1"/>
  <c r="F38" i="67"/>
  <c r="F39" i="67" s="1"/>
  <c r="F40" i="67"/>
  <c r="F42" i="67"/>
  <c r="E53" i="67"/>
  <c r="E70" i="67"/>
  <c r="E104" i="67" s="1"/>
  <c r="F78" i="67"/>
  <c r="E128" i="67"/>
  <c r="F128" i="67"/>
  <c r="F135" i="67" s="1"/>
  <c r="F40" i="66"/>
  <c r="F42" i="66"/>
  <c r="E53" i="66"/>
  <c r="E70" i="66"/>
  <c r="E104" i="66" s="1"/>
  <c r="E106" i="66" s="1"/>
  <c r="F78" i="66"/>
  <c r="E128" i="66"/>
  <c r="F128" i="66"/>
  <c r="F135" i="66" s="1"/>
  <c r="F40" i="64"/>
  <c r="F42" i="64"/>
  <c r="E53" i="64"/>
  <c r="E70" i="64"/>
  <c r="E104" i="64" s="1"/>
  <c r="E106" i="64" s="1"/>
  <c r="F78" i="64"/>
  <c r="E128" i="64"/>
  <c r="F128" i="64"/>
  <c r="F135" i="64" s="1"/>
  <c r="F38" i="60"/>
  <c r="F40" i="60"/>
  <c r="F42" i="60"/>
  <c r="E53" i="60"/>
  <c r="E70" i="60"/>
  <c r="E104" i="60" s="1"/>
  <c r="E106" i="60" s="1"/>
  <c r="F78" i="60"/>
  <c r="E128" i="60"/>
  <c r="F128" i="60"/>
  <c r="F135" i="60" s="1"/>
  <c r="F38" i="56"/>
  <c r="F40" i="56"/>
  <c r="F42" i="56"/>
  <c r="E53" i="56"/>
  <c r="E70" i="56"/>
  <c r="E104" i="56" s="1"/>
  <c r="E106" i="56" s="1"/>
  <c r="F78" i="56"/>
  <c r="E128" i="56"/>
  <c r="F128" i="56"/>
  <c r="F135" i="56" s="1"/>
  <c r="F38" i="57"/>
  <c r="F40" i="57"/>
  <c r="F42" i="57"/>
  <c r="E53" i="57"/>
  <c r="E70" i="57"/>
  <c r="E104" i="57" s="1"/>
  <c r="E106" i="57" s="1"/>
  <c r="F78" i="57"/>
  <c r="E128" i="57"/>
  <c r="F128" i="57"/>
  <c r="F135" i="57" s="1"/>
  <c r="F38" i="55"/>
  <c r="F40" i="55"/>
  <c r="F42" i="55"/>
  <c r="E53" i="55"/>
  <c r="E70" i="55"/>
  <c r="E104" i="55" s="1"/>
  <c r="F78" i="55"/>
  <c r="E128" i="55"/>
  <c r="F128" i="55"/>
  <c r="F135" i="55" s="1"/>
  <c r="F38" i="74"/>
  <c r="F40" i="74"/>
  <c r="E53" i="74"/>
  <c r="E70" i="74"/>
  <c r="E104" i="74" s="1"/>
  <c r="E106" i="74" s="1"/>
  <c r="F78" i="74"/>
  <c r="E128" i="74"/>
  <c r="F128" i="74"/>
  <c r="F135" i="74" s="1"/>
  <c r="F38" i="54"/>
  <c r="F40" i="54"/>
  <c r="F42" i="54"/>
  <c r="E53" i="54"/>
  <c r="E70" i="54"/>
  <c r="E104" i="54" s="1"/>
  <c r="F78" i="54"/>
  <c r="E128" i="54"/>
  <c r="F128" i="54"/>
  <c r="F135" i="54" s="1"/>
  <c r="F38" i="37"/>
  <c r="F40" i="37"/>
  <c r="F42" i="37"/>
  <c r="E53" i="37"/>
  <c r="E70" i="37"/>
  <c r="E104" i="37" s="1"/>
  <c r="F78" i="37"/>
  <c r="E128" i="37"/>
  <c r="F128" i="37"/>
  <c r="F135" i="37" s="1"/>
  <c r="F38" i="58"/>
  <c r="F39" i="58" s="1"/>
  <c r="F40" i="58"/>
  <c r="F42" i="58"/>
  <c r="E53" i="58"/>
  <c r="E70" i="58"/>
  <c r="E104" i="58" s="1"/>
  <c r="F78" i="58"/>
  <c r="E128" i="58"/>
  <c r="F128" i="58"/>
  <c r="F135" i="58" s="1"/>
  <c r="F38" i="52"/>
  <c r="F39" i="52" s="1"/>
  <c r="F40" i="52"/>
  <c r="F42" i="52"/>
  <c r="E53" i="52"/>
  <c r="E70" i="52"/>
  <c r="F78" i="52"/>
  <c r="F84" i="52" s="1"/>
  <c r="F93" i="52" s="1"/>
  <c r="E101" i="52"/>
  <c r="E103" i="52"/>
  <c r="L103" i="52" s="1"/>
  <c r="E117" i="52"/>
  <c r="E128" i="52"/>
  <c r="F128" i="52"/>
  <c r="F135" i="52" s="1"/>
  <c r="F39" i="64"/>
  <c r="EQ144" i="37" l="1"/>
  <c r="EQ146" i="37" s="1"/>
  <c r="EQ144" i="57"/>
  <c r="EQ146" i="57" s="1"/>
  <c r="EQ144" i="54"/>
  <c r="EQ146" i="54" s="1"/>
  <c r="EQ144" i="55"/>
  <c r="EQ146" i="55" s="1"/>
  <c r="EQ144" i="58"/>
  <c r="EQ146" i="58" s="1"/>
  <c r="EB144" i="60"/>
  <c r="EB146" i="60" s="1"/>
  <c r="EH144" i="57"/>
  <c r="EH146" i="57" s="1"/>
  <c r="EF144" i="37"/>
  <c r="EF146" i="37" s="1"/>
  <c r="EH144" i="37"/>
  <c r="EH146" i="37" s="1"/>
  <c r="EJ144" i="66"/>
  <c r="EJ146" i="66" s="1"/>
  <c r="EB144" i="64"/>
  <c r="EB146" i="64" s="1"/>
  <c r="EH144" i="58"/>
  <c r="EH146" i="58" s="1"/>
  <c r="EF144" i="54"/>
  <c r="EF146" i="54" s="1"/>
  <c r="EF144" i="58"/>
  <c r="EF146" i="58" s="1"/>
  <c r="EB144" i="67"/>
  <c r="EB146" i="67" s="1"/>
  <c r="EF144" i="55"/>
  <c r="EF146" i="55" s="1"/>
  <c r="EB144" i="52"/>
  <c r="EB146" i="52" s="1"/>
  <c r="EB144" i="69"/>
  <c r="EB146" i="69" s="1"/>
  <c r="EF144" i="57"/>
  <c r="EF146" i="57" s="1"/>
  <c r="EB144" i="74"/>
  <c r="EB146" i="74" s="1"/>
  <c r="EH144" i="54"/>
  <c r="EH146" i="54" s="1"/>
  <c r="EB144" i="56"/>
  <c r="EB146" i="56" s="1"/>
  <c r="EH144" i="55"/>
  <c r="EH146" i="55" s="1"/>
  <c r="EB144" i="70"/>
  <c r="EB146" i="70" s="1"/>
  <c r="DU144" i="69"/>
  <c r="DU146" i="69" s="1"/>
  <c r="DW144" i="58"/>
  <c r="DW146" i="58" s="1"/>
  <c r="DU144" i="64"/>
  <c r="DU146" i="64" s="1"/>
  <c r="DU144" i="56"/>
  <c r="DU146" i="56" s="1"/>
  <c r="DU144" i="52"/>
  <c r="DU146" i="52" s="1"/>
  <c r="DY144" i="73"/>
  <c r="DY144" i="58"/>
  <c r="DY146" i="58" s="1"/>
  <c r="DY170" i="58" s="1"/>
  <c r="DU144" i="67"/>
  <c r="DU146" i="67" s="1"/>
  <c r="DY144" i="37"/>
  <c r="DY146" i="37" s="1"/>
  <c r="DY170" i="37" s="1"/>
  <c r="DW144" i="73"/>
  <c r="DU144" i="70"/>
  <c r="DU146" i="70" s="1"/>
  <c r="DY144" i="54"/>
  <c r="DY146" i="54" s="1"/>
  <c r="DY170" i="54" s="1"/>
  <c r="DW144" i="37"/>
  <c r="DW146" i="37" s="1"/>
  <c r="DW144" i="57"/>
  <c r="DW146" i="57" s="1"/>
  <c r="EC144" i="66"/>
  <c r="EC146" i="66" s="1"/>
  <c r="DU144" i="60"/>
  <c r="DU146" i="60" s="1"/>
  <c r="DU144" i="74"/>
  <c r="DU146" i="74" s="1"/>
  <c r="DY144" i="55"/>
  <c r="DY146" i="55" s="1"/>
  <c r="DY170" i="55" s="1"/>
  <c r="DW144" i="54"/>
  <c r="DW146" i="54" s="1"/>
  <c r="DY144" i="57"/>
  <c r="DY146" i="57" s="1"/>
  <c r="DY170" i="57" s="1"/>
  <c r="DW144" i="55"/>
  <c r="DW146" i="55" s="1"/>
  <c r="DN144" i="52"/>
  <c r="DN146" i="52" s="1"/>
  <c r="DP144" i="55"/>
  <c r="DP146" i="55" s="1"/>
  <c r="DP144" i="57"/>
  <c r="DP146" i="57" s="1"/>
  <c r="DP144" i="58"/>
  <c r="DP146" i="58" s="1"/>
  <c r="DP144" i="37"/>
  <c r="DP146" i="37" s="1"/>
  <c r="DP144" i="54"/>
  <c r="DP146" i="54" s="1"/>
  <c r="BC157" i="70"/>
  <c r="BC158" i="70"/>
  <c r="BX170" i="37"/>
  <c r="BX171" i="37" s="1"/>
  <c r="BX152" i="37"/>
  <c r="BX153" i="37" s="1"/>
  <c r="BX156" i="37" s="1"/>
  <c r="BJ170" i="56"/>
  <c r="BJ171" i="56" s="1"/>
  <c r="BJ152" i="56"/>
  <c r="BJ153" i="56" s="1"/>
  <c r="BJ158" i="56" s="1"/>
  <c r="BX170" i="74"/>
  <c r="BX171" i="74" s="1"/>
  <c r="BX152" i="74"/>
  <c r="BX153" i="74" s="1"/>
  <c r="BX157" i="74" s="1"/>
  <c r="BX170" i="52"/>
  <c r="BX171" i="52" s="1"/>
  <c r="BX152" i="52"/>
  <c r="BX153" i="52" s="1"/>
  <c r="BQ170" i="67"/>
  <c r="BQ171" i="67" s="1"/>
  <c r="BQ152" i="67"/>
  <c r="BQ153" i="67" s="1"/>
  <c r="BQ158" i="67" s="1"/>
  <c r="CL170" i="55"/>
  <c r="CL171" i="55" s="1"/>
  <c r="CL152" i="55"/>
  <c r="CL153" i="55" s="1"/>
  <c r="CL170" i="67"/>
  <c r="CL171" i="67" s="1"/>
  <c r="CL152" i="67"/>
  <c r="CL153" i="67" s="1"/>
  <c r="CL155" i="67" s="1"/>
  <c r="CE170" i="64"/>
  <c r="CE171" i="64" s="1"/>
  <c r="CE152" i="64"/>
  <c r="CE153" i="64" s="1"/>
  <c r="CE157" i="64" s="1"/>
  <c r="CL170" i="56"/>
  <c r="CL171" i="56" s="1"/>
  <c r="CL152" i="56"/>
  <c r="CL153" i="56" s="1"/>
  <c r="CL158" i="56" s="1"/>
  <c r="CS170" i="37"/>
  <c r="CS171" i="37" s="1"/>
  <c r="CS152" i="37"/>
  <c r="CS153" i="37" s="1"/>
  <c r="BQ170" i="74"/>
  <c r="BQ171" i="74" s="1"/>
  <c r="BQ152" i="74"/>
  <c r="BQ153" i="74" s="1"/>
  <c r="BQ157" i="74" s="1"/>
  <c r="BX170" i="60"/>
  <c r="BX171" i="60" s="1"/>
  <c r="BX152" i="60"/>
  <c r="BX153" i="60" s="1"/>
  <c r="BX155" i="60" s="1"/>
  <c r="BQ170" i="56"/>
  <c r="BQ171" i="56" s="1"/>
  <c r="BQ152" i="56"/>
  <c r="BQ153" i="56" s="1"/>
  <c r="BQ156" i="56" s="1"/>
  <c r="BJ170" i="74"/>
  <c r="BJ171" i="74" s="1"/>
  <c r="BJ152" i="74"/>
  <c r="BJ153" i="74" s="1"/>
  <c r="BQ170" i="57"/>
  <c r="BQ171" i="57" s="1"/>
  <c r="BQ152" i="57"/>
  <c r="BQ153" i="57" s="1"/>
  <c r="BQ156" i="57" s="1"/>
  <c r="CE170" i="69"/>
  <c r="CE171" i="69" s="1"/>
  <c r="CE152" i="69"/>
  <c r="CE153" i="69" s="1"/>
  <c r="CE156" i="69" s="1"/>
  <c r="CL170" i="54"/>
  <c r="CL171" i="54" s="1"/>
  <c r="CL152" i="54"/>
  <c r="CL153" i="54" s="1"/>
  <c r="CL158" i="54" s="1"/>
  <c r="CE170" i="58"/>
  <c r="CE171" i="58" s="1"/>
  <c r="CE152" i="58"/>
  <c r="CE153" i="58" s="1"/>
  <c r="CE156" i="58" s="1"/>
  <c r="DA170" i="66"/>
  <c r="DA171" i="66" s="1"/>
  <c r="DA152" i="66"/>
  <c r="DA153" i="66" s="1"/>
  <c r="DA156" i="66" s="1"/>
  <c r="BX170" i="55"/>
  <c r="BX171" i="55" s="1"/>
  <c r="BX152" i="55"/>
  <c r="BX153" i="55" s="1"/>
  <c r="BJ170" i="58"/>
  <c r="BJ171" i="58" s="1"/>
  <c r="BJ152" i="58"/>
  <c r="BJ153" i="58" s="1"/>
  <c r="BQ170" i="66"/>
  <c r="BQ171" i="66" s="1"/>
  <c r="BQ152" i="66"/>
  <c r="BQ153" i="66" s="1"/>
  <c r="BQ156" i="66" s="1"/>
  <c r="BX170" i="67"/>
  <c r="BX171" i="67" s="1"/>
  <c r="BX152" i="67"/>
  <c r="BX153" i="67" s="1"/>
  <c r="BJ170" i="70"/>
  <c r="BJ171" i="70" s="1"/>
  <c r="BJ152" i="70"/>
  <c r="BJ153" i="70" s="1"/>
  <c r="BJ157" i="70" s="1"/>
  <c r="CE170" i="74"/>
  <c r="CE171" i="74" s="1"/>
  <c r="CE152" i="74"/>
  <c r="CE153" i="74" s="1"/>
  <c r="CE170" i="52"/>
  <c r="CE171" i="52" s="1"/>
  <c r="CE152" i="52"/>
  <c r="CE153" i="52" s="1"/>
  <c r="CE155" i="52" s="1"/>
  <c r="CL170" i="64"/>
  <c r="CL171" i="64" s="1"/>
  <c r="CL152" i="64"/>
  <c r="CL153" i="64" s="1"/>
  <c r="CL156" i="64" s="1"/>
  <c r="CS170" i="55"/>
  <c r="CS171" i="55" s="1"/>
  <c r="CS152" i="55"/>
  <c r="CS170" i="69"/>
  <c r="CS171" i="69" s="1"/>
  <c r="CS152" i="69"/>
  <c r="CS153" i="69" s="1"/>
  <c r="CS158" i="69" s="1"/>
  <c r="BJ170" i="52"/>
  <c r="BJ171" i="52" s="1"/>
  <c r="BJ152" i="52"/>
  <c r="BJ153" i="52" s="1"/>
  <c r="BX170" i="57"/>
  <c r="BX171" i="57" s="1"/>
  <c r="BX152" i="57"/>
  <c r="BX153" i="57" s="1"/>
  <c r="BX158" i="57" s="1"/>
  <c r="BX170" i="54"/>
  <c r="BX171" i="54" s="1"/>
  <c r="BX152" i="54"/>
  <c r="BX153" i="54" s="1"/>
  <c r="BX157" i="54" s="1"/>
  <c r="BJ170" i="55"/>
  <c r="BJ171" i="55" s="1"/>
  <c r="BJ152" i="55"/>
  <c r="BJ153" i="55" s="1"/>
  <c r="BJ155" i="55" s="1"/>
  <c r="BJ170" i="69"/>
  <c r="BJ171" i="69" s="1"/>
  <c r="BJ152" i="69"/>
  <c r="BJ153" i="69" s="1"/>
  <c r="BQ170" i="70"/>
  <c r="BQ171" i="70" s="1"/>
  <c r="BQ152" i="70"/>
  <c r="CL170" i="69"/>
  <c r="CL171" i="69" s="1"/>
  <c r="CL152" i="69"/>
  <c r="CL153" i="69" s="1"/>
  <c r="CT170" i="66"/>
  <c r="CT171" i="66" s="1"/>
  <c r="CT152" i="66"/>
  <c r="CT153" i="66" s="1"/>
  <c r="CL170" i="58"/>
  <c r="CL171" i="58" s="1"/>
  <c r="CL152" i="58"/>
  <c r="CL153" i="58" s="1"/>
  <c r="CS170" i="57"/>
  <c r="CS171" i="57" s="1"/>
  <c r="CS152" i="57"/>
  <c r="CS153" i="57" s="1"/>
  <c r="CS170" i="52"/>
  <c r="CS171" i="52" s="1"/>
  <c r="CS152" i="52"/>
  <c r="BQ170" i="55"/>
  <c r="BQ171" i="55" s="1"/>
  <c r="BQ152" i="55"/>
  <c r="BQ153" i="55" s="1"/>
  <c r="BJ170" i="64"/>
  <c r="BJ171" i="64" s="1"/>
  <c r="BJ152" i="64"/>
  <c r="BJ153" i="64" s="1"/>
  <c r="BJ155" i="64" s="1"/>
  <c r="BJ170" i="60"/>
  <c r="BJ171" i="60" s="1"/>
  <c r="BJ152" i="60"/>
  <c r="BJ153" i="60" s="1"/>
  <c r="BJ156" i="60" s="1"/>
  <c r="BX170" i="66"/>
  <c r="BX171" i="66" s="1"/>
  <c r="BX152" i="66"/>
  <c r="BX153" i="66" s="1"/>
  <c r="BQ170" i="69"/>
  <c r="BQ171" i="69" s="1"/>
  <c r="BQ152" i="69"/>
  <c r="BQ153" i="69" s="1"/>
  <c r="BQ158" i="69" s="1"/>
  <c r="BX170" i="70"/>
  <c r="BX171" i="70" s="1"/>
  <c r="BX152" i="70"/>
  <c r="CL170" i="74"/>
  <c r="CL171" i="74" s="1"/>
  <c r="CL152" i="74"/>
  <c r="CL153" i="74" s="1"/>
  <c r="CL157" i="74" s="1"/>
  <c r="CL170" i="37"/>
  <c r="CL171" i="37" s="1"/>
  <c r="CL152" i="37"/>
  <c r="CL153" i="37" s="1"/>
  <c r="CL157" i="37" s="1"/>
  <c r="CE170" i="60"/>
  <c r="CE171" i="60" s="1"/>
  <c r="CE152" i="60"/>
  <c r="CE153" i="60" s="1"/>
  <c r="CE157" i="60" s="1"/>
  <c r="CS170" i="56"/>
  <c r="CS171" i="56" s="1"/>
  <c r="CS152" i="56"/>
  <c r="CS170" i="54"/>
  <c r="CS171" i="54" s="1"/>
  <c r="CS152" i="54"/>
  <c r="CS153" i="54" s="1"/>
  <c r="CS156" i="54" s="1"/>
  <c r="BQ170" i="52"/>
  <c r="BQ171" i="52" s="1"/>
  <c r="BQ152" i="52"/>
  <c r="BQ153" i="52" s="1"/>
  <c r="BQ158" i="52" s="1"/>
  <c r="BQ170" i="64"/>
  <c r="BQ171" i="64" s="1"/>
  <c r="BQ152" i="64"/>
  <c r="BQ153" i="64" s="1"/>
  <c r="BQ155" i="64" s="1"/>
  <c r="BQ170" i="60"/>
  <c r="BQ171" i="60" s="1"/>
  <c r="BQ152" i="60"/>
  <c r="BQ153" i="60" s="1"/>
  <c r="BQ157" i="60" s="1"/>
  <c r="BX170" i="69"/>
  <c r="BX171" i="69" s="1"/>
  <c r="BX152" i="69"/>
  <c r="BX153" i="69" s="1"/>
  <c r="BX157" i="69" s="1"/>
  <c r="CE170" i="70"/>
  <c r="CE171" i="70" s="1"/>
  <c r="CE152" i="70"/>
  <c r="CE153" i="70" s="1"/>
  <c r="CE156" i="70" s="1"/>
  <c r="CL170" i="52"/>
  <c r="CL171" i="52" s="1"/>
  <c r="CL152" i="52"/>
  <c r="CL153" i="52" s="1"/>
  <c r="CE170" i="57"/>
  <c r="CE171" i="57" s="1"/>
  <c r="CE152" i="57"/>
  <c r="CE153" i="57" s="1"/>
  <c r="CE156" i="57" s="1"/>
  <c r="CL170" i="60"/>
  <c r="CL171" i="60" s="1"/>
  <c r="CL152" i="60"/>
  <c r="CL153" i="60" s="1"/>
  <c r="CL158" i="60" s="1"/>
  <c r="CS170" i="74"/>
  <c r="CS171" i="74" s="1"/>
  <c r="CS152" i="74"/>
  <c r="CS170" i="64"/>
  <c r="CS171" i="64" s="1"/>
  <c r="CS152" i="64"/>
  <c r="CS153" i="64" s="1"/>
  <c r="CS157" i="64" s="1"/>
  <c r="BQ170" i="54"/>
  <c r="BQ171" i="54" s="1"/>
  <c r="BQ152" i="54"/>
  <c r="BX170" i="56"/>
  <c r="BX171" i="56" s="1"/>
  <c r="BX152" i="56"/>
  <c r="BX153" i="56" s="1"/>
  <c r="BX156" i="56" s="1"/>
  <c r="BJ170" i="37"/>
  <c r="BJ171" i="37" s="1"/>
  <c r="BJ152" i="37"/>
  <c r="BJ153" i="37" s="1"/>
  <c r="BJ157" i="37" s="1"/>
  <c r="CF170" i="66"/>
  <c r="CF171" i="66" s="1"/>
  <c r="CF152" i="66"/>
  <c r="CF153" i="66" s="1"/>
  <c r="CF158" i="66" s="1"/>
  <c r="CE170" i="55"/>
  <c r="CE171" i="55" s="1"/>
  <c r="CE152" i="55"/>
  <c r="CE153" i="55" s="1"/>
  <c r="CE156" i="55" s="1"/>
  <c r="CE170" i="67"/>
  <c r="CE171" i="67" s="1"/>
  <c r="CE152" i="67"/>
  <c r="CE153" i="67" s="1"/>
  <c r="CE157" i="67" s="1"/>
  <c r="CL170" i="57"/>
  <c r="CL171" i="57" s="1"/>
  <c r="CL152" i="57"/>
  <c r="CL153" i="57" s="1"/>
  <c r="CM170" i="66"/>
  <c r="CM171" i="66" s="1"/>
  <c r="CM152" i="66"/>
  <c r="CM153" i="66" s="1"/>
  <c r="CM155" i="66" s="1"/>
  <c r="CS170" i="67"/>
  <c r="CS171" i="67" s="1"/>
  <c r="CS152" i="67"/>
  <c r="CS153" i="67" s="1"/>
  <c r="CS155" i="67" s="1"/>
  <c r="CS170" i="60"/>
  <c r="CS171" i="60" s="1"/>
  <c r="CS152" i="60"/>
  <c r="CS153" i="60" s="1"/>
  <c r="CS155" i="60" s="1"/>
  <c r="BC156" i="70"/>
  <c r="BQ170" i="37"/>
  <c r="BQ171" i="37" s="1"/>
  <c r="BQ152" i="37"/>
  <c r="BQ153" i="37" s="1"/>
  <c r="BQ158" i="37" s="1"/>
  <c r="BJ170" i="57"/>
  <c r="BJ171" i="57" s="1"/>
  <c r="BJ152" i="57"/>
  <c r="BJ153" i="57" s="1"/>
  <c r="BJ156" i="57" s="1"/>
  <c r="BX170" i="64"/>
  <c r="BX171" i="64" s="1"/>
  <c r="BX152" i="64"/>
  <c r="BX153" i="64" s="1"/>
  <c r="BX155" i="64" s="1"/>
  <c r="BJ170" i="54"/>
  <c r="BJ171" i="54" s="1"/>
  <c r="BJ152" i="54"/>
  <c r="BJ153" i="54" s="1"/>
  <c r="BJ157" i="54" s="1"/>
  <c r="BJ170" i="67"/>
  <c r="BJ171" i="67" s="1"/>
  <c r="BJ152" i="67"/>
  <c r="CL170" i="70"/>
  <c r="CL171" i="70" s="1"/>
  <c r="CL152" i="70"/>
  <c r="CL153" i="70" s="1"/>
  <c r="CL157" i="70" s="1"/>
  <c r="CE170" i="54"/>
  <c r="CE171" i="54" s="1"/>
  <c r="CE152" i="54"/>
  <c r="CE153" i="54" s="1"/>
  <c r="CE170" i="37"/>
  <c r="CE171" i="37" s="1"/>
  <c r="CE152" i="37"/>
  <c r="CE153" i="37" s="1"/>
  <c r="CE155" i="37" s="1"/>
  <c r="CE170" i="56"/>
  <c r="CE171" i="56" s="1"/>
  <c r="CE152" i="56"/>
  <c r="CE153" i="56" s="1"/>
  <c r="EQ144" i="66"/>
  <c r="EQ146" i="66" s="1"/>
  <c r="EI144" i="52"/>
  <c r="EI146" i="52" s="1"/>
  <c r="EI144" i="74"/>
  <c r="EI146" i="74" s="1"/>
  <c r="EI144" i="70"/>
  <c r="EI146" i="70" s="1"/>
  <c r="EO144" i="55"/>
  <c r="EO146" i="55" s="1"/>
  <c r="EO144" i="58"/>
  <c r="EO146" i="58" s="1"/>
  <c r="EO144" i="57"/>
  <c r="EO146" i="57" s="1"/>
  <c r="EI144" i="56"/>
  <c r="EI146" i="56" s="1"/>
  <c r="EI144" i="60"/>
  <c r="EI146" i="60" s="1"/>
  <c r="EI144" i="64"/>
  <c r="EI146" i="64" s="1"/>
  <c r="EO144" i="37"/>
  <c r="EO146" i="37" s="1"/>
  <c r="EI144" i="67"/>
  <c r="EI146" i="67" s="1"/>
  <c r="EO144" i="54"/>
  <c r="EO146" i="54" s="1"/>
  <c r="EI144" i="69"/>
  <c r="EI146" i="69" s="1"/>
  <c r="DN144" i="70"/>
  <c r="DN146" i="70" s="1"/>
  <c r="DN144" i="67"/>
  <c r="DN146" i="67" s="1"/>
  <c r="DN144" i="64"/>
  <c r="DN146" i="64" s="1"/>
  <c r="DN144" i="56"/>
  <c r="DN146" i="56" s="1"/>
  <c r="DN144" i="55"/>
  <c r="DN146" i="55" s="1"/>
  <c r="DN144" i="54"/>
  <c r="DN146" i="54" s="1"/>
  <c r="DN144" i="58"/>
  <c r="DN146" i="58" s="1"/>
  <c r="DG144" i="70"/>
  <c r="DG146" i="70" s="1"/>
  <c r="DG144" i="67"/>
  <c r="DG146" i="67" s="1"/>
  <c r="DG144" i="64"/>
  <c r="DG146" i="64" s="1"/>
  <c r="DG144" i="56"/>
  <c r="DG146" i="56" s="1"/>
  <c r="DG144" i="55"/>
  <c r="DG146" i="55" s="1"/>
  <c r="DG144" i="54"/>
  <c r="DG146" i="54" s="1"/>
  <c r="DG144" i="58"/>
  <c r="DG146" i="58" s="1"/>
  <c r="CZ144" i="70"/>
  <c r="CZ146" i="70" s="1"/>
  <c r="CZ144" i="67"/>
  <c r="CZ146" i="67" s="1"/>
  <c r="CZ144" i="64"/>
  <c r="CZ146" i="64" s="1"/>
  <c r="CZ144" i="56"/>
  <c r="CZ146" i="56" s="1"/>
  <c r="CZ144" i="55"/>
  <c r="CZ146" i="55" s="1"/>
  <c r="CZ144" i="54"/>
  <c r="CZ146" i="54" s="1"/>
  <c r="CZ144" i="58"/>
  <c r="CZ146" i="58" s="1"/>
  <c r="CZ170" i="58" s="1"/>
  <c r="DG144" i="52"/>
  <c r="DG146" i="52" s="1"/>
  <c r="DN144" i="69"/>
  <c r="DN146" i="69" s="1"/>
  <c r="DV144" i="66"/>
  <c r="DV146" i="66" s="1"/>
  <c r="DN144" i="60"/>
  <c r="DN146" i="60" s="1"/>
  <c r="DN144" i="57"/>
  <c r="DN146" i="57" s="1"/>
  <c r="DN144" i="74"/>
  <c r="DN146" i="74" s="1"/>
  <c r="DN144" i="37"/>
  <c r="DN146" i="37" s="1"/>
  <c r="CZ144" i="52"/>
  <c r="CZ146" i="52" s="1"/>
  <c r="DG144" i="69"/>
  <c r="DG146" i="69" s="1"/>
  <c r="DO144" i="66"/>
  <c r="DO146" i="66" s="1"/>
  <c r="DG144" i="60"/>
  <c r="DG146" i="60" s="1"/>
  <c r="DG144" i="57"/>
  <c r="DG146" i="57" s="1"/>
  <c r="DG144" i="74"/>
  <c r="DG146" i="74" s="1"/>
  <c r="DG144" i="37"/>
  <c r="DG146" i="37" s="1"/>
  <c r="CZ144" i="69"/>
  <c r="CZ146" i="69" s="1"/>
  <c r="DH144" i="66"/>
  <c r="DH146" i="66" s="1"/>
  <c r="CZ144" i="60"/>
  <c r="CZ146" i="60" s="1"/>
  <c r="CZ144" i="57"/>
  <c r="CZ146" i="57" s="1"/>
  <c r="CZ144" i="74"/>
  <c r="CZ146" i="74" s="1"/>
  <c r="CZ144" i="37"/>
  <c r="CZ146" i="37" s="1"/>
  <c r="CS170" i="70"/>
  <c r="CS171" i="70" s="1"/>
  <c r="CS152" i="70"/>
  <c r="BC170" i="52"/>
  <c r="BC171" i="52" s="1"/>
  <c r="BC152" i="52"/>
  <c r="BC153" i="52" s="1"/>
  <c r="BC156" i="52" s="1"/>
  <c r="AO156" i="60"/>
  <c r="AV155" i="67"/>
  <c r="AH158" i="69"/>
  <c r="AO158" i="60"/>
  <c r="AO157" i="67"/>
  <c r="AH155" i="69"/>
  <c r="AH157" i="69"/>
  <c r="T158" i="60"/>
  <c r="AA155" i="60"/>
  <c r="T157" i="60"/>
  <c r="AV157" i="60"/>
  <c r="T155" i="60"/>
  <c r="T156" i="60"/>
  <c r="AA158" i="60"/>
  <c r="AH155" i="56"/>
  <c r="AV158" i="56"/>
  <c r="AV157" i="56"/>
  <c r="AV156" i="56"/>
  <c r="AV155" i="56"/>
  <c r="AH158" i="56"/>
  <c r="T158" i="56"/>
  <c r="AH157" i="56"/>
  <c r="AO158" i="56"/>
  <c r="AA155" i="56"/>
  <c r="AO157" i="56"/>
  <c r="AA158" i="57"/>
  <c r="AH156" i="57"/>
  <c r="AA155" i="57"/>
  <c r="AA157" i="57"/>
  <c r="AO155" i="57"/>
  <c r="AO156" i="57"/>
  <c r="AH158" i="55"/>
  <c r="AO158" i="55"/>
  <c r="AO156" i="55"/>
  <c r="T155" i="55"/>
  <c r="AV155" i="55"/>
  <c r="T156" i="55"/>
  <c r="AO157" i="74"/>
  <c r="T158" i="74"/>
  <c r="AO156" i="74"/>
  <c r="AV158" i="74"/>
  <c r="AV157" i="74"/>
  <c r="AO155" i="64"/>
  <c r="AA156" i="64"/>
  <c r="AV158" i="64"/>
  <c r="AA158" i="64"/>
  <c r="T158" i="64"/>
  <c r="AO157" i="64"/>
  <c r="T157" i="64"/>
  <c r="T156" i="64"/>
  <c r="AH156" i="64"/>
  <c r="AA157" i="64"/>
  <c r="AH157" i="64"/>
  <c r="AH155" i="66"/>
  <c r="AH156" i="66"/>
  <c r="T156" i="66"/>
  <c r="BC153" i="66"/>
  <c r="BC155" i="66" s="1"/>
  <c r="AH157" i="66"/>
  <c r="AV158" i="69"/>
  <c r="AV156" i="69"/>
  <c r="AV157" i="69"/>
  <c r="AO158" i="70"/>
  <c r="AA157" i="70"/>
  <c r="AH155" i="70"/>
  <c r="AA158" i="70"/>
  <c r="AH156" i="70"/>
  <c r="AA155" i="70"/>
  <c r="T155" i="70"/>
  <c r="AA156" i="54"/>
  <c r="AA157" i="54"/>
  <c r="AA155" i="54"/>
  <c r="T155" i="54"/>
  <c r="AH156" i="54"/>
  <c r="AO156" i="54"/>
  <c r="AH157" i="54"/>
  <c r="AH158" i="54"/>
  <c r="AA155" i="37"/>
  <c r="AO156" i="37"/>
  <c r="AO155" i="37"/>
  <c r="AO157" i="37"/>
  <c r="AV158" i="37"/>
  <c r="AA157" i="58"/>
  <c r="AH158" i="58"/>
  <c r="AV158" i="58"/>
  <c r="AH156" i="58"/>
  <c r="AV156" i="58"/>
  <c r="AH157" i="58"/>
  <c r="T155" i="58"/>
  <c r="AV155" i="58"/>
  <c r="AH155" i="58"/>
  <c r="AV157" i="70"/>
  <c r="AV158" i="70"/>
  <c r="AV155" i="70"/>
  <c r="AV156" i="70"/>
  <c r="AV156" i="37"/>
  <c r="AH158" i="60"/>
  <c r="T157" i="66"/>
  <c r="T158" i="67"/>
  <c r="AV158" i="60"/>
  <c r="T157" i="56"/>
  <c r="AV157" i="55"/>
  <c r="AH157" i="55"/>
  <c r="AA153" i="67"/>
  <c r="AA155" i="67" s="1"/>
  <c r="AH155" i="37"/>
  <c r="T157" i="57"/>
  <c r="AO156" i="66"/>
  <c r="T158" i="37"/>
  <c r="AA158" i="66"/>
  <c r="AH157" i="70"/>
  <c r="AH157" i="60"/>
  <c r="T158" i="66"/>
  <c r="T157" i="67"/>
  <c r="AV156" i="60"/>
  <c r="AO156" i="56"/>
  <c r="T155" i="74"/>
  <c r="T155" i="56"/>
  <c r="AV153" i="54"/>
  <c r="AV156" i="54" s="1"/>
  <c r="AA157" i="56"/>
  <c r="AH155" i="55"/>
  <c r="AH158" i="37"/>
  <c r="AO155" i="60"/>
  <c r="T156" i="57"/>
  <c r="AO158" i="66"/>
  <c r="AO155" i="67"/>
  <c r="T157" i="37"/>
  <c r="AA157" i="66"/>
  <c r="AA156" i="60"/>
  <c r="T146" i="52"/>
  <c r="T170" i="52" s="1"/>
  <c r="AV156" i="55"/>
  <c r="AA155" i="58"/>
  <c r="AO156" i="67"/>
  <c r="AO155" i="70"/>
  <c r="AA156" i="37"/>
  <c r="AV157" i="37"/>
  <c r="AH158" i="70"/>
  <c r="AA157" i="55"/>
  <c r="AH158" i="66"/>
  <c r="T156" i="74"/>
  <c r="AH157" i="67"/>
  <c r="AA158" i="74"/>
  <c r="AO157" i="55"/>
  <c r="AO156" i="58"/>
  <c r="AV157" i="67"/>
  <c r="AA156" i="58"/>
  <c r="AO158" i="67"/>
  <c r="AA146" i="52"/>
  <c r="AA170" i="52" s="1"/>
  <c r="AO157" i="70"/>
  <c r="AV158" i="57"/>
  <c r="AO158" i="74"/>
  <c r="AH155" i="74"/>
  <c r="AO156" i="64"/>
  <c r="T158" i="70"/>
  <c r="AV157" i="64"/>
  <c r="AA155" i="55"/>
  <c r="AH158" i="67"/>
  <c r="AA158" i="56"/>
  <c r="AA155" i="74"/>
  <c r="AO155" i="58"/>
  <c r="AA158" i="69"/>
  <c r="AV155" i="66"/>
  <c r="AV170" i="52"/>
  <c r="AV171" i="52" s="1"/>
  <c r="AV152" i="52"/>
  <c r="AO156" i="69"/>
  <c r="AV155" i="57"/>
  <c r="AH156" i="74"/>
  <c r="T158" i="69"/>
  <c r="T157" i="70"/>
  <c r="AV156" i="64"/>
  <c r="AA158" i="55"/>
  <c r="T156" i="67"/>
  <c r="T156" i="58"/>
  <c r="AO158" i="54"/>
  <c r="AH156" i="67"/>
  <c r="AH155" i="57"/>
  <c r="T156" i="54"/>
  <c r="AA156" i="74"/>
  <c r="AO157" i="58"/>
  <c r="AV158" i="67"/>
  <c r="AA157" i="69"/>
  <c r="T155" i="57"/>
  <c r="AO155" i="66"/>
  <c r="AO157" i="57"/>
  <c r="AV157" i="66"/>
  <c r="AO170" i="52"/>
  <c r="AO171" i="52" s="1"/>
  <c r="AO152" i="52"/>
  <c r="AO153" i="52" s="1"/>
  <c r="AH158" i="64"/>
  <c r="AO155" i="69"/>
  <c r="T157" i="55"/>
  <c r="AV156" i="74"/>
  <c r="AV157" i="57"/>
  <c r="AH158" i="74"/>
  <c r="T156" i="69"/>
  <c r="AH156" i="60"/>
  <c r="AA156" i="55"/>
  <c r="T155" i="67"/>
  <c r="T157" i="58"/>
  <c r="AO157" i="54"/>
  <c r="AH158" i="57"/>
  <c r="T157" i="54"/>
  <c r="AA157" i="74"/>
  <c r="AH156" i="37"/>
  <c r="AA155" i="69"/>
  <c r="T158" i="57"/>
  <c r="AO157" i="66"/>
  <c r="AA156" i="70"/>
  <c r="AV156" i="66"/>
  <c r="T156" i="37"/>
  <c r="AH155" i="64"/>
  <c r="AO158" i="69"/>
  <c r="AA156" i="66"/>
  <c r="AA157" i="37"/>
  <c r="AH157" i="74"/>
  <c r="T157" i="69"/>
  <c r="L104" i="52"/>
  <c r="L106" i="52" s="1"/>
  <c r="E106" i="55"/>
  <c r="E55" i="66"/>
  <c r="E56" i="66" s="1"/>
  <c r="F183" i="66" s="1"/>
  <c r="D179" i="66"/>
  <c r="D182" i="66" s="1"/>
  <c r="F39" i="74"/>
  <c r="F41" i="74" s="1"/>
  <c r="E106" i="58"/>
  <c r="E55" i="56"/>
  <c r="E56" i="56" s="1"/>
  <c r="F183" i="56" s="1"/>
  <c r="D179" i="56"/>
  <c r="D182" i="56" s="1"/>
  <c r="E55" i="60"/>
  <c r="E56" i="60" s="1"/>
  <c r="F183" i="60" s="1"/>
  <c r="D179" i="60"/>
  <c r="D182" i="60" s="1"/>
  <c r="E55" i="58"/>
  <c r="E56" i="58" s="1"/>
  <c r="F183" i="58" s="1"/>
  <c r="D179" i="58"/>
  <c r="D182" i="58" s="1"/>
  <c r="E55" i="37"/>
  <c r="E56" i="37" s="1"/>
  <c r="D179" i="37"/>
  <c r="D182" i="37" s="1"/>
  <c r="E55" i="54"/>
  <c r="E56" i="54" s="1"/>
  <c r="D179" i="54"/>
  <c r="D182" i="54" s="1"/>
  <c r="E55" i="74"/>
  <c r="E56" i="74" s="1"/>
  <c r="D179" i="74"/>
  <c r="D182" i="74" s="1"/>
  <c r="E106" i="67"/>
  <c r="E106" i="69"/>
  <c r="E106" i="70"/>
  <c r="E106" i="37"/>
  <c r="E106" i="54"/>
  <c r="E55" i="55"/>
  <c r="E56" i="55" s="1"/>
  <c r="D179" i="55"/>
  <c r="D182" i="55" s="1"/>
  <c r="E55" i="57"/>
  <c r="D179" i="57"/>
  <c r="D182" i="57" s="1"/>
  <c r="E55" i="64"/>
  <c r="E56" i="64" s="1"/>
  <c r="D179" i="64"/>
  <c r="D182" i="64" s="1"/>
  <c r="E55" i="67"/>
  <c r="E56" i="67" s="1"/>
  <c r="D179" i="67"/>
  <c r="D182" i="67" s="1"/>
  <c r="E55" i="69"/>
  <c r="E56" i="69" s="1"/>
  <c r="D179" i="69"/>
  <c r="D182" i="69" s="1"/>
  <c r="E55" i="70"/>
  <c r="E56" i="70" s="1"/>
  <c r="D179" i="70"/>
  <c r="D182" i="70" s="1"/>
  <c r="E55" i="52"/>
  <c r="D179" i="52"/>
  <c r="D182" i="52" s="1"/>
  <c r="E104" i="52"/>
  <c r="E106" i="52" s="1"/>
  <c r="F84" i="67"/>
  <c r="F93" i="67" s="1"/>
  <c r="F84" i="69"/>
  <c r="F93" i="69" s="1"/>
  <c r="F39" i="60"/>
  <c r="F41" i="60" s="1"/>
  <c r="F41" i="64"/>
  <c r="F44" i="64" s="1"/>
  <c r="F84" i="58"/>
  <c r="F93" i="58" s="1"/>
  <c r="F84" i="74"/>
  <c r="F93" i="74" s="1"/>
  <c r="F39" i="37"/>
  <c r="F41" i="37" s="1"/>
  <c r="F84" i="37"/>
  <c r="F93" i="37" s="1"/>
  <c r="F84" i="70"/>
  <c r="F93" i="70" s="1"/>
  <c r="F84" i="66"/>
  <c r="F93" i="66" s="1"/>
  <c r="F41" i="70"/>
  <c r="F44" i="70" s="1"/>
  <c r="F84" i="64"/>
  <c r="F93" i="64" s="1"/>
  <c r="F39" i="66"/>
  <c r="F41" i="66" s="1"/>
  <c r="F44" i="66" s="1"/>
  <c r="I361" i="82"/>
  <c r="F84" i="60"/>
  <c r="F93" i="60" s="1"/>
  <c r="H19" i="82"/>
  <c r="I2" i="82"/>
  <c r="H185" i="82"/>
  <c r="H197" i="82"/>
  <c r="H189" i="82"/>
  <c r="H100" i="82"/>
  <c r="H152" i="82"/>
  <c r="I241" i="82"/>
  <c r="I240" i="82"/>
  <c r="I233" i="82"/>
  <c r="H232" i="82"/>
  <c r="I228" i="82"/>
  <c r="I226" i="82"/>
  <c r="I208" i="82"/>
  <c r="I107" i="82"/>
  <c r="H87" i="82"/>
  <c r="I90" i="82"/>
  <c r="H145" i="82"/>
  <c r="H103" i="82"/>
  <c r="I100" i="82"/>
  <c r="H88" i="82"/>
  <c r="H79" i="82"/>
  <c r="I24" i="82"/>
  <c r="H117" i="82"/>
  <c r="I104" i="82"/>
  <c r="I263" i="82"/>
  <c r="I147" i="82"/>
  <c r="H161" i="82"/>
  <c r="I137" i="82"/>
  <c r="H188" i="82"/>
  <c r="H107" i="82"/>
  <c r="I25" i="82"/>
  <c r="I255" i="82"/>
  <c r="I253" i="82"/>
  <c r="I242" i="82"/>
  <c r="H240" i="82"/>
  <c r="H236" i="82"/>
  <c r="H233" i="82"/>
  <c r="I227" i="82"/>
  <c r="I223" i="82"/>
  <c r="H218" i="82"/>
  <c r="I211" i="82"/>
  <c r="H207" i="82"/>
  <c r="I206" i="82"/>
  <c r="H205" i="82"/>
  <c r="I192" i="82"/>
  <c r="I191" i="82"/>
  <c r="H190" i="82"/>
  <c r="I189" i="82"/>
  <c r="I174" i="82"/>
  <c r="H146" i="82"/>
  <c r="I128" i="82"/>
  <c r="H121" i="82"/>
  <c r="I117" i="82"/>
  <c r="H104" i="82"/>
  <c r="H90" i="82"/>
  <c r="I51" i="82"/>
  <c r="H49" i="82"/>
  <c r="H22" i="82"/>
  <c r="H242" i="82"/>
  <c r="I69" i="82"/>
  <c r="I145" i="82"/>
  <c r="I6" i="82"/>
  <c r="I59" i="82"/>
  <c r="H356" i="82"/>
  <c r="H346" i="82"/>
  <c r="H300" i="82"/>
  <c r="H261" i="82"/>
  <c r="H147" i="82"/>
  <c r="H142" i="82"/>
  <c r="I141" i="82"/>
  <c r="H138" i="82"/>
  <c r="H137" i="82"/>
  <c r="I131" i="82"/>
  <c r="I120" i="82"/>
  <c r="I113" i="82"/>
  <c r="I105" i="82"/>
  <c r="I102" i="82"/>
  <c r="H99" i="82"/>
  <c r="I98" i="82"/>
  <c r="I88" i="82"/>
  <c r="I85" i="82"/>
  <c r="I80" i="82"/>
  <c r="I79" i="82"/>
  <c r="H78" i="82"/>
  <c r="I77" i="82"/>
  <c r="I56" i="82"/>
  <c r="H50" i="82"/>
  <c r="I47" i="82"/>
  <c r="I32" i="82"/>
  <c r="H30" i="82"/>
  <c r="I29" i="82"/>
  <c r="I28" i="82"/>
  <c r="H27" i="82"/>
  <c r="I26" i="82"/>
  <c r="I23" i="82"/>
  <c r="I21" i="82"/>
  <c r="H20" i="82"/>
  <c r="I19" i="82"/>
  <c r="H18" i="82"/>
  <c r="I15" i="82"/>
  <c r="H11" i="82"/>
  <c r="H192" i="82"/>
  <c r="I236" i="82"/>
  <c r="H210" i="82"/>
  <c r="I50" i="82"/>
  <c r="H21" i="82"/>
  <c r="H227" i="82"/>
  <c r="H258" i="82"/>
  <c r="I99" i="82"/>
  <c r="H206" i="82"/>
  <c r="H29" i="82"/>
  <c r="H255" i="82"/>
  <c r="I78" i="82"/>
  <c r="I18" i="82"/>
  <c r="H13" i="82"/>
  <c r="H166" i="82"/>
  <c r="H208" i="82"/>
  <c r="I207" i="82"/>
  <c r="I205" i="82"/>
  <c r="H25" i="82"/>
  <c r="H24" i="82"/>
  <c r="H223" i="82"/>
  <c r="H128" i="82"/>
  <c r="H355" i="82"/>
  <c r="H304" i="82"/>
  <c r="H293" i="82"/>
  <c r="H281" i="82"/>
  <c r="H280" i="82"/>
  <c r="I348" i="82"/>
  <c r="I347" i="82"/>
  <c r="I346" i="82"/>
  <c r="I345" i="82"/>
  <c r="H344" i="82"/>
  <c r="I343" i="82"/>
  <c r="H342" i="82"/>
  <c r="H333" i="82"/>
  <c r="H294" i="82"/>
  <c r="I278" i="82"/>
  <c r="I273" i="82"/>
  <c r="I267" i="82"/>
  <c r="H262" i="82"/>
  <c r="I261" i="82"/>
  <c r="H131" i="82"/>
  <c r="H126" i="82"/>
  <c r="H123" i="82"/>
  <c r="H120" i="82"/>
  <c r="H119" i="82"/>
  <c r="H116" i="82"/>
  <c r="H115" i="82"/>
  <c r="H114" i="82"/>
  <c r="I84" i="82"/>
  <c r="H82" i="82"/>
  <c r="H85" i="82"/>
  <c r="I258" i="82"/>
  <c r="I257" i="82"/>
  <c r="I256" i="82"/>
  <c r="I254" i="82"/>
  <c r="H253" i="82"/>
  <c r="H241" i="82"/>
  <c r="I76" i="82"/>
  <c r="I75" i="82"/>
  <c r="H256" i="82"/>
  <c r="I143" i="82"/>
  <c r="I124" i="82"/>
  <c r="I142" i="82"/>
  <c r="H363" i="82"/>
  <c r="H358" i="82"/>
  <c r="H352" i="82"/>
  <c r="H351" i="82"/>
  <c r="H226" i="82"/>
  <c r="H174" i="82"/>
  <c r="H105" i="82"/>
  <c r="H98" i="82"/>
  <c r="H96" i="82"/>
  <c r="I68" i="82"/>
  <c r="I67" i="82"/>
  <c r="H47" i="82"/>
  <c r="H32" i="82"/>
  <c r="H31" i="82"/>
  <c r="H15" i="82"/>
  <c r="I13" i="82"/>
  <c r="H12" i="82"/>
  <c r="H9" i="82"/>
  <c r="H81" i="82"/>
  <c r="H348" i="82"/>
  <c r="I331" i="82"/>
  <c r="H330" i="82"/>
  <c r="H329" i="82"/>
  <c r="H327" i="82"/>
  <c r="H313" i="82"/>
  <c r="H306" i="82"/>
  <c r="H305" i="82"/>
  <c r="H303" i="82"/>
  <c r="I300" i="82"/>
  <c r="H296" i="82"/>
  <c r="H295" i="82"/>
  <c r="H291" i="82"/>
  <c r="H290" i="82"/>
  <c r="H278" i="82"/>
  <c r="H277" i="82"/>
  <c r="H273" i="82"/>
  <c r="H272" i="82"/>
  <c r="H268" i="82"/>
  <c r="H267" i="82"/>
  <c r="H266" i="82"/>
  <c r="H265" i="82"/>
  <c r="H264" i="82"/>
  <c r="H263" i="82"/>
  <c r="H260" i="82"/>
  <c r="H168" i="82"/>
  <c r="I166" i="82"/>
  <c r="H80" i="82"/>
  <c r="I280" i="82"/>
  <c r="I342" i="82"/>
  <c r="I265" i="82"/>
  <c r="I268" i="82"/>
  <c r="H335" i="82"/>
  <c r="I305" i="82"/>
  <c r="G298" i="82"/>
  <c r="H298" i="82" s="1"/>
  <c r="I298" i="82"/>
  <c r="I306" i="82"/>
  <c r="I333" i="82"/>
  <c r="I260" i="82"/>
  <c r="G234" i="82"/>
  <c r="H234" i="82" s="1"/>
  <c r="I234" i="82"/>
  <c r="H219" i="82"/>
  <c r="G279" i="82"/>
  <c r="H279" i="82" s="1"/>
  <c r="I279" i="82"/>
  <c r="H343" i="82"/>
  <c r="I289" i="82"/>
  <c r="I153" i="82"/>
  <c r="I344" i="82"/>
  <c r="I272" i="82"/>
  <c r="I290" i="82"/>
  <c r="I304" i="82"/>
  <c r="I277" i="82"/>
  <c r="H345" i="82"/>
  <c r="I168" i="82"/>
  <c r="I355" i="82"/>
  <c r="I281" i="82"/>
  <c r="I262" i="82"/>
  <c r="G331" i="82"/>
  <c r="H331" i="82" s="1"/>
  <c r="I291" i="82"/>
  <c r="I276" i="82"/>
  <c r="I230" i="82"/>
  <c r="H213" i="82"/>
  <c r="I161" i="82"/>
  <c r="H150" i="82"/>
  <c r="H149" i="82"/>
  <c r="H148" i="82"/>
  <c r="H38" i="82"/>
  <c r="H274" i="82"/>
  <c r="F364" i="82"/>
  <c r="I329" i="82"/>
  <c r="H347" i="82"/>
  <c r="I363" i="82"/>
  <c r="H359" i="82"/>
  <c r="I358" i="82"/>
  <c r="I357" i="82"/>
  <c r="I356" i="82"/>
  <c r="H336" i="82"/>
  <c r="H271" i="82"/>
  <c r="I187" i="82"/>
  <c r="H181" i="82"/>
  <c r="H180" i="82"/>
  <c r="I133" i="82"/>
  <c r="H130" i="82"/>
  <c r="I87" i="82"/>
  <c r="H69" i="82"/>
  <c r="H61" i="82"/>
  <c r="H60" i="82"/>
  <c r="I30" i="82"/>
  <c r="H28" i="82"/>
  <c r="I27" i="82"/>
  <c r="H26" i="82"/>
  <c r="H23" i="82"/>
  <c r="I22" i="82"/>
  <c r="I20" i="82"/>
  <c r="I310" i="82"/>
  <c r="I81" i="82"/>
  <c r="G5" i="82"/>
  <c r="H5" i="82" s="1"/>
  <c r="I96" i="82"/>
  <c r="I330" i="82"/>
  <c r="I317" i="82"/>
  <c r="I316" i="82"/>
  <c r="G133" i="82"/>
  <c r="H133" i="82" s="1"/>
  <c r="G84" i="82"/>
  <c r="H84" i="82" s="1"/>
  <c r="G76" i="82"/>
  <c r="H76" i="82" s="1"/>
  <c r="H53" i="82"/>
  <c r="H2" i="82"/>
  <c r="I308" i="82"/>
  <c r="I82" i="82"/>
  <c r="I130" i="82"/>
  <c r="I352" i="82"/>
  <c r="I115" i="82"/>
  <c r="I12" i="82"/>
  <c r="G75" i="82"/>
  <c r="H75" i="82" s="1"/>
  <c r="I327" i="82"/>
  <c r="H319" i="82"/>
  <c r="H317" i="82"/>
  <c r="H316" i="82"/>
  <c r="H314" i="82"/>
  <c r="I313" i="82"/>
  <c r="I312" i="82"/>
  <c r="I311" i="82"/>
  <c r="H310" i="82"/>
  <c r="H309" i="82"/>
  <c r="I114" i="82"/>
  <c r="H113" i="82"/>
  <c r="H108" i="82"/>
  <c r="I97" i="82"/>
  <c r="I83" i="82"/>
  <c r="I74" i="82"/>
  <c r="I11" i="82"/>
  <c r="I10" i="82"/>
  <c r="H231" i="82"/>
  <c r="H184" i="82"/>
  <c r="I314" i="82"/>
  <c r="I108" i="82"/>
  <c r="I116" i="82"/>
  <c r="I180" i="82"/>
  <c r="I110" i="82"/>
  <c r="I271" i="82"/>
  <c r="I351" i="82"/>
  <c r="I349" i="82"/>
  <c r="I274" i="82"/>
  <c r="I266" i="82"/>
  <c r="I264" i="82"/>
  <c r="I140" i="82"/>
  <c r="I138" i="82"/>
  <c r="H4" i="82"/>
  <c r="F84" i="56"/>
  <c r="F93" i="56" s="1"/>
  <c r="H318" i="82"/>
  <c r="I318" i="82"/>
  <c r="I183" i="82"/>
  <c r="H183" i="82"/>
  <c r="G179" i="82"/>
  <c r="H179" i="82" s="1"/>
  <c r="I179" i="82"/>
  <c r="H135" i="82"/>
  <c r="I135" i="82"/>
  <c r="G95" i="82"/>
  <c r="H95" i="82" s="1"/>
  <c r="I95" i="82"/>
  <c r="I219" i="82"/>
  <c r="H312" i="82"/>
  <c r="I60" i="82"/>
  <c r="I319" i="82"/>
  <c r="H349" i="82"/>
  <c r="I309" i="82"/>
  <c r="F41" i="67"/>
  <c r="F44" i="67" s="1"/>
  <c r="I18" i="71"/>
  <c r="I320" i="82"/>
  <c r="H320" i="82"/>
  <c r="H315" i="82"/>
  <c r="I315" i="82"/>
  <c r="G182" i="82"/>
  <c r="H182" i="82" s="1"/>
  <c r="I182" i="82"/>
  <c r="G177" i="82"/>
  <c r="H177" i="82" s="1"/>
  <c r="I177" i="82"/>
  <c r="G176" i="82"/>
  <c r="H176" i="82" s="1"/>
  <c r="I176" i="82"/>
  <c r="I170" i="82"/>
  <c r="H170" i="82"/>
  <c r="I106" i="82"/>
  <c r="G106" i="82"/>
  <c r="H106" i="82" s="1"/>
  <c r="G70" i="82"/>
  <c r="H70" i="82" s="1"/>
  <c r="I70" i="82"/>
  <c r="I181" i="82"/>
  <c r="I184" i="82"/>
  <c r="I231" i="82"/>
  <c r="I148" i="82"/>
  <c r="I150" i="82"/>
  <c r="I61" i="82"/>
  <c r="I38" i="82"/>
  <c r="H311" i="82"/>
  <c r="I53" i="82"/>
  <c r="F39" i="56"/>
  <c r="F41" i="56" s="1"/>
  <c r="F41" i="58"/>
  <c r="F44" i="58" s="1"/>
  <c r="F104" i="58" s="1"/>
  <c r="F84" i="55"/>
  <c r="F93" i="55" s="1"/>
  <c r="F39" i="55"/>
  <c r="E56" i="57"/>
  <c r="F84" i="57"/>
  <c r="F93" i="57" s="1"/>
  <c r="F39" i="57"/>
  <c r="F41" i="57" s="1"/>
  <c r="H350" i="82"/>
  <c r="G337" i="82"/>
  <c r="H337" i="82" s="1"/>
  <c r="I337" i="82"/>
  <c r="G332" i="82"/>
  <c r="H332" i="82" s="1"/>
  <c r="I332" i="82"/>
  <c r="G172" i="82"/>
  <c r="H172" i="82" s="1"/>
  <c r="I172" i="82"/>
  <c r="G136" i="82"/>
  <c r="H136" i="82" s="1"/>
  <c r="I136" i="82"/>
  <c r="G129" i="82"/>
  <c r="H129" i="82" s="1"/>
  <c r="I129" i="82"/>
  <c r="G118" i="82"/>
  <c r="H118" i="82" s="1"/>
  <c r="I118" i="82"/>
  <c r="H112" i="82"/>
  <c r="I112" i="82"/>
  <c r="G55" i="82"/>
  <c r="H55" i="82" s="1"/>
  <c r="I55" i="82"/>
  <c r="G46" i="82"/>
  <c r="H46" i="82" s="1"/>
  <c r="I46" i="82"/>
  <c r="G42" i="82"/>
  <c r="H42" i="82" s="1"/>
  <c r="I42" i="82"/>
  <c r="H308" i="82"/>
  <c r="I350" i="82"/>
  <c r="H83" i="82"/>
  <c r="F41" i="52"/>
  <c r="F44" i="52" s="1"/>
  <c r="AA70" i="52" s="1"/>
  <c r="AA92" i="52" s="1"/>
  <c r="AA94" i="52" s="1"/>
  <c r="AA152" i="52" s="1"/>
  <c r="AA153" i="52" s="1"/>
  <c r="F39" i="54"/>
  <c r="F84" i="54"/>
  <c r="F93" i="54" s="1"/>
  <c r="F39" i="69"/>
  <c r="E120" i="52"/>
  <c r="I164" i="82"/>
  <c r="O8" i="84"/>
  <c r="P8" i="84" s="1"/>
  <c r="O9" i="84"/>
  <c r="P9" i="84" s="1"/>
  <c r="I335" i="82"/>
  <c r="H334" i="82"/>
  <c r="I235" i="82"/>
  <c r="I175" i="82"/>
  <c r="I149" i="82"/>
  <c r="I123" i="82"/>
  <c r="I103" i="82"/>
  <c r="I41" i="82"/>
  <c r="I9" i="82"/>
  <c r="I5" i="82"/>
  <c r="I299" i="82"/>
  <c r="H289" i="82"/>
  <c r="H257" i="82"/>
  <c r="H254" i="82"/>
  <c r="I237" i="82"/>
  <c r="I217" i="82"/>
  <c r="I212" i="82"/>
  <c r="I202" i="82"/>
  <c r="I197" i="82"/>
  <c r="I193" i="82"/>
  <c r="I126" i="82"/>
  <c r="I119" i="82"/>
  <c r="I94" i="82"/>
  <c r="H110" i="82"/>
  <c r="H259" i="82"/>
  <c r="I259" i="82"/>
  <c r="I169" i="82"/>
  <c r="H169" i="82"/>
  <c r="I132" i="82"/>
  <c r="H132" i="82"/>
  <c r="I93" i="82"/>
  <c r="H93" i="82"/>
  <c r="I65" i="82"/>
  <c r="H65" i="82"/>
  <c r="H43" i="82"/>
  <c r="I43" i="82"/>
  <c r="H40" i="82"/>
  <c r="I40" i="82"/>
  <c r="H33" i="82"/>
  <c r="I33" i="82"/>
  <c r="I221" i="82"/>
  <c r="H221" i="82"/>
  <c r="H167" i="82"/>
  <c r="I167" i="82"/>
  <c r="H134" i="82"/>
  <c r="I134" i="82"/>
  <c r="I127" i="82"/>
  <c r="H127" i="82"/>
  <c r="H125" i="82"/>
  <c r="I125" i="82"/>
  <c r="I122" i="82"/>
  <c r="H122" i="82"/>
  <c r="I89" i="82"/>
  <c r="H89" i="82"/>
  <c r="I72" i="82"/>
  <c r="H72" i="82"/>
  <c r="H66" i="82"/>
  <c r="I66" i="82"/>
  <c r="I62" i="82"/>
  <c r="H62" i="82"/>
  <c r="I48" i="82"/>
  <c r="H48" i="82"/>
  <c r="H34" i="82"/>
  <c r="I34" i="82"/>
  <c r="H328" i="82"/>
  <c r="I328" i="82"/>
  <c r="H220" i="82"/>
  <c r="I220" i="82"/>
  <c r="H173" i="82"/>
  <c r="I173" i="82"/>
  <c r="H160" i="82"/>
  <c r="I160" i="82"/>
  <c r="I151" i="82"/>
  <c r="H151" i="82"/>
  <c r="H91" i="82"/>
  <c r="I91" i="82"/>
  <c r="H73" i="82"/>
  <c r="I73" i="82"/>
  <c r="H63" i="82"/>
  <c r="I63" i="82"/>
  <c r="H54" i="82"/>
  <c r="I54" i="82"/>
  <c r="I35" i="82"/>
  <c r="H35" i="82"/>
  <c r="H275" i="82"/>
  <c r="I275" i="82"/>
  <c r="H171" i="82"/>
  <c r="I171" i="82"/>
  <c r="H92" i="82"/>
  <c r="I92" i="82"/>
  <c r="H64" i="82"/>
  <c r="I64" i="82"/>
  <c r="I36" i="82"/>
  <c r="H36" i="82"/>
  <c r="H67" i="82"/>
  <c r="H237" i="82"/>
  <c r="H276" i="82"/>
  <c r="H153" i="82"/>
  <c r="H102" i="82"/>
  <c r="H45" i="82"/>
  <c r="H10" i="82"/>
  <c r="H41" i="82"/>
  <c r="H193" i="82"/>
  <c r="H57" i="82"/>
  <c r="H56" i="82"/>
  <c r="H357" i="82"/>
  <c r="I359" i="82"/>
  <c r="H299" i="82"/>
  <c r="H175" i="82"/>
  <c r="I362" i="82"/>
  <c r="H362" i="82"/>
  <c r="I360" i="82"/>
  <c r="H360" i="82"/>
  <c r="I326" i="82"/>
  <c r="H326" i="82"/>
  <c r="H325" i="82"/>
  <c r="I325" i="82"/>
  <c r="I324" i="82"/>
  <c r="H324" i="82"/>
  <c r="I323" i="82"/>
  <c r="H323" i="82"/>
  <c r="I322" i="82"/>
  <c r="H322" i="82"/>
  <c r="H321" i="82"/>
  <c r="I321" i="82"/>
  <c r="H252" i="82"/>
  <c r="I252" i="82"/>
  <c r="H251" i="82"/>
  <c r="I251" i="82"/>
  <c r="I250" i="82"/>
  <c r="H250" i="82"/>
  <c r="H249" i="82"/>
  <c r="I249" i="82"/>
  <c r="H248" i="82"/>
  <c r="I248" i="82"/>
  <c r="I247" i="82"/>
  <c r="H247" i="82"/>
  <c r="H246" i="82"/>
  <c r="I246" i="82"/>
  <c r="H245" i="82"/>
  <c r="I245" i="82"/>
  <c r="I244" i="82"/>
  <c r="H244" i="82"/>
  <c r="I243" i="82"/>
  <c r="H243" i="82"/>
  <c r="H239" i="82"/>
  <c r="I239" i="82"/>
  <c r="H238" i="82"/>
  <c r="I238" i="82"/>
  <c r="I216" i="82"/>
  <c r="H216" i="82"/>
  <c r="I215" i="82"/>
  <c r="H215" i="82"/>
  <c r="H214" i="82"/>
  <c r="I214" i="82"/>
  <c r="H209" i="82"/>
  <c r="I209" i="82"/>
  <c r="I163" i="82"/>
  <c r="H163" i="82"/>
  <c r="H162" i="82"/>
  <c r="I162" i="82"/>
  <c r="H144" i="82"/>
  <c r="I144" i="82"/>
  <c r="I39" i="82"/>
  <c r="H39" i="82"/>
  <c r="H16" i="82"/>
  <c r="I16" i="82"/>
  <c r="I8" i="82"/>
  <c r="H8" i="82"/>
  <c r="I7" i="82"/>
  <c r="H7" i="82"/>
  <c r="H202" i="82"/>
  <c r="H354" i="82"/>
  <c r="I354" i="82"/>
  <c r="I353" i="82"/>
  <c r="H353" i="82"/>
  <c r="I341" i="82"/>
  <c r="H341" i="82"/>
  <c r="I340" i="82"/>
  <c r="H340" i="82"/>
  <c r="H339" i="82"/>
  <c r="I339" i="82"/>
  <c r="H338" i="82"/>
  <c r="I338" i="82"/>
  <c r="H288" i="82"/>
  <c r="I288" i="82"/>
  <c r="I287" i="82"/>
  <c r="H287" i="82"/>
  <c r="I286" i="82"/>
  <c r="H286" i="82"/>
  <c r="H285" i="82"/>
  <c r="I285" i="82"/>
  <c r="I284" i="82"/>
  <c r="H284" i="82"/>
  <c r="I283" i="82"/>
  <c r="H283" i="82"/>
  <c r="H270" i="82"/>
  <c r="I270" i="82"/>
  <c r="I269" i="82"/>
  <c r="H269" i="82"/>
  <c r="I229" i="82"/>
  <c r="H229" i="82"/>
  <c r="H225" i="82"/>
  <c r="I225" i="82"/>
  <c r="I224" i="82"/>
  <c r="H224" i="82"/>
  <c r="I165" i="82"/>
  <c r="H165" i="82"/>
  <c r="I159" i="82"/>
  <c r="H159" i="82"/>
  <c r="I158" i="82"/>
  <c r="H158" i="82"/>
  <c r="H157" i="82"/>
  <c r="I157" i="82"/>
  <c r="I156" i="82"/>
  <c r="H156" i="82"/>
  <c r="H155" i="82"/>
  <c r="I155" i="82"/>
  <c r="I154" i="82"/>
  <c r="H154" i="82"/>
  <c r="I101" i="82"/>
  <c r="H101" i="82"/>
  <c r="I86" i="82"/>
  <c r="H86" i="82"/>
  <c r="H52" i="82"/>
  <c r="I52" i="82"/>
  <c r="I37" i="82"/>
  <c r="H37" i="82"/>
  <c r="I307" i="82"/>
  <c r="H307" i="82"/>
  <c r="I302" i="82"/>
  <c r="H302" i="82"/>
  <c r="H301" i="82"/>
  <c r="I301" i="82"/>
  <c r="H198" i="82"/>
  <c r="I198" i="82"/>
  <c r="H196" i="82"/>
  <c r="I196" i="82"/>
  <c r="I195" i="82"/>
  <c r="H195" i="82"/>
  <c r="I194" i="82"/>
  <c r="H194" i="82"/>
  <c r="H111" i="82"/>
  <c r="I111" i="82"/>
  <c r="H14" i="82"/>
  <c r="I14" i="82"/>
  <c r="I3" i="82"/>
  <c r="H3" i="82"/>
  <c r="I204" i="82"/>
  <c r="H204" i="82"/>
  <c r="H203" i="82"/>
  <c r="I203" i="82"/>
  <c r="H201" i="82"/>
  <c r="I201" i="82"/>
  <c r="H200" i="82"/>
  <c r="I200" i="82"/>
  <c r="I199" i="82"/>
  <c r="H199" i="82"/>
  <c r="H186" i="82"/>
  <c r="I186" i="82"/>
  <c r="H139" i="82"/>
  <c r="I139" i="82"/>
  <c r="H71" i="82"/>
  <c r="I71" i="82"/>
  <c r="I58" i="82"/>
  <c r="H58" i="82"/>
  <c r="H44" i="82"/>
  <c r="I44" i="82"/>
  <c r="H17" i="82"/>
  <c r="I17" i="82"/>
  <c r="H68" i="82"/>
  <c r="H164" i="82"/>
  <c r="I49" i="82"/>
  <c r="H94" i="82"/>
  <c r="H187" i="82"/>
  <c r="I336" i="82"/>
  <c r="I232" i="82"/>
  <c r="H211" i="82"/>
  <c r="I210" i="82"/>
  <c r="H191" i="82"/>
  <c r="I190" i="82"/>
  <c r="I188" i="82"/>
  <c r="I146" i="82"/>
  <c r="I121" i="82"/>
  <c r="H97" i="82"/>
  <c r="H77" i="82"/>
  <c r="I57" i="82"/>
  <c r="I45" i="82"/>
  <c r="H51" i="82"/>
  <c r="H230" i="82"/>
  <c r="H74" i="82"/>
  <c r="H212" i="82"/>
  <c r="H217" i="82"/>
  <c r="H140" i="82"/>
  <c r="H361" i="82"/>
  <c r="H235" i="82"/>
  <c r="I303" i="82"/>
  <c r="I297" i="82"/>
  <c r="I296" i="82"/>
  <c r="I295" i="82"/>
  <c r="I294" i="82"/>
  <c r="I293" i="82"/>
  <c r="I292" i="82"/>
  <c r="I218" i="82"/>
  <c r="I213" i="82"/>
  <c r="I185" i="82"/>
  <c r="H141" i="82"/>
  <c r="H59" i="82"/>
  <c r="I31" i="82"/>
  <c r="I4" i="82"/>
  <c r="I282" i="82"/>
  <c r="H282" i="82"/>
  <c r="H222" i="82"/>
  <c r="I222" i="82"/>
  <c r="H178" i="82"/>
  <c r="I178" i="82"/>
  <c r="I334" i="82"/>
  <c r="H228" i="82"/>
  <c r="H143" i="82"/>
  <c r="H124" i="82"/>
  <c r="H297" i="82"/>
  <c r="H292" i="82"/>
  <c r="H6" i="82"/>
  <c r="I109" i="82"/>
  <c r="H109" i="82"/>
  <c r="EF170" i="55" l="1"/>
  <c r="EF171" i="55" s="1"/>
  <c r="EF152" i="55"/>
  <c r="EF153" i="55" s="1"/>
  <c r="EF157" i="55" s="1"/>
  <c r="EC152" i="66"/>
  <c r="EC153" i="66" s="1"/>
  <c r="EC155" i="66" s="1"/>
  <c r="EC170" i="66"/>
  <c r="EC171" i="66" s="1"/>
  <c r="EC158" i="66"/>
  <c r="EH152" i="55"/>
  <c r="EH153" i="55" s="1"/>
  <c r="EH170" i="55"/>
  <c r="EH171" i="55" s="1"/>
  <c r="EB170" i="67"/>
  <c r="EB171" i="67" s="1"/>
  <c r="EB152" i="67"/>
  <c r="EB153" i="67" s="1"/>
  <c r="EH170" i="57"/>
  <c r="EH171" i="57" s="1"/>
  <c r="EH152" i="57"/>
  <c r="EH153" i="57" s="1"/>
  <c r="DU152" i="60"/>
  <c r="DU153" i="60" s="1"/>
  <c r="DU155" i="60" s="1"/>
  <c r="DU170" i="60"/>
  <c r="DU171" i="60" s="1"/>
  <c r="EF170" i="37"/>
  <c r="EF171" i="37" s="1"/>
  <c r="EF152" i="37"/>
  <c r="EF153" i="37" s="1"/>
  <c r="EF156" i="37" s="1"/>
  <c r="DW170" i="57"/>
  <c r="DW171" i="57" s="1"/>
  <c r="DW152" i="57"/>
  <c r="DW153" i="57" s="1"/>
  <c r="DW156" i="57" s="1"/>
  <c r="EB170" i="56"/>
  <c r="EB171" i="56" s="1"/>
  <c r="EB152" i="56"/>
  <c r="EB153" i="56" s="1"/>
  <c r="EB156" i="56" s="1"/>
  <c r="EF170" i="58"/>
  <c r="EF171" i="58" s="1"/>
  <c r="EF152" i="58"/>
  <c r="EF153" i="58" s="1"/>
  <c r="EB170" i="60"/>
  <c r="EB171" i="60" s="1"/>
  <c r="EB152" i="60"/>
  <c r="EB153" i="60" s="1"/>
  <c r="EB158" i="60"/>
  <c r="DW170" i="55"/>
  <c r="DW171" i="55" s="1"/>
  <c r="DW152" i="55"/>
  <c r="DW153" i="55" s="1"/>
  <c r="DW156" i="55" s="1"/>
  <c r="DW170" i="37"/>
  <c r="DW171" i="37" s="1"/>
  <c r="DW152" i="37"/>
  <c r="DW153" i="37" s="1"/>
  <c r="DU152" i="52"/>
  <c r="DU153" i="52" s="1"/>
  <c r="DU170" i="52"/>
  <c r="DU171" i="52" s="1"/>
  <c r="EH170" i="54"/>
  <c r="EH171" i="54" s="1"/>
  <c r="EH152" i="54"/>
  <c r="EH153" i="54" s="1"/>
  <c r="EF170" i="54"/>
  <c r="EF171" i="54" s="1"/>
  <c r="EF152" i="54"/>
  <c r="EF153" i="54" s="1"/>
  <c r="EF156" i="54"/>
  <c r="EQ152" i="58"/>
  <c r="EQ153" i="58" s="1"/>
  <c r="EQ170" i="58"/>
  <c r="EQ171" i="58" s="1"/>
  <c r="DU170" i="56"/>
  <c r="DU171" i="56" s="1"/>
  <c r="DU152" i="56"/>
  <c r="DU153" i="56" s="1"/>
  <c r="EB152" i="74"/>
  <c r="EB153" i="74" s="1"/>
  <c r="EB170" i="74"/>
  <c r="EB171" i="74" s="1"/>
  <c r="EH152" i="58"/>
  <c r="EH153" i="58" s="1"/>
  <c r="EH157" i="58" s="1"/>
  <c r="EH170" i="58"/>
  <c r="EH171" i="58" s="1"/>
  <c r="EQ170" i="55"/>
  <c r="EQ171" i="55" s="1"/>
  <c r="EQ152" i="55"/>
  <c r="EQ153" i="55" s="1"/>
  <c r="EQ158" i="55" s="1"/>
  <c r="EB170" i="70"/>
  <c r="EB171" i="70" s="1"/>
  <c r="EB152" i="70"/>
  <c r="EB153" i="70" s="1"/>
  <c r="EB157" i="70" s="1"/>
  <c r="DW170" i="54"/>
  <c r="DW171" i="54" s="1"/>
  <c r="DW152" i="54"/>
  <c r="DW153" i="54" s="1"/>
  <c r="DW156" i="54" s="1"/>
  <c r="DU152" i="70"/>
  <c r="DU153" i="70" s="1"/>
  <c r="DU170" i="70"/>
  <c r="DU171" i="70" s="1"/>
  <c r="DU170" i="64"/>
  <c r="DU171" i="64" s="1"/>
  <c r="DU152" i="64"/>
  <c r="DU153" i="64" s="1"/>
  <c r="EF170" i="57"/>
  <c r="EF171" i="57" s="1"/>
  <c r="EF152" i="57"/>
  <c r="EF153" i="57" s="1"/>
  <c r="EB170" i="64"/>
  <c r="EB171" i="64" s="1"/>
  <c r="EB152" i="64"/>
  <c r="EQ170" i="54"/>
  <c r="EQ171" i="54" s="1"/>
  <c r="EQ152" i="54"/>
  <c r="EQ153" i="54" s="1"/>
  <c r="EQ155" i="54" s="1"/>
  <c r="DU170" i="67"/>
  <c r="DU171" i="67" s="1"/>
  <c r="DU152" i="67"/>
  <c r="DU153" i="67" s="1"/>
  <c r="DU157" i="67" s="1"/>
  <c r="DW170" i="58"/>
  <c r="DW171" i="58" s="1"/>
  <c r="DW152" i="58"/>
  <c r="DW153" i="58" s="1"/>
  <c r="DW155" i="58" s="1"/>
  <c r="DW156" i="58"/>
  <c r="DW157" i="58"/>
  <c r="DW158" i="58"/>
  <c r="EB152" i="69"/>
  <c r="EB170" i="69"/>
  <c r="EB171" i="69" s="1"/>
  <c r="EJ170" i="66"/>
  <c r="EJ171" i="66" s="1"/>
  <c r="EJ152" i="66"/>
  <c r="EJ153" i="66" s="1"/>
  <c r="EJ156" i="66" s="1"/>
  <c r="EQ170" i="57"/>
  <c r="EQ171" i="57" s="1"/>
  <c r="EQ152" i="57"/>
  <c r="EQ153" i="57" s="1"/>
  <c r="EQ158" i="57" s="1"/>
  <c r="DU170" i="74"/>
  <c r="DU171" i="74" s="1"/>
  <c r="DU152" i="74"/>
  <c r="DU153" i="74" s="1"/>
  <c r="DU152" i="69"/>
  <c r="DU153" i="69" s="1"/>
  <c r="DU155" i="69" s="1"/>
  <c r="DU170" i="69"/>
  <c r="DU171" i="69" s="1"/>
  <c r="EB152" i="52"/>
  <c r="EB153" i="52" s="1"/>
  <c r="EB158" i="52" s="1"/>
  <c r="EB170" i="52"/>
  <c r="EB171" i="52" s="1"/>
  <c r="EB155" i="52"/>
  <c r="EH170" i="37"/>
  <c r="EH171" i="37" s="1"/>
  <c r="EH152" i="37"/>
  <c r="EH153" i="37" s="1"/>
  <c r="EQ170" i="37"/>
  <c r="EQ171" i="37" s="1"/>
  <c r="EQ152" i="37"/>
  <c r="EQ153" i="37" s="1"/>
  <c r="EQ158" i="37" s="1"/>
  <c r="BX158" i="37"/>
  <c r="CL157" i="67"/>
  <c r="CL157" i="57"/>
  <c r="BC154" i="70"/>
  <c r="BC159" i="70" s="1"/>
  <c r="BC172" i="70" s="1"/>
  <c r="BC173" i="70" s="1"/>
  <c r="BC174" i="70" s="1"/>
  <c r="BQ155" i="56"/>
  <c r="CE155" i="55"/>
  <c r="CE158" i="56"/>
  <c r="BJ156" i="70"/>
  <c r="BQ157" i="56"/>
  <c r="BQ156" i="69"/>
  <c r="BJ155" i="69"/>
  <c r="BX157" i="37"/>
  <c r="CL157" i="60"/>
  <c r="CL155" i="70"/>
  <c r="CL157" i="69"/>
  <c r="BQ158" i="66"/>
  <c r="CE156" i="64"/>
  <c r="BQ155" i="67"/>
  <c r="CL158" i="70"/>
  <c r="BX158" i="56"/>
  <c r="BQ157" i="64"/>
  <c r="DP152" i="54"/>
  <c r="DP153" i="54" s="1"/>
  <c r="DP158" i="54" s="1"/>
  <c r="DP170" i="54"/>
  <c r="DP171" i="54" s="1"/>
  <c r="BX155" i="56"/>
  <c r="DP170" i="37"/>
  <c r="DP171" i="37" s="1"/>
  <c r="DP152" i="37"/>
  <c r="DP153" i="37" s="1"/>
  <c r="DP155" i="37" s="1"/>
  <c r="BX156" i="69"/>
  <c r="BQ157" i="69"/>
  <c r="DP152" i="58"/>
  <c r="DP153" i="58" s="1"/>
  <c r="DP157" i="58" s="1"/>
  <c r="DP170" i="58"/>
  <c r="DP171" i="58" s="1"/>
  <c r="DP170" i="57"/>
  <c r="DP171" i="57" s="1"/>
  <c r="DP152" i="57"/>
  <c r="DP153" i="57" s="1"/>
  <c r="DP157" i="57" s="1"/>
  <c r="CS153" i="70"/>
  <c r="CS158" i="70" s="1"/>
  <c r="BX157" i="66"/>
  <c r="DP170" i="55"/>
  <c r="DP171" i="55" s="1"/>
  <c r="DP152" i="55"/>
  <c r="DP153" i="55" s="1"/>
  <c r="CE157" i="56"/>
  <c r="CL156" i="70"/>
  <c r="BX155" i="66"/>
  <c r="DN170" i="52"/>
  <c r="DN171" i="52" s="1"/>
  <c r="DN152" i="52"/>
  <c r="CE155" i="56"/>
  <c r="CL155" i="69"/>
  <c r="CS158" i="60"/>
  <c r="CT156" i="66"/>
  <c r="CL158" i="69"/>
  <c r="CL157" i="64"/>
  <c r="BJ156" i="74"/>
  <c r="BQ155" i="69"/>
  <c r="CT157" i="66"/>
  <c r="BJ156" i="55"/>
  <c r="BJ158" i="70"/>
  <c r="BJ158" i="74"/>
  <c r="CL158" i="67"/>
  <c r="BQ157" i="67"/>
  <c r="BX156" i="74"/>
  <c r="BX157" i="56"/>
  <c r="BJ158" i="60"/>
  <c r="CT158" i="66"/>
  <c r="BJ157" i="55"/>
  <c r="BJ155" i="74"/>
  <c r="BX158" i="60"/>
  <c r="CE156" i="67"/>
  <c r="CL156" i="67"/>
  <c r="CE158" i="67"/>
  <c r="CF157" i="66"/>
  <c r="CE158" i="60"/>
  <c r="BX158" i="66"/>
  <c r="BJ157" i="64"/>
  <c r="CE155" i="64"/>
  <c r="BX157" i="52"/>
  <c r="CE156" i="56"/>
  <c r="CM156" i="66"/>
  <c r="CE155" i="67"/>
  <c r="BX158" i="69"/>
  <c r="CE155" i="60"/>
  <c r="BX156" i="66"/>
  <c r="BJ158" i="64"/>
  <c r="CL156" i="69"/>
  <c r="BJ156" i="69"/>
  <c r="CE155" i="74"/>
  <c r="BQ158" i="56"/>
  <c r="BQ155" i="74"/>
  <c r="CE158" i="64"/>
  <c r="BX155" i="52"/>
  <c r="BX155" i="37"/>
  <c r="BX158" i="52"/>
  <c r="CE157" i="52"/>
  <c r="BQ155" i="52"/>
  <c r="BQ156" i="52"/>
  <c r="CE158" i="52"/>
  <c r="BJ157" i="52"/>
  <c r="CE156" i="52"/>
  <c r="BX157" i="57"/>
  <c r="CE155" i="54"/>
  <c r="CE155" i="57"/>
  <c r="CE158" i="54"/>
  <c r="CL158" i="37"/>
  <c r="CE158" i="57"/>
  <c r="BQ155" i="55"/>
  <c r="CL156" i="58"/>
  <c r="CE155" i="58"/>
  <c r="BQ157" i="57"/>
  <c r="BX156" i="57"/>
  <c r="BJ156" i="54"/>
  <c r="CS155" i="37"/>
  <c r="CS156" i="37"/>
  <c r="CS157" i="37"/>
  <c r="BQ157" i="37"/>
  <c r="BQ156" i="37"/>
  <c r="CL155" i="37"/>
  <c r="BJ157" i="58"/>
  <c r="CS158" i="37"/>
  <c r="BQ155" i="37"/>
  <c r="CE157" i="57"/>
  <c r="CL156" i="37"/>
  <c r="BQ158" i="55"/>
  <c r="BX157" i="55"/>
  <c r="BJ158" i="57"/>
  <c r="BQ156" i="55"/>
  <c r="CS158" i="57"/>
  <c r="BX156" i="55"/>
  <c r="CL156" i="57"/>
  <c r="BQ153" i="54"/>
  <c r="BQ155" i="54" s="1"/>
  <c r="BQ157" i="55"/>
  <c r="BX158" i="55"/>
  <c r="CL156" i="54"/>
  <c r="BX158" i="67"/>
  <c r="BX157" i="67"/>
  <c r="BX156" i="67"/>
  <c r="BX155" i="67"/>
  <c r="DN170" i="55"/>
  <c r="DN171" i="55" s="1"/>
  <c r="DN152" i="55"/>
  <c r="DN153" i="55" s="1"/>
  <c r="EO170" i="37"/>
  <c r="EO171" i="37" s="1"/>
  <c r="EO152" i="37"/>
  <c r="EO153" i="37" s="1"/>
  <c r="DG170" i="37"/>
  <c r="DG171" i="37" s="1"/>
  <c r="DG152" i="37"/>
  <c r="DG153" i="37" s="1"/>
  <c r="DG156" i="37" s="1"/>
  <c r="DN170" i="74"/>
  <c r="DN171" i="74" s="1"/>
  <c r="DN152" i="74"/>
  <c r="DN153" i="74" s="1"/>
  <c r="DN155" i="74" s="1"/>
  <c r="CZ170" i="55"/>
  <c r="CZ171" i="55" s="1"/>
  <c r="CZ152" i="55"/>
  <c r="CZ153" i="55" s="1"/>
  <c r="DG170" i="56"/>
  <c r="DG171" i="56" s="1"/>
  <c r="DG152" i="56"/>
  <c r="DG153" i="56" s="1"/>
  <c r="DN170" i="64"/>
  <c r="DN171" i="64" s="1"/>
  <c r="DN152" i="64"/>
  <c r="DN153" i="64" s="1"/>
  <c r="EI170" i="60"/>
  <c r="EI171" i="60" s="1"/>
  <c r="EI152" i="60"/>
  <c r="EI153" i="60" s="1"/>
  <c r="EI156" i="60" s="1"/>
  <c r="EQ170" i="66"/>
  <c r="EQ171" i="66" s="1"/>
  <c r="EQ152" i="66"/>
  <c r="EQ153" i="66" s="1"/>
  <c r="EQ157" i="66" s="1"/>
  <c r="CE157" i="37"/>
  <c r="BJ155" i="57"/>
  <c r="CM157" i="66"/>
  <c r="CE157" i="55"/>
  <c r="CS153" i="74"/>
  <c r="CS158" i="74" s="1"/>
  <c r="CL156" i="52"/>
  <c r="CE157" i="70"/>
  <c r="BQ156" i="60"/>
  <c r="BQ156" i="64"/>
  <c r="CL158" i="74"/>
  <c r="BX153" i="70"/>
  <c r="BX155" i="70" s="1"/>
  <c r="BJ157" i="60"/>
  <c r="CS156" i="57"/>
  <c r="CL158" i="58"/>
  <c r="BX155" i="54"/>
  <c r="CE157" i="74"/>
  <c r="BQ155" i="66"/>
  <c r="BJ155" i="58"/>
  <c r="CE158" i="58"/>
  <c r="CE157" i="69"/>
  <c r="BQ158" i="57"/>
  <c r="BX157" i="60"/>
  <c r="CL155" i="56"/>
  <c r="CL156" i="55"/>
  <c r="BX155" i="74"/>
  <c r="DG170" i="74"/>
  <c r="DG171" i="74" s="1"/>
  <c r="DG152" i="74"/>
  <c r="DG153" i="74" s="1"/>
  <c r="DN170" i="57"/>
  <c r="DN171" i="57" s="1"/>
  <c r="DN152" i="57"/>
  <c r="DN153" i="57" s="1"/>
  <c r="CZ170" i="56"/>
  <c r="CZ171" i="56" s="1"/>
  <c r="CZ152" i="56"/>
  <c r="CZ153" i="56" s="1"/>
  <c r="DG170" i="64"/>
  <c r="DG171" i="64" s="1"/>
  <c r="DG152" i="64"/>
  <c r="DG153" i="64" s="1"/>
  <c r="DN170" i="67"/>
  <c r="DN171" i="67" s="1"/>
  <c r="DN152" i="67"/>
  <c r="DN153" i="67" s="1"/>
  <c r="EI170" i="56"/>
  <c r="EI171" i="56" s="1"/>
  <c r="EI152" i="56"/>
  <c r="CE158" i="37"/>
  <c r="CS156" i="67"/>
  <c r="BJ158" i="37"/>
  <c r="CS155" i="64"/>
  <c r="CL155" i="52"/>
  <c r="BQ155" i="60"/>
  <c r="CS157" i="54"/>
  <c r="CS153" i="56"/>
  <c r="CS158" i="56" s="1"/>
  <c r="CL155" i="74"/>
  <c r="CS155" i="57"/>
  <c r="BX158" i="54"/>
  <c r="CS155" i="69"/>
  <c r="CE156" i="74"/>
  <c r="BQ157" i="66"/>
  <c r="DA158" i="66"/>
  <c r="CE158" i="69"/>
  <c r="CL157" i="56"/>
  <c r="CL157" i="55"/>
  <c r="BX158" i="74"/>
  <c r="CZ170" i="37"/>
  <c r="CZ171" i="37" s="1"/>
  <c r="CZ152" i="37"/>
  <c r="DG170" i="57"/>
  <c r="DG171" i="57" s="1"/>
  <c r="DG152" i="57"/>
  <c r="DG153" i="57" s="1"/>
  <c r="DN170" i="60"/>
  <c r="DN171" i="60" s="1"/>
  <c r="DN152" i="60"/>
  <c r="DN153" i="60" s="1"/>
  <c r="CZ170" i="64"/>
  <c r="CZ171" i="64" s="1"/>
  <c r="CZ152" i="64"/>
  <c r="CZ153" i="64" s="1"/>
  <c r="DG170" i="67"/>
  <c r="DG171" i="67" s="1"/>
  <c r="DG152" i="67"/>
  <c r="DG153" i="67" s="1"/>
  <c r="DN170" i="70"/>
  <c r="DN171" i="70" s="1"/>
  <c r="DN152" i="70"/>
  <c r="DN153" i="70" s="1"/>
  <c r="DN156" i="70" s="1"/>
  <c r="EO170" i="57"/>
  <c r="EO171" i="57" s="1"/>
  <c r="EO152" i="57"/>
  <c r="EO153" i="57" s="1"/>
  <c r="BJ153" i="67"/>
  <c r="BJ155" i="67" s="1"/>
  <c r="BX157" i="64"/>
  <c r="BJ157" i="57"/>
  <c r="CS158" i="67"/>
  <c r="BJ156" i="37"/>
  <c r="CS156" i="64"/>
  <c r="CL157" i="52"/>
  <c r="BQ158" i="60"/>
  <c r="CS155" i="54"/>
  <c r="BX156" i="54"/>
  <c r="CS156" i="69"/>
  <c r="DA157" i="66"/>
  <c r="CE155" i="69"/>
  <c r="CZ170" i="74"/>
  <c r="CZ171" i="74" s="1"/>
  <c r="CZ152" i="74"/>
  <c r="CZ153" i="74" s="1"/>
  <c r="CZ158" i="74" s="1"/>
  <c r="DG170" i="60"/>
  <c r="DG171" i="60" s="1"/>
  <c r="DG152" i="60"/>
  <c r="DG153" i="60" s="1"/>
  <c r="DV170" i="66"/>
  <c r="DV171" i="66" s="1"/>
  <c r="DV152" i="66"/>
  <c r="DV153" i="66" s="1"/>
  <c r="DV158" i="66" s="1"/>
  <c r="CZ170" i="67"/>
  <c r="CZ171" i="67" s="1"/>
  <c r="CZ152" i="67"/>
  <c r="CZ153" i="67" s="1"/>
  <c r="DG170" i="70"/>
  <c r="DG171" i="70" s="1"/>
  <c r="DG152" i="70"/>
  <c r="DG153" i="70" s="1"/>
  <c r="EI170" i="69"/>
  <c r="EI171" i="69" s="1"/>
  <c r="EI152" i="69"/>
  <c r="EI153" i="69" s="1"/>
  <c r="EO170" i="58"/>
  <c r="EO171" i="58" s="1"/>
  <c r="EO152" i="58"/>
  <c r="EO153" i="58" s="1"/>
  <c r="EO158" i="58" s="1"/>
  <c r="BX156" i="64"/>
  <c r="CS157" i="60"/>
  <c r="CS157" i="67"/>
  <c r="BJ155" i="37"/>
  <c r="CS158" i="64"/>
  <c r="CS158" i="54"/>
  <c r="CS153" i="52"/>
  <c r="CS157" i="52" s="1"/>
  <c r="BQ153" i="70"/>
  <c r="BQ157" i="70" s="1"/>
  <c r="CS157" i="69"/>
  <c r="CS153" i="55"/>
  <c r="CS156" i="55" s="1"/>
  <c r="DA155" i="66"/>
  <c r="CL155" i="54"/>
  <c r="AH154" i="69"/>
  <c r="AH159" i="69" s="1"/>
  <c r="AH172" i="69" s="1"/>
  <c r="AH173" i="69" s="1"/>
  <c r="BL22" i="73" s="1"/>
  <c r="CZ170" i="57"/>
  <c r="CZ171" i="57" s="1"/>
  <c r="CZ152" i="57"/>
  <c r="CZ153" i="57" s="1"/>
  <c r="DO170" i="66"/>
  <c r="DO171" i="66" s="1"/>
  <c r="DO152" i="66"/>
  <c r="DO153" i="66" s="1"/>
  <c r="DO158" i="66" s="1"/>
  <c r="DN170" i="69"/>
  <c r="DN171" i="69" s="1"/>
  <c r="DN152" i="69"/>
  <c r="DN153" i="69" s="1"/>
  <c r="DN158" i="69" s="1"/>
  <c r="CZ170" i="70"/>
  <c r="CZ171" i="70" s="1"/>
  <c r="CZ152" i="70"/>
  <c r="CZ153" i="70" s="1"/>
  <c r="DN170" i="58"/>
  <c r="DN171" i="58" s="1"/>
  <c r="DN152" i="58"/>
  <c r="DN153" i="58" s="1"/>
  <c r="EO170" i="54"/>
  <c r="EO171" i="54" s="1"/>
  <c r="EO152" i="54"/>
  <c r="EO153" i="54" s="1"/>
  <c r="EO170" i="55"/>
  <c r="EO171" i="55" s="1"/>
  <c r="EO152" i="55"/>
  <c r="EO153" i="55" s="1"/>
  <c r="BX158" i="64"/>
  <c r="CS156" i="60"/>
  <c r="BQ156" i="74"/>
  <c r="BX156" i="52"/>
  <c r="CZ170" i="60"/>
  <c r="CZ171" i="60" s="1"/>
  <c r="CZ152" i="60"/>
  <c r="CZ153" i="60" s="1"/>
  <c r="DG170" i="69"/>
  <c r="DG171" i="69" s="1"/>
  <c r="DG152" i="69"/>
  <c r="DG153" i="69" s="1"/>
  <c r="DG170" i="52"/>
  <c r="DG171" i="52" s="1"/>
  <c r="DG152" i="52"/>
  <c r="DG153" i="52" s="1"/>
  <c r="DG157" i="52" s="1"/>
  <c r="DG170" i="58"/>
  <c r="DG171" i="58" s="1"/>
  <c r="DG152" i="58"/>
  <c r="DG153" i="58" s="1"/>
  <c r="DN170" i="54"/>
  <c r="DN171" i="54" s="1"/>
  <c r="DN152" i="54"/>
  <c r="DN153" i="54" s="1"/>
  <c r="DN157" i="54" s="1"/>
  <c r="EI170" i="67"/>
  <c r="EI171" i="67" s="1"/>
  <c r="EI152" i="67"/>
  <c r="EI153" i="67" s="1"/>
  <c r="EI170" i="70"/>
  <c r="EI171" i="70" s="1"/>
  <c r="EI152" i="70"/>
  <c r="EI153" i="70" s="1"/>
  <c r="CE157" i="54"/>
  <c r="BJ158" i="54"/>
  <c r="CL155" i="57"/>
  <c r="CF156" i="66"/>
  <c r="CL156" i="60"/>
  <c r="CE158" i="70"/>
  <c r="BX155" i="69"/>
  <c r="BQ157" i="52"/>
  <c r="BJ156" i="64"/>
  <c r="CL157" i="58"/>
  <c r="CT155" i="66"/>
  <c r="BJ158" i="69"/>
  <c r="BJ158" i="55"/>
  <c r="BJ155" i="52"/>
  <c r="CL155" i="64"/>
  <c r="BJ155" i="70"/>
  <c r="BJ156" i="58"/>
  <c r="BX155" i="55"/>
  <c r="CL157" i="54"/>
  <c r="BJ157" i="74"/>
  <c r="BQ158" i="74"/>
  <c r="BJ156" i="56"/>
  <c r="CS157" i="57"/>
  <c r="BJ158" i="52"/>
  <c r="CL155" i="55"/>
  <c r="BQ156" i="67"/>
  <c r="BJ155" i="56"/>
  <c r="DH170" i="66"/>
  <c r="DH171" i="66" s="1"/>
  <c r="DH152" i="66"/>
  <c r="DH153" i="66" s="1"/>
  <c r="CZ170" i="52"/>
  <c r="CZ171" i="52" s="1"/>
  <c r="CZ152" i="52"/>
  <c r="CZ153" i="52" s="1"/>
  <c r="DG170" i="54"/>
  <c r="DG171" i="54" s="1"/>
  <c r="DG152" i="54"/>
  <c r="DG153" i="54" s="1"/>
  <c r="EI170" i="74"/>
  <c r="EI171" i="74" s="1"/>
  <c r="EI152" i="74"/>
  <c r="EI153" i="74" s="1"/>
  <c r="CZ170" i="69"/>
  <c r="CZ171" i="69" s="1"/>
  <c r="CZ152" i="69"/>
  <c r="CZ153" i="69" s="1"/>
  <c r="DN170" i="37"/>
  <c r="DN171" i="37" s="1"/>
  <c r="DN152" i="37"/>
  <c r="DN153" i="37" s="1"/>
  <c r="CZ170" i="54"/>
  <c r="CZ171" i="54" s="1"/>
  <c r="CZ152" i="54"/>
  <c r="CZ153" i="54" s="1"/>
  <c r="DG170" i="55"/>
  <c r="DG171" i="55" s="1"/>
  <c r="DG152" i="55"/>
  <c r="DG153" i="55" s="1"/>
  <c r="DN170" i="56"/>
  <c r="DN171" i="56" s="1"/>
  <c r="DN152" i="56"/>
  <c r="DN153" i="56" s="1"/>
  <c r="EI170" i="64"/>
  <c r="EI171" i="64" s="1"/>
  <c r="EI152" i="64"/>
  <c r="EI153" i="64" s="1"/>
  <c r="EI156" i="64" s="1"/>
  <c r="EI170" i="52"/>
  <c r="EI171" i="52" s="1"/>
  <c r="EI152" i="52"/>
  <c r="EI153" i="52" s="1"/>
  <c r="CE156" i="37"/>
  <c r="CE156" i="54"/>
  <c r="BJ155" i="54"/>
  <c r="CM158" i="66"/>
  <c r="CL158" i="57"/>
  <c r="CE158" i="55"/>
  <c r="CF155" i="66"/>
  <c r="CL155" i="60"/>
  <c r="CL158" i="52"/>
  <c r="CE155" i="70"/>
  <c r="BQ158" i="64"/>
  <c r="CE156" i="60"/>
  <c r="CL156" i="74"/>
  <c r="BJ155" i="60"/>
  <c r="CL155" i="58"/>
  <c r="BJ157" i="69"/>
  <c r="BX155" i="57"/>
  <c r="BJ156" i="52"/>
  <c r="CL158" i="64"/>
  <c r="CE158" i="74"/>
  <c r="BJ158" i="58"/>
  <c r="CE157" i="58"/>
  <c r="BQ155" i="57"/>
  <c r="BX156" i="60"/>
  <c r="CL156" i="56"/>
  <c r="CL158" i="55"/>
  <c r="BJ157" i="56"/>
  <c r="BC157" i="52"/>
  <c r="AO154" i="60"/>
  <c r="AO159" i="60" s="1"/>
  <c r="AO172" i="60" s="1"/>
  <c r="AO173" i="60" s="1"/>
  <c r="AO174" i="60" s="1"/>
  <c r="BC155" i="52"/>
  <c r="BC158" i="52"/>
  <c r="AV154" i="69"/>
  <c r="AV159" i="69" s="1"/>
  <c r="AV172" i="69" s="1"/>
  <c r="AV173" i="69" s="1"/>
  <c r="CZ22" i="73" s="1"/>
  <c r="AA156" i="67"/>
  <c r="AA158" i="67"/>
  <c r="AV154" i="74"/>
  <c r="AV159" i="74" s="1"/>
  <c r="AV172" i="74" s="1"/>
  <c r="AV173" i="74" s="1"/>
  <c r="AV174" i="74" s="1"/>
  <c r="AH154" i="67"/>
  <c r="AH159" i="67" s="1"/>
  <c r="AH172" i="67" s="1"/>
  <c r="AH173" i="67" s="1"/>
  <c r="BL21" i="73" s="1"/>
  <c r="T154" i="67"/>
  <c r="T159" i="67" s="1"/>
  <c r="T172" i="67" s="1"/>
  <c r="T173" i="67" s="1"/>
  <c r="T174" i="67" s="1"/>
  <c r="AH154" i="55"/>
  <c r="AH159" i="55" s="1"/>
  <c r="AH172" i="55" s="1"/>
  <c r="AH173" i="55" s="1"/>
  <c r="CF13" i="73" s="1"/>
  <c r="AA154" i="70"/>
  <c r="AA159" i="70" s="1"/>
  <c r="AA172" i="70" s="1"/>
  <c r="AA173" i="70" s="1"/>
  <c r="BB23" i="73" s="1"/>
  <c r="AA154" i="57"/>
  <c r="AA159" i="57" s="1"/>
  <c r="AA172" i="57" s="1"/>
  <c r="AA173" i="57" s="1"/>
  <c r="AA174" i="57" s="1"/>
  <c r="T154" i="60"/>
  <c r="T159" i="60" s="1"/>
  <c r="T172" i="60" s="1"/>
  <c r="T173" i="60" s="1"/>
  <c r="AH18" i="73" s="1"/>
  <c r="AA154" i="60"/>
  <c r="AA159" i="60" s="1"/>
  <c r="AA172" i="60" s="1"/>
  <c r="AA173" i="60" s="1"/>
  <c r="AA174" i="60" s="1"/>
  <c r="AV154" i="60"/>
  <c r="AV159" i="60" s="1"/>
  <c r="AV172" i="60" s="1"/>
  <c r="AV173" i="60" s="1"/>
  <c r="AV174" i="60" s="1"/>
  <c r="AH154" i="56"/>
  <c r="AH159" i="56" s="1"/>
  <c r="AH172" i="56" s="1"/>
  <c r="AH173" i="56" s="1"/>
  <c r="AH174" i="56" s="1"/>
  <c r="T154" i="56"/>
  <c r="T159" i="56" s="1"/>
  <c r="T172" i="56" s="1"/>
  <c r="T173" i="56" s="1"/>
  <c r="X17" i="73" s="1"/>
  <c r="AO154" i="56"/>
  <c r="AO159" i="56" s="1"/>
  <c r="AO172" i="56" s="1"/>
  <c r="AO173" i="56" s="1"/>
  <c r="AO174" i="56" s="1"/>
  <c r="AV154" i="56"/>
  <c r="AV159" i="56" s="1"/>
  <c r="AV172" i="56" s="1"/>
  <c r="AV173" i="56" s="1"/>
  <c r="CZ17" i="73" s="1"/>
  <c r="AA154" i="56"/>
  <c r="AA159" i="56" s="1"/>
  <c r="AA172" i="56" s="1"/>
  <c r="AA173" i="56" s="1"/>
  <c r="AA174" i="56" s="1"/>
  <c r="AO154" i="57"/>
  <c r="AO159" i="57" s="1"/>
  <c r="AO172" i="57" s="1"/>
  <c r="AO173" i="57" s="1"/>
  <c r="AO174" i="57" s="1"/>
  <c r="AV154" i="55"/>
  <c r="AV159" i="55" s="1"/>
  <c r="AV172" i="55" s="1"/>
  <c r="AV173" i="55" s="1"/>
  <c r="AV174" i="55" s="1"/>
  <c r="T154" i="55"/>
  <c r="T159" i="55" s="1"/>
  <c r="T172" i="55" s="1"/>
  <c r="T173" i="55" s="1"/>
  <c r="T174" i="55" s="1"/>
  <c r="AO154" i="55"/>
  <c r="AO159" i="55" s="1"/>
  <c r="AO172" i="55" s="1"/>
  <c r="AO173" i="55" s="1"/>
  <c r="CP13" i="73" s="1"/>
  <c r="AO154" i="74"/>
  <c r="AO159" i="74" s="1"/>
  <c r="AO172" i="74" s="1"/>
  <c r="AO173" i="74" s="1"/>
  <c r="CP12" i="73" s="1"/>
  <c r="AA154" i="64"/>
  <c r="AA159" i="64" s="1"/>
  <c r="AA172" i="64" s="1"/>
  <c r="AA173" i="64" s="1"/>
  <c r="AA174" i="64" s="1"/>
  <c r="AO154" i="64"/>
  <c r="AO159" i="64" s="1"/>
  <c r="AO172" i="64" s="1"/>
  <c r="AO173" i="64" s="1"/>
  <c r="CP19" i="73" s="1"/>
  <c r="T154" i="64"/>
  <c r="T159" i="64" s="1"/>
  <c r="T172" i="64" s="1"/>
  <c r="T173" i="64" s="1"/>
  <c r="X19" i="73" s="1"/>
  <c r="AH154" i="64"/>
  <c r="AH159" i="64" s="1"/>
  <c r="AH172" i="64" s="1"/>
  <c r="AH173" i="64" s="1"/>
  <c r="AH174" i="64" s="1"/>
  <c r="AV154" i="64"/>
  <c r="AV159" i="64" s="1"/>
  <c r="AV172" i="64" s="1"/>
  <c r="AV173" i="64" s="1"/>
  <c r="AV174" i="64" s="1"/>
  <c r="AH154" i="66"/>
  <c r="AH159" i="66" s="1"/>
  <c r="AH172" i="66" s="1"/>
  <c r="AH173" i="66" s="1"/>
  <c r="AH174" i="66" s="1"/>
  <c r="T154" i="66"/>
  <c r="T159" i="66" s="1"/>
  <c r="T172" i="66" s="1"/>
  <c r="T173" i="66" s="1"/>
  <c r="T174" i="66" s="1"/>
  <c r="BC156" i="66"/>
  <c r="AA154" i="66"/>
  <c r="AA159" i="66" s="1"/>
  <c r="AA172" i="66" s="1"/>
  <c r="AA173" i="66" s="1"/>
  <c r="AH20" i="73" s="1"/>
  <c r="BC158" i="66"/>
  <c r="BC157" i="66"/>
  <c r="AA154" i="69"/>
  <c r="AA159" i="69" s="1"/>
  <c r="AA172" i="69" s="1"/>
  <c r="AA173" i="69" s="1"/>
  <c r="BB22" i="73" s="1"/>
  <c r="T154" i="69"/>
  <c r="T159" i="69" s="1"/>
  <c r="T172" i="69" s="1"/>
  <c r="T173" i="69" s="1"/>
  <c r="AH22" i="73" s="1"/>
  <c r="T154" i="70"/>
  <c r="T159" i="70" s="1"/>
  <c r="T172" i="70" s="1"/>
  <c r="T173" i="70" s="1"/>
  <c r="AH23" i="73" s="1"/>
  <c r="AH154" i="70"/>
  <c r="AH159" i="70" s="1"/>
  <c r="AH172" i="70" s="1"/>
  <c r="AH173" i="70" s="1"/>
  <c r="AH174" i="70" s="1"/>
  <c r="AV155" i="54"/>
  <c r="AA154" i="54"/>
  <c r="AA159" i="54" s="1"/>
  <c r="AA172" i="54" s="1"/>
  <c r="AA173" i="54" s="1"/>
  <c r="AA174" i="54" s="1"/>
  <c r="AH154" i="54"/>
  <c r="AH159" i="54" s="1"/>
  <c r="AH172" i="54" s="1"/>
  <c r="AH173" i="54" s="1"/>
  <c r="CF10" i="73" s="1"/>
  <c r="AO154" i="54"/>
  <c r="AO159" i="54" s="1"/>
  <c r="AO172" i="54" s="1"/>
  <c r="AO173" i="54" s="1"/>
  <c r="CP10" i="73" s="1"/>
  <c r="AV157" i="54"/>
  <c r="T154" i="54"/>
  <c r="T159" i="54" s="1"/>
  <c r="T172" i="54" s="1"/>
  <c r="T173" i="54" s="1"/>
  <c r="AH10" i="73" s="1"/>
  <c r="T154" i="37"/>
  <c r="T159" i="37" s="1"/>
  <c r="T172" i="37" s="1"/>
  <c r="T173" i="37" s="1"/>
  <c r="T174" i="37" s="1"/>
  <c r="AO154" i="37"/>
  <c r="AO159" i="37" s="1"/>
  <c r="AO172" i="37" s="1"/>
  <c r="AO173" i="37" s="1"/>
  <c r="CP8" i="73" s="1"/>
  <c r="AA154" i="37"/>
  <c r="AA159" i="37" s="1"/>
  <c r="AA172" i="37" s="1"/>
  <c r="AA173" i="37" s="1"/>
  <c r="BB8" i="73" s="1"/>
  <c r="F184" i="58"/>
  <c r="AH154" i="58"/>
  <c r="AH159" i="58" s="1"/>
  <c r="AH172" i="58" s="1"/>
  <c r="AH173" i="58" s="1"/>
  <c r="BL6" i="73" s="1"/>
  <c r="AA154" i="58"/>
  <c r="AA159" i="58" s="1"/>
  <c r="AA172" i="58" s="1"/>
  <c r="AA173" i="58" s="1"/>
  <c r="AA174" i="58" s="1"/>
  <c r="T154" i="58"/>
  <c r="T159" i="58" s="1"/>
  <c r="T172" i="58" s="1"/>
  <c r="T173" i="58" s="1"/>
  <c r="AH6" i="73" s="1"/>
  <c r="AV154" i="58"/>
  <c r="AV159" i="58" s="1"/>
  <c r="AV172" i="58" s="1"/>
  <c r="AV173" i="58" s="1"/>
  <c r="AO155" i="52"/>
  <c r="AO158" i="52"/>
  <c r="AO156" i="52"/>
  <c r="AV154" i="57"/>
  <c r="AV159" i="57" s="1"/>
  <c r="AV172" i="57" s="1"/>
  <c r="AV173" i="57" s="1"/>
  <c r="AV153" i="52"/>
  <c r="AV158" i="52" s="1"/>
  <c r="AO154" i="66"/>
  <c r="AO159" i="66" s="1"/>
  <c r="AO172" i="66" s="1"/>
  <c r="AO173" i="66" s="1"/>
  <c r="AH154" i="60"/>
  <c r="AH159" i="60" s="1"/>
  <c r="AH172" i="60" s="1"/>
  <c r="AH173" i="60" s="1"/>
  <c r="AV158" i="54"/>
  <c r="AO157" i="52"/>
  <c r="AV154" i="66"/>
  <c r="AV159" i="66" s="1"/>
  <c r="AV172" i="66" s="1"/>
  <c r="AV173" i="66" s="1"/>
  <c r="AH154" i="74"/>
  <c r="AH159" i="74" s="1"/>
  <c r="AH172" i="74" s="1"/>
  <c r="AH173" i="74" s="1"/>
  <c r="T154" i="74"/>
  <c r="T159" i="74" s="1"/>
  <c r="T172" i="74" s="1"/>
  <c r="T173" i="74" s="1"/>
  <c r="AV154" i="37"/>
  <c r="AV159" i="37" s="1"/>
  <c r="AV172" i="37" s="1"/>
  <c r="AV173" i="37" s="1"/>
  <c r="AA157" i="67"/>
  <c r="T154" i="57"/>
  <c r="T159" i="57" s="1"/>
  <c r="T172" i="57" s="1"/>
  <c r="T173" i="57" s="1"/>
  <c r="AO154" i="67"/>
  <c r="AO159" i="67" s="1"/>
  <c r="AO172" i="67" s="1"/>
  <c r="AO173" i="67" s="1"/>
  <c r="AH154" i="37"/>
  <c r="AH159" i="37" s="1"/>
  <c r="AH172" i="37" s="1"/>
  <c r="AH173" i="37" s="1"/>
  <c r="AO154" i="69"/>
  <c r="AO159" i="69" s="1"/>
  <c r="AO172" i="69" s="1"/>
  <c r="AO173" i="69" s="1"/>
  <c r="AA154" i="55"/>
  <c r="AA159" i="55" s="1"/>
  <c r="AA172" i="55" s="1"/>
  <c r="AA173" i="55" s="1"/>
  <c r="AV154" i="70"/>
  <c r="AV159" i="70" s="1"/>
  <c r="AV172" i="70" s="1"/>
  <c r="AV173" i="70" s="1"/>
  <c r="AO154" i="58"/>
  <c r="AO159" i="58" s="1"/>
  <c r="AO172" i="58" s="1"/>
  <c r="AO173" i="58" s="1"/>
  <c r="AV154" i="67"/>
  <c r="AV159" i="67" s="1"/>
  <c r="AV172" i="67" s="1"/>
  <c r="AV173" i="67" s="1"/>
  <c r="AO154" i="70"/>
  <c r="AO159" i="70" s="1"/>
  <c r="AO172" i="70" s="1"/>
  <c r="AO173" i="70" s="1"/>
  <c r="AH154" i="57"/>
  <c r="AH159" i="57" s="1"/>
  <c r="AH172" i="57" s="1"/>
  <c r="AH173" i="57" s="1"/>
  <c r="AA154" i="74"/>
  <c r="AA159" i="74" s="1"/>
  <c r="AA172" i="74" s="1"/>
  <c r="AA173" i="74" s="1"/>
  <c r="AA167" i="52"/>
  <c r="AA171" i="52" s="1"/>
  <c r="T70" i="52"/>
  <c r="T92" i="52" s="1"/>
  <c r="T94" i="52" s="1"/>
  <c r="AH57" i="52"/>
  <c r="AH91" i="52" s="1"/>
  <c r="M119" i="52"/>
  <c r="M115" i="52"/>
  <c r="M66" i="52"/>
  <c r="M63" i="52"/>
  <c r="M118" i="52"/>
  <c r="M114" i="52"/>
  <c r="M69" i="52"/>
  <c r="M65" i="52"/>
  <c r="M62" i="52"/>
  <c r="M117" i="52"/>
  <c r="M105" i="52"/>
  <c r="M68" i="52"/>
  <c r="M116" i="52"/>
  <c r="M67" i="52"/>
  <c r="M64" i="52"/>
  <c r="M102" i="52"/>
  <c r="M56" i="52"/>
  <c r="M57" i="52" s="1"/>
  <c r="M91" i="52" s="1"/>
  <c r="M100" i="52"/>
  <c r="M101" i="52"/>
  <c r="M104" i="52"/>
  <c r="M103" i="52"/>
  <c r="E57" i="69"/>
  <c r="F183" i="69"/>
  <c r="F184" i="60"/>
  <c r="E57" i="57"/>
  <c r="F183" i="57"/>
  <c r="F184" i="57" s="1"/>
  <c r="F102" i="67"/>
  <c r="F119" i="67"/>
  <c r="F114" i="67"/>
  <c r="F118" i="67"/>
  <c r="F105" i="67"/>
  <c r="F117" i="67"/>
  <c r="F116" i="67"/>
  <c r="F115" i="67"/>
  <c r="F100" i="67"/>
  <c r="F103" i="67"/>
  <c r="F101" i="67"/>
  <c r="E57" i="37"/>
  <c r="F183" i="37"/>
  <c r="F184" i="37" s="1"/>
  <c r="E57" i="55"/>
  <c r="F183" i="55"/>
  <c r="F184" i="55" s="1"/>
  <c r="E57" i="67"/>
  <c r="F183" i="67"/>
  <c r="F184" i="67" s="1"/>
  <c r="F102" i="70"/>
  <c r="F118" i="70"/>
  <c r="F114" i="70"/>
  <c r="F119" i="70"/>
  <c r="F105" i="70"/>
  <c r="F100" i="70"/>
  <c r="F117" i="70"/>
  <c r="F116" i="70"/>
  <c r="F101" i="70"/>
  <c r="F103" i="70"/>
  <c r="F115" i="70"/>
  <c r="E57" i="74"/>
  <c r="F183" i="74"/>
  <c r="F184" i="74" s="1"/>
  <c r="F184" i="56"/>
  <c r="F102" i="58"/>
  <c r="F119" i="58"/>
  <c r="F105" i="58"/>
  <c r="F114" i="58"/>
  <c r="F118" i="58"/>
  <c r="F116" i="58"/>
  <c r="F103" i="58"/>
  <c r="F117" i="58"/>
  <c r="F100" i="58"/>
  <c r="F115" i="58"/>
  <c r="F101" i="58"/>
  <c r="E57" i="64"/>
  <c r="F183" i="64"/>
  <c r="F184" i="64" s="1"/>
  <c r="F184" i="69"/>
  <c r="F184" i="66"/>
  <c r="E57" i="54"/>
  <c r="F183" i="54"/>
  <c r="F184" i="54" s="1"/>
  <c r="E57" i="70"/>
  <c r="F183" i="70"/>
  <c r="F184" i="70" s="1"/>
  <c r="F104" i="70"/>
  <c r="F104" i="67"/>
  <c r="E56" i="52"/>
  <c r="F183" i="52" s="1"/>
  <c r="F184" i="52" s="1"/>
  <c r="F114" i="66"/>
  <c r="F119" i="66"/>
  <c r="F105" i="66"/>
  <c r="F118" i="66"/>
  <c r="F102" i="66"/>
  <c r="F117" i="66"/>
  <c r="F116" i="66"/>
  <c r="F103" i="66"/>
  <c r="F115" i="66"/>
  <c r="F100" i="66"/>
  <c r="F104" i="66"/>
  <c r="F101" i="66"/>
  <c r="F105" i="64"/>
  <c r="F118" i="64"/>
  <c r="F102" i="64"/>
  <c r="F117" i="64"/>
  <c r="F114" i="64"/>
  <c r="F119" i="64"/>
  <c r="F116" i="64"/>
  <c r="F103" i="64"/>
  <c r="F100" i="64"/>
  <c r="F115" i="64"/>
  <c r="F101" i="64"/>
  <c r="F104" i="64"/>
  <c r="F44" i="60"/>
  <c r="F63" i="64"/>
  <c r="F65" i="64"/>
  <c r="F54" i="64"/>
  <c r="F44" i="74"/>
  <c r="F69" i="64"/>
  <c r="F44" i="37"/>
  <c r="F53" i="37" s="1"/>
  <c r="F62" i="64"/>
  <c r="F56" i="70"/>
  <c r="F53" i="70"/>
  <c r="F62" i="70"/>
  <c r="O13" i="84"/>
  <c r="F66" i="70"/>
  <c r="F63" i="70"/>
  <c r="F65" i="70"/>
  <c r="F68" i="70"/>
  <c r="F69" i="70"/>
  <c r="F54" i="70"/>
  <c r="F67" i="70"/>
  <c r="F166" i="70"/>
  <c r="F64" i="70"/>
  <c r="F66" i="64"/>
  <c r="F68" i="64"/>
  <c r="F67" i="64"/>
  <c r="F166" i="64"/>
  <c r="F64" i="64"/>
  <c r="F53" i="64"/>
  <c r="F56" i="64"/>
  <c r="F68" i="66"/>
  <c r="F69" i="66"/>
  <c r="F54" i="66"/>
  <c r="H367" i="82"/>
  <c r="H369" i="82" s="1"/>
  <c r="H370" i="82" s="1"/>
  <c r="H372" i="82" s="1"/>
  <c r="H373" i="82" s="1"/>
  <c r="AV36" i="73" s="1"/>
  <c r="AV38" i="73" s="1"/>
  <c r="F62" i="66"/>
  <c r="F66" i="66"/>
  <c r="F67" i="66"/>
  <c r="F166" i="66"/>
  <c r="F53" i="66"/>
  <c r="F64" i="66"/>
  <c r="F63" i="66"/>
  <c r="F65" i="66"/>
  <c r="E364" i="82"/>
  <c r="I152" i="82"/>
  <c r="I364" i="82" s="1"/>
  <c r="F44" i="56"/>
  <c r="F166" i="58"/>
  <c r="F62" i="58"/>
  <c r="F53" i="58"/>
  <c r="F66" i="58"/>
  <c r="F69" i="58"/>
  <c r="F54" i="58"/>
  <c r="F64" i="58"/>
  <c r="F65" i="58"/>
  <c r="F68" i="58"/>
  <c r="F67" i="58"/>
  <c r="F63" i="58"/>
  <c r="F63" i="52"/>
  <c r="F64" i="52"/>
  <c r="F105" i="52"/>
  <c r="F65" i="52"/>
  <c r="F119" i="52"/>
  <c r="F100" i="52"/>
  <c r="F166" i="52"/>
  <c r="F103" i="52"/>
  <c r="F69" i="52"/>
  <c r="F67" i="52"/>
  <c r="F115" i="52"/>
  <c r="F68" i="52"/>
  <c r="F66" i="52"/>
  <c r="F62" i="52"/>
  <c r="F54" i="52"/>
  <c r="F101" i="52"/>
  <c r="F104" i="52"/>
  <c r="F116" i="52"/>
  <c r="F102" i="52"/>
  <c r="F114" i="52"/>
  <c r="F56" i="58"/>
  <c r="F56" i="66"/>
  <c r="E57" i="66"/>
  <c r="F65" i="67"/>
  <c r="F63" i="67"/>
  <c r="F53" i="67"/>
  <c r="F67" i="67"/>
  <c r="F64" i="67"/>
  <c r="F54" i="67"/>
  <c r="F68" i="67"/>
  <c r="F62" i="67"/>
  <c r="F166" i="67"/>
  <c r="F56" i="67"/>
  <c r="F69" i="67"/>
  <c r="F66" i="67"/>
  <c r="E57" i="60"/>
  <c r="F53" i="52"/>
  <c r="F44" i="57"/>
  <c r="F41" i="55"/>
  <c r="F44" i="55" s="1"/>
  <c r="E57" i="56"/>
  <c r="F41" i="54"/>
  <c r="F44" i="54" s="1"/>
  <c r="F118" i="52"/>
  <c r="E57" i="58"/>
  <c r="G364" i="82"/>
  <c r="F41" i="69"/>
  <c r="F44" i="69" s="1"/>
  <c r="F117" i="52"/>
  <c r="H364" i="82"/>
  <c r="DW155" i="54" l="1"/>
  <c r="EF157" i="54"/>
  <c r="DU157" i="60"/>
  <c r="DW158" i="57"/>
  <c r="EH156" i="57"/>
  <c r="EH155" i="37"/>
  <c r="EH156" i="37"/>
  <c r="DU155" i="74"/>
  <c r="DU154" i="74" s="1"/>
  <c r="DU159" i="74" s="1"/>
  <c r="DU172" i="74" s="1"/>
  <c r="DU173" i="74" s="1"/>
  <c r="DU158" i="70"/>
  <c r="DU158" i="52"/>
  <c r="EQ156" i="57"/>
  <c r="DU155" i="70"/>
  <c r="EB157" i="56"/>
  <c r="EF155" i="37"/>
  <c r="EH155" i="57"/>
  <c r="DU158" i="74"/>
  <c r="EF155" i="57"/>
  <c r="EQ155" i="58"/>
  <c r="EB158" i="56"/>
  <c r="EH158" i="57"/>
  <c r="DU156" i="74"/>
  <c r="EF157" i="57"/>
  <c r="EB155" i="56"/>
  <c r="EB154" i="56" s="1"/>
  <c r="EB159" i="56" s="1"/>
  <c r="EB172" i="56" s="1"/>
  <c r="EB173" i="56" s="1"/>
  <c r="EB174" i="56" s="1"/>
  <c r="EQ158" i="54"/>
  <c r="DW158" i="54"/>
  <c r="EF158" i="54"/>
  <c r="DU156" i="52"/>
  <c r="DU158" i="60"/>
  <c r="EQ155" i="57"/>
  <c r="DU155" i="67"/>
  <c r="EH158" i="55"/>
  <c r="EQ155" i="37"/>
  <c r="DW157" i="37"/>
  <c r="EF157" i="37"/>
  <c r="EH155" i="55"/>
  <c r="CE154" i="60"/>
  <c r="CE159" i="60" s="1"/>
  <c r="CE172" i="60" s="1"/>
  <c r="CE173" i="60" s="1"/>
  <c r="EQ157" i="37"/>
  <c r="EH158" i="58"/>
  <c r="EQ158" i="58"/>
  <c r="DW156" i="37"/>
  <c r="EF158" i="37"/>
  <c r="EH157" i="55"/>
  <c r="BX154" i="37"/>
  <c r="BX159" i="37" s="1"/>
  <c r="BX172" i="37" s="1"/>
  <c r="BX173" i="37" s="1"/>
  <c r="BX174" i="37" s="1"/>
  <c r="EQ156" i="37"/>
  <c r="EB153" i="69"/>
  <c r="EB155" i="69" s="1"/>
  <c r="DU158" i="67"/>
  <c r="DU157" i="70"/>
  <c r="DU154" i="70" s="1"/>
  <c r="DU159" i="70" s="1"/>
  <c r="DU172" i="70" s="1"/>
  <c r="DU173" i="70" s="1"/>
  <c r="DW157" i="54"/>
  <c r="DW154" i="54" s="1"/>
  <c r="DW159" i="54" s="1"/>
  <c r="DW172" i="54" s="1"/>
  <c r="DW173" i="54" s="1"/>
  <c r="DW155" i="37"/>
  <c r="EH156" i="55"/>
  <c r="EQ157" i="57"/>
  <c r="DU156" i="67"/>
  <c r="DU156" i="70"/>
  <c r="DU155" i="52"/>
  <c r="DW158" i="37"/>
  <c r="EF155" i="58"/>
  <c r="DW157" i="57"/>
  <c r="EB158" i="67"/>
  <c r="EB155" i="67"/>
  <c r="EH156" i="54"/>
  <c r="EH158" i="54"/>
  <c r="EH157" i="54"/>
  <c r="EH157" i="37"/>
  <c r="EB156" i="52"/>
  <c r="EQ154" i="57"/>
  <c r="EQ159" i="57" s="1"/>
  <c r="EQ172" i="57" s="1"/>
  <c r="EQ173" i="57" s="1"/>
  <c r="EB156" i="69"/>
  <c r="EQ156" i="54"/>
  <c r="EQ155" i="55"/>
  <c r="DU157" i="56"/>
  <c r="EQ157" i="58"/>
  <c r="EF156" i="58"/>
  <c r="EB156" i="67"/>
  <c r="EH158" i="37"/>
  <c r="DU157" i="74"/>
  <c r="DW154" i="58"/>
  <c r="DW159" i="58" s="1"/>
  <c r="DW172" i="58" s="1"/>
  <c r="DW173" i="58" s="1"/>
  <c r="EQ157" i="54"/>
  <c r="EB153" i="64"/>
  <c r="EQ157" i="55"/>
  <c r="EH156" i="58"/>
  <c r="DU156" i="56"/>
  <c r="EQ156" i="58"/>
  <c r="EB157" i="60"/>
  <c r="EF158" i="58"/>
  <c r="EB157" i="67"/>
  <c r="EF155" i="55"/>
  <c r="DU156" i="64"/>
  <c r="EQ156" i="55"/>
  <c r="EB156" i="74"/>
  <c r="DU158" i="56"/>
  <c r="EH155" i="54"/>
  <c r="DU157" i="52"/>
  <c r="EB156" i="60"/>
  <c r="EF157" i="58"/>
  <c r="DW155" i="57"/>
  <c r="EH157" i="57"/>
  <c r="EH154" i="57" s="1"/>
  <c r="EH159" i="57" s="1"/>
  <c r="EH172" i="57" s="1"/>
  <c r="EH173" i="57" s="1"/>
  <c r="EF156" i="55"/>
  <c r="DU157" i="69"/>
  <c r="EJ157" i="66"/>
  <c r="EB157" i="69"/>
  <c r="DU155" i="64"/>
  <c r="EB156" i="70"/>
  <c r="EB158" i="74"/>
  <c r="DU156" i="69"/>
  <c r="EJ155" i="66"/>
  <c r="EF156" i="57"/>
  <c r="DU157" i="64"/>
  <c r="EB155" i="70"/>
  <c r="EB155" i="74"/>
  <c r="DW157" i="55"/>
  <c r="EC157" i="66"/>
  <c r="EF158" i="55"/>
  <c r="EB157" i="52"/>
  <c r="DU158" i="69"/>
  <c r="EJ158" i="66"/>
  <c r="EF158" i="57"/>
  <c r="DU158" i="64"/>
  <c r="EB158" i="70"/>
  <c r="EH155" i="58"/>
  <c r="EB157" i="74"/>
  <c r="DU155" i="56"/>
  <c r="EF155" i="54"/>
  <c r="DW155" i="55"/>
  <c r="DW158" i="55"/>
  <c r="EB155" i="60"/>
  <c r="DU156" i="60"/>
  <c r="DU154" i="60" s="1"/>
  <c r="DU159" i="60" s="1"/>
  <c r="DU172" i="60" s="1"/>
  <c r="DU173" i="60" s="1"/>
  <c r="EC156" i="66"/>
  <c r="BX154" i="69"/>
  <c r="BX159" i="69" s="1"/>
  <c r="BX172" i="69" s="1"/>
  <c r="BX173" i="69" s="1"/>
  <c r="BX174" i="69" s="1"/>
  <c r="CL154" i="70"/>
  <c r="CL159" i="70" s="1"/>
  <c r="CL172" i="70" s="1"/>
  <c r="CL173" i="70" s="1"/>
  <c r="BX154" i="57"/>
  <c r="BX159" i="57" s="1"/>
  <c r="BX172" i="57" s="1"/>
  <c r="BX173" i="57" s="1"/>
  <c r="EW15" i="73" s="1"/>
  <c r="EY15" i="73" s="1"/>
  <c r="CL154" i="67"/>
  <c r="CL159" i="67" s="1"/>
  <c r="CL172" i="67" s="1"/>
  <c r="CL173" i="67" s="1"/>
  <c r="BX154" i="60"/>
  <c r="BX159" i="60" s="1"/>
  <c r="BX172" i="60" s="1"/>
  <c r="BX173" i="60" s="1"/>
  <c r="BX174" i="60" s="1"/>
  <c r="CE154" i="64"/>
  <c r="CE159" i="64" s="1"/>
  <c r="CE172" i="64" s="1"/>
  <c r="CE173" i="64" s="1"/>
  <c r="BJ154" i="74"/>
  <c r="BJ159" i="74" s="1"/>
  <c r="BJ172" i="74" s="1"/>
  <c r="BJ173" i="74" s="1"/>
  <c r="BJ174" i="74" s="1"/>
  <c r="BQ154" i="67"/>
  <c r="BQ159" i="67" s="1"/>
  <c r="BQ172" i="67" s="1"/>
  <c r="BQ173" i="67" s="1"/>
  <c r="BQ174" i="67" s="1"/>
  <c r="CE154" i="57"/>
  <c r="CE159" i="57" s="1"/>
  <c r="CE172" i="57" s="1"/>
  <c r="CE173" i="57" s="1"/>
  <c r="CE174" i="57" s="1"/>
  <c r="BJ154" i="64"/>
  <c r="BJ159" i="64" s="1"/>
  <c r="BJ172" i="64" s="1"/>
  <c r="BJ173" i="64" s="1"/>
  <c r="BV18" i="73"/>
  <c r="CT154" i="66"/>
  <c r="CT159" i="66" s="1"/>
  <c r="CT172" i="66" s="1"/>
  <c r="CT173" i="66" s="1"/>
  <c r="AH174" i="69"/>
  <c r="BX154" i="52"/>
  <c r="BX159" i="52" s="1"/>
  <c r="BX172" i="52" s="1"/>
  <c r="BX173" i="52" s="1"/>
  <c r="BX174" i="52" s="1"/>
  <c r="CS154" i="67"/>
  <c r="CS159" i="67" s="1"/>
  <c r="CS172" i="67" s="1"/>
  <c r="CS173" i="67" s="1"/>
  <c r="GK21" i="73" s="1"/>
  <c r="BQ154" i="74"/>
  <c r="BQ159" i="74" s="1"/>
  <c r="BQ172" i="74" s="1"/>
  <c r="BQ173" i="74" s="1"/>
  <c r="EM12" i="73" s="1"/>
  <c r="CS155" i="74"/>
  <c r="CZ155" i="74"/>
  <c r="CS157" i="74"/>
  <c r="BQ154" i="56"/>
  <c r="BQ159" i="56" s="1"/>
  <c r="BQ172" i="56" s="1"/>
  <c r="BQ173" i="56" s="1"/>
  <c r="EM17" i="73" s="1"/>
  <c r="EO17" i="73" s="1"/>
  <c r="CE154" i="56"/>
  <c r="CE159" i="56" s="1"/>
  <c r="CE172" i="56" s="1"/>
  <c r="CE173" i="56" s="1"/>
  <c r="CE174" i="56" s="1"/>
  <c r="CL154" i="69"/>
  <c r="CL159" i="69" s="1"/>
  <c r="CL172" i="69" s="1"/>
  <c r="CL173" i="69" s="1"/>
  <c r="FQ22" i="73" s="1"/>
  <c r="BJ154" i="60"/>
  <c r="BJ159" i="60" s="1"/>
  <c r="BJ172" i="60" s="1"/>
  <c r="BJ173" i="60" s="1"/>
  <c r="BJ174" i="60" s="1"/>
  <c r="CS154" i="60"/>
  <c r="CS159" i="60" s="1"/>
  <c r="CS172" i="60" s="1"/>
  <c r="CS173" i="60" s="1"/>
  <c r="CS174" i="60" s="1"/>
  <c r="AH21" i="73"/>
  <c r="BX154" i="56"/>
  <c r="BX159" i="56" s="1"/>
  <c r="BX172" i="56" s="1"/>
  <c r="BX173" i="56" s="1"/>
  <c r="BX174" i="56" s="1"/>
  <c r="BQ154" i="69"/>
  <c r="BQ159" i="69" s="1"/>
  <c r="BQ172" i="69" s="1"/>
  <c r="BQ173" i="69" s="1"/>
  <c r="DG158" i="60"/>
  <c r="DP156" i="58"/>
  <c r="X21" i="73"/>
  <c r="Z21" i="73" s="1"/>
  <c r="CZ158" i="57"/>
  <c r="DP155" i="54"/>
  <c r="CZ155" i="67"/>
  <c r="CZ158" i="64"/>
  <c r="CZ156" i="69"/>
  <c r="DG156" i="69"/>
  <c r="CS156" i="70"/>
  <c r="DP156" i="37"/>
  <c r="BX154" i="66"/>
  <c r="BX159" i="66" s="1"/>
  <c r="BX172" i="66" s="1"/>
  <c r="BX173" i="66" s="1"/>
  <c r="EM20" i="73" s="1"/>
  <c r="DN153" i="52"/>
  <c r="DN158" i="52" s="1"/>
  <c r="CZ157" i="70"/>
  <c r="CZ156" i="74"/>
  <c r="CZ156" i="64"/>
  <c r="DP155" i="57"/>
  <c r="DP158" i="57"/>
  <c r="DP156" i="54"/>
  <c r="CS157" i="70"/>
  <c r="DP158" i="37"/>
  <c r="DP157" i="55"/>
  <c r="DP155" i="55"/>
  <c r="DP158" i="55"/>
  <c r="DP156" i="55"/>
  <c r="AH174" i="67"/>
  <c r="DG155" i="69"/>
  <c r="DG155" i="60"/>
  <c r="DP155" i="58"/>
  <c r="CZ12" i="73"/>
  <c r="CL154" i="57"/>
  <c r="CL159" i="57" s="1"/>
  <c r="CL172" i="57" s="1"/>
  <c r="CL173" i="57" s="1"/>
  <c r="CL174" i="57" s="1"/>
  <c r="DG157" i="69"/>
  <c r="DG156" i="60"/>
  <c r="DP156" i="57"/>
  <c r="DG157" i="60"/>
  <c r="CS154" i="37"/>
  <c r="CS159" i="37" s="1"/>
  <c r="CS172" i="37" s="1"/>
  <c r="CS173" i="37" s="1"/>
  <c r="GK8" i="73" s="1"/>
  <c r="CS155" i="70"/>
  <c r="CP18" i="73"/>
  <c r="CE154" i="70"/>
  <c r="CE159" i="70" s="1"/>
  <c r="CE172" i="70" s="1"/>
  <c r="CE173" i="70" s="1"/>
  <c r="CE174" i="70" s="1"/>
  <c r="DG155" i="55"/>
  <c r="DN157" i="74"/>
  <c r="DP158" i="58"/>
  <c r="DP157" i="37"/>
  <c r="DG158" i="69"/>
  <c r="DP157" i="54"/>
  <c r="DG156" i="55"/>
  <c r="CZ155" i="69"/>
  <c r="DG158" i="64"/>
  <c r="DG156" i="64"/>
  <c r="CE154" i="67"/>
  <c r="CE159" i="67" s="1"/>
  <c r="CE172" i="67" s="1"/>
  <c r="CE173" i="67" s="1"/>
  <c r="CE174" i="67" s="1"/>
  <c r="CF154" i="66"/>
  <c r="CF159" i="66" s="1"/>
  <c r="CF172" i="66" s="1"/>
  <c r="CF173" i="66" s="1"/>
  <c r="CF174" i="66" s="1"/>
  <c r="CE154" i="74"/>
  <c r="CE159" i="74" s="1"/>
  <c r="CE172" i="74" s="1"/>
  <c r="CE173" i="74" s="1"/>
  <c r="FG12" i="73" s="1"/>
  <c r="DG155" i="64"/>
  <c r="EQ158" i="66"/>
  <c r="DG155" i="56"/>
  <c r="DH155" i="66"/>
  <c r="BJ154" i="70"/>
  <c r="BJ159" i="70" s="1"/>
  <c r="BJ172" i="70" s="1"/>
  <c r="BJ173" i="70" s="1"/>
  <c r="EC23" i="73" s="1"/>
  <c r="DG156" i="70"/>
  <c r="DG155" i="74"/>
  <c r="DG156" i="56"/>
  <c r="BQ154" i="55"/>
  <c r="BQ159" i="55" s="1"/>
  <c r="BQ172" i="55" s="1"/>
  <c r="BQ173" i="55" s="1"/>
  <c r="EM13" i="73" s="1"/>
  <c r="BJ154" i="69"/>
  <c r="BJ159" i="69" s="1"/>
  <c r="BJ172" i="69" s="1"/>
  <c r="BJ173" i="69" s="1"/>
  <c r="EC22" i="73" s="1"/>
  <c r="BQ154" i="52"/>
  <c r="BQ159" i="52" s="1"/>
  <c r="BQ172" i="52" s="1"/>
  <c r="BQ173" i="52" s="1"/>
  <c r="EM5" i="73" s="1"/>
  <c r="EO5" i="73" s="1"/>
  <c r="DG158" i="70"/>
  <c r="DV157" i="66"/>
  <c r="CE154" i="69"/>
  <c r="CE159" i="69" s="1"/>
  <c r="CE172" i="69" s="1"/>
  <c r="CE173" i="69" s="1"/>
  <c r="CE174" i="69" s="1"/>
  <c r="DN157" i="60"/>
  <c r="CZ157" i="56"/>
  <c r="DG156" i="74"/>
  <c r="DG157" i="56"/>
  <c r="CE154" i="52"/>
  <c r="CE159" i="52" s="1"/>
  <c r="CE172" i="52" s="1"/>
  <c r="CE173" i="52" s="1"/>
  <c r="CE174" i="52" s="1"/>
  <c r="CM154" i="66"/>
  <c r="CM159" i="66" s="1"/>
  <c r="CM172" i="66" s="1"/>
  <c r="CM173" i="66" s="1"/>
  <c r="CM174" i="66" s="1"/>
  <c r="EI156" i="74"/>
  <c r="CZ155" i="60"/>
  <c r="DG155" i="70"/>
  <c r="DV156" i="66"/>
  <c r="DN155" i="60"/>
  <c r="CZ158" i="56"/>
  <c r="DG157" i="74"/>
  <c r="DG158" i="56"/>
  <c r="BJ154" i="55"/>
  <c r="BJ159" i="55" s="1"/>
  <c r="BJ172" i="55" s="1"/>
  <c r="BJ173" i="55" s="1"/>
  <c r="BJ174" i="55" s="1"/>
  <c r="EI156" i="67"/>
  <c r="DG157" i="70"/>
  <c r="DV155" i="66"/>
  <c r="DG157" i="64"/>
  <c r="CZ155" i="56"/>
  <c r="DG158" i="74"/>
  <c r="EI158" i="67"/>
  <c r="DG155" i="52"/>
  <c r="DG156" i="52"/>
  <c r="CS155" i="52"/>
  <c r="EI155" i="52"/>
  <c r="EI157" i="52"/>
  <c r="DN158" i="74"/>
  <c r="DN155" i="64"/>
  <c r="DN158" i="64"/>
  <c r="DN156" i="64"/>
  <c r="DN157" i="56"/>
  <c r="DN158" i="56"/>
  <c r="DN155" i="56"/>
  <c r="EI158" i="74"/>
  <c r="DN156" i="60"/>
  <c r="EI157" i="64"/>
  <c r="EI157" i="74"/>
  <c r="EI158" i="64"/>
  <c r="EI155" i="74"/>
  <c r="DN158" i="54"/>
  <c r="EI155" i="69"/>
  <c r="DN158" i="60"/>
  <c r="EI156" i="70"/>
  <c r="EI155" i="64"/>
  <c r="EO158" i="55"/>
  <c r="BQ154" i="37"/>
  <c r="BQ159" i="37" s="1"/>
  <c r="BQ172" i="37" s="1"/>
  <c r="BQ173" i="37" s="1"/>
  <c r="EM8" i="73" s="1"/>
  <c r="CL154" i="37"/>
  <c r="CL159" i="37" s="1"/>
  <c r="CL172" i="37" s="1"/>
  <c r="CL173" i="37" s="1"/>
  <c r="FQ8" i="73" s="1"/>
  <c r="EO156" i="55"/>
  <c r="CZ155" i="57"/>
  <c r="F69" i="37"/>
  <c r="CE154" i="58"/>
  <c r="CE159" i="58" s="1"/>
  <c r="CE172" i="58" s="1"/>
  <c r="CE173" i="58" s="1"/>
  <c r="CE174" i="58" s="1"/>
  <c r="DG157" i="55"/>
  <c r="DN155" i="54"/>
  <c r="EO155" i="55"/>
  <c r="BQ156" i="54"/>
  <c r="CZ158" i="55"/>
  <c r="DG158" i="55"/>
  <c r="DN155" i="37"/>
  <c r="DN158" i="55"/>
  <c r="BQ154" i="57"/>
  <c r="BQ159" i="57" s="1"/>
  <c r="BQ172" i="57" s="1"/>
  <c r="BQ173" i="57" s="1"/>
  <c r="EM15" i="73" s="1"/>
  <c r="EO157" i="37"/>
  <c r="CE154" i="55"/>
  <c r="CE159" i="55" s="1"/>
  <c r="CE172" i="55" s="1"/>
  <c r="CE173" i="55" s="1"/>
  <c r="FG13" i="73" s="1"/>
  <c r="CE154" i="54"/>
  <c r="CE159" i="54" s="1"/>
  <c r="CE172" i="54" s="1"/>
  <c r="CE173" i="54" s="1"/>
  <c r="CE174" i="54" s="1"/>
  <c r="EO156" i="54"/>
  <c r="CZ157" i="57"/>
  <c r="EO158" i="37"/>
  <c r="BL13" i="73"/>
  <c r="BJ154" i="37"/>
  <c r="BJ159" i="37" s="1"/>
  <c r="BJ172" i="37" s="1"/>
  <c r="BJ173" i="37" s="1"/>
  <c r="BJ174" i="37" s="1"/>
  <c r="DN157" i="57"/>
  <c r="BQ158" i="54"/>
  <c r="EO158" i="54"/>
  <c r="BJ154" i="54"/>
  <c r="BJ159" i="54" s="1"/>
  <c r="BJ172" i="54" s="1"/>
  <c r="BJ173" i="54" s="1"/>
  <c r="EC10" i="73" s="1"/>
  <c r="CL154" i="55"/>
  <c r="CL159" i="55" s="1"/>
  <c r="CL172" i="55" s="1"/>
  <c r="CL173" i="55" s="1"/>
  <c r="FQ13" i="73" s="1"/>
  <c r="EO157" i="55"/>
  <c r="BQ157" i="54"/>
  <c r="EO156" i="58"/>
  <c r="BX154" i="55"/>
  <c r="BX159" i="55" s="1"/>
  <c r="BX172" i="55" s="1"/>
  <c r="BX173" i="55" s="1"/>
  <c r="BX174" i="55" s="1"/>
  <c r="CZ156" i="57"/>
  <c r="BX174" i="57"/>
  <c r="EO156" i="57"/>
  <c r="EO158" i="57"/>
  <c r="EO157" i="57"/>
  <c r="F56" i="52"/>
  <c r="BB19" i="73"/>
  <c r="AH8" i="73"/>
  <c r="AL8" i="73" s="1"/>
  <c r="AM8" i="73" s="1"/>
  <c r="CF22" i="73"/>
  <c r="CJ22" i="73" s="1"/>
  <c r="CK22" i="73" s="1"/>
  <c r="DN156" i="56"/>
  <c r="CZ157" i="69"/>
  <c r="DG156" i="54"/>
  <c r="EI155" i="67"/>
  <c r="DN156" i="54"/>
  <c r="DG158" i="52"/>
  <c r="DN156" i="69"/>
  <c r="DO155" i="66"/>
  <c r="EO155" i="58"/>
  <c r="EI156" i="69"/>
  <c r="CS154" i="54"/>
  <c r="CS159" i="54" s="1"/>
  <c r="CS172" i="54" s="1"/>
  <c r="CS173" i="54" s="1"/>
  <c r="EO155" i="57"/>
  <c r="DG155" i="67"/>
  <c r="CZ157" i="64"/>
  <c r="CL154" i="52"/>
  <c r="CL159" i="52" s="1"/>
  <c r="CL172" i="52" s="1"/>
  <c r="CL173" i="52" s="1"/>
  <c r="BJ157" i="67"/>
  <c r="DN155" i="67"/>
  <c r="CL154" i="56"/>
  <c r="CL159" i="56" s="1"/>
  <c r="CL172" i="56" s="1"/>
  <c r="CL173" i="56" s="1"/>
  <c r="CS155" i="55"/>
  <c r="BX158" i="70"/>
  <c r="BX156" i="70"/>
  <c r="EQ156" i="66"/>
  <c r="CZ157" i="55"/>
  <c r="BX154" i="64"/>
  <c r="BX159" i="64" s="1"/>
  <c r="BX172" i="64" s="1"/>
  <c r="BX173" i="64" s="1"/>
  <c r="BX174" i="64" s="1"/>
  <c r="DG156" i="67"/>
  <c r="DG155" i="57"/>
  <c r="BQ155" i="70"/>
  <c r="DN156" i="67"/>
  <c r="BX154" i="54"/>
  <c r="BX159" i="54" s="1"/>
  <c r="BX172" i="54" s="1"/>
  <c r="BX173" i="54" s="1"/>
  <c r="BX174" i="54" s="1"/>
  <c r="DG157" i="37"/>
  <c r="CL154" i="60"/>
  <c r="CL159" i="60" s="1"/>
  <c r="CL172" i="60" s="1"/>
  <c r="CL173" i="60" s="1"/>
  <c r="EI158" i="52"/>
  <c r="CZ158" i="54"/>
  <c r="DN156" i="37"/>
  <c r="CZ158" i="69"/>
  <c r="DH156" i="66"/>
  <c r="CL154" i="64"/>
  <c r="CL159" i="64" s="1"/>
  <c r="CL172" i="64" s="1"/>
  <c r="CL173" i="64" s="1"/>
  <c r="EI155" i="70"/>
  <c r="EI157" i="67"/>
  <c r="CZ157" i="60"/>
  <c r="CL174" i="67"/>
  <c r="FQ21" i="73"/>
  <c r="EO155" i="54"/>
  <c r="CZ155" i="70"/>
  <c r="DN155" i="69"/>
  <c r="CZ157" i="67"/>
  <c r="CZ157" i="74"/>
  <c r="DN158" i="70"/>
  <c r="DG157" i="67"/>
  <c r="DG158" i="57"/>
  <c r="CS154" i="57"/>
  <c r="CS159" i="57" s="1"/>
  <c r="CS172" i="57" s="1"/>
  <c r="CS173" i="57" s="1"/>
  <c r="CS154" i="64"/>
  <c r="CS159" i="64" s="1"/>
  <c r="CS172" i="64" s="1"/>
  <c r="CS173" i="64" s="1"/>
  <c r="DN157" i="67"/>
  <c r="DN156" i="57"/>
  <c r="EQ155" i="66"/>
  <c r="DG158" i="37"/>
  <c r="BC154" i="52"/>
  <c r="BC159" i="52" s="1"/>
  <c r="BC172" i="52" s="1"/>
  <c r="BC173" i="52" s="1"/>
  <c r="CL154" i="58"/>
  <c r="CL159" i="58" s="1"/>
  <c r="CL172" i="58" s="1"/>
  <c r="CL173" i="58" s="1"/>
  <c r="EI156" i="52"/>
  <c r="CZ157" i="54"/>
  <c r="DN158" i="37"/>
  <c r="CZ156" i="52"/>
  <c r="DH157" i="66"/>
  <c r="BJ154" i="52"/>
  <c r="BJ159" i="52" s="1"/>
  <c r="BJ172" i="52" s="1"/>
  <c r="BJ173" i="52" s="1"/>
  <c r="EI157" i="70"/>
  <c r="CZ156" i="60"/>
  <c r="CE174" i="64"/>
  <c r="FG19" i="73"/>
  <c r="EO157" i="54"/>
  <c r="CZ158" i="70"/>
  <c r="DN157" i="69"/>
  <c r="EO157" i="58"/>
  <c r="CZ156" i="67"/>
  <c r="DN155" i="70"/>
  <c r="DG156" i="57"/>
  <c r="CZ153" i="37"/>
  <c r="CZ157" i="37" s="1"/>
  <c r="CS158" i="52"/>
  <c r="EI153" i="56"/>
  <c r="EI155" i="56" s="1"/>
  <c r="DN158" i="67"/>
  <c r="BQ156" i="70"/>
  <c r="BQ154" i="64"/>
  <c r="BQ159" i="64" s="1"/>
  <c r="BQ172" i="64" s="1"/>
  <c r="BQ173" i="64" s="1"/>
  <c r="BJ154" i="57"/>
  <c r="BJ159" i="57" s="1"/>
  <c r="BJ172" i="57" s="1"/>
  <c r="BJ173" i="57" s="1"/>
  <c r="BQ158" i="70"/>
  <c r="CS156" i="74"/>
  <c r="CZ155" i="54"/>
  <c r="DN157" i="37"/>
  <c r="CZ157" i="52"/>
  <c r="DH158" i="66"/>
  <c r="EI158" i="70"/>
  <c r="CZ158" i="60"/>
  <c r="CZ156" i="70"/>
  <c r="CZ158" i="67"/>
  <c r="DN157" i="70"/>
  <c r="DG157" i="57"/>
  <c r="CL154" i="74"/>
  <c r="CL159" i="74" s="1"/>
  <c r="CL172" i="74" s="1"/>
  <c r="CL173" i="74" s="1"/>
  <c r="DN155" i="57"/>
  <c r="BJ158" i="67"/>
  <c r="EI158" i="60"/>
  <c r="DN157" i="64"/>
  <c r="DG155" i="37"/>
  <c r="DN156" i="55"/>
  <c r="CS157" i="55"/>
  <c r="CZ156" i="54"/>
  <c r="DG158" i="54"/>
  <c r="CZ158" i="52"/>
  <c r="BJ174" i="64"/>
  <c r="EC19" i="73"/>
  <c r="CL154" i="54"/>
  <c r="CL159" i="54" s="1"/>
  <c r="CL172" i="54" s="1"/>
  <c r="CL173" i="54" s="1"/>
  <c r="CL174" i="70"/>
  <c r="FQ23" i="73"/>
  <c r="CS156" i="56"/>
  <c r="CS155" i="56"/>
  <c r="BJ154" i="58"/>
  <c r="BJ159" i="58" s="1"/>
  <c r="BJ172" i="58" s="1"/>
  <c r="BJ173" i="58" s="1"/>
  <c r="CE154" i="37"/>
  <c r="CE159" i="37" s="1"/>
  <c r="CE172" i="37" s="1"/>
  <c r="CE173" i="37" s="1"/>
  <c r="CS157" i="56"/>
  <c r="DG157" i="54"/>
  <c r="CZ155" i="52"/>
  <c r="CT174" i="66"/>
  <c r="FQ20" i="73"/>
  <c r="DO157" i="66"/>
  <c r="DA154" i="66"/>
  <c r="DA159" i="66" s="1"/>
  <c r="DA172" i="66" s="1"/>
  <c r="DA173" i="66" s="1"/>
  <c r="EI158" i="69"/>
  <c r="CZ155" i="64"/>
  <c r="CS158" i="55"/>
  <c r="DN158" i="57"/>
  <c r="BX154" i="74"/>
  <c r="BX159" i="74" s="1"/>
  <c r="BX172" i="74" s="1"/>
  <c r="BX173" i="74" s="1"/>
  <c r="BX174" i="74" s="1"/>
  <c r="BQ154" i="66"/>
  <c r="BQ159" i="66" s="1"/>
  <c r="BQ172" i="66" s="1"/>
  <c r="BQ173" i="66" s="1"/>
  <c r="CS156" i="52"/>
  <c r="EI157" i="60"/>
  <c r="CZ155" i="55"/>
  <c r="DN156" i="74"/>
  <c r="EO156" i="37"/>
  <c r="DN157" i="55"/>
  <c r="BJ156" i="67"/>
  <c r="DG155" i="54"/>
  <c r="BJ154" i="56"/>
  <c r="BJ159" i="56" s="1"/>
  <c r="BJ172" i="56" s="1"/>
  <c r="BJ173" i="56" s="1"/>
  <c r="CE174" i="60"/>
  <c r="FG18" i="73"/>
  <c r="DO156" i="66"/>
  <c r="EI157" i="69"/>
  <c r="DG158" i="67"/>
  <c r="CS154" i="69"/>
  <c r="CS159" i="69" s="1"/>
  <c r="CS172" i="69" s="1"/>
  <c r="CS173" i="69" s="1"/>
  <c r="BQ154" i="60"/>
  <c r="BQ159" i="60" s="1"/>
  <c r="BQ172" i="60" s="1"/>
  <c r="BQ173" i="60" s="1"/>
  <c r="CZ156" i="56"/>
  <c r="EI155" i="60"/>
  <c r="CZ156" i="55"/>
  <c r="EO155" i="37"/>
  <c r="DN155" i="55"/>
  <c r="BX154" i="67"/>
  <c r="BX159" i="67" s="1"/>
  <c r="BX172" i="67" s="1"/>
  <c r="BX173" i="67" s="1"/>
  <c r="BX157" i="70"/>
  <c r="AA174" i="70"/>
  <c r="AV174" i="69"/>
  <c r="BL17" i="73"/>
  <c r="CF17" i="73"/>
  <c r="CJ17" i="73" s="1"/>
  <c r="CK17" i="73" s="1"/>
  <c r="AH174" i="55"/>
  <c r="BV12" i="73"/>
  <c r="AO174" i="74"/>
  <c r="BB15" i="73"/>
  <c r="BL10" i="73"/>
  <c r="AH174" i="54"/>
  <c r="BV19" i="73"/>
  <c r="AV154" i="54"/>
  <c r="AV159" i="54" s="1"/>
  <c r="AV172" i="54" s="1"/>
  <c r="AV173" i="54" s="1"/>
  <c r="AV174" i="54" s="1"/>
  <c r="X18" i="73"/>
  <c r="AB18" i="73" s="1"/>
  <c r="AC18" i="73" s="1"/>
  <c r="CF21" i="73"/>
  <c r="CJ21" i="73" s="1"/>
  <c r="CK21" i="73" s="1"/>
  <c r="T174" i="60"/>
  <c r="AH13" i="73"/>
  <c r="AL13" i="73" s="1"/>
  <c r="AM13" i="73" s="1"/>
  <c r="AA154" i="67"/>
  <c r="AA159" i="67" s="1"/>
  <c r="AA172" i="67" s="1"/>
  <c r="AA173" i="67" s="1"/>
  <c r="BB21" i="73" s="1"/>
  <c r="T174" i="70"/>
  <c r="X23" i="73"/>
  <c r="AB23" i="73" s="1"/>
  <c r="AC23" i="73" s="1"/>
  <c r="AA174" i="66"/>
  <c r="BB20" i="73"/>
  <c r="X20" i="73"/>
  <c r="AB20" i="73" s="1"/>
  <c r="AC20" i="73" s="1"/>
  <c r="BL19" i="73"/>
  <c r="CF19" i="73"/>
  <c r="CJ19" i="73" s="1"/>
  <c r="CK19" i="73" s="1"/>
  <c r="AH19" i="73"/>
  <c r="AL19" i="73" s="1"/>
  <c r="AM19" i="73" s="1"/>
  <c r="T174" i="64"/>
  <c r="BB18" i="73"/>
  <c r="BV10" i="73"/>
  <c r="BV15" i="73"/>
  <c r="CP15" i="73"/>
  <c r="CR15" i="73" s="1"/>
  <c r="AA174" i="69"/>
  <c r="CZ13" i="73"/>
  <c r="DD13" i="73" s="1"/>
  <c r="DE13" i="73" s="1"/>
  <c r="AH174" i="58"/>
  <c r="EW20" i="73"/>
  <c r="EY20" i="73" s="1"/>
  <c r="CZ18" i="73"/>
  <c r="DB18" i="73" s="1"/>
  <c r="T174" i="56"/>
  <c r="AH17" i="73"/>
  <c r="AL17" i="73" s="1"/>
  <c r="AM17" i="73" s="1"/>
  <c r="BV17" i="73"/>
  <c r="CP17" i="73"/>
  <c r="CT17" i="73" s="1"/>
  <c r="CU17" i="73" s="1"/>
  <c r="AV174" i="56"/>
  <c r="BB17" i="73"/>
  <c r="X13" i="73"/>
  <c r="AB13" i="73" s="1"/>
  <c r="AC13" i="73" s="1"/>
  <c r="BV13" i="73"/>
  <c r="AO174" i="55"/>
  <c r="EW8" i="73"/>
  <c r="EY8" i="73" s="1"/>
  <c r="AO174" i="64"/>
  <c r="CZ19" i="73"/>
  <c r="DD19" i="73" s="1"/>
  <c r="DE19" i="73" s="1"/>
  <c r="BC154" i="66"/>
  <c r="BC159" i="66" s="1"/>
  <c r="BC172" i="66" s="1"/>
  <c r="BC173" i="66" s="1"/>
  <c r="CZ20" i="73" s="1"/>
  <c r="T174" i="69"/>
  <c r="X22" i="73"/>
  <c r="AB22" i="73" s="1"/>
  <c r="AC22" i="73" s="1"/>
  <c r="BL23" i="73"/>
  <c r="CF23" i="73"/>
  <c r="CH23" i="73" s="1"/>
  <c r="AO174" i="54"/>
  <c r="X10" i="73"/>
  <c r="Z10" i="73" s="1"/>
  <c r="BB10" i="73"/>
  <c r="T174" i="54"/>
  <c r="X8" i="73"/>
  <c r="Z8" i="73" s="1"/>
  <c r="AO174" i="37"/>
  <c r="BV8" i="73"/>
  <c r="AA174" i="37"/>
  <c r="CF6" i="73"/>
  <c r="CH6" i="73" s="1"/>
  <c r="BB6" i="73"/>
  <c r="X6" i="73"/>
  <c r="Z6" i="73" s="1"/>
  <c r="T174" i="58"/>
  <c r="AV174" i="58"/>
  <c r="CZ6" i="73"/>
  <c r="AV157" i="52"/>
  <c r="AV156" i="52"/>
  <c r="AV155" i="52"/>
  <c r="CT12" i="73"/>
  <c r="CU12" i="73" s="1"/>
  <c r="CR12" i="73"/>
  <c r="AV174" i="67"/>
  <c r="CZ21" i="73"/>
  <c r="AV174" i="70"/>
  <c r="CZ23" i="73"/>
  <c r="AB19" i="73"/>
  <c r="AC19" i="73" s="1"/>
  <c r="Z19" i="73"/>
  <c r="AV174" i="37"/>
  <c r="CZ8" i="73"/>
  <c r="DB22" i="73"/>
  <c r="DD22" i="73"/>
  <c r="DE22" i="73" s="1"/>
  <c r="Z17" i="73"/>
  <c r="AB17" i="73"/>
  <c r="AC17" i="73" s="1"/>
  <c r="AL23" i="73"/>
  <c r="AM23" i="73" s="1"/>
  <c r="AJ23" i="73"/>
  <c r="CR10" i="73"/>
  <c r="CT10" i="73"/>
  <c r="CU10" i="73" s="1"/>
  <c r="AH174" i="57"/>
  <c r="CF15" i="73"/>
  <c r="BL15" i="73"/>
  <c r="AO174" i="58"/>
  <c r="BV6" i="73"/>
  <c r="CP6" i="73"/>
  <c r="CP22" i="73"/>
  <c r="AO174" i="69"/>
  <c r="BV22" i="73"/>
  <c r="T174" i="74"/>
  <c r="AH12" i="73"/>
  <c r="X12" i="73"/>
  <c r="AV174" i="57"/>
  <c r="CZ15" i="73"/>
  <c r="CT13" i="73"/>
  <c r="CU13" i="73" s="1"/>
  <c r="CR13" i="73"/>
  <c r="AL6" i="73"/>
  <c r="AM6" i="73" s="1"/>
  <c r="AJ6" i="73"/>
  <c r="AJ18" i="73"/>
  <c r="AL18" i="73"/>
  <c r="AM18" i="73" s="1"/>
  <c r="X15" i="73"/>
  <c r="AH15" i="73"/>
  <c r="T174" i="57"/>
  <c r="EW22" i="73"/>
  <c r="AH174" i="60"/>
  <c r="CF18" i="73"/>
  <c r="BL18" i="73"/>
  <c r="AA174" i="55"/>
  <c r="BB13" i="73"/>
  <c r="AJ21" i="73"/>
  <c r="AL21" i="73"/>
  <c r="AM21" i="73" s="1"/>
  <c r="CF12" i="73"/>
  <c r="AH174" i="74"/>
  <c r="BL12" i="73"/>
  <c r="AO174" i="66"/>
  <c r="CF20" i="73"/>
  <c r="BL20" i="73"/>
  <c r="CT19" i="73"/>
  <c r="CU19" i="73" s="1"/>
  <c r="CR19" i="73"/>
  <c r="DD12" i="73"/>
  <c r="DE12" i="73" s="1"/>
  <c r="DB12" i="73"/>
  <c r="AO154" i="52"/>
  <c r="AO159" i="52" s="1"/>
  <c r="AO172" i="52" s="1"/>
  <c r="AO173" i="52" s="1"/>
  <c r="AA174" i="74"/>
  <c r="BB12" i="73"/>
  <c r="DB17" i="73"/>
  <c r="DD17" i="73"/>
  <c r="DE17" i="73" s="1"/>
  <c r="AV174" i="66"/>
  <c r="CP20" i="73"/>
  <c r="BV20" i="73"/>
  <c r="CT18" i="73"/>
  <c r="CU18" i="73" s="1"/>
  <c r="CR18" i="73"/>
  <c r="AJ10" i="73"/>
  <c r="AL10" i="73"/>
  <c r="AM10" i="73" s="1"/>
  <c r="AJ22" i="73"/>
  <c r="AL22" i="73"/>
  <c r="AM22" i="73" s="1"/>
  <c r="CJ13" i="73"/>
  <c r="CK13" i="73" s="1"/>
  <c r="CH13" i="73"/>
  <c r="CF8" i="73"/>
  <c r="AH174" i="37"/>
  <c r="BL8" i="73"/>
  <c r="CP23" i="73"/>
  <c r="AO174" i="70"/>
  <c r="BV23" i="73"/>
  <c r="CH10" i="73"/>
  <c r="CJ10" i="73"/>
  <c r="CK10" i="73" s="1"/>
  <c r="CP21" i="73"/>
  <c r="AO174" i="67"/>
  <c r="BV21" i="73"/>
  <c r="CR8" i="73"/>
  <c r="CT8" i="73"/>
  <c r="CU8" i="73" s="1"/>
  <c r="AJ20" i="73"/>
  <c r="AL20" i="73"/>
  <c r="AM20" i="73" s="1"/>
  <c r="F120" i="58"/>
  <c r="F134" i="58" s="1"/>
  <c r="F136" i="58" s="1"/>
  <c r="M70" i="52"/>
  <c r="M92" i="52" s="1"/>
  <c r="M94" i="52" s="1"/>
  <c r="AH106" i="52"/>
  <c r="AH168" i="52" s="1"/>
  <c r="T152" i="52"/>
  <c r="T153" i="52" s="1"/>
  <c r="T167" i="52"/>
  <c r="T171" i="52" s="1"/>
  <c r="AH70" i="52"/>
  <c r="AH92" i="52" s="1"/>
  <c r="AH94" i="52" s="1"/>
  <c r="M106" i="52"/>
  <c r="M168" i="52" s="1"/>
  <c r="M120" i="52"/>
  <c r="M134" i="52" s="1"/>
  <c r="M136" i="52" s="1"/>
  <c r="M169" i="52" s="1"/>
  <c r="AH120" i="52"/>
  <c r="AH134" i="52" s="1"/>
  <c r="AH136" i="52" s="1"/>
  <c r="AH169" i="52" s="1"/>
  <c r="R36" i="73"/>
  <c r="R38" i="73" s="1"/>
  <c r="AB36" i="73"/>
  <c r="AB38" i="73" s="1"/>
  <c r="AL36" i="73"/>
  <c r="AL38" i="73" s="1"/>
  <c r="F102" i="69"/>
  <c r="F119" i="69"/>
  <c r="F105" i="69"/>
  <c r="F114" i="69"/>
  <c r="F118" i="69"/>
  <c r="F117" i="69"/>
  <c r="F115" i="69"/>
  <c r="F100" i="69"/>
  <c r="F103" i="69"/>
  <c r="F116" i="69"/>
  <c r="F101" i="69"/>
  <c r="F104" i="69"/>
  <c r="F102" i="54"/>
  <c r="F114" i="54"/>
  <c r="F118" i="54"/>
  <c r="F119" i="54"/>
  <c r="F105" i="54"/>
  <c r="F116" i="54"/>
  <c r="F100" i="54"/>
  <c r="F103" i="54"/>
  <c r="F117" i="54"/>
  <c r="F115" i="54"/>
  <c r="F101" i="54"/>
  <c r="F104" i="54"/>
  <c r="F106" i="58"/>
  <c r="F168" i="58" s="1"/>
  <c r="F120" i="70"/>
  <c r="F102" i="37"/>
  <c r="F114" i="37"/>
  <c r="F118" i="37"/>
  <c r="F119" i="37"/>
  <c r="F105" i="37"/>
  <c r="F117" i="37"/>
  <c r="F116" i="37"/>
  <c r="F100" i="37"/>
  <c r="F103" i="37"/>
  <c r="F115" i="37"/>
  <c r="F101" i="37"/>
  <c r="F104" i="37"/>
  <c r="F106" i="70"/>
  <c r="F168" i="70" s="1"/>
  <c r="F106" i="67"/>
  <c r="F168" i="67" s="1"/>
  <c r="F56" i="55"/>
  <c r="F119" i="55"/>
  <c r="F105" i="55"/>
  <c r="F117" i="55"/>
  <c r="F114" i="55"/>
  <c r="F102" i="55"/>
  <c r="F115" i="55"/>
  <c r="F118" i="55"/>
  <c r="F116" i="55"/>
  <c r="F103" i="55"/>
  <c r="F100" i="55"/>
  <c r="F101" i="55"/>
  <c r="F104" i="55"/>
  <c r="F120" i="67"/>
  <c r="F134" i="67" s="1"/>
  <c r="F136" i="67" s="1"/>
  <c r="E57" i="52"/>
  <c r="F106" i="52"/>
  <c r="F168" i="52" s="1"/>
  <c r="F106" i="66"/>
  <c r="F168" i="66" s="1"/>
  <c r="F120" i="66"/>
  <c r="F134" i="66" s="1"/>
  <c r="F136" i="66" s="1"/>
  <c r="F63" i="56"/>
  <c r="F118" i="56"/>
  <c r="F102" i="56"/>
  <c r="F117" i="56"/>
  <c r="F119" i="56"/>
  <c r="F105" i="56"/>
  <c r="F114" i="56"/>
  <c r="F116" i="56"/>
  <c r="F103" i="56"/>
  <c r="F115" i="56"/>
  <c r="F100" i="56"/>
  <c r="F104" i="56"/>
  <c r="F101" i="56"/>
  <c r="F119" i="60"/>
  <c r="F114" i="60"/>
  <c r="F105" i="60"/>
  <c r="F118" i="60"/>
  <c r="F102" i="60"/>
  <c r="F117" i="60"/>
  <c r="F115" i="60"/>
  <c r="F104" i="60"/>
  <c r="F116" i="60"/>
  <c r="F100" i="60"/>
  <c r="F103" i="60"/>
  <c r="F101" i="60"/>
  <c r="F67" i="60"/>
  <c r="F120" i="64"/>
  <c r="F134" i="64" s="1"/>
  <c r="F136" i="64" s="1"/>
  <c r="F106" i="64"/>
  <c r="F168" i="64" s="1"/>
  <c r="F114" i="57"/>
  <c r="F119" i="57"/>
  <c r="F105" i="57"/>
  <c r="F118" i="57"/>
  <c r="F102" i="57"/>
  <c r="F117" i="57"/>
  <c r="F116" i="57"/>
  <c r="F103" i="57"/>
  <c r="F104" i="57"/>
  <c r="F115" i="57"/>
  <c r="F100" i="57"/>
  <c r="F101" i="57"/>
  <c r="F119" i="74"/>
  <c r="F105" i="74"/>
  <c r="F118" i="74"/>
  <c r="F102" i="74"/>
  <c r="F114" i="74"/>
  <c r="F117" i="74"/>
  <c r="F104" i="74"/>
  <c r="F116" i="74"/>
  <c r="F100" i="74"/>
  <c r="F103" i="74"/>
  <c r="F115" i="74"/>
  <c r="F101" i="74"/>
  <c r="F54" i="37"/>
  <c r="F55" i="37" s="1"/>
  <c r="F65" i="37"/>
  <c r="F166" i="37"/>
  <c r="F68" i="37"/>
  <c r="F65" i="60"/>
  <c r="F66" i="60"/>
  <c r="F54" i="60"/>
  <c r="F68" i="60"/>
  <c r="F53" i="60"/>
  <c r="F63" i="60"/>
  <c r="F166" i="60"/>
  <c r="F69" i="60"/>
  <c r="F56" i="60"/>
  <c r="F62" i="60"/>
  <c r="F64" i="37"/>
  <c r="F56" i="37"/>
  <c r="F66" i="37"/>
  <c r="F67" i="37"/>
  <c r="F64" i="60"/>
  <c r="F55" i="64"/>
  <c r="F57" i="64" s="1"/>
  <c r="F91" i="64" s="1"/>
  <c r="F53" i="74"/>
  <c r="F67" i="74"/>
  <c r="F65" i="74"/>
  <c r="F166" i="74"/>
  <c r="F69" i="74"/>
  <c r="F56" i="74"/>
  <c r="F68" i="74"/>
  <c r="F64" i="74"/>
  <c r="F66" i="74"/>
  <c r="F62" i="74"/>
  <c r="F63" i="74"/>
  <c r="F54" i="74"/>
  <c r="F68" i="56"/>
  <c r="F62" i="56"/>
  <c r="F62" i="37"/>
  <c r="F63" i="37"/>
  <c r="F54" i="56"/>
  <c r="F66" i="56"/>
  <c r="F53" i="56"/>
  <c r="F65" i="56"/>
  <c r="F56" i="56"/>
  <c r="F69" i="56"/>
  <c r="F64" i="56"/>
  <c r="F67" i="56"/>
  <c r="F166" i="56"/>
  <c r="F70" i="66"/>
  <c r="F92" i="66" s="1"/>
  <c r="F55" i="58"/>
  <c r="F57" i="58" s="1"/>
  <c r="F91" i="58" s="1"/>
  <c r="F55" i="70"/>
  <c r="F57" i="70" s="1"/>
  <c r="F91" i="70" s="1"/>
  <c r="I367" i="82"/>
  <c r="I369" i="82" s="1"/>
  <c r="I370" i="82" s="1"/>
  <c r="I372" i="82" s="1"/>
  <c r="I373" i="82" s="1"/>
  <c r="AW36" i="73" s="1"/>
  <c r="AW38" i="73" s="1"/>
  <c r="O14" i="84"/>
  <c r="O15" i="84" s="1"/>
  <c r="P13" i="84"/>
  <c r="F134" i="70"/>
  <c r="F136" i="70" s="1"/>
  <c r="F70" i="70"/>
  <c r="F92" i="70" s="1"/>
  <c r="F70" i="64"/>
  <c r="F92" i="64" s="1"/>
  <c r="F55" i="66"/>
  <c r="F57" i="66" s="1"/>
  <c r="F91" i="66" s="1"/>
  <c r="F54" i="54"/>
  <c r="F63" i="54"/>
  <c r="F68" i="54"/>
  <c r="F62" i="54"/>
  <c r="F67" i="54"/>
  <c r="F66" i="54"/>
  <c r="F69" i="54"/>
  <c r="F166" i="54"/>
  <c r="F53" i="54"/>
  <c r="F64" i="54"/>
  <c r="F65" i="54"/>
  <c r="F56" i="54"/>
  <c r="F55" i="67"/>
  <c r="F57" i="67" s="1"/>
  <c r="F91" i="67" s="1"/>
  <c r="F67" i="57"/>
  <c r="F166" i="57"/>
  <c r="F69" i="57"/>
  <c r="F62" i="57"/>
  <c r="F54" i="57"/>
  <c r="F65" i="57"/>
  <c r="F66" i="57"/>
  <c r="F63" i="57"/>
  <c r="F68" i="57"/>
  <c r="F64" i="57"/>
  <c r="F53" i="57"/>
  <c r="F63" i="69"/>
  <c r="F69" i="69"/>
  <c r="F54" i="69"/>
  <c r="F67" i="69"/>
  <c r="F166" i="69"/>
  <c r="F56" i="69"/>
  <c r="F53" i="69"/>
  <c r="F66" i="69"/>
  <c r="F64" i="69"/>
  <c r="F65" i="69"/>
  <c r="F68" i="69"/>
  <c r="F62" i="69"/>
  <c r="F70" i="58"/>
  <c r="F92" i="58" s="1"/>
  <c r="F68" i="55"/>
  <c r="F67" i="55"/>
  <c r="F64" i="55"/>
  <c r="F69" i="55"/>
  <c r="F54" i="55"/>
  <c r="F62" i="55"/>
  <c r="F66" i="55"/>
  <c r="F65" i="55"/>
  <c r="F166" i="55"/>
  <c r="F63" i="55"/>
  <c r="F53" i="55"/>
  <c r="F55" i="52"/>
  <c r="F70" i="67"/>
  <c r="F92" i="67" s="1"/>
  <c r="F120" i="52"/>
  <c r="F134" i="52" s="1"/>
  <c r="F136" i="52" s="1"/>
  <c r="F70" i="52"/>
  <c r="F92" i="52" s="1"/>
  <c r="F56" i="57"/>
  <c r="EQ154" i="54" l="1"/>
  <c r="EQ159" i="54" s="1"/>
  <c r="EQ172" i="54" s="1"/>
  <c r="EQ173" i="54" s="1"/>
  <c r="EF154" i="57"/>
  <c r="EF159" i="57" s="1"/>
  <c r="EF172" i="57" s="1"/>
  <c r="EF173" i="57" s="1"/>
  <c r="EB154" i="52"/>
  <c r="EB159" i="52" s="1"/>
  <c r="EB172" i="52" s="1"/>
  <c r="EB173" i="52" s="1"/>
  <c r="DW154" i="37"/>
  <c r="DW159" i="37" s="1"/>
  <c r="DW172" i="37" s="1"/>
  <c r="DW173" i="37" s="1"/>
  <c r="EM21" i="73"/>
  <c r="JB17" i="73"/>
  <c r="EH154" i="37"/>
  <c r="EH159" i="37" s="1"/>
  <c r="EH172" i="37" s="1"/>
  <c r="EH173" i="37" s="1"/>
  <c r="EH174" i="37" s="1"/>
  <c r="EF154" i="54"/>
  <c r="EF159" i="54" s="1"/>
  <c r="EF172" i="54" s="1"/>
  <c r="EF173" i="54" s="1"/>
  <c r="EF174" i="54" s="1"/>
  <c r="DU154" i="52"/>
  <c r="DU159" i="52" s="1"/>
  <c r="DU172" i="52" s="1"/>
  <c r="DU173" i="52" s="1"/>
  <c r="EH154" i="54"/>
  <c r="EH159" i="54" s="1"/>
  <c r="EH172" i="54" s="1"/>
  <c r="EH173" i="54" s="1"/>
  <c r="EH154" i="58"/>
  <c r="EH159" i="58" s="1"/>
  <c r="EH172" i="58" s="1"/>
  <c r="EH173" i="58" s="1"/>
  <c r="EB154" i="60"/>
  <c r="EB159" i="60" s="1"/>
  <c r="EB172" i="60" s="1"/>
  <c r="EB173" i="60" s="1"/>
  <c r="EH154" i="55"/>
  <c r="EH159" i="55" s="1"/>
  <c r="EH172" i="55" s="1"/>
  <c r="EH173" i="55" s="1"/>
  <c r="EH174" i="55" s="1"/>
  <c r="EF154" i="37"/>
  <c r="EF159" i="37" s="1"/>
  <c r="EF172" i="37" s="1"/>
  <c r="EF173" i="37" s="1"/>
  <c r="EF174" i="37" s="1"/>
  <c r="JB8" i="73"/>
  <c r="JF8" i="73" s="1"/>
  <c r="JG8" i="73" s="1"/>
  <c r="EB154" i="74"/>
  <c r="EB159" i="74" s="1"/>
  <c r="EB172" i="74" s="1"/>
  <c r="EB173" i="74" s="1"/>
  <c r="EB174" i="74" s="1"/>
  <c r="DW154" i="57"/>
  <c r="DW159" i="57" s="1"/>
  <c r="DW172" i="57" s="1"/>
  <c r="DW173" i="57" s="1"/>
  <c r="IR15" i="73" s="1"/>
  <c r="EQ154" i="37"/>
  <c r="EQ159" i="37" s="1"/>
  <c r="EQ172" i="37" s="1"/>
  <c r="EQ173" i="37" s="1"/>
  <c r="DU154" i="69"/>
  <c r="DU159" i="69" s="1"/>
  <c r="DU172" i="69" s="1"/>
  <c r="DU173" i="69" s="1"/>
  <c r="EC154" i="66"/>
  <c r="EC159" i="66" s="1"/>
  <c r="EC172" i="66" s="1"/>
  <c r="EC173" i="66" s="1"/>
  <c r="EC174" i="66" s="1"/>
  <c r="DU154" i="67"/>
  <c r="DU159" i="67" s="1"/>
  <c r="DU172" i="67" s="1"/>
  <c r="DU173" i="67" s="1"/>
  <c r="EF154" i="58"/>
  <c r="EF159" i="58" s="1"/>
  <c r="EF172" i="58" s="1"/>
  <c r="EF173" i="58" s="1"/>
  <c r="EB158" i="69"/>
  <c r="EB154" i="69" s="1"/>
  <c r="EB159" i="69" s="1"/>
  <c r="EB172" i="69" s="1"/>
  <c r="EB173" i="69" s="1"/>
  <c r="EB174" i="69" s="1"/>
  <c r="EF174" i="57"/>
  <c r="JB15" i="73"/>
  <c r="EB174" i="52"/>
  <c r="JB5" i="73"/>
  <c r="IR5" i="73"/>
  <c r="DU174" i="52"/>
  <c r="DU174" i="60"/>
  <c r="IR18" i="73"/>
  <c r="EQ174" i="54"/>
  <c r="JL11" i="73"/>
  <c r="JP11" i="73" s="1"/>
  <c r="JQ11" i="73" s="1"/>
  <c r="EF174" i="58"/>
  <c r="JB6" i="73"/>
  <c r="IR10" i="73"/>
  <c r="IV10" i="73" s="1"/>
  <c r="IW10" i="73" s="1"/>
  <c r="DW174" i="54"/>
  <c r="IR12" i="73"/>
  <c r="DU174" i="74"/>
  <c r="EH174" i="54"/>
  <c r="JB11" i="73"/>
  <c r="JF11" i="73" s="1"/>
  <c r="JG11" i="73" s="1"/>
  <c r="EQ154" i="55"/>
  <c r="EQ159" i="55" s="1"/>
  <c r="EQ172" i="55" s="1"/>
  <c r="EQ173" i="55" s="1"/>
  <c r="EW18" i="73"/>
  <c r="EY18" i="73" s="1"/>
  <c r="EF154" i="55"/>
  <c r="EF159" i="55" s="1"/>
  <c r="EF172" i="55" s="1"/>
  <c r="EF173" i="55" s="1"/>
  <c r="EB158" i="64"/>
  <c r="EB156" i="64"/>
  <c r="EB157" i="64"/>
  <c r="FG15" i="73"/>
  <c r="DW154" i="55"/>
  <c r="DW159" i="55" s="1"/>
  <c r="DW172" i="55" s="1"/>
  <c r="DW173" i="55" s="1"/>
  <c r="EB154" i="70"/>
  <c r="EB159" i="70" s="1"/>
  <c r="EB172" i="70" s="1"/>
  <c r="EB173" i="70" s="1"/>
  <c r="EB155" i="64"/>
  <c r="EH174" i="57"/>
  <c r="JB16" i="73"/>
  <c r="DU174" i="69"/>
  <c r="IR22" i="73"/>
  <c r="DU154" i="64"/>
  <c r="DU159" i="64" s="1"/>
  <c r="DU172" i="64" s="1"/>
  <c r="DU173" i="64" s="1"/>
  <c r="IR23" i="73"/>
  <c r="DU174" i="70"/>
  <c r="DW174" i="58"/>
  <c r="IR6" i="73"/>
  <c r="DW174" i="57"/>
  <c r="DW174" i="37"/>
  <c r="IR8" i="73"/>
  <c r="EQ174" i="57"/>
  <c r="JL16" i="73"/>
  <c r="EJ154" i="66"/>
  <c r="EJ159" i="66" s="1"/>
  <c r="EJ172" i="66" s="1"/>
  <c r="EJ173" i="66" s="1"/>
  <c r="EB174" i="60"/>
  <c r="JB18" i="73"/>
  <c r="EH174" i="58"/>
  <c r="JB7" i="73"/>
  <c r="EQ174" i="37"/>
  <c r="JL9" i="73"/>
  <c r="DU154" i="56"/>
  <c r="DU159" i="56" s="1"/>
  <c r="DU172" i="56" s="1"/>
  <c r="DU173" i="56" s="1"/>
  <c r="EQ154" i="58"/>
  <c r="EQ159" i="58" s="1"/>
  <c r="EQ172" i="58" s="1"/>
  <c r="EQ173" i="58" s="1"/>
  <c r="EB154" i="67"/>
  <c r="EB159" i="67" s="1"/>
  <c r="EB172" i="67" s="1"/>
  <c r="EB173" i="67" s="1"/>
  <c r="FG22" i="73"/>
  <c r="JD17" i="73"/>
  <c r="JF17" i="73"/>
  <c r="JG17" i="73" s="1"/>
  <c r="DN154" i="74"/>
  <c r="DN159" i="74" s="1"/>
  <c r="DN172" i="74" s="1"/>
  <c r="DN173" i="74" s="1"/>
  <c r="IH12" i="73" s="1"/>
  <c r="GA21" i="73"/>
  <c r="CS174" i="67"/>
  <c r="EC12" i="73"/>
  <c r="EC18" i="73"/>
  <c r="EG18" i="73" s="1"/>
  <c r="EH18" i="73" s="1"/>
  <c r="CE174" i="74"/>
  <c r="CS154" i="74"/>
  <c r="CS159" i="74" s="1"/>
  <c r="CS172" i="74" s="1"/>
  <c r="CS173" i="74" s="1"/>
  <c r="GA12" i="73" s="1"/>
  <c r="FG17" i="73"/>
  <c r="FI17" i="73" s="1"/>
  <c r="FG23" i="73"/>
  <c r="AJ8" i="73"/>
  <c r="GA18" i="73"/>
  <c r="GK18" i="73"/>
  <c r="BQ174" i="74"/>
  <c r="DG154" i="69"/>
  <c r="DG159" i="69" s="1"/>
  <c r="DG172" i="69" s="1"/>
  <c r="DG173" i="69" s="1"/>
  <c r="HD22" i="73" s="1"/>
  <c r="BQ174" i="56"/>
  <c r="EW17" i="73"/>
  <c r="FA17" i="73" s="1"/>
  <c r="FB17" i="73" s="1"/>
  <c r="BJ174" i="70"/>
  <c r="CL174" i="69"/>
  <c r="AB21" i="73"/>
  <c r="AC21" i="73" s="1"/>
  <c r="EW19" i="73"/>
  <c r="FA19" i="73" s="1"/>
  <c r="FB19" i="73" s="1"/>
  <c r="BJ174" i="69"/>
  <c r="BC174" i="52"/>
  <c r="DS5" i="73"/>
  <c r="CL174" i="37"/>
  <c r="BQ174" i="55"/>
  <c r="CS174" i="37"/>
  <c r="EC13" i="73"/>
  <c r="EE13" i="73" s="1"/>
  <c r="BQ174" i="37"/>
  <c r="DP154" i="37"/>
  <c r="DP159" i="37" s="1"/>
  <c r="DP172" i="37" s="1"/>
  <c r="DP173" i="37" s="1"/>
  <c r="HX9" i="73" s="1"/>
  <c r="DN156" i="52"/>
  <c r="DG154" i="74"/>
  <c r="DG159" i="74" s="1"/>
  <c r="DG172" i="74" s="1"/>
  <c r="DG173" i="74" s="1"/>
  <c r="DG174" i="74" s="1"/>
  <c r="BQ174" i="52"/>
  <c r="EQ17" i="73"/>
  <c r="ER17" i="73" s="1"/>
  <c r="DG154" i="64"/>
  <c r="DG159" i="64" s="1"/>
  <c r="DG172" i="64" s="1"/>
  <c r="DG173" i="64" s="1"/>
  <c r="DG174" i="64" s="1"/>
  <c r="O21" i="84"/>
  <c r="O24" i="84" s="1"/>
  <c r="O26" i="84" s="1"/>
  <c r="O28" i="84" s="1"/>
  <c r="DP154" i="57"/>
  <c r="DP159" i="57" s="1"/>
  <c r="DP172" i="57" s="1"/>
  <c r="DP173" i="57" s="1"/>
  <c r="HN16" i="73" s="1"/>
  <c r="BQ174" i="57"/>
  <c r="DP154" i="54"/>
  <c r="DP159" i="54" s="1"/>
  <c r="DP172" i="54" s="1"/>
  <c r="DP173" i="54" s="1"/>
  <c r="IH11" i="73" s="1"/>
  <c r="IL11" i="73" s="1"/>
  <c r="IM11" i="73" s="1"/>
  <c r="DG154" i="60"/>
  <c r="DG159" i="60" s="1"/>
  <c r="DG172" i="60" s="1"/>
  <c r="DG173" i="60" s="1"/>
  <c r="DG174" i="60" s="1"/>
  <c r="GA8" i="73"/>
  <c r="GE8" i="73" s="1"/>
  <c r="GF8" i="73" s="1"/>
  <c r="DJ5" i="73"/>
  <c r="DL5" i="73" s="1"/>
  <c r="FG20" i="73"/>
  <c r="FI20" i="73" s="1"/>
  <c r="DN154" i="64"/>
  <c r="DN159" i="64" s="1"/>
  <c r="DN172" i="64" s="1"/>
  <c r="DN173" i="64" s="1"/>
  <c r="DN174" i="64" s="1"/>
  <c r="DG154" i="52"/>
  <c r="DG159" i="52" s="1"/>
  <c r="DG172" i="52" s="1"/>
  <c r="DG173" i="52" s="1"/>
  <c r="HN5" i="73" s="1"/>
  <c r="HP5" i="73" s="1"/>
  <c r="CZ154" i="64"/>
  <c r="CZ159" i="64" s="1"/>
  <c r="CZ172" i="64" s="1"/>
  <c r="CZ173" i="64" s="1"/>
  <c r="GT19" i="73" s="1"/>
  <c r="BX154" i="70"/>
  <c r="BX159" i="70" s="1"/>
  <c r="BX172" i="70" s="1"/>
  <c r="BX173" i="70" s="1"/>
  <c r="BX174" i="70" s="1"/>
  <c r="FG21" i="73"/>
  <c r="FI21" i="73" s="1"/>
  <c r="FQ15" i="73"/>
  <c r="FS15" i="73" s="1"/>
  <c r="DV154" i="66"/>
  <c r="DV159" i="66" s="1"/>
  <c r="DV172" i="66" s="1"/>
  <c r="DV173" i="66" s="1"/>
  <c r="HX20" i="73" s="1"/>
  <c r="CZ154" i="74"/>
  <c r="CZ159" i="74" s="1"/>
  <c r="CZ172" i="74" s="1"/>
  <c r="CZ173" i="74" s="1"/>
  <c r="GT12" i="73" s="1"/>
  <c r="FG10" i="73"/>
  <c r="FI10" i="73" s="1"/>
  <c r="EQ20" i="73"/>
  <c r="ER20" i="73" s="1"/>
  <c r="EO20" i="73"/>
  <c r="CS154" i="70"/>
  <c r="CS159" i="70" s="1"/>
  <c r="CS172" i="70" s="1"/>
  <c r="CS173" i="70" s="1"/>
  <c r="CS174" i="70" s="1"/>
  <c r="BJ154" i="67"/>
  <c r="BJ159" i="67" s="1"/>
  <c r="BJ172" i="67" s="1"/>
  <c r="BJ173" i="67" s="1"/>
  <c r="BJ174" i="67" s="1"/>
  <c r="CZ154" i="60"/>
  <c r="CZ159" i="60" s="1"/>
  <c r="CZ172" i="60" s="1"/>
  <c r="CZ173" i="60" s="1"/>
  <c r="GT18" i="73" s="1"/>
  <c r="BX174" i="66"/>
  <c r="EM22" i="73"/>
  <c r="BQ174" i="69"/>
  <c r="EI154" i="74"/>
  <c r="EI159" i="74" s="1"/>
  <c r="EI172" i="74" s="1"/>
  <c r="EI173" i="74" s="1"/>
  <c r="JL12" i="73" s="1"/>
  <c r="DN157" i="52"/>
  <c r="DN155" i="52"/>
  <c r="EW12" i="73"/>
  <c r="EY12" i="73" s="1"/>
  <c r="CL174" i="55"/>
  <c r="DP154" i="58"/>
  <c r="DP159" i="58" s="1"/>
  <c r="DP172" i="58" s="1"/>
  <c r="DP173" i="58" s="1"/>
  <c r="DH154" i="66"/>
  <c r="DH159" i="66" s="1"/>
  <c r="DH172" i="66" s="1"/>
  <c r="DH173" i="66" s="1"/>
  <c r="DH174" i="66" s="1"/>
  <c r="DG154" i="56"/>
  <c r="DG159" i="56" s="1"/>
  <c r="DG172" i="56" s="1"/>
  <c r="DG173" i="56" s="1"/>
  <c r="DG174" i="56" s="1"/>
  <c r="CS154" i="52"/>
  <c r="CS159" i="52" s="1"/>
  <c r="CS172" i="52" s="1"/>
  <c r="CS173" i="52" s="1"/>
  <c r="GA5" i="73" s="1"/>
  <c r="DP154" i="55"/>
  <c r="DP159" i="55" s="1"/>
  <c r="DP172" i="55" s="1"/>
  <c r="DP173" i="55" s="1"/>
  <c r="DN154" i="56"/>
  <c r="DN159" i="56" s="1"/>
  <c r="DN172" i="56" s="1"/>
  <c r="DN173" i="56" s="1"/>
  <c r="HX17" i="73" s="1"/>
  <c r="CZ154" i="69"/>
  <c r="CZ159" i="69" s="1"/>
  <c r="CZ172" i="69" s="1"/>
  <c r="CZ173" i="69" s="1"/>
  <c r="CZ174" i="69" s="1"/>
  <c r="DG154" i="70"/>
  <c r="DG159" i="70" s="1"/>
  <c r="DG172" i="70" s="1"/>
  <c r="DG173" i="70" s="1"/>
  <c r="CZ154" i="56"/>
  <c r="CZ159" i="56" s="1"/>
  <c r="CZ172" i="56" s="1"/>
  <c r="CZ173" i="56" s="1"/>
  <c r="CZ174" i="56" s="1"/>
  <c r="HX19" i="73"/>
  <c r="CZ154" i="67"/>
  <c r="CZ159" i="67" s="1"/>
  <c r="CZ172" i="67" s="1"/>
  <c r="CZ173" i="67" s="1"/>
  <c r="GT21" i="73" s="1"/>
  <c r="CE174" i="55"/>
  <c r="FG5" i="73"/>
  <c r="FK5" i="73" s="1"/>
  <c r="DG154" i="55"/>
  <c r="DG159" i="55" s="1"/>
  <c r="DG172" i="55" s="1"/>
  <c r="DG173" i="55" s="1"/>
  <c r="DG174" i="55" s="1"/>
  <c r="EI154" i="52"/>
  <c r="EI159" i="52" s="1"/>
  <c r="EI172" i="52" s="1"/>
  <c r="EI173" i="52" s="1"/>
  <c r="JL5" i="73" s="1"/>
  <c r="EQ154" i="66"/>
  <c r="EQ159" i="66" s="1"/>
  <c r="EQ172" i="66" s="1"/>
  <c r="EQ173" i="66" s="1"/>
  <c r="JL20" i="73" s="1"/>
  <c r="BQ154" i="54"/>
  <c r="BQ159" i="54" s="1"/>
  <c r="BQ172" i="54" s="1"/>
  <c r="BQ173" i="54" s="1"/>
  <c r="BQ174" i="54" s="1"/>
  <c r="DN154" i="60"/>
  <c r="DN159" i="60" s="1"/>
  <c r="DN172" i="60" s="1"/>
  <c r="DN173" i="60" s="1"/>
  <c r="HN18" i="73" s="1"/>
  <c r="HR18" i="73" s="1"/>
  <c r="HS18" i="73" s="1"/>
  <c r="EI157" i="56"/>
  <c r="EO154" i="55"/>
  <c r="EO159" i="55" s="1"/>
  <c r="EO172" i="55" s="1"/>
  <c r="EO173" i="55" s="1"/>
  <c r="EO174" i="55" s="1"/>
  <c r="CH22" i="73"/>
  <c r="F57" i="52"/>
  <c r="F91" i="52" s="1"/>
  <c r="F94" i="52" s="1"/>
  <c r="CH17" i="73"/>
  <c r="EI154" i="64"/>
  <c r="EI159" i="64" s="1"/>
  <c r="EI172" i="64" s="1"/>
  <c r="EI173" i="64" s="1"/>
  <c r="EI174" i="64" s="1"/>
  <c r="EI154" i="69"/>
  <c r="EI159" i="69" s="1"/>
  <c r="EI172" i="69" s="1"/>
  <c r="EI173" i="69" s="1"/>
  <c r="EI174" i="69" s="1"/>
  <c r="EI154" i="60"/>
  <c r="EI159" i="60" s="1"/>
  <c r="EI172" i="60" s="1"/>
  <c r="EI173" i="60" s="1"/>
  <c r="EI174" i="60" s="1"/>
  <c r="FG6" i="73"/>
  <c r="FI6" i="73" s="1"/>
  <c r="DN154" i="54"/>
  <c r="DN159" i="54" s="1"/>
  <c r="DN172" i="54" s="1"/>
  <c r="DN173" i="54" s="1"/>
  <c r="EW10" i="73"/>
  <c r="FA10" i="73" s="1"/>
  <c r="FB10" i="73" s="1"/>
  <c r="EW13" i="73"/>
  <c r="FA13" i="73" s="1"/>
  <c r="FB13" i="73" s="1"/>
  <c r="DN154" i="55"/>
  <c r="DN159" i="55" s="1"/>
  <c r="DN172" i="55" s="1"/>
  <c r="DN173" i="55" s="1"/>
  <c r="DN174" i="55" s="1"/>
  <c r="AJ13" i="73"/>
  <c r="DG154" i="54"/>
  <c r="DG159" i="54" s="1"/>
  <c r="DG172" i="54" s="1"/>
  <c r="DG173" i="54" s="1"/>
  <c r="HD10" i="73" s="1"/>
  <c r="EC8" i="73"/>
  <c r="EE8" i="73" s="1"/>
  <c r="CZ154" i="57"/>
  <c r="CZ159" i="57" s="1"/>
  <c r="CZ172" i="57" s="1"/>
  <c r="CZ173" i="57" s="1"/>
  <c r="CZ174" i="57" s="1"/>
  <c r="DN154" i="57"/>
  <c r="DN159" i="57" s="1"/>
  <c r="DN172" i="57" s="1"/>
  <c r="DN173" i="57" s="1"/>
  <c r="EO154" i="37"/>
  <c r="EO159" i="37" s="1"/>
  <c r="EO172" i="37" s="1"/>
  <c r="EO173" i="37" s="1"/>
  <c r="EO174" i="37" s="1"/>
  <c r="CZ154" i="55"/>
  <c r="CZ159" i="55" s="1"/>
  <c r="CZ172" i="55" s="1"/>
  <c r="CZ173" i="55" s="1"/>
  <c r="CZ174" i="55" s="1"/>
  <c r="DN154" i="37"/>
  <c r="DN159" i="37" s="1"/>
  <c r="DN172" i="37" s="1"/>
  <c r="DN173" i="37" s="1"/>
  <c r="EO154" i="57"/>
  <c r="EO159" i="57" s="1"/>
  <c r="EO172" i="57" s="1"/>
  <c r="EO173" i="57" s="1"/>
  <c r="EO174" i="57" s="1"/>
  <c r="BJ174" i="54"/>
  <c r="FA15" i="73"/>
  <c r="FB15" i="73" s="1"/>
  <c r="DG154" i="37"/>
  <c r="DG159" i="37" s="1"/>
  <c r="DG172" i="37" s="1"/>
  <c r="DG173" i="37" s="1"/>
  <c r="DG174" i="37" s="1"/>
  <c r="GK12" i="73"/>
  <c r="HN19" i="73"/>
  <c r="EG19" i="73"/>
  <c r="EH19" i="73" s="1"/>
  <c r="EE19" i="73"/>
  <c r="BQ174" i="60"/>
  <c r="EM18" i="73"/>
  <c r="FS20" i="73"/>
  <c r="FU20" i="73"/>
  <c r="FV20" i="73" s="1"/>
  <c r="CE174" i="37"/>
  <c r="FG8" i="73"/>
  <c r="DG154" i="57"/>
  <c r="DG159" i="57" s="1"/>
  <c r="DG172" i="57" s="1"/>
  <c r="DG173" i="57" s="1"/>
  <c r="CZ156" i="37"/>
  <c r="EO154" i="58"/>
  <c r="EO159" i="58" s="1"/>
  <c r="EO172" i="58" s="1"/>
  <c r="EO173" i="58" s="1"/>
  <c r="JL6" i="73" s="1"/>
  <c r="CS174" i="69"/>
  <c r="GA22" i="73"/>
  <c r="GK22" i="73"/>
  <c r="EC6" i="73"/>
  <c r="BJ174" i="58"/>
  <c r="FU23" i="73"/>
  <c r="FV23" i="73" s="1"/>
  <c r="FS23" i="73"/>
  <c r="CL174" i="74"/>
  <c r="FQ12" i="73"/>
  <c r="DO154" i="66"/>
  <c r="DO159" i="66" s="1"/>
  <c r="DO172" i="66" s="1"/>
  <c r="DO173" i="66" s="1"/>
  <c r="EE23" i="73"/>
  <c r="EG23" i="73"/>
  <c r="EH23" i="73" s="1"/>
  <c r="EI158" i="56"/>
  <c r="CZ10" i="73"/>
  <c r="DB10" i="73" s="1"/>
  <c r="BX174" i="67"/>
  <c r="EW21" i="73"/>
  <c r="FI18" i="73"/>
  <c r="FK18" i="73"/>
  <c r="FL18" i="73" s="1"/>
  <c r="GK20" i="73"/>
  <c r="GA20" i="73"/>
  <c r="DA174" i="66"/>
  <c r="CZ154" i="52"/>
  <c r="CZ159" i="52" s="1"/>
  <c r="CZ172" i="52" s="1"/>
  <c r="CZ173" i="52" s="1"/>
  <c r="CS154" i="56"/>
  <c r="CS159" i="56" s="1"/>
  <c r="CS172" i="56" s="1"/>
  <c r="CS173" i="56" s="1"/>
  <c r="EI156" i="56"/>
  <c r="FS13" i="73"/>
  <c r="FU13" i="73"/>
  <c r="FV13" i="73" s="1"/>
  <c r="CS154" i="55"/>
  <c r="CS159" i="55" s="1"/>
  <c r="CS172" i="55" s="1"/>
  <c r="CS173" i="55" s="1"/>
  <c r="DG154" i="67"/>
  <c r="DG159" i="67" s="1"/>
  <c r="DG172" i="67" s="1"/>
  <c r="DG173" i="67" s="1"/>
  <c r="FI12" i="73"/>
  <c r="FK12" i="73"/>
  <c r="FL12" i="73" s="1"/>
  <c r="CL174" i="54"/>
  <c r="FQ10" i="73"/>
  <c r="FU22" i="73"/>
  <c r="FV22" i="73" s="1"/>
  <c r="FS22" i="73"/>
  <c r="BJ174" i="52"/>
  <c r="EC5" i="73"/>
  <c r="EE5" i="73" s="1"/>
  <c r="CL174" i="58"/>
  <c r="FQ6" i="73"/>
  <c r="GA19" i="73"/>
  <c r="CS174" i="64"/>
  <c r="GK19" i="73"/>
  <c r="EI154" i="70"/>
  <c r="EI159" i="70" s="1"/>
  <c r="EI172" i="70" s="1"/>
  <c r="EI173" i="70" s="1"/>
  <c r="GE21" i="73"/>
  <c r="GF21" i="73" s="1"/>
  <c r="GC21" i="73"/>
  <c r="CL174" i="56"/>
  <c r="FQ17" i="73"/>
  <c r="FU8" i="73"/>
  <c r="FV8" i="73" s="1"/>
  <c r="FS8" i="73"/>
  <c r="EC17" i="73"/>
  <c r="BJ174" i="56"/>
  <c r="GE18" i="73"/>
  <c r="GF18" i="73" s="1"/>
  <c r="GC18" i="73"/>
  <c r="EO15" i="73"/>
  <c r="EQ15" i="73"/>
  <c r="ER15" i="73" s="1"/>
  <c r="GK15" i="73"/>
  <c r="CS174" i="57"/>
  <c r="GA15" i="73"/>
  <c r="DN154" i="69"/>
  <c r="DN159" i="69" s="1"/>
  <c r="DN172" i="69" s="1"/>
  <c r="DN173" i="69" s="1"/>
  <c r="CL174" i="64"/>
  <c r="FQ19" i="73"/>
  <c r="GA10" i="73"/>
  <c r="CS174" i="54"/>
  <c r="GK10" i="73"/>
  <c r="CZ155" i="37"/>
  <c r="EE22" i="73"/>
  <c r="EG22" i="73"/>
  <c r="EH22" i="73" s="1"/>
  <c r="EQ13" i="73"/>
  <c r="ER13" i="73" s="1"/>
  <c r="EO13" i="73"/>
  <c r="GM18" i="73"/>
  <c r="GO18" i="73"/>
  <c r="GP18" i="73" s="1"/>
  <c r="EO12" i="73"/>
  <c r="EQ12" i="73"/>
  <c r="ER12" i="73" s="1"/>
  <c r="CZ158" i="37"/>
  <c r="CZ154" i="70"/>
  <c r="CZ159" i="70" s="1"/>
  <c r="CZ172" i="70" s="1"/>
  <c r="CZ173" i="70" s="1"/>
  <c r="GO21" i="73"/>
  <c r="GP21" i="73" s="1"/>
  <c r="GM21" i="73"/>
  <c r="DN154" i="67"/>
  <c r="DN159" i="67" s="1"/>
  <c r="DN172" i="67" s="1"/>
  <c r="DN173" i="67" s="1"/>
  <c r="FK22" i="73"/>
  <c r="FL22" i="73" s="1"/>
  <c r="FI22" i="73"/>
  <c r="FK10" i="73"/>
  <c r="FL10" i="73" s="1"/>
  <c r="BJ174" i="57"/>
  <c r="EC15" i="73"/>
  <c r="DN154" i="70"/>
  <c r="DN159" i="70" s="1"/>
  <c r="DN172" i="70" s="1"/>
  <c r="DN173" i="70" s="1"/>
  <c r="EO8" i="73"/>
  <c r="EQ8" i="73"/>
  <c r="ER8" i="73" s="1"/>
  <c r="EO154" i="54"/>
  <c r="EO159" i="54" s="1"/>
  <c r="EO172" i="54" s="1"/>
  <c r="EO173" i="54" s="1"/>
  <c r="CL174" i="60"/>
  <c r="FQ18" i="73"/>
  <c r="BQ154" i="70"/>
  <c r="BQ159" i="70" s="1"/>
  <c r="BQ172" i="70" s="1"/>
  <c r="BQ173" i="70" s="1"/>
  <c r="EQ21" i="73"/>
  <c r="ER21" i="73" s="1"/>
  <c r="EO21" i="73"/>
  <c r="FI15" i="73"/>
  <c r="FK15" i="73"/>
  <c r="FL15" i="73" s="1"/>
  <c r="EE10" i="73"/>
  <c r="EG10" i="73"/>
  <c r="EH10" i="73" s="1"/>
  <c r="BQ174" i="66"/>
  <c r="EC20" i="73"/>
  <c r="CZ154" i="54"/>
  <c r="CZ159" i="54" s="1"/>
  <c r="CZ172" i="54" s="1"/>
  <c r="CZ173" i="54" s="1"/>
  <c r="BQ174" i="64"/>
  <c r="EM19" i="73"/>
  <c r="FK19" i="73"/>
  <c r="FL19" i="73" s="1"/>
  <c r="FI19" i="73"/>
  <c r="FU21" i="73"/>
  <c r="FV21" i="73" s="1"/>
  <c r="FS21" i="73"/>
  <c r="GO8" i="73"/>
  <c r="GP8" i="73" s="1"/>
  <c r="GM8" i="73"/>
  <c r="FQ5" i="73"/>
  <c r="CL174" i="52"/>
  <c r="EI154" i="67"/>
  <c r="EI159" i="67" s="1"/>
  <c r="EI172" i="67" s="1"/>
  <c r="EI173" i="67" s="1"/>
  <c r="FK23" i="73"/>
  <c r="FL23" i="73" s="1"/>
  <c r="FI23" i="73"/>
  <c r="EE12" i="73"/>
  <c r="EG12" i="73"/>
  <c r="EH12" i="73" s="1"/>
  <c r="FK13" i="73"/>
  <c r="FL13" i="73" s="1"/>
  <c r="FI13" i="73"/>
  <c r="Z20" i="73"/>
  <c r="Z18" i="73"/>
  <c r="CT15" i="73"/>
  <c r="CU15" i="73" s="1"/>
  <c r="CH21" i="73"/>
  <c r="CR17" i="73"/>
  <c r="AJ19" i="73"/>
  <c r="Z23" i="73"/>
  <c r="DD18" i="73"/>
  <c r="DE18" i="73" s="1"/>
  <c r="DN5" i="73"/>
  <c r="DN24" i="73" s="1"/>
  <c r="DN41" i="73" s="1"/>
  <c r="DB13" i="73"/>
  <c r="AA174" i="67"/>
  <c r="DB19" i="73"/>
  <c r="CH19" i="73"/>
  <c r="BC174" i="66"/>
  <c r="Z22" i="73"/>
  <c r="AB10" i="73"/>
  <c r="AC10" i="73" s="1"/>
  <c r="AB8" i="73"/>
  <c r="AC8" i="73" s="1"/>
  <c r="Z13" i="73"/>
  <c r="CJ23" i="73"/>
  <c r="CK23" i="73" s="1"/>
  <c r="CJ6" i="73"/>
  <c r="CK6" i="73" s="1"/>
  <c r="AJ17" i="73"/>
  <c r="FA8" i="73"/>
  <c r="FB8" i="73" s="1"/>
  <c r="EY19" i="73"/>
  <c r="FA20" i="73"/>
  <c r="FB20" i="73" s="1"/>
  <c r="DB20" i="73"/>
  <c r="DD20" i="73"/>
  <c r="DE20" i="73" s="1"/>
  <c r="F120" i="37"/>
  <c r="F134" i="37" s="1"/>
  <c r="F136" i="37" s="1"/>
  <c r="AB6" i="73"/>
  <c r="AC6" i="73" s="1"/>
  <c r="DD6" i="73"/>
  <c r="DE6" i="73" s="1"/>
  <c r="DB6" i="73"/>
  <c r="AV154" i="52"/>
  <c r="AV159" i="52" s="1"/>
  <c r="AV172" i="52" s="1"/>
  <c r="AV173" i="52" s="1"/>
  <c r="CT23" i="73"/>
  <c r="CU23" i="73" s="1"/>
  <c r="CR23" i="73"/>
  <c r="BN20" i="73"/>
  <c r="BP20" i="73"/>
  <c r="BQ20" i="73" s="1"/>
  <c r="AJ15" i="73"/>
  <c r="AL15" i="73"/>
  <c r="AM15" i="73" s="1"/>
  <c r="DD21" i="73"/>
  <c r="DE21" i="73" s="1"/>
  <c r="DB21" i="73"/>
  <c r="CT21" i="73"/>
  <c r="CU21" i="73" s="1"/>
  <c r="CR21" i="73"/>
  <c r="CH20" i="73"/>
  <c r="CJ20" i="73"/>
  <c r="CK20" i="73" s="1"/>
  <c r="CH18" i="73"/>
  <c r="CJ18" i="73"/>
  <c r="CK18" i="73" s="1"/>
  <c r="Z15" i="73"/>
  <c r="AB15" i="73"/>
  <c r="AC15" i="73" s="1"/>
  <c r="AO174" i="52"/>
  <c r="CF5" i="73"/>
  <c r="CJ15" i="73"/>
  <c r="CK15" i="73" s="1"/>
  <c r="CH15" i="73"/>
  <c r="DD8" i="73"/>
  <c r="DE8" i="73" s="1"/>
  <c r="DB8" i="73"/>
  <c r="CJ8" i="73"/>
  <c r="CK8" i="73" s="1"/>
  <c r="CH8" i="73"/>
  <c r="EY22" i="73"/>
  <c r="FA22" i="73"/>
  <c r="FB22" i="73" s="1"/>
  <c r="CT22" i="73"/>
  <c r="CU22" i="73" s="1"/>
  <c r="CR22" i="73"/>
  <c r="AM45" i="73"/>
  <c r="CJ12" i="73"/>
  <c r="CK12" i="73" s="1"/>
  <c r="CH12" i="73"/>
  <c r="Z12" i="73"/>
  <c r="AB12" i="73"/>
  <c r="AC12" i="73" s="1"/>
  <c r="AJ12" i="73"/>
  <c r="AL12" i="73"/>
  <c r="AM12" i="73" s="1"/>
  <c r="CT6" i="73"/>
  <c r="CU6" i="73" s="1"/>
  <c r="CR6" i="73"/>
  <c r="DD23" i="73"/>
  <c r="DE23" i="73" s="1"/>
  <c r="DB23" i="73"/>
  <c r="CR20" i="73"/>
  <c r="CT20" i="73"/>
  <c r="CU20" i="73" s="1"/>
  <c r="DB15" i="73"/>
  <c r="DD15" i="73"/>
  <c r="DE15" i="73" s="1"/>
  <c r="AA156" i="52"/>
  <c r="AA155" i="52"/>
  <c r="AA157" i="52"/>
  <c r="AA158" i="52"/>
  <c r="AH152" i="52"/>
  <c r="AH153" i="52" s="1"/>
  <c r="T158" i="52"/>
  <c r="M152" i="52"/>
  <c r="M153" i="52" s="1"/>
  <c r="M167" i="52"/>
  <c r="M171" i="52" s="1"/>
  <c r="AH167" i="52"/>
  <c r="AH171" i="52" s="1"/>
  <c r="T156" i="52"/>
  <c r="T157" i="52"/>
  <c r="T155" i="52"/>
  <c r="AC36" i="73"/>
  <c r="AC38" i="73" s="1"/>
  <c r="AM36" i="73"/>
  <c r="AM38" i="73" s="1"/>
  <c r="I374" i="82"/>
  <c r="S36" i="73"/>
  <c r="S38" i="73" s="1"/>
  <c r="F106" i="69"/>
  <c r="F168" i="69" s="1"/>
  <c r="F106" i="55"/>
  <c r="F168" i="55" s="1"/>
  <c r="F120" i="55"/>
  <c r="F134" i="55" s="1"/>
  <c r="F136" i="55" s="1"/>
  <c r="F106" i="54"/>
  <c r="F168" i="54" s="1"/>
  <c r="F120" i="69"/>
  <c r="F134" i="69" s="1"/>
  <c r="F136" i="69" s="1"/>
  <c r="F106" i="37"/>
  <c r="F168" i="37" s="1"/>
  <c r="F120" i="54"/>
  <c r="F134" i="54" s="1"/>
  <c r="F136" i="54" s="1"/>
  <c r="F55" i="60"/>
  <c r="F57" i="60" s="1"/>
  <c r="F91" i="60" s="1"/>
  <c r="F106" i="60"/>
  <c r="F168" i="60" s="1"/>
  <c r="F120" i="60"/>
  <c r="F134" i="60" s="1"/>
  <c r="F136" i="60" s="1"/>
  <c r="F169" i="60" s="1"/>
  <c r="F106" i="56"/>
  <c r="F168" i="56" s="1"/>
  <c r="F120" i="56"/>
  <c r="F134" i="56" s="1"/>
  <c r="F136" i="56" s="1"/>
  <c r="F106" i="57"/>
  <c r="F168" i="57" s="1"/>
  <c r="F120" i="57"/>
  <c r="F134" i="57" s="1"/>
  <c r="F136" i="57" s="1"/>
  <c r="F120" i="74"/>
  <c r="F134" i="74" s="1"/>
  <c r="F136" i="74" s="1"/>
  <c r="F106" i="74"/>
  <c r="F168" i="74" s="1"/>
  <c r="F169" i="67"/>
  <c r="F169" i="70"/>
  <c r="F169" i="66"/>
  <c r="F169" i="64"/>
  <c r="F169" i="58"/>
  <c r="F169" i="52"/>
  <c r="F57" i="37"/>
  <c r="F91" i="37" s="1"/>
  <c r="F70" i="37"/>
  <c r="F92" i="37" s="1"/>
  <c r="F70" i="60"/>
  <c r="F92" i="60" s="1"/>
  <c r="F55" i="74"/>
  <c r="F57" i="74" s="1"/>
  <c r="F91" i="74" s="1"/>
  <c r="F55" i="56"/>
  <c r="F57" i="56" s="1"/>
  <c r="F91" i="56" s="1"/>
  <c r="F70" i="74"/>
  <c r="F92" i="74" s="1"/>
  <c r="F70" i="56"/>
  <c r="F92" i="56" s="1"/>
  <c r="F55" i="69"/>
  <c r="F57" i="69" s="1"/>
  <c r="F91" i="69" s="1"/>
  <c r="F55" i="55"/>
  <c r="F57" i="55" s="1"/>
  <c r="F91" i="55" s="1"/>
  <c r="F94" i="70"/>
  <c r="F167" i="70" s="1"/>
  <c r="F55" i="54"/>
  <c r="F57" i="54" s="1"/>
  <c r="F91" i="54" s="1"/>
  <c r="F94" i="66"/>
  <c r="F167" i="66" s="1"/>
  <c r="F94" i="64"/>
  <c r="F167" i="64" s="1"/>
  <c r="F94" i="58"/>
  <c r="F70" i="69"/>
  <c r="F92" i="69" s="1"/>
  <c r="F70" i="55"/>
  <c r="F92" i="55" s="1"/>
  <c r="F55" i="57"/>
  <c r="F57" i="57" s="1"/>
  <c r="F91" i="57" s="1"/>
  <c r="F70" i="54"/>
  <c r="F92" i="54" s="1"/>
  <c r="F94" i="67"/>
  <c r="F167" i="67" s="1"/>
  <c r="F70" i="57"/>
  <c r="F92" i="57" s="1"/>
  <c r="JB12" i="73" l="1"/>
  <c r="JB10" i="73"/>
  <c r="JF10" i="73" s="1"/>
  <c r="JG10" i="73" s="1"/>
  <c r="JD8" i="73"/>
  <c r="JB9" i="73"/>
  <c r="JD9" i="73" s="1"/>
  <c r="IR20" i="73"/>
  <c r="FA18" i="73"/>
  <c r="FB18" i="73" s="1"/>
  <c r="DN174" i="74"/>
  <c r="HN12" i="73"/>
  <c r="HR12" i="73" s="1"/>
  <c r="HS12" i="73" s="1"/>
  <c r="JB14" i="73"/>
  <c r="HX12" i="73"/>
  <c r="IH19" i="73"/>
  <c r="JB22" i="73"/>
  <c r="EE18" i="73"/>
  <c r="EG13" i="73"/>
  <c r="EH13" i="73" s="1"/>
  <c r="DU174" i="67"/>
  <c r="IR21" i="73"/>
  <c r="JF6" i="73"/>
  <c r="JG6" i="73" s="1"/>
  <c r="JD6" i="73"/>
  <c r="IT8" i="73"/>
  <c r="IV8" i="73"/>
  <c r="IW8" i="73" s="1"/>
  <c r="EQ174" i="55"/>
  <c r="JL14" i="73"/>
  <c r="IT5" i="73"/>
  <c r="IV5" i="73"/>
  <c r="IW5" i="73" s="1"/>
  <c r="JN9" i="73"/>
  <c r="JP9" i="73"/>
  <c r="JQ9" i="73" s="1"/>
  <c r="JF7" i="73"/>
  <c r="JG7" i="73" s="1"/>
  <c r="JD7" i="73"/>
  <c r="IT23" i="73"/>
  <c r="IV23" i="73"/>
  <c r="IW23" i="73" s="1"/>
  <c r="JD16" i="73"/>
  <c r="JF16" i="73"/>
  <c r="JG16" i="73" s="1"/>
  <c r="JF5" i="73"/>
  <c r="JD5" i="73"/>
  <c r="EB174" i="67"/>
  <c r="JB21" i="73"/>
  <c r="DU174" i="64"/>
  <c r="IR19" i="73"/>
  <c r="EF174" i="55"/>
  <c r="JB13" i="73"/>
  <c r="JL7" i="73"/>
  <c r="EQ174" i="58"/>
  <c r="JD18" i="73"/>
  <c r="JF18" i="73"/>
  <c r="JG18" i="73" s="1"/>
  <c r="IT15" i="73"/>
  <c r="IV15" i="73"/>
  <c r="IW15" i="73" s="1"/>
  <c r="IV22" i="73"/>
  <c r="IW22" i="73" s="1"/>
  <c r="IT22" i="73"/>
  <c r="EB154" i="64"/>
  <c r="EB159" i="64" s="1"/>
  <c r="EB172" i="64" s="1"/>
  <c r="EB173" i="64" s="1"/>
  <c r="JF12" i="73"/>
  <c r="JG12" i="73" s="1"/>
  <c r="JD12" i="73"/>
  <c r="IV18" i="73"/>
  <c r="IW18" i="73" s="1"/>
  <c r="IT18" i="73"/>
  <c r="IT20" i="73"/>
  <c r="IV20" i="73"/>
  <c r="IW20" i="73" s="1"/>
  <c r="JD14" i="73"/>
  <c r="JF14" i="73"/>
  <c r="JG14" i="73" s="1"/>
  <c r="EB174" i="70"/>
  <c r="JB23" i="73"/>
  <c r="IV12" i="73"/>
  <c r="IW12" i="73" s="1"/>
  <c r="IT12" i="73"/>
  <c r="EJ174" i="66"/>
  <c r="JB20" i="73"/>
  <c r="DW174" i="55"/>
  <c r="IR13" i="73"/>
  <c r="JD22" i="73"/>
  <c r="JF22" i="73"/>
  <c r="JG22" i="73" s="1"/>
  <c r="JF15" i="73"/>
  <c r="JG15" i="73" s="1"/>
  <c r="JD15" i="73"/>
  <c r="DU174" i="56"/>
  <c r="IR17" i="73"/>
  <c r="JP16" i="73"/>
  <c r="JQ16" i="73" s="1"/>
  <c r="JN16" i="73"/>
  <c r="IT6" i="73"/>
  <c r="IV6" i="73"/>
  <c r="IW6" i="73" s="1"/>
  <c r="EQ174" i="66"/>
  <c r="FA12" i="73"/>
  <c r="FB12" i="73" s="1"/>
  <c r="JL13" i="73"/>
  <c r="JP13" i="73" s="1"/>
  <c r="JQ13" i="73" s="1"/>
  <c r="DG174" i="69"/>
  <c r="CZ174" i="60"/>
  <c r="GC8" i="73"/>
  <c r="FU15" i="73"/>
  <c r="FV15" i="73" s="1"/>
  <c r="FK17" i="73"/>
  <c r="FL17" i="73" s="1"/>
  <c r="CS174" i="74"/>
  <c r="HD19" i="73"/>
  <c r="FK20" i="73"/>
  <c r="FL20" i="73" s="1"/>
  <c r="HN17" i="73"/>
  <c r="HP17" i="73" s="1"/>
  <c r="DN174" i="56"/>
  <c r="CZ174" i="74"/>
  <c r="CZ174" i="64"/>
  <c r="EY17" i="73"/>
  <c r="DP174" i="57"/>
  <c r="DP174" i="37"/>
  <c r="IH20" i="73"/>
  <c r="IL20" i="73" s="1"/>
  <c r="IM20" i="73" s="1"/>
  <c r="GT20" i="73"/>
  <c r="GV20" i="73" s="1"/>
  <c r="EI174" i="74"/>
  <c r="DG174" i="52"/>
  <c r="HD17" i="73"/>
  <c r="HF17" i="73" s="1"/>
  <c r="F94" i="60"/>
  <c r="F167" i="60" s="1"/>
  <c r="HD18" i="73"/>
  <c r="HF18" i="73" s="1"/>
  <c r="HD12" i="73"/>
  <c r="HF12" i="73" s="1"/>
  <c r="EW23" i="73"/>
  <c r="EY23" i="73" s="1"/>
  <c r="DU5" i="73"/>
  <c r="DW5" i="73"/>
  <c r="GT13" i="73"/>
  <c r="HX16" i="73"/>
  <c r="HZ16" i="73" s="1"/>
  <c r="HN9" i="73"/>
  <c r="HP9" i="73" s="1"/>
  <c r="FI5" i="73"/>
  <c r="FK21" i="73"/>
  <c r="FL21" i="73" s="1"/>
  <c r="IH9" i="73"/>
  <c r="IL9" i="73" s="1"/>
  <c r="IM9" i="73" s="1"/>
  <c r="IH16" i="73"/>
  <c r="IL16" i="73" s="1"/>
  <c r="IM16" i="73" s="1"/>
  <c r="HX11" i="73"/>
  <c r="IB11" i="73" s="1"/>
  <c r="IC11" i="73" s="1"/>
  <c r="DP174" i="54"/>
  <c r="HN11" i="73"/>
  <c r="HR11" i="73" s="1"/>
  <c r="HS11" i="73" s="1"/>
  <c r="GK23" i="73"/>
  <c r="GT22" i="73"/>
  <c r="GV22" i="73" s="1"/>
  <c r="JL19" i="73"/>
  <c r="JN19" i="73" s="1"/>
  <c r="HD13" i="73"/>
  <c r="HH13" i="73" s="1"/>
  <c r="HI13" i="73" s="1"/>
  <c r="HD8" i="73"/>
  <c r="GA23" i="73"/>
  <c r="EM10" i="73"/>
  <c r="EO10" i="73" s="1"/>
  <c r="DN154" i="52"/>
  <c r="DN159" i="52" s="1"/>
  <c r="DN172" i="52" s="1"/>
  <c r="DN173" i="52" s="1"/>
  <c r="IH5" i="73" s="1"/>
  <c r="IJ5" i="73" s="1"/>
  <c r="JL22" i="73"/>
  <c r="JN22" i="73" s="1"/>
  <c r="EC21" i="73"/>
  <c r="EG21" i="73" s="1"/>
  <c r="EH21" i="73" s="1"/>
  <c r="GK5" i="73"/>
  <c r="GM5" i="73" s="1"/>
  <c r="CS174" i="52"/>
  <c r="JL18" i="73"/>
  <c r="JP18" i="73" s="1"/>
  <c r="JQ18" i="73" s="1"/>
  <c r="DV174" i="66"/>
  <c r="HN20" i="73"/>
  <c r="EO22" i="73"/>
  <c r="EQ22" i="73"/>
  <c r="ER22" i="73" s="1"/>
  <c r="CZ174" i="67"/>
  <c r="IH17" i="73"/>
  <c r="IJ17" i="73" s="1"/>
  <c r="HZ9" i="73"/>
  <c r="IB9" i="73"/>
  <c r="IC9" i="73" s="1"/>
  <c r="HP16" i="73"/>
  <c r="HR16" i="73"/>
  <c r="HS16" i="73" s="1"/>
  <c r="GT17" i="73"/>
  <c r="GV17" i="73" s="1"/>
  <c r="HX14" i="73"/>
  <c r="HN14" i="73"/>
  <c r="DP174" i="55"/>
  <c r="IH14" i="73"/>
  <c r="DP174" i="58"/>
  <c r="HX7" i="73"/>
  <c r="IH7" i="73"/>
  <c r="HN7" i="73"/>
  <c r="HN10" i="73"/>
  <c r="HR10" i="73" s="1"/>
  <c r="HS10" i="73" s="1"/>
  <c r="IH10" i="73"/>
  <c r="IL10" i="73" s="1"/>
  <c r="IM10" i="73" s="1"/>
  <c r="HX10" i="73"/>
  <c r="IB10" i="73" s="1"/>
  <c r="IC10" i="73" s="1"/>
  <c r="IL12" i="73"/>
  <c r="IM12" i="73" s="1"/>
  <c r="IJ12" i="73"/>
  <c r="HN15" i="73"/>
  <c r="HR15" i="73" s="1"/>
  <c r="HS15" i="73" s="1"/>
  <c r="HX15" i="73"/>
  <c r="IH15" i="73"/>
  <c r="DG174" i="70"/>
  <c r="HD23" i="73"/>
  <c r="EI174" i="52"/>
  <c r="DN174" i="37"/>
  <c r="HX8" i="73"/>
  <c r="IH8" i="73"/>
  <c r="HZ20" i="73"/>
  <c r="IB20" i="73"/>
  <c r="IC20" i="73" s="1"/>
  <c r="IH23" i="73"/>
  <c r="HX23" i="73"/>
  <c r="IH21" i="73"/>
  <c r="HX21" i="73"/>
  <c r="HN13" i="73"/>
  <c r="HP13" i="73" s="1"/>
  <c r="IH13" i="73"/>
  <c r="HX13" i="73"/>
  <c r="IH18" i="73"/>
  <c r="HX18" i="73"/>
  <c r="IB19" i="73"/>
  <c r="IC19" i="73" s="1"/>
  <c r="HZ19" i="73"/>
  <c r="IB17" i="73"/>
  <c r="IC17" i="73" s="1"/>
  <c r="HZ17" i="73"/>
  <c r="IH22" i="73"/>
  <c r="HX22" i="73"/>
  <c r="DN174" i="60"/>
  <c r="IJ19" i="73"/>
  <c r="IL19" i="73"/>
  <c r="IM19" i="73" s="1"/>
  <c r="HZ12" i="73"/>
  <c r="IB12" i="73"/>
  <c r="IC12" i="73" s="1"/>
  <c r="EI154" i="56"/>
  <c r="EI159" i="56" s="1"/>
  <c r="EI172" i="56" s="1"/>
  <c r="EI173" i="56" s="1"/>
  <c r="EI174" i="56" s="1"/>
  <c r="JL8" i="73"/>
  <c r="JN8" i="73" s="1"/>
  <c r="EY13" i="73"/>
  <c r="EY10" i="73"/>
  <c r="HP18" i="73"/>
  <c r="FK6" i="73"/>
  <c r="FL6" i="73" s="1"/>
  <c r="EG8" i="73"/>
  <c r="EH8" i="73" s="1"/>
  <c r="DD10" i="73"/>
  <c r="DE10" i="73" s="1"/>
  <c r="DN174" i="54"/>
  <c r="DN174" i="57"/>
  <c r="DG174" i="54"/>
  <c r="CZ154" i="37"/>
  <c r="CZ159" i="37" s="1"/>
  <c r="CZ172" i="37" s="1"/>
  <c r="CZ173" i="37" s="1"/>
  <c r="GT8" i="73" s="1"/>
  <c r="GT15" i="73"/>
  <c r="JL15" i="73"/>
  <c r="JN15" i="73" s="1"/>
  <c r="HN8" i="73"/>
  <c r="HP8" i="73" s="1"/>
  <c r="EO19" i="73"/>
  <c r="EQ19" i="73"/>
  <c r="ER19" i="73" s="1"/>
  <c r="FU18" i="73"/>
  <c r="FV18" i="73" s="1"/>
  <c r="FS18" i="73"/>
  <c r="EE15" i="73"/>
  <c r="EG15" i="73"/>
  <c r="EH15" i="73" s="1"/>
  <c r="GC15" i="73"/>
  <c r="GE15" i="73"/>
  <c r="GF15" i="73" s="1"/>
  <c r="GM19" i="73"/>
  <c r="GO19" i="73"/>
  <c r="GP19" i="73" s="1"/>
  <c r="GO20" i="73"/>
  <c r="GP20" i="73" s="1"/>
  <c r="GM20" i="73"/>
  <c r="JP5" i="73"/>
  <c r="JN5" i="73"/>
  <c r="EO174" i="54"/>
  <c r="JL10" i="73"/>
  <c r="EE17" i="73"/>
  <c r="EG17" i="73"/>
  <c r="EH17" i="73" s="1"/>
  <c r="EI174" i="67"/>
  <c r="JL21" i="73"/>
  <c r="HR17" i="73"/>
  <c r="HS17" i="73" s="1"/>
  <c r="GX13" i="73"/>
  <c r="GY13" i="73" s="1"/>
  <c r="GV13" i="73"/>
  <c r="HF8" i="73"/>
  <c r="HH8" i="73"/>
  <c r="HI8" i="73" s="1"/>
  <c r="EE6" i="73"/>
  <c r="EG6" i="73"/>
  <c r="EH6" i="73" s="1"/>
  <c r="EO174" i="58"/>
  <c r="CZ174" i="54"/>
  <c r="GT10" i="73"/>
  <c r="HN21" i="73"/>
  <c r="DN174" i="67"/>
  <c r="GM15" i="73"/>
  <c r="GO15" i="73"/>
  <c r="GP15" i="73" s="1"/>
  <c r="GC19" i="73"/>
  <c r="GE19" i="73"/>
  <c r="GF19" i="73" s="1"/>
  <c r="EO18" i="73"/>
  <c r="EQ18" i="73"/>
  <c r="ER18" i="73" s="1"/>
  <c r="GE5" i="73"/>
  <c r="GF5" i="73" s="1"/>
  <c r="GC5" i="73"/>
  <c r="GE12" i="73"/>
  <c r="GF12" i="73" s="1"/>
  <c r="GC12" i="73"/>
  <c r="FS5" i="73"/>
  <c r="FU5" i="73"/>
  <c r="HH17" i="73"/>
  <c r="HI17" i="73" s="1"/>
  <c r="JN20" i="73"/>
  <c r="JP20" i="73"/>
  <c r="JQ20" i="73" s="1"/>
  <c r="FU17" i="73"/>
  <c r="FV17" i="73" s="1"/>
  <c r="FS17" i="73"/>
  <c r="FU6" i="73"/>
  <c r="FV6" i="73" s="1"/>
  <c r="FS6" i="73"/>
  <c r="FU10" i="73"/>
  <c r="FV10" i="73" s="1"/>
  <c r="FS10" i="73"/>
  <c r="DG174" i="67"/>
  <c r="HD21" i="73"/>
  <c r="FA21" i="73"/>
  <c r="FB21" i="73" s="1"/>
  <c r="EY21" i="73"/>
  <c r="DO174" i="66"/>
  <c r="HD20" i="73"/>
  <c r="DG174" i="57"/>
  <c r="HD15" i="73"/>
  <c r="GV18" i="73"/>
  <c r="GX18" i="73"/>
  <c r="GY18" i="73" s="1"/>
  <c r="GO12" i="73"/>
  <c r="GP12" i="73" s="1"/>
  <c r="GM12" i="73"/>
  <c r="GM10" i="73"/>
  <c r="GO10" i="73"/>
  <c r="GP10" i="73" s="1"/>
  <c r="GK13" i="73"/>
  <c r="GA13" i="73"/>
  <c r="CS174" i="55"/>
  <c r="GK17" i="73"/>
  <c r="CS174" i="56"/>
  <c r="GA17" i="73"/>
  <c r="FS12" i="73"/>
  <c r="FU12" i="73"/>
  <c r="FV12" i="73" s="1"/>
  <c r="GO22" i="73"/>
  <c r="GP22" i="73" s="1"/>
  <c r="GM22" i="73"/>
  <c r="HH19" i="73"/>
  <c r="HI19" i="73" s="1"/>
  <c r="HF19" i="73"/>
  <c r="FI8" i="73"/>
  <c r="FK8" i="73"/>
  <c r="FL8" i="73" s="1"/>
  <c r="HR5" i="73"/>
  <c r="HS5" i="73" s="1"/>
  <c r="EE20" i="73"/>
  <c r="EG20" i="73"/>
  <c r="EH20" i="73" s="1"/>
  <c r="CZ174" i="70"/>
  <c r="GT23" i="73"/>
  <c r="HH10" i="73"/>
  <c r="HI10" i="73" s="1"/>
  <c r="HF10" i="73"/>
  <c r="FU19" i="73"/>
  <c r="FV19" i="73" s="1"/>
  <c r="FS19" i="73"/>
  <c r="CZ174" i="52"/>
  <c r="HD5" i="73"/>
  <c r="GT5" i="73"/>
  <c r="GC22" i="73"/>
  <c r="GE22" i="73"/>
  <c r="GF22" i="73" s="1"/>
  <c r="FL5" i="73"/>
  <c r="GC10" i="73"/>
  <c r="GE10" i="73"/>
  <c r="GF10" i="73" s="1"/>
  <c r="HH22" i="73"/>
  <c r="HI22" i="73" s="1"/>
  <c r="HF22" i="73"/>
  <c r="GV21" i="73"/>
  <c r="GX21" i="73"/>
  <c r="GY21" i="73" s="1"/>
  <c r="HP19" i="73"/>
  <c r="HR19" i="73"/>
  <c r="HS19" i="73" s="1"/>
  <c r="GX17" i="73"/>
  <c r="GY17" i="73" s="1"/>
  <c r="GV12" i="73"/>
  <c r="GX12" i="73"/>
  <c r="GY12" i="73" s="1"/>
  <c r="BQ174" i="70"/>
  <c r="EM23" i="73"/>
  <c r="DN174" i="70"/>
  <c r="HN23" i="73"/>
  <c r="HN22" i="73"/>
  <c r="DN174" i="69"/>
  <c r="GV19" i="73"/>
  <c r="GX19" i="73"/>
  <c r="GY19" i="73" s="1"/>
  <c r="EI174" i="70"/>
  <c r="JL23" i="73"/>
  <c r="GE20" i="73"/>
  <c r="GF20" i="73" s="1"/>
  <c r="GC20" i="73"/>
  <c r="JP12" i="73"/>
  <c r="JQ12" i="73" s="1"/>
  <c r="JN12" i="73"/>
  <c r="GX20" i="73"/>
  <c r="GY20" i="73" s="1"/>
  <c r="DO5" i="73"/>
  <c r="DO24" i="73" s="1"/>
  <c r="DO41" i="73" s="1"/>
  <c r="G167" i="70"/>
  <c r="CZ5" i="73"/>
  <c r="DB5" i="73" s="1"/>
  <c r="AV174" i="52"/>
  <c r="CP5" i="73"/>
  <c r="CT5" i="73" s="1"/>
  <c r="EW5" i="73"/>
  <c r="EY5" i="73" s="1"/>
  <c r="CJ5" i="73"/>
  <c r="CH5" i="73"/>
  <c r="AA154" i="52"/>
  <c r="AA159" i="52" s="1"/>
  <c r="AA172" i="52" s="1"/>
  <c r="AA173" i="52" s="1"/>
  <c r="F167" i="52"/>
  <c r="G167" i="52" s="1"/>
  <c r="T154" i="52"/>
  <c r="T159" i="52" s="1"/>
  <c r="T172" i="52" s="1"/>
  <c r="T173" i="52" s="1"/>
  <c r="G167" i="64"/>
  <c r="G167" i="67"/>
  <c r="F167" i="58"/>
  <c r="G167" i="58" s="1"/>
  <c r="F94" i="37"/>
  <c r="F167" i="37" s="1"/>
  <c r="G167" i="66"/>
  <c r="G167" i="60"/>
  <c r="F169" i="55"/>
  <c r="F169" i="56"/>
  <c r="F169" i="57"/>
  <c r="F169" i="69"/>
  <c r="F169" i="54"/>
  <c r="F169" i="74"/>
  <c r="F169" i="37"/>
  <c r="F94" i="74"/>
  <c r="F167" i="74" s="1"/>
  <c r="F94" i="56"/>
  <c r="F167" i="56" s="1"/>
  <c r="F94" i="69"/>
  <c r="F167" i="69" s="1"/>
  <c r="F94" i="55"/>
  <c r="F167" i="55" s="1"/>
  <c r="F94" i="54"/>
  <c r="F167" i="54" s="1"/>
  <c r="F94" i="57"/>
  <c r="F167" i="57" s="1"/>
  <c r="F152" i="70"/>
  <c r="F153" i="70" s="1"/>
  <c r="F170" i="70"/>
  <c r="F171" i="70" s="1"/>
  <c r="F170" i="67"/>
  <c r="F171" i="67" s="1"/>
  <c r="F152" i="67"/>
  <c r="F153" i="67" s="1"/>
  <c r="F170" i="64"/>
  <c r="F171" i="64" s="1"/>
  <c r="F152" i="64"/>
  <c r="F153" i="64" s="1"/>
  <c r="F170" i="37"/>
  <c r="F170" i="58"/>
  <c r="F152" i="58"/>
  <c r="F153" i="58" s="1"/>
  <c r="F170" i="55"/>
  <c r="F170" i="52"/>
  <c r="F152" i="52"/>
  <c r="F170" i="69"/>
  <c r="F170" i="74"/>
  <c r="F170" i="60"/>
  <c r="F171" i="60" s="1"/>
  <c r="F152" i="60"/>
  <c r="F153" i="60" s="1"/>
  <c r="F170" i="56"/>
  <c r="F170" i="66"/>
  <c r="F171" i="66" s="1"/>
  <c r="F152" i="66"/>
  <c r="F153" i="66" s="1"/>
  <c r="F170" i="54"/>
  <c r="F170" i="57"/>
  <c r="HP12" i="73" l="1"/>
  <c r="JF9" i="73"/>
  <c r="JG9" i="73" s="1"/>
  <c r="IV21" i="73"/>
  <c r="IW21" i="73" s="1"/>
  <c r="IT21" i="73"/>
  <c r="IJ20" i="73"/>
  <c r="JF21" i="73"/>
  <c r="JG21" i="73" s="1"/>
  <c r="JD21" i="73"/>
  <c r="JF23" i="73"/>
  <c r="JG23" i="73" s="1"/>
  <c r="JD23" i="73"/>
  <c r="IV19" i="73"/>
  <c r="IW19" i="73" s="1"/>
  <c r="IT19" i="73"/>
  <c r="IJ9" i="73"/>
  <c r="HF13" i="73"/>
  <c r="JN13" i="73"/>
  <c r="HH12" i="73"/>
  <c r="HI12" i="73" s="1"/>
  <c r="IV13" i="73"/>
  <c r="IW13" i="73" s="1"/>
  <c r="IT13" i="73"/>
  <c r="EB174" i="64"/>
  <c r="JB19" i="73"/>
  <c r="JN7" i="73"/>
  <c r="JP7" i="73"/>
  <c r="JQ7" i="73" s="1"/>
  <c r="JG5" i="73"/>
  <c r="JP14" i="73"/>
  <c r="JQ14" i="73" s="1"/>
  <c r="JN14" i="73"/>
  <c r="IL17" i="73"/>
  <c r="IM17" i="73" s="1"/>
  <c r="JD13" i="73"/>
  <c r="JF13" i="73"/>
  <c r="JG13" i="73" s="1"/>
  <c r="IV17" i="73"/>
  <c r="IW17" i="73" s="1"/>
  <c r="IT17" i="73"/>
  <c r="JD20" i="73"/>
  <c r="JF20" i="73"/>
  <c r="JG20" i="73" s="1"/>
  <c r="GX22" i="73"/>
  <c r="GY22" i="73" s="1"/>
  <c r="IJ16" i="73"/>
  <c r="HH18" i="73"/>
  <c r="HI18" i="73" s="1"/>
  <c r="JP22" i="73"/>
  <c r="JQ22" i="73" s="1"/>
  <c r="JP19" i="73"/>
  <c r="JQ19" i="73" s="1"/>
  <c r="JL17" i="73"/>
  <c r="FA23" i="73"/>
  <c r="FB23" i="73" s="1"/>
  <c r="HR9" i="73"/>
  <c r="HS9" i="73" s="1"/>
  <c r="EQ10" i="73"/>
  <c r="ER10" i="73" s="1"/>
  <c r="JP8" i="73"/>
  <c r="JQ8" i="73" s="1"/>
  <c r="IB16" i="73"/>
  <c r="IC16" i="73" s="1"/>
  <c r="CZ174" i="37"/>
  <c r="JN18" i="73"/>
  <c r="EE21" i="73"/>
  <c r="GO5" i="73"/>
  <c r="GP5" i="73" s="1"/>
  <c r="DW24" i="73"/>
  <c r="DW41" i="73" s="1"/>
  <c r="DX5" i="73"/>
  <c r="DX24" i="73" s="1"/>
  <c r="DX41" i="73" s="1"/>
  <c r="HP15" i="73"/>
  <c r="GM23" i="73"/>
  <c r="GO23" i="73"/>
  <c r="GP23" i="73" s="1"/>
  <c r="HX5" i="73"/>
  <c r="DN174" i="52"/>
  <c r="GC23" i="73"/>
  <c r="GE23" i="73"/>
  <c r="GF23" i="73" s="1"/>
  <c r="IL5" i="73"/>
  <c r="IM5" i="73" s="1"/>
  <c r="HR13" i="73"/>
  <c r="HS13" i="73" s="1"/>
  <c r="HR20" i="73"/>
  <c r="HS20" i="73" s="1"/>
  <c r="HP20" i="73"/>
  <c r="IL7" i="73"/>
  <c r="IM7" i="73" s="1"/>
  <c r="IJ7" i="73"/>
  <c r="IB7" i="73"/>
  <c r="IC7" i="73" s="1"/>
  <c r="HZ7" i="73"/>
  <c r="IL14" i="73"/>
  <c r="IM14" i="73" s="1"/>
  <c r="IJ14" i="73"/>
  <c r="HR14" i="73"/>
  <c r="HS14" i="73" s="1"/>
  <c r="HP14" i="73"/>
  <c r="IB14" i="73"/>
  <c r="IC14" i="73" s="1"/>
  <c r="HZ14" i="73"/>
  <c r="HR7" i="73"/>
  <c r="HS7" i="73" s="1"/>
  <c r="HP7" i="73"/>
  <c r="IB15" i="73"/>
  <c r="IC15" i="73" s="1"/>
  <c r="HZ15" i="73"/>
  <c r="IL13" i="73"/>
  <c r="IM13" i="73" s="1"/>
  <c r="IJ13" i="73"/>
  <c r="IB21" i="73"/>
  <c r="IC21" i="73" s="1"/>
  <c r="HZ21" i="73"/>
  <c r="IL8" i="73"/>
  <c r="IM8" i="73" s="1"/>
  <c r="IJ8" i="73"/>
  <c r="IL22" i="73"/>
  <c r="IM22" i="73" s="1"/>
  <c r="IJ22" i="73"/>
  <c r="IL15" i="73"/>
  <c r="IM15" i="73" s="1"/>
  <c r="IJ15" i="73"/>
  <c r="IJ21" i="73"/>
  <c r="IL21" i="73"/>
  <c r="IM21" i="73" s="1"/>
  <c r="HZ8" i="73"/>
  <c r="IB8" i="73"/>
  <c r="IC8" i="73" s="1"/>
  <c r="IB23" i="73"/>
  <c r="IC23" i="73" s="1"/>
  <c r="HZ23" i="73"/>
  <c r="HZ18" i="73"/>
  <c r="IB18" i="73"/>
  <c r="IC18" i="73" s="1"/>
  <c r="IL23" i="73"/>
  <c r="IM23" i="73" s="1"/>
  <c r="IJ23" i="73"/>
  <c r="IL18" i="73"/>
  <c r="IM18" i="73" s="1"/>
  <c r="IJ18" i="73"/>
  <c r="HF23" i="73"/>
  <c r="HH23" i="73"/>
  <c r="HI23" i="73" s="1"/>
  <c r="HZ22" i="73"/>
  <c r="IB22" i="73"/>
  <c r="IC22" i="73" s="1"/>
  <c r="IB13" i="73"/>
  <c r="IC13" i="73" s="1"/>
  <c r="HZ13" i="73"/>
  <c r="F171" i="52"/>
  <c r="FL24" i="73"/>
  <c r="FL41" i="73" s="1"/>
  <c r="G167" i="55"/>
  <c r="HR8" i="73"/>
  <c r="HS8" i="73" s="1"/>
  <c r="JP15" i="73"/>
  <c r="JQ15" i="73" s="1"/>
  <c r="GV15" i="73"/>
  <c r="GX15" i="73"/>
  <c r="GY15" i="73" s="1"/>
  <c r="G167" i="57"/>
  <c r="FK24" i="73"/>
  <c r="FK41" i="73" s="1"/>
  <c r="GV5" i="73"/>
  <c r="GX5" i="73"/>
  <c r="GY5" i="73" s="1"/>
  <c r="GO13" i="73"/>
  <c r="GP13" i="73" s="1"/>
  <c r="GM13" i="73"/>
  <c r="JN21" i="73"/>
  <c r="JP21" i="73"/>
  <c r="JQ21" i="73" s="1"/>
  <c r="HH5" i="73"/>
  <c r="HI5" i="73" s="1"/>
  <c r="HF5" i="73"/>
  <c r="GX8" i="73"/>
  <c r="GY8" i="73" s="1"/>
  <c r="GV8" i="73"/>
  <c r="HR23" i="73"/>
  <c r="HS23" i="73" s="1"/>
  <c r="HP23" i="73"/>
  <c r="GC17" i="73"/>
  <c r="GE17" i="73"/>
  <c r="GF17" i="73" s="1"/>
  <c r="HF20" i="73"/>
  <c r="HH20" i="73"/>
  <c r="HI20" i="73" s="1"/>
  <c r="JP6" i="73"/>
  <c r="JQ6" i="73" s="1"/>
  <c r="JN6" i="73"/>
  <c r="JQ5" i="73"/>
  <c r="HR21" i="73"/>
  <c r="HS21" i="73" s="1"/>
  <c r="HP21" i="73"/>
  <c r="JP10" i="73"/>
  <c r="JQ10" i="73" s="1"/>
  <c r="JP17" i="73"/>
  <c r="JQ17" i="73" s="1"/>
  <c r="JN17" i="73"/>
  <c r="EO23" i="73"/>
  <c r="EQ23" i="73"/>
  <c r="ER23" i="73" s="1"/>
  <c r="GO17" i="73"/>
  <c r="GP17" i="73" s="1"/>
  <c r="GM17" i="73"/>
  <c r="FV5" i="73"/>
  <c r="FV24" i="73" s="1"/>
  <c r="FV41" i="73" s="1"/>
  <c r="FU24" i="73"/>
  <c r="FU41" i="73" s="1"/>
  <c r="HP22" i="73"/>
  <c r="HR22" i="73"/>
  <c r="HS22" i="73" s="1"/>
  <c r="JN23" i="73"/>
  <c r="JP23" i="73"/>
  <c r="JQ23" i="73" s="1"/>
  <c r="GX23" i="73"/>
  <c r="GY23" i="73" s="1"/>
  <c r="GV23" i="73"/>
  <c r="GE13" i="73"/>
  <c r="GF13" i="73" s="1"/>
  <c r="GC13" i="73"/>
  <c r="HF15" i="73"/>
  <c r="HH15" i="73"/>
  <c r="HI15" i="73" s="1"/>
  <c r="HH21" i="73"/>
  <c r="HI21" i="73" s="1"/>
  <c r="HF21" i="73"/>
  <c r="GX10" i="73"/>
  <c r="GY10" i="73" s="1"/>
  <c r="GV10" i="73"/>
  <c r="DD5" i="73"/>
  <c r="DE5" i="73" s="1"/>
  <c r="DE24" i="73" s="1"/>
  <c r="DE41" i="73" s="1"/>
  <c r="F152" i="37"/>
  <c r="F153" i="37" s="1"/>
  <c r="EQ5" i="73"/>
  <c r="CR5" i="73"/>
  <c r="EG5" i="73"/>
  <c r="F171" i="58"/>
  <c r="FA5" i="73"/>
  <c r="FB5" i="73" s="1"/>
  <c r="CU5" i="73"/>
  <c r="CU24" i="73" s="1"/>
  <c r="CU41" i="73" s="1"/>
  <c r="CT24" i="73"/>
  <c r="CT41" i="73" s="1"/>
  <c r="CK5" i="73"/>
  <c r="CK24" i="73" s="1"/>
  <c r="CK41" i="73" s="1"/>
  <c r="CJ24" i="73"/>
  <c r="CJ41" i="73" s="1"/>
  <c r="AA174" i="52"/>
  <c r="BL5" i="73"/>
  <c r="BB5" i="73"/>
  <c r="T174" i="52"/>
  <c r="AR5" i="73"/>
  <c r="G167" i="37"/>
  <c r="G167" i="74"/>
  <c r="AH155" i="52"/>
  <c r="AH157" i="52"/>
  <c r="AH156" i="52"/>
  <c r="AH158" i="52"/>
  <c r="M158" i="52"/>
  <c r="M157" i="52"/>
  <c r="M155" i="52"/>
  <c r="M156" i="52"/>
  <c r="G167" i="54"/>
  <c r="G167" i="69"/>
  <c r="M155" i="67"/>
  <c r="M157" i="67"/>
  <c r="M156" i="67"/>
  <c r="M158" i="67"/>
  <c r="M158" i="64"/>
  <c r="M156" i="64"/>
  <c r="M155" i="64"/>
  <c r="M157" i="64"/>
  <c r="M157" i="58"/>
  <c r="M158" i="58"/>
  <c r="M156" i="58"/>
  <c r="M155" i="58"/>
  <c r="M157" i="66"/>
  <c r="M156" i="66"/>
  <c r="M158" i="66"/>
  <c r="M155" i="66"/>
  <c r="M155" i="70"/>
  <c r="M158" i="70"/>
  <c r="M157" i="70"/>
  <c r="M156" i="70"/>
  <c r="M155" i="60"/>
  <c r="M156" i="60"/>
  <c r="M157" i="60"/>
  <c r="M158" i="60"/>
  <c r="G167" i="56"/>
  <c r="F157" i="64"/>
  <c r="F158" i="66"/>
  <c r="F157" i="58"/>
  <c r="F155" i="70"/>
  <c r="F171" i="37"/>
  <c r="F153" i="52"/>
  <c r="F155" i="52" s="1"/>
  <c r="F171" i="56"/>
  <c r="F152" i="56"/>
  <c r="F153" i="56" s="1"/>
  <c r="F152" i="55"/>
  <c r="F153" i="55" s="1"/>
  <c r="F152" i="74"/>
  <c r="F153" i="74" s="1"/>
  <c r="F171" i="74"/>
  <c r="F171" i="69"/>
  <c r="F152" i="69"/>
  <c r="F153" i="69" s="1"/>
  <c r="F171" i="55"/>
  <c r="F152" i="54"/>
  <c r="F153" i="54" s="1"/>
  <c r="F171" i="54"/>
  <c r="F171" i="57"/>
  <c r="F152" i="57"/>
  <c r="F153" i="57" s="1"/>
  <c r="F157" i="60"/>
  <c r="F157" i="67"/>
  <c r="JF19" i="73" l="1"/>
  <c r="JG19" i="73" s="1"/>
  <c r="JD19" i="73"/>
  <c r="JF24" i="73"/>
  <c r="JF41" i="73" s="1"/>
  <c r="JG24" i="73"/>
  <c r="JG41" i="73" s="1"/>
  <c r="IB5" i="73"/>
  <c r="IC5" i="73" s="1"/>
  <c r="HZ5" i="73"/>
  <c r="DD24" i="73"/>
  <c r="DD41" i="73" s="1"/>
  <c r="F155" i="37"/>
  <c r="F157" i="37"/>
  <c r="JP24" i="73"/>
  <c r="JP41" i="73" s="1"/>
  <c r="JQ24" i="73"/>
  <c r="JQ41" i="73" s="1"/>
  <c r="EG24" i="73"/>
  <c r="EG41" i="73" s="1"/>
  <c r="EH5" i="73"/>
  <c r="EH24" i="73" s="1"/>
  <c r="EH41" i="73" s="1"/>
  <c r="ER5" i="73"/>
  <c r="AT5" i="73"/>
  <c r="AV5" i="73"/>
  <c r="AW5" i="73" s="1"/>
  <c r="AH154" i="52"/>
  <c r="AH159" i="52" s="1"/>
  <c r="AH172" i="52" s="1"/>
  <c r="AH173" i="52" s="1"/>
  <c r="M154" i="52"/>
  <c r="M159" i="52" s="1"/>
  <c r="M172" i="52" s="1"/>
  <c r="M173" i="52" s="1"/>
  <c r="F156" i="37"/>
  <c r="F158" i="37"/>
  <c r="M154" i="58"/>
  <c r="M159" i="58" s="1"/>
  <c r="M172" i="58" s="1"/>
  <c r="M173" i="58" s="1"/>
  <c r="M154" i="60"/>
  <c r="M159" i="60" s="1"/>
  <c r="M172" i="60" s="1"/>
  <c r="M173" i="60" s="1"/>
  <c r="M154" i="64"/>
  <c r="M159" i="64" s="1"/>
  <c r="M172" i="64" s="1"/>
  <c r="M173" i="64" s="1"/>
  <c r="M154" i="70"/>
  <c r="M159" i="70" s="1"/>
  <c r="M172" i="70" s="1"/>
  <c r="M173" i="70" s="1"/>
  <c r="M154" i="67"/>
  <c r="M159" i="67" s="1"/>
  <c r="M172" i="67" s="1"/>
  <c r="M173" i="67" s="1"/>
  <c r="M154" i="66"/>
  <c r="M159" i="66" s="1"/>
  <c r="M172" i="66" s="1"/>
  <c r="M173" i="66" s="1"/>
  <c r="M157" i="74"/>
  <c r="M155" i="74"/>
  <c r="M156" i="74"/>
  <c r="M158" i="74"/>
  <c r="M158" i="56"/>
  <c r="M155" i="56"/>
  <c r="M157" i="56"/>
  <c r="M156" i="56"/>
  <c r="M158" i="57"/>
  <c r="M156" i="57"/>
  <c r="M157" i="57"/>
  <c r="M155" i="57"/>
  <c r="M155" i="55"/>
  <c r="M158" i="55"/>
  <c r="M156" i="55"/>
  <c r="M157" i="55"/>
  <c r="M156" i="54"/>
  <c r="M158" i="54"/>
  <c r="M157" i="54"/>
  <c r="M155" i="54"/>
  <c r="M156" i="37"/>
  <c r="M157" i="37"/>
  <c r="M155" i="37"/>
  <c r="M158" i="37"/>
  <c r="M157" i="69"/>
  <c r="M155" i="69"/>
  <c r="M156" i="69"/>
  <c r="M158" i="69"/>
  <c r="F156" i="66"/>
  <c r="F155" i="66"/>
  <c r="F158" i="70"/>
  <c r="F157" i="66"/>
  <c r="F156" i="70"/>
  <c r="F158" i="58"/>
  <c r="F156" i="64"/>
  <c r="F155" i="64"/>
  <c r="F158" i="67"/>
  <c r="F155" i="58"/>
  <c r="F158" i="64"/>
  <c r="F156" i="58"/>
  <c r="F157" i="54"/>
  <c r="F157" i="70"/>
  <c r="F158" i="56"/>
  <c r="F158" i="60"/>
  <c r="F157" i="69"/>
  <c r="F155" i="57"/>
  <c r="F158" i="74"/>
  <c r="F156" i="55"/>
  <c r="F157" i="52"/>
  <c r="F156" i="52"/>
  <c r="F158" i="52"/>
  <c r="F156" i="67"/>
  <c r="F155" i="60"/>
  <c r="F155" i="67"/>
  <c r="F156" i="60"/>
  <c r="AR21" i="73" l="1"/>
  <c r="AV21" i="73" s="1"/>
  <c r="AW21" i="73" s="1"/>
  <c r="N21" i="73"/>
  <c r="AR23" i="73"/>
  <c r="AT23" i="73" s="1"/>
  <c r="N23" i="73"/>
  <c r="AR19" i="73"/>
  <c r="AT19" i="73" s="1"/>
  <c r="N19" i="73"/>
  <c r="AR18" i="73"/>
  <c r="AT18" i="73" s="1"/>
  <c r="N18" i="73"/>
  <c r="AR6" i="73"/>
  <c r="AT6" i="73" s="1"/>
  <c r="N6" i="73"/>
  <c r="R6" i="73" s="1"/>
  <c r="AR20" i="73"/>
  <c r="N20" i="73"/>
  <c r="AT20" i="73"/>
  <c r="AV20" i="73"/>
  <c r="AW20" i="73" s="1"/>
  <c r="AH174" i="52"/>
  <c r="BV5" i="73"/>
  <c r="BF23" i="73"/>
  <c r="BG23" i="73" s="1"/>
  <c r="BD23" i="73"/>
  <c r="BF19" i="73"/>
  <c r="BG19" i="73" s="1"/>
  <c r="BD19" i="73"/>
  <c r="BF20" i="73"/>
  <c r="BG20" i="73" s="1"/>
  <c r="BD20" i="73"/>
  <c r="BF18" i="73"/>
  <c r="BG18" i="73" s="1"/>
  <c r="BD18" i="73"/>
  <c r="BF21" i="73"/>
  <c r="BG21" i="73" s="1"/>
  <c r="BD21" i="73"/>
  <c r="AH5" i="73"/>
  <c r="AL5" i="73" s="1"/>
  <c r="M174" i="52"/>
  <c r="X5" i="73"/>
  <c r="M174" i="66"/>
  <c r="M174" i="67"/>
  <c r="M174" i="70"/>
  <c r="M174" i="64"/>
  <c r="M174" i="60"/>
  <c r="M154" i="37"/>
  <c r="M159" i="37" s="1"/>
  <c r="M172" i="37" s="1"/>
  <c r="M173" i="37" s="1"/>
  <c r="M174" i="58"/>
  <c r="M154" i="69"/>
  <c r="M159" i="69" s="1"/>
  <c r="M172" i="69" s="1"/>
  <c r="M173" i="69" s="1"/>
  <c r="M154" i="55"/>
  <c r="M159" i="55" s="1"/>
  <c r="M172" i="55" s="1"/>
  <c r="M173" i="55" s="1"/>
  <c r="M154" i="74"/>
  <c r="M159" i="74" s="1"/>
  <c r="M172" i="74" s="1"/>
  <c r="M173" i="74" s="1"/>
  <c r="M154" i="56"/>
  <c r="M159" i="56" s="1"/>
  <c r="M172" i="56" s="1"/>
  <c r="M173" i="56" s="1"/>
  <c r="M154" i="54"/>
  <c r="M159" i="54" s="1"/>
  <c r="M172" i="54" s="1"/>
  <c r="M173" i="54" s="1"/>
  <c r="M154" i="57"/>
  <c r="M159" i="57" s="1"/>
  <c r="M172" i="57" s="1"/>
  <c r="M173" i="57" s="1"/>
  <c r="F155" i="54"/>
  <c r="F155" i="69"/>
  <c r="F155" i="56"/>
  <c r="F158" i="69"/>
  <c r="F156" i="69"/>
  <c r="F155" i="55"/>
  <c r="F157" i="55"/>
  <c r="F158" i="55"/>
  <c r="F157" i="74"/>
  <c r="F155" i="74"/>
  <c r="F156" i="54"/>
  <c r="F158" i="54"/>
  <c r="F156" i="57"/>
  <c r="F157" i="56"/>
  <c r="F156" i="56"/>
  <c r="F157" i="57"/>
  <c r="F158" i="57"/>
  <c r="F156" i="74"/>
  <c r="F154" i="58"/>
  <c r="F159" i="58" s="1"/>
  <c r="F172" i="58" s="1"/>
  <c r="F173" i="58" s="1"/>
  <c r="F154" i="66"/>
  <c r="F159" i="66" s="1"/>
  <c r="F172" i="66" s="1"/>
  <c r="F173" i="66" s="1"/>
  <c r="F154" i="64"/>
  <c r="F159" i="64" s="1"/>
  <c r="F172" i="64" s="1"/>
  <c r="F173" i="64" s="1"/>
  <c r="F154" i="67"/>
  <c r="F159" i="67" s="1"/>
  <c r="F172" i="67" s="1"/>
  <c r="F173" i="67" s="1"/>
  <c r="F154" i="60"/>
  <c r="F159" i="60" s="1"/>
  <c r="F172" i="60" s="1"/>
  <c r="F173" i="60" s="1"/>
  <c r="F154" i="70"/>
  <c r="F159" i="70" s="1"/>
  <c r="F172" i="70" s="1"/>
  <c r="F173" i="70" s="1"/>
  <c r="F154" i="52"/>
  <c r="F159" i="52" s="1"/>
  <c r="F172" i="52" s="1"/>
  <c r="F173" i="52" s="1"/>
  <c r="F154" i="37"/>
  <c r="F159" i="37" s="1"/>
  <c r="F172" i="37" s="1"/>
  <c r="F173" i="37" s="1"/>
  <c r="AT21" i="73" l="1"/>
  <c r="AV23" i="73"/>
  <c r="AW23" i="73" s="1"/>
  <c r="AV18" i="73"/>
  <c r="AW18" i="73" s="1"/>
  <c r="AV19" i="73"/>
  <c r="AW19" i="73" s="1"/>
  <c r="AR22" i="73"/>
  <c r="AT22" i="73" s="1"/>
  <c r="N22" i="73"/>
  <c r="AV6" i="73"/>
  <c r="AW6" i="73" s="1"/>
  <c r="AR15" i="73"/>
  <c r="AV15" i="73" s="1"/>
  <c r="AW15" i="73" s="1"/>
  <c r="N15" i="73"/>
  <c r="AR10" i="73"/>
  <c r="AT10" i="73" s="1"/>
  <c r="N10" i="73"/>
  <c r="AR17" i="73"/>
  <c r="AT17" i="73" s="1"/>
  <c r="N17" i="73"/>
  <c r="AR8" i="73"/>
  <c r="AV8" i="73" s="1"/>
  <c r="AW8" i="73" s="1"/>
  <c r="N8" i="73"/>
  <c r="AR12" i="73"/>
  <c r="AT12" i="73" s="1"/>
  <c r="N12" i="73"/>
  <c r="AR13" i="73"/>
  <c r="AT13" i="73" s="1"/>
  <c r="N13" i="73"/>
  <c r="P6" i="73"/>
  <c r="BF10" i="73"/>
  <c r="BG10" i="73" s="1"/>
  <c r="BD10" i="73"/>
  <c r="BF22" i="73"/>
  <c r="BG22" i="73" s="1"/>
  <c r="BD22" i="73"/>
  <c r="BN18" i="73"/>
  <c r="BP18" i="73"/>
  <c r="BQ18" i="73" s="1"/>
  <c r="BN19" i="73"/>
  <c r="BP19" i="73"/>
  <c r="BQ19" i="73" s="1"/>
  <c r="BF17" i="73"/>
  <c r="BG17" i="73" s="1"/>
  <c r="BD17" i="73"/>
  <c r="BZ20" i="73"/>
  <c r="CA20" i="73" s="1"/>
  <c r="BX20" i="73"/>
  <c r="BF12" i="73"/>
  <c r="BG12" i="73" s="1"/>
  <c r="BD12" i="73"/>
  <c r="BF8" i="73"/>
  <c r="BG8" i="73" s="1"/>
  <c r="BD8" i="73"/>
  <c r="BN21" i="73"/>
  <c r="BP21" i="73"/>
  <c r="BQ21" i="73" s="1"/>
  <c r="BF15" i="73"/>
  <c r="BG15" i="73" s="1"/>
  <c r="BD15" i="73"/>
  <c r="BF13" i="73"/>
  <c r="BG13" i="73" s="1"/>
  <c r="BD13" i="73"/>
  <c r="BN23" i="73"/>
  <c r="BP23" i="73"/>
  <c r="BQ23" i="73" s="1"/>
  <c r="AJ5" i="73"/>
  <c r="BF6" i="73"/>
  <c r="BG6" i="73" s="1"/>
  <c r="BD6" i="73"/>
  <c r="N5" i="73"/>
  <c r="R5" i="73" s="1"/>
  <c r="S5" i="73" s="1"/>
  <c r="BP5" i="73"/>
  <c r="BN5" i="73"/>
  <c r="BZ5" i="73"/>
  <c r="BX5" i="73"/>
  <c r="AM5" i="73"/>
  <c r="AM24" i="73" s="1"/>
  <c r="AM41" i="73" s="1"/>
  <c r="AL24" i="73"/>
  <c r="AL41" i="73" s="1"/>
  <c r="AB5" i="73"/>
  <c r="Z5" i="73"/>
  <c r="M174" i="56"/>
  <c r="R19" i="73"/>
  <c r="S19" i="73" s="1"/>
  <c r="P19" i="73"/>
  <c r="M174" i="74"/>
  <c r="M174" i="55"/>
  <c r="R23" i="73"/>
  <c r="S23" i="73" s="1"/>
  <c r="P23" i="73"/>
  <c r="M174" i="54"/>
  <c r="R21" i="73"/>
  <c r="S21" i="73" s="1"/>
  <c r="P21" i="73"/>
  <c r="M174" i="69"/>
  <c r="M174" i="37"/>
  <c r="M174" i="57"/>
  <c r="P18" i="73"/>
  <c r="R18" i="73"/>
  <c r="S18" i="73" s="1"/>
  <c r="P20" i="73"/>
  <c r="R20" i="73"/>
  <c r="S20" i="73" s="1"/>
  <c r="S6" i="73"/>
  <c r="F154" i="69"/>
  <c r="F159" i="69" s="1"/>
  <c r="F172" i="69" s="1"/>
  <c r="F173" i="69" s="1"/>
  <c r="F154" i="54"/>
  <c r="F159" i="54" s="1"/>
  <c r="F172" i="54" s="1"/>
  <c r="F173" i="54" s="1"/>
  <c r="F154" i="56"/>
  <c r="F159" i="56" s="1"/>
  <c r="F172" i="56" s="1"/>
  <c r="F173" i="56" s="1"/>
  <c r="F154" i="55"/>
  <c r="F159" i="55" s="1"/>
  <c r="F172" i="55" s="1"/>
  <c r="F173" i="55" s="1"/>
  <c r="F174" i="55" s="1"/>
  <c r="F154" i="74"/>
  <c r="F159" i="74" s="1"/>
  <c r="F172" i="74" s="1"/>
  <c r="F173" i="74" s="1"/>
  <c r="F154" i="57"/>
  <c r="F159" i="57" s="1"/>
  <c r="F172" i="57" s="1"/>
  <c r="F173" i="57" s="1"/>
  <c r="F174" i="57" s="1"/>
  <c r="F174" i="60"/>
  <c r="F174" i="67"/>
  <c r="F174" i="64"/>
  <c r="F174" i="58"/>
  <c r="F174" i="37"/>
  <c r="F174" i="52"/>
  <c r="F174" i="66"/>
  <c r="F174" i="70"/>
  <c r="AV22" i="73" l="1"/>
  <c r="AW22" i="73" s="1"/>
  <c r="AT15" i="73"/>
  <c r="AV10" i="73"/>
  <c r="AT8" i="73"/>
  <c r="AV13" i="73"/>
  <c r="AW13" i="73" s="1"/>
  <c r="AV12" i="73"/>
  <c r="AW12" i="73" s="1"/>
  <c r="AV17" i="73"/>
  <c r="AW17" i="73" s="1"/>
  <c r="AW10" i="73"/>
  <c r="P5" i="73"/>
  <c r="BP15" i="73"/>
  <c r="BQ15" i="73" s="1"/>
  <c r="BN15" i="73"/>
  <c r="BX21" i="73"/>
  <c r="BZ21" i="73"/>
  <c r="CA21" i="73" s="1"/>
  <c r="BP12" i="73"/>
  <c r="BQ12" i="73" s="1"/>
  <c r="BN12" i="73"/>
  <c r="BZ18" i="73"/>
  <c r="CA18" i="73" s="1"/>
  <c r="BX18" i="73"/>
  <c r="BN13" i="73"/>
  <c r="BP13" i="73"/>
  <c r="BQ13" i="73" s="1"/>
  <c r="BP8" i="73"/>
  <c r="BQ8" i="73" s="1"/>
  <c r="BN8" i="73"/>
  <c r="BX19" i="73"/>
  <c r="BZ19" i="73"/>
  <c r="CA19" i="73" s="1"/>
  <c r="BN22" i="73"/>
  <c r="BP22" i="73"/>
  <c r="BQ22" i="73" s="1"/>
  <c r="BX23" i="73"/>
  <c r="BZ23" i="73"/>
  <c r="CA23" i="73" s="1"/>
  <c r="BP17" i="73"/>
  <c r="BQ17" i="73" s="1"/>
  <c r="BN17" i="73"/>
  <c r="BP10" i="73"/>
  <c r="BQ10" i="73" s="1"/>
  <c r="BN10" i="73"/>
  <c r="BN6" i="73"/>
  <c r="BP6" i="73"/>
  <c r="BQ6" i="73" s="1"/>
  <c r="BF5" i="73"/>
  <c r="BD5" i="73"/>
  <c r="CA5" i="73"/>
  <c r="BQ5" i="73"/>
  <c r="AC5" i="73"/>
  <c r="AC24" i="73" s="1"/>
  <c r="AB24" i="73"/>
  <c r="AB41" i="73" s="1"/>
  <c r="P22" i="73"/>
  <c r="R22" i="73"/>
  <c r="S22" i="73" s="1"/>
  <c r="R13" i="73"/>
  <c r="S13" i="73" s="1"/>
  <c r="P13" i="73"/>
  <c r="P12" i="73"/>
  <c r="R12" i="73"/>
  <c r="S12" i="73" s="1"/>
  <c r="P15" i="73"/>
  <c r="R15" i="73"/>
  <c r="S15" i="73" s="1"/>
  <c r="R10" i="73"/>
  <c r="S10" i="73" s="1"/>
  <c r="P10" i="73"/>
  <c r="P8" i="73"/>
  <c r="R8" i="73"/>
  <c r="R17" i="73"/>
  <c r="S17" i="73" s="1"/>
  <c r="P17" i="73"/>
  <c r="F174" i="69"/>
  <c r="F174" i="56"/>
  <c r="F174" i="54"/>
  <c r="F174" i="74"/>
  <c r="AV24" i="73" l="1"/>
  <c r="AV41" i="73" s="1"/>
  <c r="AW24" i="73"/>
  <c r="AW41" i="73" s="1"/>
  <c r="R24" i="73"/>
  <c r="R41" i="73" s="1"/>
  <c r="BX17" i="73"/>
  <c r="BZ17" i="73"/>
  <c r="CA17" i="73" s="1"/>
  <c r="BX10" i="73"/>
  <c r="BZ10" i="73"/>
  <c r="CA10" i="73" s="1"/>
  <c r="BX22" i="73"/>
  <c r="BZ22" i="73"/>
  <c r="CA22" i="73" s="1"/>
  <c r="BX13" i="73"/>
  <c r="BZ13" i="73"/>
  <c r="CA13" i="73" s="1"/>
  <c r="BZ8" i="73"/>
  <c r="CA8" i="73" s="1"/>
  <c r="BX8" i="73"/>
  <c r="BZ12" i="73"/>
  <c r="CA12" i="73" s="1"/>
  <c r="BX12" i="73"/>
  <c r="BZ15" i="73"/>
  <c r="CA15" i="73" s="1"/>
  <c r="BX15" i="73"/>
  <c r="BQ24" i="73"/>
  <c r="BQ41" i="73" s="1"/>
  <c r="BP24" i="73"/>
  <c r="BP41" i="73" s="1"/>
  <c r="BX6" i="73"/>
  <c r="BZ6" i="73"/>
  <c r="BG5" i="73"/>
  <c r="BG24" i="73" s="1"/>
  <c r="BG41" i="73" s="1"/>
  <c r="BF24" i="73"/>
  <c r="BF41" i="73" s="1"/>
  <c r="AC41" i="73"/>
  <c r="AM46" i="73"/>
  <c r="S8" i="73"/>
  <c r="S24" i="73" l="1"/>
  <c r="S41" i="73" s="1"/>
  <c r="CA6" i="73"/>
  <c r="CA24" i="73" s="1"/>
  <c r="CA41" i="73" s="1"/>
  <c r="BZ24" i="73"/>
  <c r="BZ41" i="73" s="1"/>
  <c r="AM47" i="73"/>
  <c r="AM44" i="73"/>
  <c r="BQ38" i="58" l="1"/>
  <c r="BX38" i="58"/>
  <c r="BX39" i="58" s="1"/>
  <c r="BX41" i="58" s="1"/>
  <c r="CS39" i="58"/>
  <c r="BX44" i="58" l="1"/>
  <c r="CS41" i="58"/>
  <c r="CS44" i="58" s="1"/>
  <c r="BQ39" i="58"/>
  <c r="CZ57" i="58" l="1"/>
  <c r="CZ91" i="58" s="1"/>
  <c r="CS104" i="58"/>
  <c r="CS66" i="58"/>
  <c r="CS119" i="58"/>
  <c r="CS115" i="58"/>
  <c r="CS69" i="58"/>
  <c r="CS56" i="58"/>
  <c r="CS68" i="58"/>
  <c r="CS102" i="58"/>
  <c r="CS64" i="58"/>
  <c r="CS114" i="58"/>
  <c r="CS105" i="58"/>
  <c r="CS67" i="58"/>
  <c r="CS118" i="58"/>
  <c r="CS116" i="58"/>
  <c r="CS100" i="58"/>
  <c r="CS62" i="58"/>
  <c r="CS103" i="58"/>
  <c r="CS65" i="58"/>
  <c r="CS101" i="58"/>
  <c r="CS63" i="58"/>
  <c r="CS117" i="58"/>
  <c r="CS53" i="58"/>
  <c r="CS54" i="58"/>
  <c r="CS166" i="58"/>
  <c r="BQ41" i="58"/>
  <c r="BQ44" i="58" s="1"/>
  <c r="BX53" i="58"/>
  <c r="BX65" i="58"/>
  <c r="BX114" i="58"/>
  <c r="BX62" i="58"/>
  <c r="BX119" i="58"/>
  <c r="BX56" i="58"/>
  <c r="BX68" i="58"/>
  <c r="BX102" i="58"/>
  <c r="BX117" i="58"/>
  <c r="BX63" i="58"/>
  <c r="BX105" i="58"/>
  <c r="BX54" i="58"/>
  <c r="BX66" i="58"/>
  <c r="BX100" i="58"/>
  <c r="BX115" i="58"/>
  <c r="BX166" i="58"/>
  <c r="BX69" i="58"/>
  <c r="BX103" i="58"/>
  <c r="BX118" i="58"/>
  <c r="BX104" i="58"/>
  <c r="BX64" i="58"/>
  <c r="BX67" i="58"/>
  <c r="BX101" i="58"/>
  <c r="BX116" i="58"/>
  <c r="CZ70" i="58" l="1"/>
  <c r="CZ92" i="58" s="1"/>
  <c r="CZ94" i="58" s="1"/>
  <c r="CZ106" i="58"/>
  <c r="CZ168" i="58" s="1"/>
  <c r="CZ120" i="58"/>
  <c r="CZ134" i="58" s="1"/>
  <c r="CZ136" i="58" s="1"/>
  <c r="CZ169" i="58" s="1"/>
  <c r="CS55" i="58"/>
  <c r="CS57" i="58" s="1"/>
  <c r="CS91" i="58" s="1"/>
  <c r="BQ56" i="58"/>
  <c r="BQ68" i="58"/>
  <c r="BQ102" i="58"/>
  <c r="BQ117" i="58"/>
  <c r="BQ114" i="58"/>
  <c r="BQ63" i="58"/>
  <c r="BQ105" i="58"/>
  <c r="BQ54" i="58"/>
  <c r="BQ66" i="58"/>
  <c r="BQ100" i="58"/>
  <c r="BQ115" i="58"/>
  <c r="BQ166" i="58"/>
  <c r="BQ69" i="58"/>
  <c r="BQ103" i="58"/>
  <c r="BQ118" i="58"/>
  <c r="BQ64" i="58"/>
  <c r="BQ53" i="58"/>
  <c r="BQ65" i="58"/>
  <c r="BQ67" i="58"/>
  <c r="BQ101" i="58"/>
  <c r="BQ116" i="58"/>
  <c r="BQ62" i="58"/>
  <c r="BQ104" i="58"/>
  <c r="BQ119" i="58"/>
  <c r="BX70" i="58"/>
  <c r="BX92" i="58" s="1"/>
  <c r="CS106" i="58"/>
  <c r="CS168" i="58" s="1"/>
  <c r="BX120" i="58"/>
  <c r="BX134" i="58" s="1"/>
  <c r="BX136" i="58" s="1"/>
  <c r="BX169" i="58" s="1"/>
  <c r="BX106" i="58"/>
  <c r="BX168" i="58" s="1"/>
  <c r="CS120" i="58"/>
  <c r="CS134" i="58" s="1"/>
  <c r="CS136" i="58" s="1"/>
  <c r="CS70" i="58"/>
  <c r="CS92" i="58" s="1"/>
  <c r="BX55" i="58"/>
  <c r="BX57" i="58" s="1"/>
  <c r="BX91" i="58" s="1"/>
  <c r="CZ167" i="58" l="1"/>
  <c r="CZ171" i="58" s="1"/>
  <c r="CZ152" i="58"/>
  <c r="CS94" i="58"/>
  <c r="CS167" i="58" s="1"/>
  <c r="CS169" i="58"/>
  <c r="BQ55" i="58"/>
  <c r="BQ57" i="58" s="1"/>
  <c r="BQ91" i="58" s="1"/>
  <c r="BQ120" i="58"/>
  <c r="BQ134" i="58" s="1"/>
  <c r="BQ136" i="58" s="1"/>
  <c r="BQ169" i="58" s="1"/>
  <c r="BX94" i="58"/>
  <c r="BQ70" i="58"/>
  <c r="BQ92" i="58" s="1"/>
  <c r="BQ106" i="58"/>
  <c r="BQ168" i="58" s="1"/>
  <c r="CS171" i="58" l="1"/>
  <c r="DG156" i="58"/>
  <c r="DG155" i="58"/>
  <c r="DG157" i="58"/>
  <c r="DG158" i="58"/>
  <c r="CS152" i="58"/>
  <c r="CS153" i="58" s="1"/>
  <c r="CS155" i="58" s="1"/>
  <c r="CZ153" i="58"/>
  <c r="BQ94" i="58"/>
  <c r="BQ167" i="58" s="1"/>
  <c r="BQ171" i="58" s="1"/>
  <c r="DN155" i="58"/>
  <c r="BX167" i="58"/>
  <c r="BX171" i="58" s="1"/>
  <c r="BX152" i="58"/>
  <c r="BQ152" i="58" l="1"/>
  <c r="BQ153" i="58" s="1"/>
  <c r="DG154" i="58"/>
  <c r="DG159" i="58" s="1"/>
  <c r="DG172" i="58" s="1"/>
  <c r="DG173" i="58" s="1"/>
  <c r="HD6" i="73" s="1"/>
  <c r="CS157" i="58"/>
  <c r="CS156" i="58"/>
  <c r="CS158" i="58"/>
  <c r="CZ157" i="58"/>
  <c r="CZ155" i="58"/>
  <c r="CZ156" i="58"/>
  <c r="CZ158" i="58"/>
  <c r="DN156" i="58"/>
  <c r="DN157" i="58"/>
  <c r="DN158" i="58"/>
  <c r="BX153" i="58"/>
  <c r="DG174" i="58" l="1"/>
  <c r="CS154" i="58"/>
  <c r="CS159" i="58" s="1"/>
  <c r="CS172" i="58" s="1"/>
  <c r="CS173" i="58" s="1"/>
  <c r="CZ154" i="58"/>
  <c r="CZ159" i="58" s="1"/>
  <c r="CZ172" i="58" s="1"/>
  <c r="CZ173" i="58" s="1"/>
  <c r="DN154" i="58"/>
  <c r="DN159" i="58" s="1"/>
  <c r="DN172" i="58" s="1"/>
  <c r="DN173" i="58" s="1"/>
  <c r="GK6" i="73"/>
  <c r="GA6" i="73"/>
  <c r="CS174" i="58"/>
  <c r="BX155" i="58"/>
  <c r="BX158" i="58"/>
  <c r="BQ155" i="58"/>
  <c r="BQ157" i="58"/>
  <c r="BX156" i="58"/>
  <c r="BQ156" i="58"/>
  <c r="BQ158" i="58"/>
  <c r="BX157" i="58"/>
  <c r="IH6" i="73" l="1"/>
  <c r="HX6" i="73"/>
  <c r="HN6" i="73"/>
  <c r="HP6" i="73" s="1"/>
  <c r="CZ174" i="58"/>
  <c r="GT6" i="73"/>
  <c r="DN174" i="58"/>
  <c r="GM6" i="73"/>
  <c r="GO6" i="73"/>
  <c r="GE6" i="73"/>
  <c r="GC6" i="73"/>
  <c r="BX154" i="58"/>
  <c r="BX159" i="58" s="1"/>
  <c r="BX172" i="58" s="1"/>
  <c r="BX173" i="58" s="1"/>
  <c r="BQ154" i="58"/>
  <c r="BQ159" i="58" s="1"/>
  <c r="BQ172" i="58" s="1"/>
  <c r="BQ173" i="58" s="1"/>
  <c r="IB6" i="73" l="1"/>
  <c r="HZ6" i="73"/>
  <c r="IL6" i="73"/>
  <c r="IJ6" i="73"/>
  <c r="GX6" i="73"/>
  <c r="GV6" i="73"/>
  <c r="HH6" i="73"/>
  <c r="HF6" i="73"/>
  <c r="HR6" i="73"/>
  <c r="HS6" i="73" s="1"/>
  <c r="GP6" i="73"/>
  <c r="GP24" i="73" s="1"/>
  <c r="GP41" i="73" s="1"/>
  <c r="GO24" i="73"/>
  <c r="GO41" i="73" s="1"/>
  <c r="GF6" i="73"/>
  <c r="GE24" i="73"/>
  <c r="GE41" i="73" s="1"/>
  <c r="BQ174" i="58"/>
  <c r="EM6" i="73"/>
  <c r="BX174" i="58"/>
  <c r="EW6" i="73"/>
  <c r="IM6" i="73" l="1"/>
  <c r="IM24" i="73" s="1"/>
  <c r="IM41" i="73" s="1"/>
  <c r="IL24" i="73"/>
  <c r="IL41" i="73" s="1"/>
  <c r="IC6" i="73"/>
  <c r="IC24" i="73" s="1"/>
  <c r="IC41" i="73" s="1"/>
  <c r="IB24" i="73"/>
  <c r="IB41" i="73" s="1"/>
  <c r="HS24" i="73"/>
  <c r="HS41" i="73" s="1"/>
  <c r="HR24" i="73"/>
  <c r="HR41" i="73" s="1"/>
  <c r="HI6" i="73"/>
  <c r="HH24" i="73"/>
  <c r="HH41" i="73" s="1"/>
  <c r="GY6" i="73"/>
  <c r="GY24" i="73" s="1"/>
  <c r="GY41" i="73" s="1"/>
  <c r="GX24" i="73"/>
  <c r="GX41" i="73" s="1"/>
  <c r="GF24" i="73"/>
  <c r="GF41" i="73" s="1"/>
  <c r="EQ6" i="73"/>
  <c r="EO6" i="73"/>
  <c r="EY6" i="73"/>
  <c r="FA6" i="73"/>
  <c r="HI24" i="73" l="1"/>
  <c r="HI41" i="73" s="1"/>
  <c r="ER6" i="73"/>
  <c r="ER24" i="73" s="1"/>
  <c r="ER41" i="73" s="1"/>
  <c r="EQ24" i="73"/>
  <c r="EQ41" i="73" s="1"/>
  <c r="FB6" i="73"/>
  <c r="FB24" i="73" s="1"/>
  <c r="FB41" i="73" s="1"/>
  <c r="FA24" i="73"/>
  <c r="FA41" i="73" s="1"/>
  <c r="DY84" i="37"/>
  <c r="DY93" i="37" s="1"/>
  <c r="DY94" i="37" s="1"/>
  <c r="DY152" i="37" s="1"/>
  <c r="DY153" i="37" s="1"/>
  <c r="DY84" i="55"/>
  <c r="DY93" i="55" s="1"/>
  <c r="DY94" i="55" s="1"/>
  <c r="DY84" i="57"/>
  <c r="DY93" i="57" s="1"/>
  <c r="DY94" i="57" s="1"/>
  <c r="DY152" i="57" s="1"/>
  <c r="DY153" i="57" s="1"/>
  <c r="DY84" i="54"/>
  <c r="DY93" i="54" s="1"/>
  <c r="DY94" i="54" s="1"/>
  <c r="DY84" i="58"/>
  <c r="DY93" i="58" s="1"/>
  <c r="DY94" i="58" s="1"/>
  <c r="DY152" i="58" s="1"/>
  <c r="DY153" i="58" s="1"/>
  <c r="DY152" i="55" l="1"/>
  <c r="DY153" i="55" s="1"/>
  <c r="DY155" i="55" s="1"/>
  <c r="DY152" i="54"/>
  <c r="DY153" i="54" s="1"/>
  <c r="DY155" i="37"/>
  <c r="DY167" i="37"/>
  <c r="DY171" i="37" s="1"/>
  <c r="DY158" i="37"/>
  <c r="DY156" i="37"/>
  <c r="DY157" i="37"/>
  <c r="DY167" i="54"/>
  <c r="DY171" i="54" s="1"/>
  <c r="DY155" i="58"/>
  <c r="DY158" i="58"/>
  <c r="DY157" i="58"/>
  <c r="DY156" i="58"/>
  <c r="DY167" i="58"/>
  <c r="DY171" i="58" s="1"/>
  <c r="DY158" i="57"/>
  <c r="DY157" i="57"/>
  <c r="DY156" i="57"/>
  <c r="DY155" i="57"/>
  <c r="DY167" i="57"/>
  <c r="DY171" i="57" s="1"/>
  <c r="DY158" i="55"/>
  <c r="DY167" i="55"/>
  <c r="DY171" i="55" s="1"/>
  <c r="DY157" i="55"/>
  <c r="DY156" i="55"/>
  <c r="DY158" i="54" l="1"/>
  <c r="DY157" i="54"/>
  <c r="DY156" i="54"/>
  <c r="DY155" i="54"/>
  <c r="DY154" i="55"/>
  <c r="DY159" i="55" s="1"/>
  <c r="DY172" i="55" s="1"/>
  <c r="DY173" i="55" s="1"/>
  <c r="DY154" i="58"/>
  <c r="DY159" i="58" s="1"/>
  <c r="DY172" i="58" s="1"/>
  <c r="DY173" i="58" s="1"/>
  <c r="DY154" i="57"/>
  <c r="DY159" i="57" s="1"/>
  <c r="DY172" i="57" s="1"/>
  <c r="DY173" i="57" s="1"/>
  <c r="DY154" i="37"/>
  <c r="DY159" i="37" s="1"/>
  <c r="DY172" i="37" s="1"/>
  <c r="DY173" i="37" s="1"/>
  <c r="DY154" i="54" l="1"/>
  <c r="DY159" i="54" s="1"/>
  <c r="DY172" i="54" s="1"/>
  <c r="DY173" i="54" s="1"/>
  <c r="DY174" i="54" s="1"/>
  <c r="DY174" i="57"/>
  <c r="IR16" i="73"/>
  <c r="DY174" i="58"/>
  <c r="IR7" i="73"/>
  <c r="DY174" i="37"/>
  <c r="IR9" i="73"/>
  <c r="DY174" i="55"/>
  <c r="IR14" i="73"/>
  <c r="IR11" i="73" l="1"/>
  <c r="IV11" i="73" s="1"/>
  <c r="IW11" i="73" s="1"/>
  <c r="IT9" i="73"/>
  <c r="IV9" i="73"/>
  <c r="IW9" i="73" s="1"/>
  <c r="IT14" i="73"/>
  <c r="IV14" i="73"/>
  <c r="IW14" i="73" s="1"/>
  <c r="IT16" i="73"/>
  <c r="IV16" i="73"/>
  <c r="IW16" i="73" s="1"/>
  <c r="IT7" i="73"/>
  <c r="IV7" i="73"/>
  <c r="IW7" i="73" l="1"/>
  <c r="IW24" i="73" s="1"/>
  <c r="IW41" i="73" s="1"/>
  <c r="IV24" i="73"/>
  <c r="IV41" i="7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M6" authorId="0" shapeId="0" xr:uid="{21696FF0-1B6A-4F41-98CE-1FDB55203A77}">
      <text>
        <r>
          <rPr>
            <sz val="9"/>
            <color indexed="81"/>
            <rFont val="Segoe UI"/>
            <family val="2"/>
          </rPr>
          <t>Categorias destacadas com direito a triênio</t>
        </r>
      </text>
    </comment>
    <comment ref="IG8" authorId="0" shapeId="0" xr:uid="{07772B4D-AA1A-41E7-AFA5-C3F82479E9C9}">
      <text>
        <r>
          <rPr>
            <sz val="9"/>
            <color indexed="81"/>
            <rFont val="Segoe UI"/>
            <family val="2"/>
          </rPr>
          <t>Inclusão do eletricista JOSE JOAO SANTOS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Q27" authorId="0" shapeId="0" xr:uid="{00000000-0006-0000-0B00-000001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Salarial de acordo com o item 'a" do §1º da Cláusula Quarta da CCT
</t>
        </r>
      </text>
    </comment>
    <comment ref="CS27" authorId="0" shapeId="0" xr:uid="{00000000-0006-0000-0B00-000002000000}">
      <text>
        <r>
          <rPr>
            <sz val="9"/>
            <color indexed="81"/>
            <rFont val="Segoe UI"/>
            <family val="2"/>
          </rPr>
          <t xml:space="preserve">Daniel:
Reajuste Salarial de acordo com o item 'b" do §1º da Cláusula Quarta da CCT
</t>
        </r>
      </text>
    </comment>
    <comment ref="DG27" authorId="0" shapeId="0" xr:uid="{00000000-0006-0000-0B00-000003000000}">
      <text>
        <r>
          <rPr>
            <sz val="9"/>
            <color indexed="81"/>
            <rFont val="Segoe UI"/>
            <family val="2"/>
          </rPr>
          <t xml:space="preserve">Reajuste Salarial de acordo com a Cláusula Quarta da CCT - SINDUSCON DF 2023/2025
</t>
        </r>
      </text>
    </comment>
    <comment ref="DN27" authorId="0" shapeId="0" xr:uid="{00000000-0006-0000-0B00-000004000000}">
      <text>
        <r>
          <rPr>
            <sz val="9"/>
            <color indexed="81"/>
            <rFont val="Segoe UI"/>
            <family val="2"/>
          </rPr>
          <t xml:space="preserve">Daniel:
Reajuste Salarial de acordo com o item 'b" do §1º da Cláusula Quarta da CCT
</t>
        </r>
      </text>
    </comment>
    <comment ref="BP78" authorId="0" shapeId="0" xr:uid="{00000000-0006-0000-0B00-000005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Auxílio Alimentação de acordo com a Cláusula Quinta da CCT SINDUSCON.
</t>
        </r>
      </text>
    </comment>
    <comment ref="S100" authorId="0" shapeId="0" xr:uid="{00000000-0006-0000-0B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B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B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B00-00000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I100" authorId="0" shapeId="0" xr:uid="{00000000-0006-0000-0B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P100" authorId="0" shapeId="0" xr:uid="{00000000-0006-0000-0B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B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B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B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B00-00000F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B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P103" authorId="0" shapeId="0" xr:uid="{00000000-0006-0000-0B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B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B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B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B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B00-000016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B00-000017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B00-00001A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Q27" authorId="0" shapeId="0" xr:uid="{00000000-0006-0000-0C00-000001000000}">
      <text>
        <r>
          <rPr>
            <sz val="9"/>
            <color indexed="81"/>
            <rFont val="Segoe UI"/>
            <family val="2"/>
          </rPr>
          <t xml:space="preserve">Daniel:
Reajuste Salarial de acordo com o item 'a" do §1º da Cláusula Quarta da CCT
</t>
        </r>
      </text>
    </comment>
    <comment ref="CS27" authorId="0" shapeId="0" xr:uid="{00000000-0006-0000-0C00-000002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o item 'b" do §1º da Cláusula Quarta da CCT</t>
        </r>
      </text>
    </comment>
    <comment ref="DG27" authorId="0" shapeId="0" xr:uid="{00000000-0006-0000-0C00-000003000000}">
      <text>
        <r>
          <rPr>
            <b/>
            <sz val="9"/>
            <color indexed="81"/>
            <rFont val="Segoe UI"/>
            <charset val="1"/>
          </rPr>
          <t>Reajuste Salarial de acordo com a Cláusula Quarta da CCT - SINDUSCON DF 2023/2025</t>
        </r>
      </text>
    </comment>
    <comment ref="BP78" authorId="0" shapeId="0" xr:uid="{00000000-0006-0000-0C00-000004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Auxílio Alimentação de acordo com a Cláusula Quinta da CCT SINDUSCON
</t>
        </r>
      </text>
    </comment>
    <comment ref="S100" authorId="0" shapeId="0" xr:uid="{00000000-0006-0000-0C00-00000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C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C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C00-000008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W100" authorId="0" shapeId="0" xr:uid="{00000000-0006-0000-0C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C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C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C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C00-00000D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W103" authorId="0" shapeId="0" xr:uid="{00000000-0006-0000-0C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C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C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C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C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C00-00001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C00-000014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C00-000017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X27" authorId="0" shapeId="0" xr:uid="{00000000-0006-0000-0D00-000001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Salarial de acordo com o item 'a" do §2º  da Cláusula Quarta da CCT
</t>
        </r>
      </text>
    </comment>
    <comment ref="DA27" authorId="0" shapeId="0" xr:uid="{00000000-0006-0000-0D00-000002000000}">
      <text>
        <r>
          <rPr>
            <sz val="9"/>
            <color indexed="81"/>
            <rFont val="Segoe UI"/>
            <family val="2"/>
          </rPr>
          <t xml:space="preserve">Daniel:
Reajuste Salarial de acordo com o item 'b" do §2º da Cláusula Quarta da CCT
</t>
        </r>
      </text>
    </comment>
    <comment ref="DO27" authorId="0" shapeId="0" xr:uid="{00000000-0006-0000-0D00-000003000000}">
      <text>
        <r>
          <rPr>
            <sz val="9"/>
            <color indexed="81"/>
            <rFont val="Segoe UI"/>
            <family val="2"/>
          </rPr>
          <t xml:space="preserve">Reajuste Salarial de acordo com a Cláusula Quarta da CCT - SINDUSCON DF 2023/2025
</t>
        </r>
      </text>
    </comment>
    <comment ref="BW78" authorId="0" shapeId="0" xr:uid="{00000000-0006-0000-0D00-000004000000}">
      <text>
        <r>
          <rPr>
            <b/>
            <sz val="9"/>
            <color indexed="81"/>
            <rFont val="Segoe UI"/>
            <family val="2"/>
          </rPr>
          <t xml:space="preserve">Daniel
</t>
        </r>
        <r>
          <rPr>
            <sz val="9"/>
            <color indexed="81"/>
            <rFont val="Segoe UI"/>
            <family val="2"/>
          </rPr>
          <t xml:space="preserve">Reajuste de Auxílio Alimentação de acordo com a Cláusula Quintra da CCT SINDUSCON.
</t>
        </r>
      </text>
    </comment>
    <comment ref="S100" authorId="0" shapeId="0" xr:uid="{00000000-0006-0000-0D00-00000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Z100" authorId="0" shapeId="0" xr:uid="{00000000-0006-0000-0D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D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D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I100" authorId="0" shapeId="0" xr:uid="{00000000-0006-0000-0D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CE100" authorId="0" shapeId="0" xr:uid="{00000000-0006-0000-0D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D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Z103" authorId="0" shapeId="0" xr:uid="{00000000-0006-0000-0D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D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D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I103" authorId="0" shapeId="0" xr:uid="{00000000-0006-0000-0D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CE103" authorId="0" shapeId="0" xr:uid="{00000000-0006-0000-0D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U103" authorId="0" shapeId="0" xr:uid="{00000000-0006-0000-0D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EB103" authorId="0" shapeId="0" xr:uid="{80761EEB-1158-44FC-AA80-DAAF97FD7DC4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EI103" authorId="0" shapeId="0" xr:uid="{10670E3D-B26E-44C3-8A51-893434D3AE27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D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D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D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D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E115" authorId="0" shapeId="0" xr:uid="{00000000-0006-0000-0D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Q145" authorId="0" shapeId="0" xr:uid="{00000000-0006-0000-0D00-000019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0E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SALARIAL. Na licitação foi definido o piso do oficial. Mantido. </t>
        </r>
      </text>
    </comment>
    <comment ref="AV27" authorId="0" shapeId="0" xr:uid="{00000000-0006-0000-0E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SALARIAL. Na licitação foi definido o piso do oficial. Mantido. </t>
        </r>
      </text>
    </comment>
    <comment ref="BQ27" authorId="0" shapeId="0" xr:uid="{00000000-0006-0000-0E00-00000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o item 'a" do §1º da Cláusula Quarta da CCT</t>
        </r>
      </text>
    </comment>
    <comment ref="CS27" authorId="0" shapeId="0" xr:uid="{00000000-0006-0000-0E00-000004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o item 'b" do §1º da Cláusula Quarta da CCT</t>
        </r>
      </text>
    </comment>
    <comment ref="DG27" authorId="0" shapeId="0" xr:uid="{00000000-0006-0000-0E00-000005000000}">
      <text>
        <r>
          <rPr>
            <b/>
            <sz val="9"/>
            <color indexed="81"/>
            <rFont val="Segoe UI"/>
            <charset val="1"/>
          </rPr>
          <t>Reajuste Salarial de acordo com a Cláusula Terceira da CCT - SINDUSCON DF 2023/2025</t>
        </r>
      </text>
    </comment>
    <comment ref="BP78" authorId="0" shapeId="0" xr:uid="{00000000-0006-0000-0E00-000006000000}">
      <text>
        <r>
          <rPr>
            <b/>
            <sz val="9"/>
            <color indexed="81"/>
            <rFont val="Segoe UI"/>
            <family val="2"/>
          </rPr>
          <t xml:space="preserve">Daniel
</t>
        </r>
        <r>
          <rPr>
            <sz val="9"/>
            <color indexed="81"/>
            <rFont val="Segoe UI"/>
            <family val="2"/>
          </rPr>
          <t xml:space="preserve">Reajuste Auxílio Alimentação de acordo com a Cláusula Quinta da CCT SINDUSCON,
</t>
        </r>
      </text>
    </comment>
    <comment ref="S100" authorId="0" shapeId="0" xr:uid="{00000000-0006-0000-0E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E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E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E00-00000A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I100" authorId="0" shapeId="0" xr:uid="{00000000-0006-0000-0E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P100" authorId="0" shapeId="0" xr:uid="{00000000-0006-0000-0E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W100" authorId="0" shapeId="0" xr:uid="{00000000-0006-0000-0E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E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E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E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E00-000011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E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P103" authorId="0" shapeId="0" xr:uid="{00000000-0006-0000-0E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W103" authorId="0" shapeId="0" xr:uid="{00000000-0006-0000-0E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E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E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E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E00-00001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E00-00001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E00-00001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P115" authorId="0" shapeId="0" xr:uid="{00000000-0006-0000-0E00-00001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0E00-00001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R115" authorId="0" shapeId="0" xr:uid="{00000000-0006-0000-0E00-00001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Y115" authorId="0" shapeId="0" xr:uid="{00000000-0006-0000-0E00-00001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F115" authorId="0" shapeId="0" xr:uid="{00000000-0006-0000-0E00-00001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M115" authorId="0" shapeId="0" xr:uid="{00000000-0006-0000-0E00-00002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E00-000021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E00-000024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0F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
Na licitação foi definido o piso do meio-oficial. Mantido.</t>
        </r>
      </text>
    </comment>
    <comment ref="AV27" authorId="0" shapeId="0" xr:uid="{00000000-0006-0000-0F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TERCEIRA - PISO SALARIAL 
Na licitação foi definido o piso do meio-oficial. Mantido.</t>
        </r>
      </text>
    </comment>
    <comment ref="BJ27" authorId="0" shapeId="0" xr:uid="{00000000-0006-0000-0F00-00000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TERCEIRA - PISO SALARIAL 
Na licitação foi definido o piso do meio-oficial. </t>
        </r>
      </text>
    </comment>
    <comment ref="BQ27" authorId="0" shapeId="0" xr:uid="{00000000-0006-0000-0F00-000004000000}">
      <text>
        <r>
          <rPr>
            <b/>
            <sz val="11"/>
            <color indexed="81"/>
            <rFont val="Segoe UI"/>
            <family val="2"/>
          </rPr>
          <t xml:space="preserve">Daniel:
</t>
        </r>
        <r>
          <rPr>
            <sz val="11"/>
            <color indexed="81"/>
            <rFont val="Segoe UI"/>
            <family val="2"/>
          </rPr>
          <t xml:space="preserve">TERCEIRA - PISO SALARIAL 
Na licitação foi definido o piso do meio-oficial. </t>
        </r>
      </text>
    </comment>
    <comment ref="CS27" authorId="0" shapeId="0" xr:uid="{00000000-0006-0000-0F00-000005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a Tabela constante da Cláusula Terceira da CCT SINDUSCON.
</t>
        </r>
      </text>
    </comment>
    <comment ref="DG27" authorId="0" shapeId="0" xr:uid="{00000000-0006-0000-0F00-000006000000}">
      <text>
        <r>
          <rPr>
            <b/>
            <sz val="9"/>
            <color indexed="81"/>
            <rFont val="Segoe UI"/>
            <charset val="1"/>
          </rPr>
          <t>Reajuste Salarial de acordo com a Cláusula Quarta da CCT - SINDUSCON DF 2023/2025</t>
        </r>
        <r>
          <rPr>
            <sz val="9"/>
            <color indexed="81"/>
            <rFont val="Segoe UI"/>
            <charset val="1"/>
          </rPr>
          <t xml:space="preserve">
Na licitação foi definido o piso do meio-oficial.</t>
        </r>
      </text>
    </comment>
    <comment ref="BP78" authorId="0" shapeId="0" xr:uid="{00000000-0006-0000-0F00-000007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Auxílio Alimentação de acordo com a Cláusula Quinta da CCT SINDUSCON,</t>
        </r>
      </text>
    </comment>
    <comment ref="S100" authorId="0" shapeId="0" xr:uid="{00000000-0006-0000-0F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F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F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F00-00000B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I100" authorId="0" shapeId="0" xr:uid="{00000000-0006-0000-0F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F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F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F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F00-000010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F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F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F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F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F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F00-000016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F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F00-000018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F00-00001B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BQ27" authorId="0" shapeId="0" xr:uid="{00000000-0006-0000-1000-000002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a Cláusula Terceira da CCT</t>
        </r>
      </text>
    </comment>
    <comment ref="CS27" authorId="0" shapeId="0" xr:uid="{00000000-0006-0000-1000-00000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a  Cláusula Terceira da CCT</t>
        </r>
      </text>
    </comment>
    <comment ref="DG27" authorId="0" shapeId="0" xr:uid="{00000000-0006-0000-1000-000004000000}">
      <text>
        <r>
          <rPr>
            <b/>
            <sz val="9"/>
            <color indexed="81"/>
            <rFont val="Segoe UI"/>
            <charset val="1"/>
          </rPr>
          <t>Reajuste Salarial de acordo com a Cláusula Terceira da CCT - SINDUSCON DF 2023/2025</t>
        </r>
      </text>
    </comment>
    <comment ref="BP78" authorId="0" shapeId="0" xr:uid="{00000000-0006-0000-1000-000005000000}">
      <text>
        <r>
          <rPr>
            <b/>
            <sz val="9"/>
            <color indexed="81"/>
            <rFont val="Segoe UI"/>
            <charset val="1"/>
          </rPr>
          <t xml:space="preserve">Daniel
</t>
        </r>
        <r>
          <rPr>
            <sz val="9"/>
            <color indexed="81"/>
            <rFont val="Segoe UI"/>
            <family val="2"/>
          </rPr>
          <t>Reajuste Auxílio Alimentação de acordo com a Cláusula Quinta da CCT SINDUSCON.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S100" authorId="0" shapeId="0" xr:uid="{00000000-0006-0000-10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10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10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1000-00000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W100" authorId="0" shapeId="0" xr:uid="{00000000-0006-0000-10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10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10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10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1000-00000E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W103" authorId="0" shapeId="0" xr:uid="{00000000-0006-0000-10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10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10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10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10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1000-000014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10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10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R115" authorId="0" shapeId="0" xr:uid="{00000000-0006-0000-10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Y115" authorId="0" shapeId="0" xr:uid="{00000000-0006-0000-1000-00001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F115" authorId="0" shapeId="0" xr:uid="{00000000-0006-0000-1000-00001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M115" authorId="0" shapeId="0" xr:uid="{00000000-0006-0000-1000-00001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1000-00001B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1000-00001E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" authorId="0" shapeId="0" xr:uid="{00000000-0006-0000-1700-000001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S2" authorId="0" shapeId="0" xr:uid="{00000000-0006-0000-1700-000002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Z2" authorId="0" shapeId="0" xr:uid="{4EE9083C-AAC0-4A85-8888-6A4DC3809BC3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G2" authorId="0" shapeId="0" xr:uid="{00000000-0006-0000-1700-00000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N2" authorId="0" shapeId="0" xr:uid="{00000000-0006-0000-1700-000004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U2" authorId="0" shapeId="0" xr:uid="{B1225AC7-F804-4DD2-A8EC-635CA7F4753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L3" authorId="0" shapeId="0" xr:uid="{00000000-0006-0000-1700-000005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S3" authorId="0" shapeId="0" xr:uid="{00000000-0006-0000-1700-000006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Z3" authorId="0" shapeId="0" xr:uid="{D9F32D3A-D3AB-4E2F-96CB-325249342721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G3" authorId="0" shapeId="0" xr:uid="{00000000-0006-0000-1700-000007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N3" authorId="0" shapeId="0" xr:uid="{00000000-0006-0000-1700-000008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  <comment ref="AU3" authorId="0" shapeId="0" xr:uid="{7FCB8B8E-A303-4DC5-B00A-99BF01D2BD9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SEXTA,  item 6.13.1  pesquisa ANP https://www.gov.br/anp/pt-br/assuntos/precos-e-defesa-da-concorrencia/precos/precos-de-distribuicao-de-combustiveis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T27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do TERMO ADITIVO A CONVENÇÃO COLETIVA DE TRABALHO 2019/2021 </t>
        </r>
      </text>
    </comment>
    <comment ref="AO27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CE27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Cláusula terceira 
Termo Aditivo à
CCT 22/23.</t>
        </r>
      </text>
    </comment>
    <comment ref="DN27" authorId="0" shapeId="0" xr:uid="{EFF2D227-6609-412D-A99B-4FF2CD0819C1}">
      <text>
        <r>
          <rPr>
            <sz val="9"/>
            <color indexed="81"/>
            <rFont val="Segoe UI"/>
            <family val="2"/>
          </rPr>
          <t>Cláusula quarta da CCT</t>
        </r>
      </text>
    </comment>
    <comment ref="CD78" authorId="0" shapeId="0" xr:uid="{00000000-0006-0000-0300-000004000000}">
      <text>
        <r>
          <rPr>
            <b/>
            <sz val="9"/>
            <color indexed="81"/>
            <rFont val="Segoe UI"/>
            <family val="2"/>
          </rPr>
          <t>Cláusula quinta
Termo Aditivo à
CCT 22/23.</t>
        </r>
      </text>
    </comment>
    <comment ref="CK78" authorId="0" shapeId="0" xr:uid="{00000000-0006-0000-0300-000005000000}">
      <text>
        <r>
          <rPr>
            <b/>
            <sz val="9"/>
            <color indexed="81"/>
            <rFont val="Segoe UI"/>
            <family val="2"/>
          </rPr>
          <t>Cláusula quinta
Termo Aditivo à
CCT 22/23.</t>
        </r>
      </text>
    </comment>
    <comment ref="L100" authorId="0" shapeId="0" xr:uid="{00000000-0006-0000-0300-000006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AG100" authorId="0" shapeId="0" xr:uid="{00000000-0006-0000-0300-000007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AU100" authorId="0" shapeId="0" xr:uid="{00000000-0006-0000-0300-000008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BB100" authorId="0" shapeId="0" xr:uid="{00000000-0006-0000-0300-000009000000}">
      <text>
        <r>
          <rPr>
            <sz val="9"/>
            <color indexed="81"/>
            <rFont val="Segoe UI"/>
            <charset val="1"/>
          </rPr>
          <t>Autor:
Conforme Nota Técnica nº 652/2017-MP</t>
        </r>
      </text>
    </comment>
    <comment ref="BI100" authorId="0" shapeId="0" xr:uid="{00000000-0006-0000-0300-00000A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BP100" authorId="0" shapeId="0" xr:uid="{00000000-0006-0000-0300-00000B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BW100" authorId="0" shapeId="0" xr:uid="{00000000-0006-0000-0300-00000C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CR100" authorId="0" shapeId="0" xr:uid="{00000000-0006-0000-0300-00000D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CY100" authorId="0" shapeId="0" xr:uid="{00000000-0006-0000-0300-00000E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DF100" authorId="0" shapeId="0" xr:uid="{00000000-0006-0000-0300-00000F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DM100" authorId="0" shapeId="0" xr:uid="{91BF46EC-0994-493D-931C-7D94287C956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L103" authorId="0" shapeId="0" xr:uid="{00000000-0006-0000-03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G103" authorId="0" shapeId="0" xr:uid="{00000000-0006-0000-03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3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300-00001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3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P103" authorId="0" shapeId="0" xr:uid="{00000000-0006-0000-03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W103" authorId="0" shapeId="0" xr:uid="{00000000-0006-0000-03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CR103" authorId="0" shapeId="0" xr:uid="{00000000-0006-0000-03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CY103" authorId="0" shapeId="0" xr:uid="{00000000-0006-0000-0300-00001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L115" authorId="0" shapeId="0" xr:uid="{00000000-0006-0000-0300-00001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05/2017.</t>
        </r>
      </text>
    </comment>
    <comment ref="AG115" authorId="0" shapeId="0" xr:uid="{00000000-0006-0000-0300-00001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05/2017.</t>
        </r>
      </text>
    </comment>
    <comment ref="AU115" authorId="0" shapeId="0" xr:uid="{00000000-0006-0000-0300-00001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05/2017.</t>
        </r>
      </text>
    </comment>
    <comment ref="DF117" authorId="0" shapeId="0" xr:uid="{00000000-0006-0000-0300-00001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Foi apresentado 1 Comunicado de Acidente de Trabalho. Cálculo realizado pela empresa e ratificado pelo gestor, conforme Planilha (3976822).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M117" authorId="0" shapeId="0" xr:uid="{41E5460F-C588-4EF4-B7EF-4AF2B8FFDA7E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Foi apresentado 1 Comunicado de Acidente de Trabalho. Cálculo realizado pela empresa e ratificado pelo gestor, conforme Planilha (3976822).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BJ142" authorId="0" shapeId="0" xr:uid="{00000000-0006-0000-0300-00001D000000}">
      <text>
        <r>
          <rPr>
            <b/>
            <sz val="9"/>
            <color indexed="81"/>
            <rFont val="Segoe UI"/>
            <family val="2"/>
          </rPr>
          <t>Daniel</t>
        </r>
        <r>
          <rPr>
            <sz val="9"/>
            <color indexed="81"/>
            <rFont val="Segoe UI"/>
            <family val="2"/>
          </rPr>
          <t xml:space="preserve">:
Reajuste IPCA no percentual de 12,13%.
</t>
        </r>
      </text>
    </comment>
    <comment ref="BJ145" authorId="0" shapeId="0" xr:uid="{00000000-0006-0000-0300-000020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Reajuste IPCA no percentual de 12,13%.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Q27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Salarial de acordo com o item "a" do § 2º da Cláusula Quarta da CCT - SINDUSCON DF
</t>
        </r>
      </text>
    </comment>
    <comment ref="CS27" authorId="0" shapeId="0" xr:uid="{00000000-0006-0000-0400-000002000000}">
      <text>
        <r>
          <rPr>
            <sz val="9"/>
            <color indexed="81"/>
            <rFont val="Segoe UI"/>
            <family val="2"/>
          </rPr>
          <t xml:space="preserve">Daniel:
Reajuste Salarial de acordo com o item "b" do § 2º da Cláusula Quarta da CCT - SINDUSCON DF
</t>
        </r>
      </text>
    </comment>
    <comment ref="DG27" authorId="0" shapeId="0" xr:uid="{00000000-0006-0000-0400-000003000000}">
      <text>
        <r>
          <rPr>
            <sz val="9"/>
            <color indexed="81"/>
            <rFont val="Segoe UI"/>
            <family val="2"/>
          </rPr>
          <t xml:space="preserve">Reajuste Salarial de acordo com a Cláusula Quarta da CCT - SINDUSCON DF 2023/2025
</t>
        </r>
      </text>
    </comment>
    <comment ref="BP78" authorId="0" shapeId="0" xr:uid="{00000000-0006-0000-0400-000004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Reajuste no valor do Auxílio Alimentação de acordo com a Cláusula Quinta da CCT SINDUSCON DF.</t>
        </r>
      </text>
    </comment>
    <comment ref="EE78" authorId="0" shapeId="0" xr:uid="{BBA794E6-2424-4069-B2F9-AAFDF8F9AE8C}">
      <text>
        <r>
          <rPr>
            <sz val="9"/>
            <color indexed="81"/>
            <rFont val="Segoe UI"/>
            <family val="2"/>
          </rPr>
          <t>CLÁUSULA QUINTA - ALIMENTAÇÃO
Parágrafo 3º 'a' (R$ 25,20) + Parágrafo 2º (R$ 6,00)</t>
        </r>
      </text>
    </comment>
    <comment ref="S100" authorId="0" shapeId="0" xr:uid="{00000000-0006-0000-0400-000005000000}">
      <text>
        <r>
          <rPr>
            <sz val="9"/>
            <color indexed="81"/>
            <rFont val="Segoe UI"/>
            <family val="2"/>
          </rPr>
          <t>Autor:
Conforme Nota Técnica nº 652/2017-MP</t>
        </r>
      </text>
    </comment>
    <comment ref="EN100" authorId="0" shapeId="0" xr:uid="{00000000-0006-0000-0400-000006000000}">
      <text>
        <r>
          <rPr>
            <sz val="9"/>
            <color indexed="81"/>
            <rFont val="Segoe UI"/>
            <family val="2"/>
          </rPr>
          <t>2 ocorrências de aviso prévio indenizado.</t>
        </r>
      </text>
    </comment>
    <comment ref="S103" authorId="0" shapeId="0" xr:uid="{00000000-0006-0000-04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4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EN103" authorId="0" shapeId="0" xr:uid="{00000000-0006-0000-0400-000009000000}">
      <text>
        <r>
          <rPr>
            <sz val="9"/>
            <color indexed="81"/>
            <rFont val="Segoe UI"/>
            <family val="2"/>
          </rPr>
          <t>Nenhuma ocorrência de aviso prévio trabalhado.</t>
        </r>
      </text>
    </comment>
    <comment ref="S115" authorId="0" shapeId="0" xr:uid="{00000000-0006-0000-04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400-00000B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400-00000E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AV27" authorId="0" shapeId="0" xr:uid="{00000000-0006-0000-05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BC27" authorId="0" shapeId="0" xr:uid="{00000000-0006-0000-0500-00000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BQ27" authorId="0" shapeId="0" xr:uid="{00000000-0006-0000-0500-000004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Reajsute Salarial de acordo com a Cláusula Terceira da CCT SINDUSCON §1º </t>
        </r>
      </text>
    </comment>
    <comment ref="CS27" authorId="0" shapeId="0" xr:uid="{00000000-0006-0000-0500-000005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Reajsute Salarial de acordo com a Cláusula Terceira da CCT SINDUSCON §1º </t>
        </r>
      </text>
    </comment>
    <comment ref="DG27" authorId="0" shapeId="0" xr:uid="{00000000-0006-0000-0500-000006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Salarial de acordo com a Cláusula Terceira da CCT - SINDUSCON DF 2023/2025</t>
        </r>
      </text>
    </comment>
    <comment ref="BP78" authorId="0" shapeId="0" xr:uid="{00000000-0006-0000-0500-000007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Reajuste Auxílio Alimentação de acordo com a Cláusula Quinta da CCT SINDUSCON DF</t>
        </r>
      </text>
    </comment>
    <comment ref="S100" authorId="0" shapeId="0" xr:uid="{00000000-0006-0000-0500-000008000000}">
      <text>
        <r>
          <rPr>
            <b/>
            <sz val="9"/>
            <color indexed="81"/>
            <rFont val="Segoe UI"/>
            <family val="2"/>
          </rPr>
          <t>Aviso Prévio Indenizado</t>
        </r>
        <r>
          <rPr>
            <sz val="9"/>
            <color indexed="81"/>
            <rFont val="Segoe UI"/>
            <family val="2"/>
          </rPr>
          <t xml:space="preserve">
Foi apresentado 1  Aviso Prévio Indenizado. Dessa forma temos (1*0,42)/(15 colaboradores)=0,028. Somando aos 10% (de acordo com a Nota Técnica nº 652/2017 - MP) de previsão de 3 dias a mais por ano trabalhado, temos 0,028+0,042=0,07.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100" authorId="0" shapeId="0" xr:uid="{00000000-0006-0000-0500-000009000000}">
      <text>
        <r>
          <rPr>
            <b/>
            <sz val="9"/>
            <color indexed="81"/>
            <rFont val="Segoe UI"/>
            <family val="2"/>
          </rPr>
          <t>Aviso Prévio Indenizado</t>
        </r>
        <r>
          <rPr>
            <sz val="9"/>
            <color indexed="81"/>
            <rFont val="Segoe UI"/>
            <family val="2"/>
          </rPr>
          <t xml:space="preserve">
Foi apresentado 1  Aviso Prévio Indenizado. Dessa forma temos (1*0,42)/(15 colaboradores)=0,028. Somando aos 10% (de acordo com a Nota Técnica nº 652/2017 - MP) de previsão de 3 dias a mais por ano trabalhado, temos 0,028+0,042=0,07.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100" authorId="0" shapeId="0" xr:uid="{00000000-0006-0000-0500-00000A000000}">
      <text>
        <r>
          <rPr>
            <b/>
            <sz val="9"/>
            <color indexed="81"/>
            <rFont val="Segoe UI"/>
            <family val="2"/>
          </rPr>
          <t>Aviso Prévio Indenizado</t>
        </r>
        <r>
          <rPr>
            <sz val="9"/>
            <color indexed="81"/>
            <rFont val="Segoe UI"/>
            <family val="2"/>
          </rPr>
          <t xml:space="preserve">
Foi apresentado 1  Aviso Prévio Indenizado. Dessa forma temos (1*0,42)/(15 colaboradores)=0,028. Somando aos 10% (de acordo com a Nota Técnica nº 652/2017 - MP) de previsão de 3 dias a mais por ano trabalhado, temos 0,028+0,042=0,07.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B100" authorId="0" shapeId="0" xr:uid="{00000000-0006-0000-0500-00000B000000}">
      <text>
        <r>
          <rPr>
            <b/>
            <sz val="9"/>
            <color indexed="81"/>
            <rFont val="Segoe UI"/>
            <family val="2"/>
          </rPr>
          <t>Aviso Prévio Indenizado</t>
        </r>
        <r>
          <rPr>
            <sz val="9"/>
            <color indexed="81"/>
            <rFont val="Segoe UI"/>
            <family val="2"/>
          </rPr>
          <t xml:space="preserve">
Foi apresentado 1  Aviso Prévio Indenizado. Dessa forma temos (1*0,42)/(15 colaboradores)=0,028. Somando aos 10% (de acordo com a Nota Técnica nº 652/2017 - MP) de previsão de 3 dias a mais por ano trabalhado, temos 0,028+0,042=0,07.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M100" authorId="0" shapeId="0" xr:uid="{00000000-0006-0000-05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 empresa não apresentou comprovante de Aviso Prévio indenizado. Dessa forma, o percentual passou para 10% do previsto inicialmente, conforme Acórdão TCU nº 1904/2007 - Plenário.</t>
        </r>
      </text>
    </comment>
    <comment ref="S103" authorId="0" shapeId="0" xr:uid="{00000000-0006-0000-05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5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5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500-000010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CR103" authorId="0" shapeId="0" xr:uid="{00000000-0006-0000-05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CY103" authorId="0" shapeId="0" xr:uid="{00000000-0006-0000-05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F103" authorId="0" shapeId="0" xr:uid="{00000000-0006-0000-05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5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5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5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5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500-000018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P115" authorId="0" shapeId="0" xr:uid="{00000000-0006-0000-0500-00001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0500-00001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R115" authorId="0" shapeId="0" xr:uid="{00000000-0006-0000-0500-00001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CY115" authorId="0" shapeId="0" xr:uid="{00000000-0006-0000-0500-00001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F115" authorId="0" shapeId="0" xr:uid="{00000000-0006-0000-0500-00001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DM115" authorId="0" shapeId="0" xr:uid="{00000000-0006-0000-0500-00001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500-00001F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500-000022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AV27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BQ27" authorId="0" shapeId="0" xr:uid="{00000000-0006-0000-0600-000003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Reajsute Salarial de acordo com a Cláusula Terceira da CCT SINDUSCON §1º 
</t>
        </r>
      </text>
    </comment>
    <comment ref="CS27" authorId="0" shapeId="0" xr:uid="{00000000-0006-0000-0600-000004000000}">
      <text>
        <r>
          <rPr>
            <sz val="9"/>
            <color indexed="81"/>
            <rFont val="Segoe UI"/>
            <family val="2"/>
          </rPr>
          <t xml:space="preserve">Daniel:
Reajsute Salarial de acordo com a Cláusula Terceira da CCT SINDUSCON §1º 
</t>
        </r>
      </text>
    </comment>
    <comment ref="DG27" authorId="0" shapeId="0" xr:uid="{00000000-0006-0000-0600-000005000000}">
      <text>
        <r>
          <rPr>
            <sz val="9"/>
            <color indexed="81"/>
            <rFont val="Segoe UI"/>
            <family val="2"/>
          </rPr>
          <t xml:space="preserve">Reajuste Salarial de acordo com a Cláusula Terceira da CCT - SINDUSCON DF 2023/2025 
</t>
        </r>
      </text>
    </comment>
    <comment ref="BP78" authorId="0" shapeId="0" xr:uid="{00000000-0006-0000-0600-000006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do Auxílio Alimentação de acordo com a Cláusula Quinta da CCT SINDUSCON
</t>
        </r>
      </text>
    </comment>
    <comment ref="S100" authorId="0" shapeId="0" xr:uid="{00000000-0006-0000-06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6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6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600-00000A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I100" authorId="0" shapeId="0" xr:uid="{00000000-0006-0000-06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P100" authorId="0" shapeId="0" xr:uid="{00000000-0006-0000-06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W100" authorId="0" shapeId="0" xr:uid="{00000000-0006-0000-06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6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6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6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600-000011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6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P103" authorId="0" shapeId="0" xr:uid="{00000000-0006-0000-06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W103" authorId="0" shapeId="0" xr:uid="{00000000-0006-0000-06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6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600-00001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600-00001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600-00001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600-00001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600-00001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P115" authorId="0" shapeId="0" xr:uid="{00000000-0006-0000-0600-00001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0600-00001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600-00001D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600-000020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V27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</t>
        </r>
      </text>
    </comment>
    <comment ref="BQ27" authorId="0" shapeId="0" xr:uid="{00000000-0006-0000-0700-000002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Reajsute Salarial de acordo com a Cláusula Terceira da CCT SINDUSCON §1º </t>
        </r>
      </text>
    </comment>
    <comment ref="CS27" authorId="0" shapeId="0" xr:uid="{00000000-0006-0000-0700-000003000000}">
      <text>
        <r>
          <rPr>
            <sz val="9"/>
            <color indexed="81"/>
            <rFont val="Segoe UI"/>
            <family val="2"/>
          </rPr>
          <t xml:space="preserve">Daniel:
Reajsute Salarial de acordo com a Cláusula Terceira da CCT SINDUSCON §1º 
</t>
        </r>
      </text>
    </comment>
    <comment ref="DG27" authorId="0" shapeId="0" xr:uid="{00000000-0006-0000-0700-000004000000}">
      <text>
        <r>
          <rPr>
            <sz val="9"/>
            <color indexed="81"/>
            <rFont val="Segoe UI"/>
            <family val="2"/>
          </rPr>
          <t xml:space="preserve">Reajuste Salarial de acordo com a Cláusula Terceira da CCT - SINDUSCON DF 2023/2025
</t>
        </r>
      </text>
    </comment>
    <comment ref="BP78" authorId="0" shapeId="0" xr:uid="{00000000-0006-0000-0700-000005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Reajuste do Auxílio Alimentação de acordo com a Cláusula Quinta da CCT SINDUSCON</t>
        </r>
      </text>
    </comment>
    <comment ref="S100" authorId="0" shapeId="0" xr:uid="{00000000-0006-0000-07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7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7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700-00000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I100" authorId="0" shapeId="0" xr:uid="{00000000-0006-0000-07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7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7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7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700-00000E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BI103" authorId="0" shapeId="0" xr:uid="{00000000-0006-0000-07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DM103" authorId="0" shapeId="0" xr:uid="{00000000-0006-0000-07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7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7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7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700-000014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7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700-000016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700-000019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H27" authorId="0" shapeId="0" xr:uid="{00000000-0006-0000-08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CLÁUSULA TERCEIRA - PISO SALARIAL Na licitação foi definido o piso do Ajudante. Mantido.</t>
        </r>
      </text>
    </comment>
    <comment ref="AV27" authorId="0" shapeId="0" xr:uid="{00000000-0006-0000-0800-000002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CLÁUSULA TERCEIRA - PISO SALARIAL Na licitação foi definido o piso do Ajudante. Mantido.</t>
        </r>
      </text>
    </comment>
    <comment ref="BQ27" authorId="0" shapeId="0" xr:uid="{00000000-0006-0000-0800-000003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Salarial de acordo com a Cláusula Terceira da CCT SINDUSCON
</t>
        </r>
      </text>
    </comment>
    <comment ref="CS27" authorId="0" shapeId="0" xr:uid="{00000000-0006-0000-0800-000004000000}">
      <text>
        <r>
          <rPr>
            <sz val="9"/>
            <color indexed="81"/>
            <rFont val="Segoe UI"/>
            <family val="2"/>
          </rPr>
          <t xml:space="preserve">Daniel:
Reajsute Salarial de acordo com a Cláusula Terceira da CCT SINDUSCON
</t>
        </r>
      </text>
    </comment>
    <comment ref="DG27" authorId="0" shapeId="0" xr:uid="{00000000-0006-0000-0800-000005000000}">
      <text>
        <r>
          <rPr>
            <sz val="9"/>
            <color indexed="81"/>
            <rFont val="Segoe UI"/>
            <family val="2"/>
          </rPr>
          <t xml:space="preserve">Reajuste Salarial de acordo com a Cláusula Terceira da CCT - SINDUSCON DF 2023/2025
</t>
        </r>
      </text>
    </comment>
    <comment ref="BP78" authorId="0" shapeId="0" xr:uid="{00000000-0006-0000-0800-000006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Reajuste do Auxílio Alimentação de acordo com a Cláusula Quinta da CCT SINDUSCON</t>
        </r>
      </text>
    </comment>
    <comment ref="S100" authorId="0" shapeId="0" xr:uid="{00000000-0006-0000-08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8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8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800-00000A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BW100" authorId="0" shapeId="0" xr:uid="{00000000-0006-0000-08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S103" authorId="0" shapeId="0" xr:uid="{00000000-0006-0000-08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Foi apresentado 1 comprovante de Aviso Prévio Trabalhado. Dessa forma, temos (1*1,94)/(6 colaboradores)=0,3233. Somando aos 10% de previsão de 3 dias a mais por ano trabalhado, conforme Acórdão TCU nº 1904/2007 - Plenário, o saldo será =0,3233+0,194.
</t>
        </r>
      </text>
    </comment>
    <comment ref="AN103" authorId="0" shapeId="0" xr:uid="{00000000-0006-0000-08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Foi apresentado 1 comprovante de Aviso Prévio Trabalhado. Dessa forma, temos (1*1,94)/(6 colaboradores)=0,3233. Somando aos 10% de previsão de 3 dias a mais por ano trabalhado, conforme Acórdão TCU nº 1904/2007 - Plenário, o saldo será =0,3233+0,194.
</t>
        </r>
      </text>
    </comment>
    <comment ref="AU103" authorId="0" shapeId="0" xr:uid="{00000000-0006-0000-08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Foi apresentado 1 comprovante de Aviso Prévio Trabalhado. Dessa forma, temos (1*1,94)/(6 colaboradores)=0,3233. Somando aos 10% de previsão de 3 dias a mais por ano trabalhado, conforme Acórdão TCU nº 1904/2007 - Plenário, o saldo será =0,3233+0,194.
</t>
        </r>
      </text>
    </comment>
    <comment ref="DM103" authorId="0" shapeId="0" xr:uid="{00000000-0006-0000-08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8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8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8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800-000013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800-00001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08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800-000016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800-000019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Q27" authorId="0" shapeId="0" xr:uid="{00000000-0006-0000-0900-000001000000}">
      <text>
        <r>
          <rPr>
            <b/>
            <sz val="9"/>
            <color indexed="81"/>
            <rFont val="Segoe UI"/>
            <family val="2"/>
          </rPr>
          <t xml:space="preserve">Daniel:
</t>
        </r>
        <r>
          <rPr>
            <sz val="9"/>
            <color indexed="81"/>
            <rFont val="Segoe UI"/>
            <family val="2"/>
          </rPr>
          <t xml:space="preserve">Reajuste Salarial de acordo com o item 'a" do §1º da Cláusula Quarta da CCT
</t>
        </r>
      </text>
    </comment>
    <comment ref="CS27" authorId="0" shapeId="0" xr:uid="{00000000-0006-0000-0900-000002000000}">
      <text>
        <r>
          <rPr>
            <sz val="9"/>
            <color indexed="81"/>
            <rFont val="Segoe UI"/>
            <family val="2"/>
          </rPr>
          <t xml:space="preserve">Daniel:
Reajuste Salarial de acordo com o item 'b" do §1º da Cláusula Quarta da CCT.
</t>
        </r>
      </text>
    </comment>
    <comment ref="DG27" authorId="0" shapeId="0" xr:uid="{00000000-0006-0000-0900-000003000000}">
      <text>
        <r>
          <rPr>
            <sz val="9"/>
            <color indexed="81"/>
            <rFont val="Segoe UI"/>
            <family val="2"/>
          </rPr>
          <t>Reajuste Salarial de acordo com a Cláusula Quarta da CCT - SINDUSCON DF 2023/2025</t>
        </r>
      </text>
    </comment>
    <comment ref="BP78" authorId="0" shapeId="0" xr:uid="{00000000-0006-0000-0900-000004000000}">
      <text>
        <r>
          <rPr>
            <b/>
            <sz val="9"/>
            <color indexed="81"/>
            <rFont val="Segoe UI"/>
            <family val="2"/>
          </rPr>
          <t>Daniel:</t>
        </r>
        <r>
          <rPr>
            <sz val="9"/>
            <color indexed="81"/>
            <rFont val="Segoe UI"/>
            <family val="2"/>
          </rPr>
          <t xml:space="preserve">
Reajuste do Auxílio Alimentação de acordo com a Cláusula Quinta da CCT SINDUSCON.</t>
        </r>
      </text>
    </comment>
    <comment ref="S100" authorId="0" shapeId="0" xr:uid="{00000000-0006-0000-0900-00000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9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9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900-000008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S103" authorId="0" shapeId="0" xr:uid="{00000000-0006-0000-09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9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9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900-00000C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DM103" authorId="0" shapeId="0" xr:uid="{00000000-0006-0000-09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9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9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9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900-000011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I115" authorId="0" shapeId="0" xr:uid="{00000000-0006-0000-09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W115" authorId="0" shapeId="0" xr:uid="{00000000-0006-0000-0900-00001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900-000014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900-000017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Q27" authorId="0" shapeId="0" xr:uid="{00000000-0006-0000-0A00-000001000000}">
      <text>
        <r>
          <rPr>
            <sz val="9"/>
            <color indexed="81"/>
            <rFont val="Segoe UI"/>
            <family val="2"/>
          </rPr>
          <t xml:space="preserve">Daniel:
Reajuste Salarial de acordo com o item 'a" do §1º da Cláusula Quarta da CCT
</t>
        </r>
      </text>
    </comment>
    <comment ref="CS27" authorId="0" shapeId="0" xr:uid="{00000000-0006-0000-0A00-000002000000}">
      <text>
        <r>
          <rPr>
            <b/>
            <sz val="9"/>
            <color indexed="81"/>
            <rFont val="Segoe UI"/>
            <charset val="1"/>
          </rPr>
          <t xml:space="preserve">Daniel:
</t>
        </r>
        <r>
          <rPr>
            <sz val="9"/>
            <color indexed="81"/>
            <rFont val="Segoe UI"/>
            <family val="2"/>
          </rPr>
          <t>Reajuste Salarial de acordo com o item 'b" do §1º da Cláusula Quarta da CCT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G27" authorId="0" shapeId="0" xr:uid="{00000000-0006-0000-0A00-000003000000}">
      <text>
        <r>
          <rPr>
            <b/>
            <sz val="9"/>
            <color indexed="81"/>
            <rFont val="Segoe UI"/>
            <charset val="1"/>
          </rPr>
          <t xml:space="preserve">Reajuste Salarial de acordo com a Cláusula Quarta da CCT - SINDUSCON DF 2023/2025
</t>
        </r>
      </text>
    </comment>
    <comment ref="DN27" authorId="0" shapeId="0" xr:uid="{00000000-0006-0000-0A00-000004000000}">
      <text>
        <r>
          <rPr>
            <b/>
            <sz val="9"/>
            <color indexed="81"/>
            <rFont val="Segoe UI"/>
            <charset val="1"/>
          </rPr>
          <t xml:space="preserve">Daniel:
</t>
        </r>
        <r>
          <rPr>
            <sz val="9"/>
            <color indexed="81"/>
            <rFont val="Segoe UI"/>
            <family val="2"/>
          </rPr>
          <t>Reajuste Salarial de acordo com o item 'b" do §1º da Cláusula Quarta da CCT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BP78" authorId="0" shapeId="0" xr:uid="{00000000-0006-0000-0A00-000005000000}">
      <text>
        <r>
          <rPr>
            <sz val="9"/>
            <color indexed="81"/>
            <rFont val="Segoe UI"/>
            <family val="2"/>
          </rPr>
          <t xml:space="preserve">Daniel:
Reajuste Salarial de acordo com o item 'a" do §1º da Cláusula Quarta da CCT
</t>
        </r>
      </text>
    </comment>
    <comment ref="S100" authorId="0" shapeId="0" xr:uid="{00000000-0006-0000-0A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N100" authorId="0" shapeId="0" xr:uid="{00000000-0006-0000-0A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AU100" authorId="0" shapeId="0" xr:uid="{00000000-0006-0000-0A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Nota Técnica nº 652/2017-MP</t>
        </r>
      </text>
    </comment>
    <comment ref="BB100" authorId="0" shapeId="0" xr:uid="{00000000-0006-0000-0A00-000009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Nota Técnica nº 652/2017-MP</t>
        </r>
      </text>
    </comment>
    <comment ref="S103" authorId="0" shapeId="0" xr:uid="{00000000-0006-0000-0A00-00000A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N103" authorId="0" shapeId="0" xr:uid="{00000000-0006-0000-0A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AU103" authorId="0" shapeId="0" xr:uid="{00000000-0006-0000-0A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conforme Acórdão TCU nº 1904/2007 - Plenário</t>
        </r>
      </text>
    </comment>
    <comment ref="BB103" authorId="0" shapeId="0" xr:uid="{00000000-0006-0000-0A00-00000D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conforme Acórdão TCU nº 1904/2007 - Plenário</t>
        </r>
      </text>
    </comment>
    <comment ref="DM103" authorId="0" shapeId="0" xr:uid="{00000000-0006-0000-0A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Foram apresentados 3 Avisos Prévios Trabalhados. Dessa forma, fez-se o cálculo proporcional: =(3/60*1,94%) + 1,94%*10%
Acórdão TCU nº 1904/2007 - Plenário</t>
        </r>
      </text>
    </comment>
    <comment ref="S115" authorId="0" shapeId="0" xr:uid="{00000000-0006-0000-0A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N115" authorId="0" shapeId="0" xr:uid="{00000000-0006-0000-0A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AU115" authorId="0" shapeId="0" xr:uid="{00000000-0006-0000-0A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 item 9 do Anexo IX - DA VIGÊNCIA E DA PRORROGAÇÃO, da Instrução Normativa IN SEGES/MP nº 05/2017</t>
        </r>
      </text>
    </comment>
    <comment ref="BB115" authorId="0" shapeId="0" xr:uid="{00000000-0006-0000-0A00-00001200000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 item 9 do Anexo IX - DA VIGÊNCIA E DA PRORROGAÇÃO, da Instrução Normativa IN SEGES/MP nº 05/2017</t>
        </r>
      </text>
    </comment>
    <comment ref="BJ142" authorId="0" shapeId="0" xr:uid="{00000000-0006-0000-0A00-000013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  <comment ref="BJ145" authorId="0" shapeId="0" xr:uid="{00000000-0006-0000-0A00-000016000000}">
      <text>
        <r>
          <rPr>
            <sz val="9"/>
            <color indexed="81"/>
            <rFont val="Segoe UI"/>
            <family val="2"/>
          </rPr>
          <t xml:space="preserve">Daniel:
Reajuste IPCA no percentual de 12,13%.
</t>
        </r>
      </text>
    </comment>
  </commentList>
</comments>
</file>

<file path=xl/sharedStrings.xml><?xml version="1.0" encoding="utf-8"?>
<sst xmlns="http://schemas.openxmlformats.org/spreadsheetml/2006/main" count="72985" uniqueCount="1088">
  <si>
    <t>Data/Hora:</t>
  </si>
  <si>
    <t>Discriminação dos Serviços</t>
  </si>
  <si>
    <t>Data de Apresentação da Proposta (dia/mês/ano)</t>
  </si>
  <si>
    <t>Município/UF</t>
  </si>
  <si>
    <t>Mão-de-obra vinculada à execução contratual</t>
  </si>
  <si>
    <t>Categoria profissional (vinculada à execução contratual)</t>
  </si>
  <si>
    <t>Data base da categoria (dia/mês/ano)</t>
  </si>
  <si>
    <t>%</t>
  </si>
  <si>
    <t>Valor (R$)</t>
  </si>
  <si>
    <t>Outros (especificar)</t>
  </si>
  <si>
    <t>Transporte</t>
  </si>
  <si>
    <t>SESI ou SESC</t>
  </si>
  <si>
    <t xml:space="preserve">INCRA </t>
  </si>
  <si>
    <t>FGTS</t>
  </si>
  <si>
    <t>Salário educação</t>
  </si>
  <si>
    <t>Lucro</t>
  </si>
  <si>
    <t>Tributos</t>
  </si>
  <si>
    <t>COFINS</t>
  </si>
  <si>
    <t>PIS</t>
  </si>
  <si>
    <t>ISS</t>
  </si>
  <si>
    <t>Insumos Diversos</t>
  </si>
  <si>
    <t>(I) Total de Remuneração</t>
  </si>
  <si>
    <t>A</t>
  </si>
  <si>
    <t>B</t>
  </si>
  <si>
    <t>C</t>
  </si>
  <si>
    <t>D</t>
  </si>
  <si>
    <t>Identificação do Serviço</t>
  </si>
  <si>
    <t>Tipo de serviço</t>
  </si>
  <si>
    <t xml:space="preserve">Salário Normativo da Categoria Profissional </t>
  </si>
  <si>
    <t>MÓDULO 1: COMPOSIÇÃO DA REMUNERAÇÃO</t>
  </si>
  <si>
    <t>Composição da Remuneração</t>
  </si>
  <si>
    <t>Salário Base</t>
  </si>
  <si>
    <t>E</t>
  </si>
  <si>
    <t>F</t>
  </si>
  <si>
    <t>G</t>
  </si>
  <si>
    <t>H</t>
  </si>
  <si>
    <t>Benefícios Mensais e Diários</t>
  </si>
  <si>
    <t>Assistência Odontológica</t>
  </si>
  <si>
    <t>Equipamentos</t>
  </si>
  <si>
    <t>4.1</t>
  </si>
  <si>
    <t>TOTAL</t>
  </si>
  <si>
    <t>4.2</t>
  </si>
  <si>
    <t>Subtotal</t>
  </si>
  <si>
    <t>Provisão para rescisão</t>
  </si>
  <si>
    <t>Custos Indiretos, Tributos e Lucro</t>
  </si>
  <si>
    <t>Módulo 1 – Composição da Remuneração</t>
  </si>
  <si>
    <r>
      <t>N</t>
    </r>
    <r>
      <rPr>
        <strike/>
        <sz val="10"/>
        <color indexed="8"/>
        <rFont val="Arial Narrow"/>
        <family val="2"/>
      </rPr>
      <t>º</t>
    </r>
    <r>
      <rPr>
        <sz val="10"/>
        <color indexed="8"/>
        <rFont val="Arial Narrow"/>
        <family val="2"/>
      </rPr>
      <t xml:space="preserve"> de meses de execução contratual</t>
    </r>
  </si>
  <si>
    <t>Item</t>
  </si>
  <si>
    <t>Uniforme</t>
  </si>
  <si>
    <t>Nº Processo:</t>
  </si>
  <si>
    <t>Licitação Nº:</t>
  </si>
  <si>
    <t>Percentual (%)</t>
  </si>
  <si>
    <t>Total</t>
  </si>
  <si>
    <t xml:space="preserve">   Férias e um terço constitucional</t>
  </si>
  <si>
    <t xml:space="preserve">   13º (décimo terceiro) salário</t>
  </si>
  <si>
    <t xml:space="preserve">  Multa sobre FGTS e contribuição social sobre o aviso prévio indenizado e sobre o aviso prévio trabalhado</t>
  </si>
  <si>
    <t>Mão de obra vinculada à execução contratual (valor por empregado)</t>
  </si>
  <si>
    <t>Seguro de vida, invalidez e auxílio funeral</t>
  </si>
  <si>
    <t>* Considerando as alíquotas de contribuição de 1% (um por cento), 2% (dois por cento) ou 3% (três por cento), referentes ao grau de risco de acidente do trabalho, previstas no art. 22, inciso II, da Lei  nº  8.212/1991.</t>
  </si>
  <si>
    <t>Auxílio creche</t>
  </si>
  <si>
    <t>QUANTIDADES DE EMPREGADOS</t>
  </si>
  <si>
    <t>TOTAL MENSAL</t>
  </si>
  <si>
    <t>TOTAL ANUAL</t>
  </si>
  <si>
    <t>Valor Mensal</t>
  </si>
  <si>
    <t>Valor Global</t>
  </si>
  <si>
    <t>Dias</t>
  </si>
  <si>
    <t>Valor/dia</t>
  </si>
  <si>
    <t>CUSTO UNITÁRIO ESTIMADO
(A)</t>
  </si>
  <si>
    <t>VALOR ESTIMADO MENSAL (A)</t>
  </si>
  <si>
    <t>VALOR ESTIMADO GLOBAL
(B = Ax12)</t>
  </si>
  <si>
    <t>ITEM</t>
  </si>
  <si>
    <t>FERRAMENTA/EQUIPAMENTO</t>
  </si>
  <si>
    <t>TOTAL ANUAL CATEGORIA
(F = Ex12)</t>
  </si>
  <si>
    <t>Classificação Brasileira de Ocupação (CBO)</t>
  </si>
  <si>
    <t>Tipo de Serviço (mesmo serviço com características distintas)</t>
  </si>
  <si>
    <t>MÓDULO 2: ENCARGOS E BENEFÍCIOS ANUAIS, MENSAIS E DIÁROS</t>
  </si>
  <si>
    <t>Submódulo 2.1 - 13º (décimo terceiro) Salário, Férias e Adicional de Férias</t>
  </si>
  <si>
    <t>2.1</t>
  </si>
  <si>
    <t>13º (décimo terceiro) Salário</t>
  </si>
  <si>
    <t>13º (décimo terceiro) Salário, Férias e Adicional de Férias</t>
  </si>
  <si>
    <t>2.2</t>
  </si>
  <si>
    <t>Encargo previdenciário (GPS), FGTS e outras contribuições</t>
  </si>
  <si>
    <t>SEBRAE</t>
  </si>
  <si>
    <t>2.3</t>
  </si>
  <si>
    <t>ENCARGOS E BENEFÍCIOS ANUAIS, MENSAIS E DIÁROS</t>
  </si>
  <si>
    <t>Submódulo 2.3 - Benefícios Mensais e Diários</t>
  </si>
  <si>
    <t>MÓDULO 5 - INSUMOS DIVERSOS</t>
  </si>
  <si>
    <t>MÓDULO 6 - CUSTOS INDIRETOS, TRIBUTOS E LUCRO</t>
  </si>
  <si>
    <t>C.1</t>
  </si>
  <si>
    <t>C.2</t>
  </si>
  <si>
    <t>C.3</t>
  </si>
  <si>
    <t xml:space="preserve">Módulo 2 – Encargos e Benefícios Anuais, Mensais e Diários </t>
  </si>
  <si>
    <t xml:space="preserve">Módulo 3 – Provisão para Rescisão </t>
  </si>
  <si>
    <t>Módulo 4 – Custo de Reposição do Profissional Ausente</t>
  </si>
  <si>
    <t>MODELO DE PLANILHA DE CUSTOS E FORMAÇÂO DE PREÇOS</t>
  </si>
  <si>
    <t>Qtd Total a Contratar</t>
  </si>
  <si>
    <r>
      <t>Seguro acidente do trabalho</t>
    </r>
    <r>
      <rPr>
        <sz val="9"/>
        <rFont val="Arial Narrow"/>
        <family val="2"/>
      </rPr>
      <t xml:space="preserve"> - SAT</t>
    </r>
  </si>
  <si>
    <t>Incidência do submódulo 2.2 sobre 13º Salário e 1/3 de Férias</t>
  </si>
  <si>
    <t xml:space="preserve">Nota 1: </t>
  </si>
  <si>
    <t>GPS, FGTS e outras contribuições</t>
  </si>
  <si>
    <t xml:space="preserve">INSS </t>
  </si>
  <si>
    <t xml:space="preserve">Ano do Acordo, Convenção ou Dissídio Coletivo </t>
  </si>
  <si>
    <t>Unidade de Medida</t>
  </si>
  <si>
    <t>QUADRO-RESUMO DO MÓDULO 2: ENCARGOS E BENEFÍCIOS ANUAIS, MENSAIS E DIÁROS</t>
  </si>
  <si>
    <t>Assistência Médica e Familiar ¹</t>
  </si>
  <si>
    <t>Valores mensais por empregado.</t>
  </si>
  <si>
    <t>Dados para composição dos custos referentes à mão-de-obra</t>
  </si>
  <si>
    <t>Adicional de Hora Noturna Reduzida</t>
  </si>
  <si>
    <t>MÓDULO 3 - PROVISÃO PARA RESCISÃO</t>
  </si>
  <si>
    <t>Aviso Prévio Indenizado</t>
  </si>
  <si>
    <t>Incidência do FGTS sobre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</si>
  <si>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</si>
  <si>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</si>
  <si>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</si>
  <si>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MÓDULO 4 - CUSTO DE REPOSIÇÃO DO PROFISSIONAL AUSENTE</t>
  </si>
  <si>
    <t>QUADRO RESUMO - MÓDULO 4 - CUSTO DE REPOSIÇÃO DO PROFISSIONAL AUSENTE</t>
  </si>
  <si>
    <t>CUSTO DE REPOSIÇÃO DO PROFISSIONAL AUSENTE</t>
  </si>
  <si>
    <t>QUADRO RESUMO DO CUSTO POR EMPREGADO</t>
  </si>
  <si>
    <t>VALOR TOTAL POR EMPREGADO</t>
  </si>
  <si>
    <t>SUBTOTAL</t>
  </si>
  <si>
    <t>Módulo 5 – Insumos Diversos</t>
  </si>
  <si>
    <t>Módulo 6 – Custos Indiretos, Tributos e Lucro</t>
  </si>
  <si>
    <r>
      <t xml:space="preserve">   Incidência do Submódulo 2.2 sobre férias, um terço constitucional de férias e 13º (décimo terceiro) salário </t>
    </r>
    <r>
      <rPr>
        <b/>
        <sz val="10"/>
        <color indexed="8"/>
        <rFont val="Arial Narrow"/>
        <family val="2"/>
      </rPr>
      <t>*</t>
    </r>
  </si>
  <si>
    <t>QUADRO DE PROVISIONAMENTO PARA A CONTA-DEPÓSITO VINCULADA 
(Anexo XII da IN/SLTI/MPOG  nº  05/2017)</t>
  </si>
  <si>
    <t>Modelo - Instrução Normativa nº 5/2017 - Anexo VII-D</t>
  </si>
  <si>
    <r>
      <t>Fator K</t>
    </r>
    <r>
      <rPr>
        <b/>
        <sz val="8"/>
        <rFont val="Arial Narrow"/>
        <family val="2"/>
      </rPr>
      <t xml:space="preserve"> </t>
    </r>
  </si>
  <si>
    <t>Férias e Adicional de Férias</t>
  </si>
  <si>
    <t>Submódulo 2.2 - Encargos previdenciários (GPS), Fundo de Garantia por Tempo de Serviço (FGTS) e outras contribuições.</t>
  </si>
  <si>
    <t>SENAI - SENAC</t>
  </si>
  <si>
    <t>Incidência de GPS, FGTS e outras contribuições sobre Aviso Prévio Trabalhado</t>
  </si>
  <si>
    <t>Submódulo 4.1 - Substituto nas Ausências Legais</t>
  </si>
  <si>
    <t>Substituto nas Ausências Legais</t>
  </si>
  <si>
    <t xml:space="preserve">Substituto na cobertura de Férias </t>
  </si>
  <si>
    <t>Substituto na cobertura de Ausências legais</t>
  </si>
  <si>
    <t xml:space="preserve">Substituto na cobertura de Licença Paternidade </t>
  </si>
  <si>
    <t>Substituto na cobertura de Ausência por Acidente de Trabalho</t>
  </si>
  <si>
    <t>Substituto na cobertura de Afastamento Maternidade</t>
  </si>
  <si>
    <t>Substituto na cobertura de Outras ausências  (especificar)</t>
  </si>
  <si>
    <t>Submódulo 4.2 - Substituto na Intrajornada</t>
  </si>
  <si>
    <t>Substituto na Intrajornada</t>
  </si>
  <si>
    <t>Substituto na cobertura de Intervalo para Repouso ou Alimentação</t>
  </si>
  <si>
    <t xml:space="preserve">Custos Indiretos </t>
  </si>
  <si>
    <r>
      <t>APÊNDICE DO TR</t>
    </r>
    <r>
      <rPr>
        <b/>
        <sz val="12"/>
        <color indexed="10"/>
        <rFont val="Arial Narrow"/>
        <family val="2"/>
      </rPr>
      <t xml:space="preserve"> – ...</t>
    </r>
  </si>
  <si>
    <t>OPERAÇÃO E MANUTENÇÃO PREVENTIVA E CORRETIVA</t>
  </si>
  <si>
    <t>POSTO DE TRABALHO</t>
  </si>
  <si>
    <t>Manutenção Predial</t>
  </si>
  <si>
    <t>Encarregado Geral</t>
  </si>
  <si>
    <t>9511-05</t>
  </si>
  <si>
    <t>Detalhamento dos postos de trabalho</t>
  </si>
  <si>
    <t>Posto de Trabalho
categoria de trabalho</t>
  </si>
  <si>
    <t>Tipo de Jornada de Trabalho</t>
  </si>
  <si>
    <t>Período</t>
  </si>
  <si>
    <t>QTD.
 Postos</t>
  </si>
  <si>
    <t>Ocupantes por Posto</t>
  </si>
  <si>
    <t>QTD.
Profissionais</t>
  </si>
  <si>
    <t xml:space="preserve">Sindicato/ Acordo Coletivo de Referência </t>
  </si>
  <si>
    <t>Nome da categoria de trabalho correspondente  no acordo coletivo</t>
  </si>
  <si>
    <t>44 horas semanais</t>
  </si>
  <si>
    <t>Diurno</t>
  </si>
  <si>
    <t xml:space="preserve">Encarregado geral </t>
  </si>
  <si>
    <t>Encarregado geral</t>
  </si>
  <si>
    <t>Eletricista</t>
  </si>
  <si>
    <t>Almoxarife</t>
  </si>
  <si>
    <t xml:space="preserve">Engenheiro </t>
  </si>
  <si>
    <t>Técnico em comando, controle e automação</t>
  </si>
  <si>
    <t>Técnico em nobreak</t>
  </si>
  <si>
    <t>Técnico em grupo motogerador</t>
  </si>
  <si>
    <t>80 horas mensais</t>
  </si>
  <si>
    <t xml:space="preserve">Auxiliar administrativo </t>
  </si>
  <si>
    <t>Motorista</t>
  </si>
  <si>
    <t>60 horas mensais</t>
  </si>
  <si>
    <t>Eletricista plantonista noturno</t>
  </si>
  <si>
    <t>Escala 12 x36</t>
  </si>
  <si>
    <t>Eletricista plantonista diurno</t>
  </si>
  <si>
    <t>BRASÍLIA DF</t>
  </si>
  <si>
    <t>01/05/2019</t>
  </si>
  <si>
    <t>CATEGORIA PROFISSIONAL: MOTORISTA</t>
  </si>
  <si>
    <t>3134-15</t>
  </si>
  <si>
    <t>Auxiliar Administrativo</t>
  </si>
  <si>
    <t>4110-05</t>
  </si>
  <si>
    <t>CATEGORIA</t>
  </si>
  <si>
    <t>VALOR DO POSTO POR EMPREGADO 
(A)</t>
  </si>
  <si>
    <t>VALOR POR POSTO
(C=AXB)</t>
  </si>
  <si>
    <t xml:space="preserve">RESUMO DA CONTRATAÇÃO </t>
  </si>
  <si>
    <t>Eletricista plantonista</t>
  </si>
  <si>
    <t>Engenheiro eletricista</t>
  </si>
  <si>
    <t>Técnico em comando , controle e automação</t>
  </si>
  <si>
    <t>QUANTIDADES DE POSTOS</t>
  </si>
  <si>
    <t xml:space="preserve">Preço Unitário </t>
  </si>
  <si>
    <t>Especificação</t>
  </si>
  <si>
    <t>Unid</t>
  </si>
  <si>
    <t>Quantitativo</t>
  </si>
  <si>
    <t>3181-05</t>
  </si>
  <si>
    <t>Técnico em edificações</t>
  </si>
  <si>
    <t>Técnico em eletroeletrônica – CBO 3132</t>
  </si>
  <si>
    <t>QUANTIDADE DE POSTOS 
(B)</t>
  </si>
  <si>
    <t>QUANTIDADE EMPREGADOS 
(D)</t>
  </si>
  <si>
    <t>SUBTOTAL  CATEGORIA CUSTO MENSAL 
(E = AxD)</t>
  </si>
  <si>
    <t>Alicate amperímetro 600V, 0 - 1000A</t>
  </si>
  <si>
    <t>Decibelímetro</t>
  </si>
  <si>
    <t>Fasímetro</t>
  </si>
  <si>
    <t>Jogo de brocas, aço rápido, 1/16" a 1/2"</t>
  </si>
  <si>
    <t>Jogo de chave de estria, milímetro</t>
  </si>
  <si>
    <t>Jogo de chave de estria, polegada</t>
  </si>
  <si>
    <t>Jogo de chave soquete, encaixe, completo, milímetro e polegada</t>
  </si>
  <si>
    <t>Luxímetro</t>
  </si>
  <si>
    <t>Medidor de resistência de aterramento</t>
  </si>
  <si>
    <t>Parafusadeira à bateria</t>
  </si>
  <si>
    <t>Parafusadeira elétrica</t>
  </si>
  <si>
    <t>Sugador de solda manual</t>
  </si>
  <si>
    <t>Alicate bico chato, cabo isolado 6"</t>
  </si>
  <si>
    <t>Alicate Universal, cabo isolado 8"</t>
  </si>
  <si>
    <t>Arco de serra</t>
  </si>
  <si>
    <t>Chave de fenda 1/4" x 8"</t>
  </si>
  <si>
    <t>Chave de fenda 5/16" x 10"</t>
  </si>
  <si>
    <t>Chave de fenda, 1/8" x 5"</t>
  </si>
  <si>
    <t>Chave de fenda, 3/16" x 6"</t>
  </si>
  <si>
    <t>Chave de fenda, cotolo, 3/16" x 1 1/2"</t>
  </si>
  <si>
    <t>Chave inglesa 10"</t>
  </si>
  <si>
    <t>Chave inglesa 6"</t>
  </si>
  <si>
    <t>Chave fhilips, 3/16 x 4"</t>
  </si>
  <si>
    <t>Chave de teste de tensão</t>
  </si>
  <si>
    <t>Lima retangular, bastarda, 6"</t>
  </si>
  <si>
    <t>Martelo bola 300gr</t>
  </si>
  <si>
    <t>Trena com 20m</t>
  </si>
  <si>
    <t>QTD ANUAL ESTIMADA (B)</t>
  </si>
  <si>
    <t>QTD MENSAL ESTIMADA
(C=B/12)</t>
  </si>
  <si>
    <t>CUSTO MENSAL ESTIMADO
(D = AxC)</t>
  </si>
  <si>
    <t>CUSTO ANUAL ESTIMADO
(E = D x 12)</t>
  </si>
  <si>
    <t>Quantidade por Profissional</t>
  </si>
  <si>
    <t>Vida Útil Estimada (meses)</t>
  </si>
  <si>
    <t>POSTOS DE TRABALHO</t>
  </si>
  <si>
    <t>Total de Profis- sionais</t>
  </si>
  <si>
    <t>Unidade</t>
  </si>
  <si>
    <t>Par</t>
  </si>
  <si>
    <t>Pç.</t>
  </si>
  <si>
    <t>und</t>
  </si>
  <si>
    <t>Luva látex natural para limpeza pesada</t>
  </si>
  <si>
    <t>Luva de raspa de couro cano curto</t>
  </si>
  <si>
    <t>Óculos de Segurança de sobrepor incolor com proteção lateral e haste regulavel</t>
  </si>
  <si>
    <t>Protetor Auricular tipo concha</t>
  </si>
  <si>
    <t>Técnicos</t>
  </si>
  <si>
    <t>Calça jeans, com dois bolsos frontais e dois bolsos traseiro.</t>
  </si>
  <si>
    <t>Capacete aba total, tipo I (NBR 8221), classe B (impactos e riscos elétricos), com jugular e carneira removível e ajustável.</t>
  </si>
  <si>
    <t>Fita Auto Fusao 19mmx10m</t>
  </si>
  <si>
    <t>Camiseta gola polo em malha fria de algodão, com serigrafia no peito e costas.</t>
  </si>
  <si>
    <t xml:space="preserve">Protetor Auricular tipo plug de Silicone, 3 estágios, lavavél e
com cordão.
</t>
  </si>
  <si>
    <t xml:space="preserve">• Medição de corrente de CA de 1000 A;
• Classificação de segurança CAT III 600 V;
• Garra de 50 mm;
• Faixa de precisão média de 1,5%;
• Ref.: FLUKE ou equivalente
</t>
  </si>
  <si>
    <t>Un.</t>
  </si>
  <si>
    <t>Alicate amperímetro 600V, 0 - 400A</t>
  </si>
  <si>
    <t xml:space="preserve">• Capacidade de medição;
• Medição de corrente de CA de 400 A;
• Medição de tensão de CA e CC de 600 V;
• Corrente e tensão CA true RMS para medições precisas em sinais não lineares;
• Medição de resistência até 4 kOhm com detecção de continuidade;
• Classificação de segurança CAT IV 300 V, CAT III 600 V
• Ref Fluke-302+ ou equivalente
</t>
  </si>
  <si>
    <t>Alicate crimpador (RJ 11, 12 e 45)</t>
  </si>
  <si>
    <t>• Alicate crimpador 7,5"
• Corpo produzido em chapas de aço;
• Lâminas em aço inoxidável
•  Pintura eletrostática
•  Crimpa terminais RJ11 (4 pinos), RJ12 (6 bicos) e RJ45 (8 pinos)
• Ref.: TRAMONTINA PRO-44057100 ou equivalente</t>
  </si>
  <si>
    <t xml:space="preserve">• Faixa de medição: de 30 – 130 dB automática; 
• Resolução de 0,1 dB; 
• Exatidão de +/- 1,4 dB;
• Registro de medidas Máxima e Mínima;
• Retenção da medição (Data Hold);
• REf.: Incoterm Tdec 100 ou equivalente.
</t>
  </si>
  <si>
    <t>Escada pequena</t>
  </si>
  <si>
    <t xml:space="preserve">• Modelo: tesoura;
• Duplo acesso;
• 5 degraus planos (altura mínima 1,45m);
• Material: Fibra de Vidro;
• Sapatas em borracha;
• Não condutora de eletricidade.
• Ref.: Cogumelo TF4A ou equivalente
</t>
  </si>
  <si>
    <t>Escada média</t>
  </si>
  <si>
    <t xml:space="preserve">• Modelo: tesoura;
• Duplo acesso;
• 8 degraus planos (altura mínima 2,55);
• Material: Fibra de Vidro;
• Carga mínima de trabalho: 120kg
• Sapatas em borracha;
• Não condutora de eletricidade.
• Ref.: Cogumelo TF-8 ou equivalente
</t>
  </si>
  <si>
    <t>Escada grande</t>
  </si>
  <si>
    <t xml:space="preserve">• Escada Extensível
• 19 Degraus úteis (mínimo 6 metros extendido);
• Modelo extensível vazado, movimentado por um conjunto de corda, roldana e catracas;
• Material: Fibra de Vidro;
• Sapatas em borracha;
• Não condutora de eletricidade.
• Ref.: COGUMELO-EFV-19 ou equivalente.
</t>
  </si>
  <si>
    <t>lanterna de 12 led recarregável.</t>
  </si>
  <si>
    <t xml:space="preserve">• Indicação trifásica;
• Indicação de sequência e  rotação de fases
• Sem uso de pilhas
• Gama de tensões: 40 - 700 V
• Gama de frequências: 15 - 400 Hz
• Temporizador de funcionamento: Contínuo
• Segurança eléctrica: EN 61010, EN 61557-7
• Categoria de sobre tensão: CAT III, 600 V CAT IV, 300V
• Ref.: FLUKE-9040 ou equivalente
</t>
  </si>
  <si>
    <t>Ferro de solda 40W</t>
  </si>
  <si>
    <t xml:space="preserve">•Tensão 220 Vac
• Potência 40W
• Resistência de mica;
• Conjunto de resistência e tubo metálico substituível;
• Ponta de longa durabilidade tratada com ferro e alumínio;
• com suporte em metal;
• Certificado pelo INMETRO;
• Ref.: Hicari SC40 ou equivalente
</t>
  </si>
  <si>
    <t>Ferro de solda 60W</t>
  </si>
  <si>
    <t>•Tensão 220 Vac
• Potência 60W
• Resistência de mica;
• Conjunto de resistência e tubo metálico substituível;
• Ponta de longa durabilidade tratada com ferro e alumínio;
• com suporte em metal;
• Certificado pelo INMETRO;
• Ref.: Hicari SC60 ou equivalente</t>
  </si>
  <si>
    <t xml:space="preserve">Furadeira elétrica manual de impacto </t>
  </si>
  <si>
    <t>• Tensão: 220V
• Potência absorvida: 800 W 
• Rotações (sem carga): 0 - 1100/ 3000 r.p.m
• Mandril: 1/2" - 20UNF
• Nº máx. de impactos em vazio: 0 – 17600 / 48000 i.p.m
• Faixa de perfuração  em concreto: 20 / 13 mm
• Faixa de perfuração em madeira: 40 / 25 mm 
• Faixa de perfuração em aço: 13 / 8 mm 
• Faixa de perfuração em alvenaria: 22 / 16 mm 
• Ref.: BOSCH-GSB202RE</t>
  </si>
  <si>
    <t>Ref.: Irwin ou equivalente</t>
  </si>
  <si>
    <t>Jogo de chave Allen, milímetro 3 - 14 mm</t>
  </si>
  <si>
    <t>Ref.:Gedore ou equivalente</t>
  </si>
  <si>
    <t>Jogo de chave Allen, polegada 5/32 - 5/8</t>
  </si>
  <si>
    <t>Jogo de chave canhão, milímetro 3 - 14 mm</t>
  </si>
  <si>
    <t>Jogo de chave canhão, polegada 1/8 - 9/16</t>
  </si>
  <si>
    <t>Ref.: Belzer ou equivalente</t>
  </si>
  <si>
    <t>Ref.: Gedore ou equivalente</t>
  </si>
  <si>
    <t xml:space="preserve">• Faixas de medição: 0 – 400 Lux / 400 – 4 kLux / 4 – 40 kLux / 40 – 400 kLux e modo automático;
• Exatidão: +/- 3% L. +/-0,5% FE. (valores &lt; 10.000 Lux) +/- 4% L. +/-10 Dig. (valores &gt; 10.000 lux)
• Indicação de valor fora da faixa de medição (Over Range)
• Congelamento do valor medido (Data Hold)
• Registro das medidas Máxima, Mínima e Pico
• Indicação de Data e Hora
• Ref.: INCOTERM - PLUX1000 ou equivalente
</t>
  </si>
  <si>
    <t>• Digital e automático;
• Escalas de medição: Resistências: 0-20 Ω; 0-200 Ω; 0-2.000 Ω; 0-20 kΩ.
• Medição da resistividade do terreno (Método de Wenner);
• Resolução de 0,01 Ω;
• Alcance de até 20 kΩ;
• Bateria recarregável.
• REf.: Megabrás MTD20KWE ou equivalente.</t>
  </si>
  <si>
    <t xml:space="preserve">Megômetro 10.000V(AC) / 2.000 Mohm analógico </t>
  </si>
  <si>
    <t>• Alcance: 2 Tera Ohms
• 4 tensões de prova: 1 kV - 2 kV - 5 kV - 10 kV 
• Borne Guard 
• Bateria recarregável 
• Múltiplas escalas para aumentar a exatidão
• Indicador analógico taut-band 
• Tensões de prova 1 kV - 2 kV - 5 kV - 10 kV. 
• Ref.: Megabras MI-10KVE ou equivalente</t>
  </si>
  <si>
    <t xml:space="preserve">Multímetro digital Multímetro AC/DC </t>
  </si>
  <si>
    <t>Medidor True RMS 600 V
Medição de tensão AC/DC
Medição de Resistência e continuidade
Classificação de segurança CAT III 600 V
Entradas protegidas de acordo com a CE, IEN61010-1, CAT III 600 V
Vida útil da bateria acima de 300 horas.
True RMS 600 V - FLUKE-114 ou equivalente</t>
  </si>
  <si>
    <t xml:space="preserve">• Reversível;
• Furadeira e parafusadeira com impacto;
• Ajuste do torque e velocidade;
• Mandril com capacidade de 0,8 - 13 mm;
• Carregador BIVOLT;
• Torque acima de 50 Nm;
• Nº de rotações até 450 r.p.m. 
Bateria de Lítio;
• Acompanha
1 Maleta de transporte 
1 carregador BIVOLT 
2 baterias;
• Ref.: Bosch GSB 180-LI Professional com kit ou equivalente.
</t>
  </si>
  <si>
    <t xml:space="preserve">• Parafusadeira/furadeira;
• Dupla velocidade;
• Reversível;
• Ajuste de torque e velocidade;
• Nº de rotações 0 - 450 / 1.400min;
• Potência mínimo 400W;
• Torque 10,3Nm;
• Configurações de torque: 24 + 1;
• Ref.: Bosch GSR 7-14 E Professional ou equivalente.
</t>
  </si>
  <si>
    <t xml:space="preserve">Tacômetro digital </t>
  </si>
  <si>
    <t>• Registro de máximo, mínimo e último valor medido;
• Memória interna para armazenamento de amostras;
• Taxa de amostragem: 0,5 segundos/ amostra
• Mudança de faixa: Automática
• Modo de economia de energia: Após aproximadamente 15 segundos
• Ambiente de operação: 0°C ~ 40°C ~ 80% RH
• Faixa de Medição: Multicilíndros: 100 ~ 20000 r / min; Cilíndro Único: 100 ~ 40000 r / min;
• Distância de Medição: 30 ~ 200mm;
• Ref.: MINIPA- MAT-100 ou equivalente.</t>
  </si>
  <si>
    <t>Testador de baterias</t>
  </si>
  <si>
    <t xml:space="preserve">• Teste de baterias 12V de 36 A/H -  250 A/H;
• Botão de descarga;
• Chave seletora de descarga;
• Voltímetro: 0 a 16 Vcc;
• Descarga: 100A / 200A / 300A / 400A / 500ª;
• Ref.: Testador de Bateria 36A/H a 250A/H - 500TB – Kita ou equivalente.
</t>
  </si>
  <si>
    <t>Alicate Hidráulico Prensa Terminais até 300mm²</t>
  </si>
  <si>
    <t xml:space="preserve">• Faixa de crimpagem  16 ~ 300mm²;
• Força de crimpagem  16T;
• Tipo de crimpagem hexagonal;
• Ref.: Lukma LK-300 ou equivalente.
</t>
  </si>
  <si>
    <t>Conjunto vara de manobra</t>
  </si>
  <si>
    <t xml:space="preserve">  • Telescopia de 7 elementos (mais de 9 metros);
• Conforme norma internacional ASTM F1826
</t>
  </si>
  <si>
    <t xml:space="preserve">Analisador de energia trifasico </t>
  </si>
  <si>
    <t xml:space="preserve">• Medição de frequência entre 50 e 60 Hz;
• Medição de potência e de fator de potência;
• Medição de energia em kWh, kVAh e kVArh;
• Medição de A- rms 150 A/3000 A e 1 A/10 A
• Medição de V-rms em estrela 57 V/66 V/110 V/120 V/127 V/220 V/230 V/240 V/260 V/277 V/347 V/380 V/400 V/417 V/480 V AC. V-rms em triângulo 100 V/115 V/190 V/208 V/220 V/380 V/400 V/415 V/450 V/480 V/600 V/660 V/690 V/720 V/830 V AC
• Medição até o 50° harmônico;
• Com baterias com autonomia de até 12 horas;
• Medição das três fases e o neutro com 4 sondas de corrente;
• Registe potência e parâmetros associados durante um máximo de 45 dias;
• Ref.: Fluke-1735 ou equivalente.
</t>
  </si>
  <si>
    <t>Prensa terminal até 10 mm gedore</t>
  </si>
  <si>
    <t xml:space="preserve">• Prensa terminal isolado  de 0,5 a 6,00 mm²;
• REf.: Gedore 8155 ou equivalente.
</t>
  </si>
  <si>
    <t xml:space="preserve">Termo visor </t>
  </si>
  <si>
    <t xml:space="preserve">• Câmera visual integrada;
• Intervalo de medição de temperatura -10 °C a +250 °C; 
• Combinação de mapa de aquecimento infravermelho e imagens visuais;
• Foco automático;
• Armazenamento de imagens no cartão micro SD;
• Marcadores de ponto quente e frio;
• Ref.:Termômetro de IR Visual - FLUKE-VT04A ou equivalente.
</t>
  </si>
  <si>
    <t>Osciloscópio</t>
  </si>
  <si>
    <t xml:space="preserve">• Osciloscópio Digital de tempo real;
• display colorido de mínimo 7”
• 2 canais;
• Largura de banda de 50MHz
• Taxa de amostragem 1GS/s simultâneo em todos os canais;
• Comprimento de memória de 2500 pontos por canal, 
Base de tempo, funções matemáticas inclusive FFT com janela da forma de onda principal;
• Menus em português;
• Contador de frequencias 6 digitos com 2 entradas,
 cursores, Função Zoom, Trigger externo, , 
interface USB; 
• Certificado de calibração;
• Ref.: Tektronix TBS1052B EDU ou equivalente.
</t>
  </si>
  <si>
    <t>Estação de solda</t>
  </si>
  <si>
    <t xml:space="preserve">
• Potência Nominal: 60W;
• Tensão 220Vac;
• Temperatura ajustável: 200ºC ~ 480ºC;
• Controle de Temperatura: Analógico;
• Resistência: Cerâmica
• Ref.: Hikari 936A ou equivalente.
</t>
  </si>
  <si>
    <t xml:space="preserve">Torquimetro </t>
  </si>
  <si>
    <t xml:space="preserve">• Torquimetro de Estalo 20 - 100 N.M;
• Capacidade: 20-100 N.m.;
• Escalas de trabalho marcadas em N.m e Lbf-pé;
• Certificado de calibração;
• Capacidade: 20-100 N.m.;
• Ref.:Tramontina PRO-44508201 ou equivalente.
</t>
  </si>
  <si>
    <t>Descrição ferramentas e equipamentos (para eletricistas)</t>
  </si>
  <si>
    <t xml:space="preserve">• Medida nominal (pol): 6"; 
• Aço cromo vanádio;
• Isolação elétrica de 1.000 V CA.
• Bico com ranhuras;
• Gume de corte;
• Cabo antideslizante com abas protetoras;
• Ref.: Tramontina Alicate bico chato isolado IEC 60900 - 6'' ou equivalente.
</t>
  </si>
  <si>
    <t>Alicate corte diagonal cabo isolado 6"</t>
  </si>
  <si>
    <t xml:space="preserve">• Medida nominal (pol): 6"; 
• Aço cromo vanádio;
• Isolação elétrica de 1.000 V CA.
• Gume de corte;
• Cabo antideslizante com abas protetoras;
• Ref.: Tramontina alicate corte diagonal isolado IEC 60900 - 6''ou equivalente.
</t>
  </si>
  <si>
    <t xml:space="preserve">• Medida nominal (pol): 8"; 
• Fabricado em aço cromo-vanádio;
• Capacidade de corte de até Ø3,0;
• Bico com ranhuras;
• Dispositivo prensa terminais de bitolas até 10 mm²;
• Cabo antideslizante com abas protetoras;
• Ref.: Belzer 219021-BBR ou equivalente.
</t>
  </si>
  <si>
    <t xml:space="preserve">• Haste isolada;
• Produzida em aço cromo-vanádio (Cr-V);
• Ref.: BELZER ou equivalente.
</t>
  </si>
  <si>
    <t xml:space="preserve">• Chave de fenda para teste de tensão de 100 a 500 Volts;
• Uso profissional
• Luz de indicação amarela posicionada internamente, protegida e de fácil visualização;
• Cabo isolado transparente;
• Ref.: STANLEY-66-11ou equivalente.
</t>
  </si>
  <si>
    <t>Lima meia cana</t>
  </si>
  <si>
    <t>K&amp;F ou equivalente</t>
  </si>
  <si>
    <t>Bolsa para ferramentas</t>
  </si>
  <si>
    <t xml:space="preserve">• Bolsa para ferramentas dimensões aproximadas 400mm x 200mm x 300mm;
• Confeccionada em lona reforçada com alças em nylon;
• Disponibilidade de pontos para uso de fechamento com cadeado;
• Reforço metálico na parte superior;
• Alça fixa na parte superior e alça auxiliar para transporte;
• Fechamento com zíper;
• Fundo à prova d água;
• Ref.: VONDER-3540300070 ou equivalente.
</t>
  </si>
  <si>
    <t xml:space="preserve">• Martelo Bola 300 G com Cabo de Fibra;
• Ref.: Vonder VDO825 ou equivalente.
</t>
  </si>
  <si>
    <t xml:space="preserve">• Fita de aço;
• Ref.: TRAMONTINA-43156310 ou equivalente.
</t>
  </si>
  <si>
    <t>Total depreciação custo anual</t>
  </si>
  <si>
    <t>Total custo mensal</t>
  </si>
  <si>
    <t>Ferramentas</t>
  </si>
  <si>
    <t>ABRAÇADEIRA CIRCULAR 1/4 POL X38X220MM C/ PARAFUSO (Thelmar ou equivalente).</t>
  </si>
  <si>
    <t>un.</t>
  </si>
  <si>
    <t>ABRACADEIRA COPO 3/4 POL (Thelmar ou equivalente).</t>
  </si>
  <si>
    <t>ABRACADEIRA CUNHA 3/4 POL (Thelmar ou equivalente).</t>
  </si>
  <si>
    <t>ABRAÇADEIRA D 1 POL C/  CUNHA (Thelmar ou equivalente).</t>
  </si>
  <si>
    <t>ABRACADEIRA D 1.1/4 POL C/ PARAFUSO (Thelmar ou equivalente).</t>
  </si>
  <si>
    <t>ABRAÇADEIRA NYLON 200X4,6MM (Hellermann ou equivalente).</t>
  </si>
  <si>
    <t>ABRAÇADEIRA NYLON 390X4,6MM (Hellermann ou equivalente).</t>
  </si>
  <si>
    <t>ABRACADEIRA PARA LAMPADA FLUORESCENTE ACO T5 (Tramontina ou equivalente).</t>
  </si>
  <si>
    <t>ABRACADEIRA PARA LAMPADA FLUORESCENTE ACO T8 (Tramontina ou equivalente).</t>
  </si>
  <si>
    <t>ABRACADEIRA ROSCA SEM FIM, PARAFUSO INOX, LARGURA  FITA *12,6 A *14 MM, D = 2" A 2 1/2" (Wurth ou equivalente).</t>
  </si>
  <si>
    <t>ABRAÇADEIRA TIPO COPO 1 1/4 POL (Thelmar ou equivalente).</t>
  </si>
  <si>
    <t>ABRACADEIRA TIPO COPO 1 POL (Thelmar ou equivalente).</t>
  </si>
  <si>
    <t>ABRACADEIRA TIPO COPO 2 POL (Thelmar ou equivalente).</t>
  </si>
  <si>
    <t>ACRILICO PLACA EM ACRILICO CRISTAL 3MM DE ESPESSURA 60X50</t>
  </si>
  <si>
    <t>ADAPTADOR 2P+T 10A BR PADRAO NOVO (Tramontina ou equivalente).</t>
  </si>
  <si>
    <t xml:space="preserve">ADESIVO LIQUIDO EPOXI ESR 16 G </t>
  </si>
  <si>
    <t>ADESIVO PU CONSTRUCAO 420G CINZA (Ultraflex ou equivalente).</t>
  </si>
  <si>
    <t>ANILHA 1,5 A 6,0 MM - DIVERSOS (Wurth ou equivalente).</t>
  </si>
  <si>
    <t>ANILHA 2,5 A 10,0 MM - DIVERSOS (Wurth ou equivalente).</t>
  </si>
  <si>
    <t>ARAF. AA CHATA MAD. FEND. 3,8X40 200UN</t>
  </si>
  <si>
    <t>ARAME GALVANIZADO N 16 (Belgo ou equivalente).</t>
  </si>
  <si>
    <t>kg</t>
  </si>
  <si>
    <t>ARANDELA CAMARIM MEDIO 2XE27 122CM (Edimbraz ou equivalente).</t>
  </si>
  <si>
    <t>ARANDELA CLEAN 30CM 1L C/VD (Bronzearte BC-G-CR CL73 ou equivalente).</t>
  </si>
  <si>
    <t>ARMAÇÃO 3X3  (REX, Pressbow ou equivalente).</t>
  </si>
  <si>
    <t>ARRUELA 3/8 POL GALVANIZADA (Wurth, Mabelini ou equivalente).</t>
  </si>
  <si>
    <t>ARRUELA LISA 1/4 POL GALVANIZADA (Wurth, Mabelini ou equivalente).</t>
  </si>
  <si>
    <t>BARRA  3/8X3MT ROSCA INT. ACO GALV (Ciser, Âncora ou equivalente).</t>
  </si>
  <si>
    <t>BARRA CHATA DE COBRE 3/4X1/8 146A - 2 (MCEIG ou equivalente).</t>
  </si>
  <si>
    <t>BARRA ROSCADA 1/4 POL 3 METROS FIXAÇÃO (Ciser, Âncora ou equivalente).</t>
  </si>
  <si>
    <t>BARRAMENTO MON. 12P 80A DIN (Steck, Schneider ou equivalente).</t>
  </si>
  <si>
    <t>BARRAMENTO TERRA/NEUTRO 12 FUROS  TRILHO D (MCEIG, Cemar ou equivalente).</t>
  </si>
  <si>
    <t>BARRAMENTO TRIF. 12MOD 63A 5ST37380MB (Steck, Schneider, Siemens ou equivalente).</t>
  </si>
  <si>
    <t>BARRAMENTO TRIF. DIN 57 MOD. BRM3 -80A 1 (Steck, Schneider, Siemens ou equivalente).</t>
  </si>
  <si>
    <t>BASE PARA RELE FOTOELETRICO (IEP Iluminação ou equivalente).</t>
  </si>
  <si>
    <t>BATERIA 45AH (Moura ou equivalente).</t>
  </si>
  <si>
    <t>BATERIA ALCALINA A23 12V (Duracel ou equivalente).</t>
  </si>
  <si>
    <t>BATERIA Estacionária 200AH LINHA DIESEL (Moura ou equivalente).</t>
  </si>
  <si>
    <t>BATERIA Estacionária 225AH LINHA DIESEL (Moura ou equivalente).</t>
  </si>
  <si>
    <t>BATERIA SELADA  12V 18AH (UNIPOWER UP12180 ou equivalente)</t>
  </si>
  <si>
    <t>BATERIA SELADA 12V 7AH (UNIPOWER - UP1270 ou equivalente)</t>
  </si>
  <si>
    <t>BLOCO AUTONOMO LED 2200 LUMENS 2 FARÓIS (Intelbras BLA 2200 ou equivalente).</t>
  </si>
  <si>
    <t>BLOCO DE CONTATO NA  (Siemens ou equivalente).</t>
  </si>
  <si>
    <t>BLOCO LUMINOSO LED VERDE 220V (Schneider ou equivalente).</t>
  </si>
  <si>
    <t>BOIA INDICADORA</t>
  </si>
  <si>
    <t>BOTAO COMANDO MAN. CURTO 0-1</t>
  </si>
  <si>
    <t>BOX CURVO 1 POL C/R ARRUELA (Tramontina Flexor ou equivalente).</t>
  </si>
  <si>
    <t>BOX CURVO 1.1/4 POL C/R ARRUELA (Tramontina Flexor ou equivalente).</t>
  </si>
  <si>
    <t>BOX CURVO 2 POL C/R ARRUELA (Tramontina Flexor ou equivalente).</t>
  </si>
  <si>
    <t>BOX CURVO 3/4 POL C/R ARRUELA (Tramontina Flexor ou equivalente).</t>
  </si>
  <si>
    <t>BOX RETO 1.1/4 POL C/R ARRUELA (Tramontina Flexor ou equivalente).</t>
  </si>
  <si>
    <t>BOX RETO 2 POL C/R ARRUELA (Tramontina Flexor ou equivalente).</t>
  </si>
  <si>
    <t>BOX RETO DE 1 POL C/R ARRUELA (Tramontina Flexor ou equivalente).</t>
  </si>
  <si>
    <t>BOX RETO DE 1.1/2 POL C/R ARRUELA (Tramontina Flexor ou equivalente).</t>
  </si>
  <si>
    <t>BOX RETO DE 3/4 POL C/R ARRUELA (Tramontina Flexor ou equivalente).</t>
  </si>
  <si>
    <t>BRACO PVC P/CHUVEIRO 30 CM BR (Amanco, Tigre ou equivalente).</t>
  </si>
  <si>
    <t>BUCHA B 3/4 (Inca, Daisa ou equivalente).</t>
  </si>
  <si>
    <t>BUCHA FIXACAO NYLON GESSO MD 3/8'' C/100 (Fischer, Âncora, Ivasa ou equivalente).</t>
  </si>
  <si>
    <t>BUCHA FIXACAO PLAST S08 (Fischer, Âncora, Ivasa ou equivalente).</t>
  </si>
  <si>
    <t>BUCHA P/ ELET DE 1.1/4 POL (Inca, Daisa ou equivalente).</t>
  </si>
  <si>
    <t>BUCHA P/ELET DE 2 pol (Inca, Daisa ou equivalente).</t>
  </si>
  <si>
    <t>BUCHA S10 ABA IVASA (Fischer, Âncora, Ivasa ou equivalente).</t>
  </si>
  <si>
    <t>CABO 0,6/1KV FLEX 10MM AZUL (Superastic Prysmiam ou equivalente).</t>
  </si>
  <si>
    <t>m</t>
  </si>
  <si>
    <t>CABO 0,6/1KV FLEX 10MM PRETO (Superastic Prysmiam ou equivalente).</t>
  </si>
  <si>
    <t>CABO 0,6/1KV FLEX 10MM VERDE (Superastic Prysmiam ou equivalente).</t>
  </si>
  <si>
    <t>CABO 0,6/1KV FLEX 16MM AZUL (Superastic Prysmiam ou equivalente).</t>
  </si>
  <si>
    <t>CABO 0,6/1KV FLEX 16MM PRETO (Superastic Prysmiam ou equivalente).</t>
  </si>
  <si>
    <t>CABO 0,6/1KV FLEX 16MM VERDE (Superastic Prysmiam ou equivalente).</t>
  </si>
  <si>
    <t>CABO 0,6/1KV FLEX 25MM AZUL (Superastic Prysmiam ou equivalente).</t>
  </si>
  <si>
    <t>CABO 0,6/1KV FLEX 25MM PRETO (Superastic Prysmiam ou equivalente).</t>
  </si>
  <si>
    <t>CABO 0,6/1KV FLEX 25MM VERDE (Superastic Prysmiam ou equivalente).</t>
  </si>
  <si>
    <t>CABO 0,6/1KV FLEX 35MM AZUL (Superastic Prysmiam ou equivalente).</t>
  </si>
  <si>
    <t>CABO 0,6/1KV FLEX 35MM PRETO (Superastic Prysmiam ou equivalente).</t>
  </si>
  <si>
    <t>CABO 0,6/1KV FLEX 35MM VERDE (Superastic Prysmiam ou equivalente).</t>
  </si>
  <si>
    <t>CABO 0,6/1KV FLEX 3X4,0MM EPR90 (Induscabos ou equivalente).</t>
  </si>
  <si>
    <t>CABO 0,6/1KV FLEX 4X10MM EPR-90 (Induscabos ou equivalente).</t>
  </si>
  <si>
    <t>CABO 0,6/1KV FLEX 4X4,0MM EPR-90 (Induscabos ou equivalente).</t>
  </si>
  <si>
    <t>CABO 0,6/1KV FLEX 50MM AZUL (Superastic Prysmiam ou equivalente).</t>
  </si>
  <si>
    <t>CABO 0,6/1KV FLEX 50MM PRETO (Superastic Prysmiam ou equivalente).</t>
  </si>
  <si>
    <t>CABO 0,6/1KV FLEX 50MM VERDE (Superastic Prysmiam ou equivalente).</t>
  </si>
  <si>
    <t>CABO 0,6/1KV FLEX 70MM AZUL (Superastic Prysmiam ou equivalente).</t>
  </si>
  <si>
    <t>CABO 0,6/1KV FLEX 70MM PRETO (Superastic Prysmiam ou equivalente).</t>
  </si>
  <si>
    <t>CABO 0,6/1KV FLEX 70MM VERDE (Superastic Prysmiam ou equivalente).</t>
  </si>
  <si>
    <t>CABO 1KV FLEX 3X1,5MM EPR-90 (Induscabos ou equivalente).</t>
  </si>
  <si>
    <t>CABO 1KV FLEX 3X6MM EPR-90 (Induscabos ou equivalente).</t>
  </si>
  <si>
    <t>CABO 1KV FLEX 4X6,0MM EPR-90 (Induscabos ou equivalente).</t>
  </si>
  <si>
    <t>CABO 300V 2X2,5MM PARARELO BRANCO (Superastic Prysmiam ou equivalente).</t>
  </si>
  <si>
    <t>CABO 450/750V FLEX 1,0 MM BRANCO (Superastic Prysmiam ou equivalente).</t>
  </si>
  <si>
    <t>CABO 450/750V FLEX 1,0 MM PRETO (Superastic Prysmiam ou equivalente).</t>
  </si>
  <si>
    <t>CABO 450/750V FLEX 1,0MM AZUL (Superastic Prysmiam ou equivalente).</t>
  </si>
  <si>
    <t>CABO 450/750V FLEX 1,5 MM PRETO (Superastic Prysmiam ou equivalente).</t>
  </si>
  <si>
    <t>CABO 450/750V FLEX 1,5MM AZUL (Superastic Prysmiam ou equivalente).</t>
  </si>
  <si>
    <t>CABO 450/750V FLEX 1,5MM BRANCO (Superastic Prysmiam ou equivalente).</t>
  </si>
  <si>
    <t>CABO 450/750V FLEX 2,5MM AMARELO (Superastic Prysmiam ou equivalente).</t>
  </si>
  <si>
    <t>CABO 450/750V FLEX 2,5MM AZUL (Superastic Prysmiam ou equivalente).</t>
  </si>
  <si>
    <t>CABO 450/750V FLEX 2,5MM BRANCO (Superastic Prysmiam ou equivalente).</t>
  </si>
  <si>
    <t>CABO 450/750V FLEX 2,5MM PRETO (Superastic Prysmiam ou equivalente).</t>
  </si>
  <si>
    <t>CABO 450/750V FLEX 2,5MM VERDE (Superastic Prysmiam ou equivalente).</t>
  </si>
  <si>
    <t>CABO 450/750V FLEX 2,5MM VERMELHO (Superastic Prysmiam ou equivalente).</t>
  </si>
  <si>
    <t>CABO 450/750V FLEX 4,0MM AZUL (Superastic Prysmiam ou equivalente).</t>
  </si>
  <si>
    <t>CABO 450/750V FLEX 4,0MM PRETO (Superastic Prysmiam ou equivalente).</t>
  </si>
  <si>
    <t>CABO 450/750V FLEX 4,0MM VERDE (Superastic Prysmiam ou equivalente).</t>
  </si>
  <si>
    <t>CABO 450/750V FLEX 4,0MM VERMELHO (Superastic Prysmiam ou equivalente).</t>
  </si>
  <si>
    <t>CABO 450/750V FLEX 6,0MM AZUL (Superastic Prysmiam ou equivalente).</t>
  </si>
  <si>
    <t>CABO 450/750V FLEX 6,0MM PRETO (Superastic Prysmiam ou equivalente).</t>
  </si>
  <si>
    <t>CABO 450/750V FLEX 6,0MM VERDE (Superastic Prysmiam ou equivalente).</t>
  </si>
  <si>
    <t>CABO DE ALUM QUADRUPLEX 3X35+35MM (Nexans ou equivalente).</t>
  </si>
  <si>
    <t>CABO PARALELO SIL 2X1,50MM BRANCO (Superastic Prysmiam ou equivalente).</t>
  </si>
  <si>
    <t>CABO PP FLEX 1KV 2X2,5MM PRETO HEPR-90 (Induscabos ou equivalente).</t>
  </si>
  <si>
    <t>CABO PP FLEX 1KV 3X2,5MM PRETO HEPR-90 (Induscabos ou equivalente).</t>
  </si>
  <si>
    <t>CABO PP FLEX 1KV 3X4MM PRETO HEPR-90 (Induscabos ou equivalente).</t>
  </si>
  <si>
    <t>CAIXA 4X2 DRYWALL AMARELA (Tigre, Amanco ou equivalente).</t>
  </si>
  <si>
    <t>CAIXA 4X4 DRYWALL AMARELA (Tigre, Amanco ou equivalente).</t>
  </si>
  <si>
    <t>CAIXA CONDULETE PVC CINZA 4X2 (Tigre ou equivalente).</t>
  </si>
  <si>
    <t>CAIXA DE PASSAGEM 20X20 ALUMINIO CP-2020 C/T (Wetzel, Daisa ou equivalente).</t>
  </si>
  <si>
    <t>CAIXA MULTIPLA PETRO X 1 POL S/T (Tramontina, Daisa ou equivalente).</t>
  </si>
  <si>
    <t>CAIXA MULTIPLA PETRO X 3/4 POL S/T (Tramontina, Daisa ou equivalente).</t>
  </si>
  <si>
    <t>CAIXA P/MONTAGEM 30X20X20 S/F (Cemar ou equivalente).</t>
  </si>
  <si>
    <t>CAIXA P/MONTAGEM 40X40X20 C/F (Cemar ou equivalente).</t>
  </si>
  <si>
    <t>CAIXA P/MONTAGEM 50X40X20 C/F (Cemar ou equivalente).</t>
  </si>
  <si>
    <t>CAIXA P/MONTAGEM 60X40X20  (Cemar ou equivalente).</t>
  </si>
  <si>
    <t>CAIXA P/MONTAGEM QDO. COMANDO 080X60X20 C/FLANGE 19/19/16 (Cemar QDETG ou equivalente).</t>
  </si>
  <si>
    <t>CAMPAINHA ELET SEM FIO POLIFONICA BIV</t>
  </si>
  <si>
    <t>CANALETA ABERTA CINZA 30 LARG. X 30 ALT. 2MT (Hellermann ou equivalente).</t>
  </si>
  <si>
    <t>CANALETA ABERTA CINZA 50 LARG. X 80 ALT. 2MT (Hellermann ou equivalente).</t>
  </si>
  <si>
    <t>CANALETA ABERTA CINZA 80 LARG. X 80 ALT. 2MT (Hellermann ou equivalente).</t>
  </si>
  <si>
    <t>CANALETA C/ DIVISORIA 20X10X2000MM C/ FITA (Tramontina ou equivalente).</t>
  </si>
  <si>
    <t>CANALETA DE PISO SLIM (Dutotec ou equivalente).</t>
  </si>
  <si>
    <t>CANALETA P/PISO 60X13 CZ (Schneider Dexson ou equivalente).</t>
  </si>
  <si>
    <t>CANHAO LED PAR SLIM MINI 7X15W RGBWA LEDS 5 EM 1 MKP-7010</t>
  </si>
  <si>
    <t xml:space="preserve">CAPACITADOR ALTA TENSÃO MICROONDAS 0,90 NF 2100V </t>
  </si>
  <si>
    <t>CAPACITOR ESPECIAL 3MFX450AC</t>
  </si>
  <si>
    <t>CHAVE 2 POSIÇÕES (Margirius, Steck ou Schneider ou equivalente).</t>
  </si>
  <si>
    <t>CHAVE SEC. NH SC-01 250A - FSW250-3 (WEG ou equivalente).</t>
  </si>
  <si>
    <t>CHUMBADOR 1/4'' X 2'' C/PARAFUSO (Ciser, Walsywa ou equivalente).</t>
  </si>
  <si>
    <t>CHUMBADOR CB 3/8X3 1/2 C/PF (Ciser, Walsywa ou equivalente).</t>
  </si>
  <si>
    <t>CHUVEIRO MAXI DUCHA 4600W (Lorenzetti ou equivalente).</t>
  </si>
  <si>
    <t>CITY COLOR 36 LEDS RGB 1W IP65 CC36 1W GLOW</t>
  </si>
  <si>
    <t>CONECTOR BARRA 10.0MM (SINDAL C 1612 BR ou equivalente).</t>
  </si>
  <si>
    <t>CONECTOR BORNE 2,5MM (Sindal ou equivalente).</t>
  </si>
  <si>
    <t>CONECTOR P/CABO CDP 70 PERF 10/95MM (Intelli ou equivalente).</t>
  </si>
  <si>
    <t>CONECTOR P/HASTE DE ATERRAMENTO 5/8 POL (Intelli ou equivalente).</t>
  </si>
  <si>
    <t>CONECTOR PAR. BIMETALICO ATE 50 MM (Intelli ou equivalente).</t>
  </si>
  <si>
    <t>CONECTOR PARAFUSO FENDIDO SPLIT BOLT 16MM (Intelli ou equivalente).</t>
  </si>
  <si>
    <t>CONECTOR PARAFUSO FENDIDO SPLIT BOLT 50MM (Intelli ou equivalente).</t>
  </si>
  <si>
    <t>CONJ. ARSTOP SOB. 2P+T PB 20A S/DISJ MONO (Siemens, Legrand ou equivalente).</t>
  </si>
  <si>
    <t>CONTATOR 18A TRIFASICO BOBINA 220V 1NA (Siemens ou equivalente).</t>
  </si>
  <si>
    <t>CONTATOR 220V 50/60HZ 45A (Siemens 3TS36 ou equivalente).</t>
  </si>
  <si>
    <t>CONTATOR 25A TRIFASICO BOBINA 220V (Siemens ou equivalente).</t>
  </si>
  <si>
    <t>CONTATOR 32A TRIFASICO COM CONTATO AUXILIAR 1NA 380V (Siemens ou equivalente).</t>
  </si>
  <si>
    <t>COPEX REVESTIDO DE 03/4 POL (Indeflex, Ecoflex, Sealflex ou equivalente).</t>
  </si>
  <si>
    <t>COPEX REVESTIDO DE 1.1/2 POL ROLO 15MT (Indeflex, Ecoflex, Sealflex ou equivalente).</t>
  </si>
  <si>
    <t>CORDOALHA DE COBRE NU 16MM2 NBR (SIL ou equivalente).</t>
  </si>
  <si>
    <t>CORDOALHA DE COBRE NU 35MM2 NBR (SIL ou equivalente).</t>
  </si>
  <si>
    <t>CORDOALHA DE COBRE NU 50MM NBR (SIL ou equivalente).</t>
  </si>
  <si>
    <t>CURVA CANALETA SISTEMA X . VERTICAL 90G INTERNA BR (Dutotec ou equivalente).</t>
  </si>
  <si>
    <t>CURVA CONDULETE 03/4" S/R (Daisa ou equivalente).</t>
  </si>
  <si>
    <t>CURVA ELET. GALV. D 90X1.1/4 POL (Daisa ou equivalente).</t>
  </si>
  <si>
    <t>CURVA ELETRODUTO . PVC 90G . 3/4 POL S/ROSCA BR (Tigre, Amanco ou equivalente).</t>
  </si>
  <si>
    <t>CURVA ELETRODUTO GALV 1 POL X 90 (Daisa ou equivalente).</t>
  </si>
  <si>
    <t>CURVA GALV ELETROL 90X2 POL (Daisa ou equivalente).</t>
  </si>
  <si>
    <t>CURVA VERT. EXT. PERF. 90X200X50 EL 1310 (Inbrael ou equivalente).</t>
  </si>
  <si>
    <t>DISJUNTOR 20A CURVA C (Siemens ou equivalente).</t>
  </si>
  <si>
    <t>DISJUNTOR 25A CURVA C (Siemens ou equivalente).</t>
  </si>
  <si>
    <t>DISJUNTOR 25A TRIFASICO CURVA C (Siemens ou equivalente).</t>
  </si>
  <si>
    <t>DISJUNTOR 32A TRIFASICO CURVA C (Siemens ou equivalente).</t>
  </si>
  <si>
    <t>DISJUNTOR 40A TRIFASICO CURVA C (Schneider ou equivalente).</t>
  </si>
  <si>
    <t>DISJUNTOR CX. MOLDADA FIXO 100A 380V 35KA (Schneider ou equivalente).</t>
  </si>
  <si>
    <t>DISJUNTOR MON. 40A 3KA CURVA C (Siemens ou equivalente).</t>
  </si>
  <si>
    <t>DISJUNTOR MON. 63A 3KA CURVA C (Siemens ou equivalente).</t>
  </si>
  <si>
    <t>DISJUNTOR TRIP. 100A 10KA - CURVA C (Schneider ou equivalente).</t>
  </si>
  <si>
    <t>DISJUNTOR TRIP. 80A 3KA CURVA C (Schneider ou equivalente).</t>
  </si>
  <si>
    <t>DISJUNTOR TRIPOLAR DIN 32A 3KA CURVA C (Siemens ou equivalente).</t>
  </si>
  <si>
    <t>DISJUNTOR TRIPOLAR DIN 50A 3KA CURVA C (Siemens ou equivalente).</t>
  </si>
  <si>
    <t>DISJUNTOR TRIPOLAR DIN 63A 3KA CURVA C (Siemens ou equivalente).</t>
  </si>
  <si>
    <t>DISJUNTOR UNIPOLAR DIN 16A 3KA CURVA C (Siemens ou equivalente).</t>
  </si>
  <si>
    <t>DISJUNTOR UNIPOLAR DIN 32A CURVA C (Siemens ou equivalente).</t>
  </si>
  <si>
    <t xml:space="preserve">DMX WIRELESS FEMEA KLIGHT </t>
  </si>
  <si>
    <t>DMX WIRELESS MACHO KLIGHT</t>
  </si>
  <si>
    <t>DUTO CORRUGADO PEAD 2 POL PRETO (Kanaflex ou equivalente).</t>
  </si>
  <si>
    <t>DUTO CORRUGADO PEAD 25MM 3/4 POL PRETO (Kanaflex ou equivalente).</t>
  </si>
  <si>
    <t>DUTO CORRUGADO PEAD 3 POL PRETO (Kanaflex ou equivalente).</t>
  </si>
  <si>
    <t>DUTO CORRUGADO PEAD 40MM 1.1/ 4 POL PRETO (Kanaflex ou equivalente).</t>
  </si>
  <si>
    <t>ELETROCALHA PERF U 200X50X3000 (Perfil Lider ou equivalente).</t>
  </si>
  <si>
    <t>ELETROD PVC CORRUG 25MM 3/4 POL AMARELO (Tigre, Amanco ou equivalente).</t>
  </si>
  <si>
    <t>ELETRODUTO FLEXIVEL REVESTIDO 1'' (Indeflex, Ecoflex, Sealflex ou equivalente).</t>
  </si>
  <si>
    <t>ELETRODUTO GALVANIZADO LEVE 2 POL (Perfil Lider ou equivalente).</t>
  </si>
  <si>
    <t>ELETRODUTO GALVANIZADO LEVE 3/4 POL (Perfil Lider ou equivalente).</t>
  </si>
  <si>
    <t>EMENDA INTERNA PERF 150X50 (Perfil Lider ou equivalente).</t>
  </si>
  <si>
    <t>EMENDA INTERNA PERF 200X50 (Perfil Lider ou equivalente).</t>
  </si>
  <si>
    <t>ESPAGUETE TERMO RETRATIL 15 MM</t>
  </si>
  <si>
    <t>ESPAGUETE TERMO RETRATIL 20 MM</t>
  </si>
  <si>
    <t>ESPAGUETE TERMO RETRATIL 25MM</t>
  </si>
  <si>
    <t>ESPAGUETE TERMO RETRATIL 3,5 MM</t>
  </si>
  <si>
    <t>ESPUMA EXPANSIVA DE PU 740GR/750ML</t>
  </si>
  <si>
    <t>FITA DUPLA FACE TRANSPARENTE 19MMX20M (3M ou equivalente).</t>
  </si>
  <si>
    <t>FITA EMBALAGEM 45MMX45M TRSNP (3M ou equivalente).</t>
  </si>
  <si>
    <t>FITA ISOLANTE 19MM x 20M (3M, Prismyam ou equivalente).</t>
  </si>
  <si>
    <t>FITA VEDA ROSCA 18MMX50M (Tigre, Amanco ou equivalente).</t>
  </si>
  <si>
    <t>FIXADOR DE PORTA EQP SLIM-CINZA (Dutotec DS-19130 ou equivalente).</t>
  </si>
  <si>
    <t>FUSÍVEL DIAZED 25A</t>
  </si>
  <si>
    <t>FUSIVEL DIAZED 6A</t>
  </si>
  <si>
    <t>FUSIVEL NH-00 160A (NEGRINI /MAVEL ou equivalente).</t>
  </si>
  <si>
    <t>FUSIVEL NH-1 160A (NEGRINI /MAVEL ou equivalente).</t>
  </si>
  <si>
    <t>GANCHO VERT 200X50 ELETROCALHA (Perfil Lider ou equivalente).</t>
  </si>
  <si>
    <t>GRELHA INOX QUAD 150MM C/CAIXILHO</t>
  </si>
  <si>
    <t>HASTE P/ ATERRAMENTO 5/8 POL 2,40M (Intelli ou equivalente).</t>
  </si>
  <si>
    <t>INT SIMPLES 10A 250V SISTEMA X (Legrand ou equivalente).</t>
  </si>
  <si>
    <t>INTERRUPTOR 1 SIMPLES + 1 PARALELO 10A/250V  (Legrand ou equivalente).</t>
  </si>
  <si>
    <t>INTERRUPTOR SEM PLACA 3SS  (Legrand ou equivalente).</t>
  </si>
  <si>
    <t>ISOLADOR EPOXI 25X30 1/4POL (Negrini ou equivalente)</t>
  </si>
  <si>
    <t>ISOLADOR EPOXI 30X30 3/8 POL (Negrini ou equivalente)</t>
  </si>
  <si>
    <t>ISOLADOR EPOXI PAR 16X25 1/4 POL (Negrini ou equivalente)</t>
  </si>
  <si>
    <t>ISOLADOR ROLDANA 72X72MM 0004 (Negrini ou equivalente)</t>
  </si>
  <si>
    <t>LAMP. ELET. ESPIRAL 15W X 220V E27 6500K (Dulux Star Osram ou similar)</t>
  </si>
  <si>
    <t>LAMPADA BULBO LED T80 20W 6500K (Osram ou equivalente).</t>
  </si>
  <si>
    <t>LAMPADA BULBO T120/40W 6500K (Osram ou equivalente).</t>
  </si>
  <si>
    <t>LAMPADA ELETRONICA 3U 25W 220V 6500K (Osram ou equivalente).</t>
  </si>
  <si>
    <t>LAMPADA ELETRONICA COMPACTA 20W 220V E27 6500K (Osram ou equivalente).</t>
  </si>
  <si>
    <t>LAMPADA ELETRONICA COMPACTA 23W 220V E27 6500K (Osram ou equivalente).</t>
  </si>
  <si>
    <t>LAMPADA ELETRONICA COMPACTA 26W E27 6500K (Osram ou equivalente).</t>
  </si>
  <si>
    <t>LAMPADA ELETRONICA COMPACTA 45W 220V E27 6500K (Osram ou equivalente).</t>
  </si>
  <si>
    <t>LAMPADA ELETRONICA COMPACTA MINI 15W 220V E27 6500K (Osram ou equivalente).</t>
  </si>
  <si>
    <t>LAMPADA FLUOR LUMILUX T5 HE 28W/21-840</t>
  </si>
  <si>
    <t>LAMPADA FLUORESCENTE 14W T5 6400K (Osram ou equivalente).</t>
  </si>
  <si>
    <t>LAMPADA FLUORESCENTE 16W T8 G13 6500K (Osram ou equivalente).</t>
  </si>
  <si>
    <t>LAMPADA FLUORESCENTE 28W T5 6400K (Osram ou equivalente).</t>
  </si>
  <si>
    <t>LAMPADA FLUORESCENTE 32W T8 6400K 7000H (Osram ou equivalente).</t>
  </si>
  <si>
    <t>LAMPADA FLUORESCENTE PL 4 PINOS 26W 6500K (Osram ou equivalente).</t>
  </si>
  <si>
    <t>LAMPADA HALOG. 150W 220V REF BLISTER</t>
  </si>
  <si>
    <t>LAMPADA HALOGENA 300W 220V</t>
  </si>
  <si>
    <t>LAMPADA HALOPAR 30 75W 220V</t>
  </si>
  <si>
    <t>LAMPADA LED BULBO 12W 110-220V E27 6500K (Osram Superstar ou equivalente).</t>
  </si>
  <si>
    <t>LAMPADA LED BULBO 8W 110-220V E27 6500K (Osram Superstar ou equivalente).</t>
  </si>
  <si>
    <t>LAMPADA LED PAR16 4,8W 110-220V GU10 6500K (Osram ou equivalente).</t>
  </si>
  <si>
    <t>LAMPADA MISTA 160W 220V HWL E27 6000K (Osram ou equivalente).</t>
  </si>
  <si>
    <t>LAMPADA MISTA 250W 220V E27 6000K (Osram ou equivalente).</t>
  </si>
  <si>
    <t>LAMPADA MISTA 500W 220V E40 6000K (Osram ou equivalente).</t>
  </si>
  <si>
    <t>LAMPADA PL 2 PINOS 26W BRANCA (Osram ou equivalente).</t>
  </si>
  <si>
    <t>LAMPADA SECAGEM 250W 127V E27 6000K</t>
  </si>
  <si>
    <t>LAMPADA TUBO LED 18W 3000K BIV 1850LM</t>
  </si>
  <si>
    <t>LAMPADA TUBO LED T8 10W 3000K 60CM BIV (Osram ou equivalente).</t>
  </si>
  <si>
    <t>LAMPADA VAPOR MET HQI 150W (Osram ou equivalente).</t>
  </si>
  <si>
    <t>LAMPADA VAPOR METALICO HQI 250W (Osram ou equivalente).</t>
  </si>
  <si>
    <t>LAMPADA VAPOR METALICO HQI 70W (Osram ou equivalente).</t>
  </si>
  <si>
    <t>LAMPADA VAPOR METALICO HQI-T 400W E40 (Osram ou equivalente).</t>
  </si>
  <si>
    <t>LAMPADA VAPOR SODIO 400W E-40 SON T (Osram ou equivalente).</t>
  </si>
  <si>
    <t>LED EMISSOR TIL 32 5MM</t>
  </si>
  <si>
    <t>LED RECEPTOR TIL 78 3MM</t>
  </si>
  <si>
    <t>LED RECEPTOR TIL 78 5MM</t>
  </si>
  <si>
    <t>LUM. SOB.BR400 2X16/18/20 (Abalux ou equivalente).</t>
  </si>
  <si>
    <t>LUM. SOBR.A -401 2X32/36/40W (Abalux ou equivalente).</t>
  </si>
  <si>
    <t>LUMINARIA ARANDELA TIPO MEIA-LUA COM VIDRO FOSCO *30 X 15* CM, PARA 1 LAMPADA, BASE E27, POTENCIA MAXIMA 40/60 W (NAO INCLUI LAMPADA)</t>
  </si>
  <si>
    <t>LUMINARIA BLINDADA 2X16W (Abalux ou equivalente).</t>
  </si>
  <si>
    <t>LUMINARIA DE EMERGENCIA 30 LED BIVOLT (Segurimax ou equivalente).</t>
  </si>
  <si>
    <t>LUMINARIA TIPO PLAFON</t>
  </si>
  <si>
    <t>LUVA COMPRESSAO 010 MM2 LM-010 704 (Intelli ou equivalente).</t>
  </si>
  <si>
    <t>LUVA COMPRESSAO 035 MM2 LM-010 704 (Intelli ou equivalente).</t>
  </si>
  <si>
    <t>LUVA DE EMENDA 16MM (Intelli ou equivalente).</t>
  </si>
  <si>
    <t>LUVA DE EMENDA 25MM (Intelli ou equivalente).</t>
  </si>
  <si>
    <t>LUVA DE EMENDA 70MM (Intelli ou equivalente).</t>
  </si>
  <si>
    <t>LUVA DE EMENDA 95MM (Intelli ou equivalente).</t>
  </si>
  <si>
    <t>MAGNETRON  - 6 10A (GALANZ M24FB ou equivalente).</t>
  </si>
  <si>
    <t>MEDUSA DE AUDIO DE 6 VIAS (Indeletra ou equivalente).</t>
  </si>
  <si>
    <t>MESA DMX 512 KLIGHT ES-192 (MAK PRO ou equivalente).</t>
  </si>
  <si>
    <t>MIOLO  C/RABICHO PADRAO NBR 10A PRETA (Margirius ou equivalente).</t>
  </si>
  <si>
    <t>MODULO BLK 10A 3P NBR BRANCA (Dutotec ou equivalente).</t>
  </si>
  <si>
    <t>MODULO BLK 10A 3P NBR PRETA (Dutotec ou equivalente).</t>
  </si>
  <si>
    <t>MODULO CAMPAINHA CIGARRA BRANCA 220V (Legrand Pial Plus ou equivalente).</t>
  </si>
  <si>
    <t>MODULO INTERRUPTOR PARARELO 10A (Legrand ou equivalente).</t>
  </si>
  <si>
    <t>MODULO INTERRUPTOR SIMPLES (Legrand Pial Plus ou equivalente).</t>
  </si>
  <si>
    <t>MODULO TOMADA 2P+T 10A (Legrand ou equivalente).</t>
  </si>
  <si>
    <t>MODULO TOMADA 2P+T 20A (Legrand Pial Plus ou equivalente).</t>
  </si>
  <si>
    <t>MODULO TOMADA RJ11 2 FIOS (Legrand Pial Plus ou equivalente).</t>
  </si>
  <si>
    <t>PAINEL LED SOB 22,5X22,5 18W 6500K BIVOL (Osram ou equivalente).</t>
  </si>
  <si>
    <t>PARAFUSO C. CHATA PHILLIPS 5.0X50 (Ciser, Walsywa ou equivalente).</t>
  </si>
  <si>
    <t>PARAFUSO PB 4,2 X 13MM CAB FLANG CX C/ 0500 (Ciser, Walsywa ou equivalente).</t>
  </si>
  <si>
    <t>PARAFUSO PONTA DE AGULHA 3,5X25MM (Ciser, Walsywa ou equivalente).</t>
  </si>
  <si>
    <t>PARAFUSO S8 (Ciser, Walsywa ou equivalente).</t>
  </si>
  <si>
    <t>PERFILADO PERFIL 38X38 (Perfil Lider ou equivalente).</t>
  </si>
  <si>
    <t>PLACA 1 POSTO 4X2 QUAD WHITE 582562B (Legrand Arteor ou equivalente).</t>
  </si>
  <si>
    <t>PLACA 4X2 1 POSTO HORIZ- (Legrand Pial Plus ou equivalente).</t>
  </si>
  <si>
    <t>PLACA 4X2 2 POSTOS SEPARADOS (Legrand Pial Plus ou equivalente).</t>
  </si>
  <si>
    <t>PLACA 4X2 3 POSTOS (Legrand Pial Plus ou equivalente).</t>
  </si>
  <si>
    <t>PLACA 4X4 01 POSTO HORIZONTAL (Legrand ou equivalente).</t>
  </si>
  <si>
    <t>PLACA 4X4 1+1 POSTO HORIZ (Legrand Pial Plus ou equivalente).</t>
  </si>
  <si>
    <t>PLACA 4X4 2+2 POSTO JUNTOS (Legrand Pial Plus ou equivalente).</t>
  </si>
  <si>
    <t>PLACA 4X4 2+2 POSTOS SEPARADOS (Legrand Pial Plus ou equivalente).</t>
  </si>
  <si>
    <t>PLACA 4X4 3+3 POSTO (Legrand Pial Plus ou equivalente).</t>
  </si>
  <si>
    <t>PLACA 4X4 CEGA (Legrand Pial Plus ou equivalente).</t>
  </si>
  <si>
    <t>PLACA CEGA 4X2 (Legrand Pial Plus ou equivalente).</t>
  </si>
  <si>
    <t>PLACA CEGA REDONDA 3X3 (Legrand Pial Plus ou equivalente).</t>
  </si>
  <si>
    <t>PLAFON BEM. C/VIDRO C.FOSCO 2XE27 (Blumenau ou equivalente).</t>
  </si>
  <si>
    <t>PLUG FEMEA 2P+T 10A BR (Tramontina ou equivalente).</t>
  </si>
  <si>
    <t>PLUG MACHO 180 2P+T 20A (Tramontina ou equivalente).</t>
  </si>
  <si>
    <t>PLUG MACHO 2P+T 180G 10A BR (Tramontina ou equivalente).</t>
  </si>
  <si>
    <t>PORCA 1/4 SEX ZINC (Ciser, âncora ou equivalente).</t>
  </si>
  <si>
    <t>PORCA SEXT. ZINCADA 3/8 UNC (Ciser, âncora ou equivalente).</t>
  </si>
  <si>
    <t>PRENSA CABO BSP 3/8 CINZA</t>
  </si>
  <si>
    <t>PULSADOR DE CAMPAINHA (Legrand Pial Plus ou equivalente).</t>
  </si>
  <si>
    <t>QUADRO ELÉTRICO EMBUTIR C/B+G 24 DIN 150A BEGE (Cemar QDETG ou equivalente).</t>
  </si>
  <si>
    <t>REATOR ELETR BIVOLT AFP 1X16W (Intral ou equivalente).</t>
  </si>
  <si>
    <t>REATOR ELETR. 2X28W BIV(Intral ou equivalente).</t>
  </si>
  <si>
    <t>REATOR ELETRONICO 1X26W PL 220V AFP (Intral, Philips ou equivalente).</t>
  </si>
  <si>
    <t>REATOR ELETRONICO 1X32W 110-220V AFP (Intral, Philips ou equivalente).</t>
  </si>
  <si>
    <t>REATOR ELETRONICO 2X16W 110-220V AFP (Intral, Philips ou equivalente).</t>
  </si>
  <si>
    <t>REATOR ELETRONICO 2X26W PL 220V AFP (Intral, Philips ou equivalente).</t>
  </si>
  <si>
    <t>REATOR ELETRONICO 2X32W 110-220V AFP (Intral, Philips ou equivalente).</t>
  </si>
  <si>
    <t>REATOR VAPOR MET 70W - (Intral, Philips ou equivalente).</t>
  </si>
  <si>
    <t>REATOR VAPOR MET. (Intral, Philips ou equivalente).</t>
  </si>
  <si>
    <t>REATOR VAPOR METALICO 250W (Intral, Philips ou equivalente).</t>
  </si>
  <si>
    <t>REATOR VAPOR METALICO HQI 150W 220V USO EXTERNO AFP (Intral, Philips ou equivalente).</t>
  </si>
  <si>
    <t>REATOR VAPOR METALICO HQI 70W 220V USO INTERNO REF AFP (Intral, Philips ou equivalente).</t>
  </si>
  <si>
    <t>RECEPTACULO E-27 PORCELANA (Lorenzetti ou equivalente).</t>
  </si>
  <si>
    <t>REFLETOR LED 100W 6500K IP65 BIV (Osram ou equivalente).</t>
  </si>
  <si>
    <t>REFLETOR LED 200W 220V 5000K IP65 (Osram ou equivalente).</t>
  </si>
  <si>
    <t>REFLETOR LED 50W 220V 5000K IP65 (Osram ou equivalente).</t>
  </si>
  <si>
    <t xml:space="preserve">REFLETOR LED PAR 64 RGB IP 65 OUTDOOR </t>
  </si>
  <si>
    <t>REFLETOR LEDVANCE FLOODLIGTH 30W/850 (Osram ou equivalente).</t>
  </si>
  <si>
    <t>REFLETOR RETANGULAR 400W E-40</t>
  </si>
  <si>
    <t>RELE FOTOELETRICO SEM BASE (Stieletrônica, Tecnowatt ou equivalente).</t>
  </si>
  <si>
    <t>RESISTOR 1/4W</t>
  </si>
  <si>
    <t>SAIDA HORIZONTAL PARA ELETROCALHA 3/4 POL (Perfil Lider ou equivalente).</t>
  </si>
  <si>
    <t>SENSOR DE PRESENÇA TETO 360 EMB/SOB-SP (Osram ou equivalente).</t>
  </si>
  <si>
    <t>SILICONE ITW SILOC ACET USO GERAL INC 280ML</t>
  </si>
  <si>
    <t>SINAL LED VD 220V ( STECK ou equivalente).</t>
  </si>
  <si>
    <t>SOLDA ESTANHO COM FLUXO AZUL 189 MSX10 -500GR CX C/ 0500GR (Best ou equivalente).</t>
  </si>
  <si>
    <t>SOQUETE P/ABAJUR/PEND TERMOPLASTICO BRANCO E-27</t>
  </si>
  <si>
    <t>SOQUETE P/CALHA ANTIVIBRATORIO T5 (Lorenzetti ou equivalente).</t>
  </si>
  <si>
    <t>SOQUETE PARA LAMPADA GU10 (Lorenzetti ou equivalente).</t>
  </si>
  <si>
    <t>STRAHL PLUGUE 16A (5P) 3P+N+T 380/440V 6H V ( STECK 5076BC ou equivalente).</t>
  </si>
  <si>
    <t>SUPORTE PARA CAIXA 4X2 HORIZONTAL (Legrand Pial Arteor ou equivalente).</t>
  </si>
  <si>
    <t>TAMPA P/ PETROLETE 1/2 - 3/4 P/ 2 POSTOS (Tramontina, Daisa ou equivalente).</t>
  </si>
  <si>
    <t>TAMPA P/PETRO 01/2 E 3/4 1 TOM RED (Tramontina, Daisa ou equivalente).</t>
  </si>
  <si>
    <t>TAMPA P/PETRO 01/2 E 3/4 3 SS (Tramontina, Daisa ou equivalente).</t>
  </si>
  <si>
    <t>TAMPA P/PETRO 1 CEGA (Tramontina, Daisa ou equivalente).</t>
  </si>
  <si>
    <t>TERM PRE ISOL PINO 10MM (Intelli ou equivalente).</t>
  </si>
  <si>
    <t>TERM PRE-ISOL OLHAL 16MM (Intelli ou equivalente).</t>
  </si>
  <si>
    <t>TERM. PRESSAO BOTINHA TA 25MM (Intelli ou equivalente).</t>
  </si>
  <si>
    <t>TERMINAL MC 16MM BOTINHA (Intelli ou equivalente).</t>
  </si>
  <si>
    <t>TERMINAL MC 35MM BOTINHA (Intelli ou equivalente).</t>
  </si>
  <si>
    <t>TERMINAL MC 50MM BOTINHA (Intelli ou equivalente).</t>
  </si>
  <si>
    <t>TERMINAL PRE ISOL TPP GARFO 4 A 6MM (Intelli ou equivalente).</t>
  </si>
  <si>
    <t>TERMINAL PRE ISOL TPP OLHAL 4 A 6MM (Intelli ou equivalente).</t>
  </si>
  <si>
    <t>TERMINAL PRE ISOL TPP OLHAL 70MM (Intelli ou equivalente).</t>
  </si>
  <si>
    <t>TERMINAL PRE ISOL TPP PINO 4 A 6MM (Intelli ou equivalente).</t>
  </si>
  <si>
    <t>TERMINAL PRE ISOL TPP PINO 70MM (Intelli ou equivalente).</t>
  </si>
  <si>
    <t>TOM. RED . C/ HASTE 2P+T PB S/PLACA PT 10A (Weg,Tramontina ou equivalente).</t>
  </si>
  <si>
    <t>TOMADA 2P+T 10A, 250V, CONJUNTO MONTADO PARA EMBUTIR 4" X 2" (PLACA + SUPORTE + MODULO)</t>
  </si>
  <si>
    <t xml:space="preserve">TRANSISTOR BC 337 </t>
  </si>
  <si>
    <t>TRANSISTOR IRF 540N</t>
  </si>
  <si>
    <t>TRANSFORMADOR DIMERIZAVEL PARA LAMPADA DICROICA 12V 50W 220V</t>
  </si>
  <si>
    <t>TRILHO DIN GALVANIZADO</t>
  </si>
  <si>
    <t>TUBO ELETRODUTO PVC ANTI-CH 3/4 PRETO (Tigre ou equivalente).</t>
  </si>
  <si>
    <t>TUBO GALV. ELETROL 1 POL LEVE (Perfil Lider ou equivalente).</t>
  </si>
  <si>
    <t>UNIDUT RETO 1 POL (C-PB) CONECTOR NV (Wetzel ou equivalente).</t>
  </si>
  <si>
    <t>UNIDUT RETO 3/4 POL (C-PB) CONECTOR (Wetzel ou equivalente).</t>
  </si>
  <si>
    <t>VENTOINHA/COOLER 08CM COM ROLAMENTO 12V (RONTEK ou equivalente).</t>
  </si>
  <si>
    <t>Totais</t>
  </si>
  <si>
    <t>UNIDADE</t>
  </si>
  <si>
    <t>QTDE. TOTAL APLICADA</t>
  </si>
  <si>
    <t>CUSTO ANUAL ESTIMADO
(E= A x B)</t>
  </si>
  <si>
    <t>CAIXA DE PADRAO CEB P/ATERRAMENTO 25X23 (Schineider ou equivalente).</t>
  </si>
  <si>
    <t>DUTO CORRUGADO PEAD 32MM 1 POL   (Kanaflex ou equivalente).</t>
  </si>
  <si>
    <t>DESCRIÇÃO</t>
  </si>
  <si>
    <t>ESPECIFICAÇÕES</t>
  </si>
  <si>
    <t xml:space="preserve">Quantidade mínima estimada </t>
  </si>
  <si>
    <t>Jogo de chave combinada, milímetro</t>
  </si>
  <si>
    <t>Jogo de chave combinada, polegada</t>
  </si>
  <si>
    <t xml:space="preserve">Veículo utilitário de passageiro tipo minivan, capacidade mínima de 7 passageiros (incluindo o condutor), máximo 2 anos de fabricação, motorização mínima 1.4 e que cumpra todos os itens obrigatórios por lei, conforme o código brasileiro de trânsito. (Fiat Dobló ou equivalente).
</t>
  </si>
  <si>
    <t>Veículo utilitário de Carga tipo picape compacta, cabine dupla com carroceria aberta, capacidade mínima de 4 passageiros (incluindo o motorista), capacidade de carga acima de 600 kg, máximo 2 anos de fabricação, motorização mínima 1.4 e que cumpra todos os itens obrigatórios por lei, conforme o código brasileiro de trânsito.( Fiat Strada ou equivalente).</t>
  </si>
  <si>
    <t>BDI</t>
  </si>
  <si>
    <t>Auxiliar de manutenção</t>
  </si>
  <si>
    <t>ELETRODUTO FLEXÍVEL REVESTIDO DE 2 POL- COPEX (Indeflex, Ecoflex, Sealflex ou equivalente).</t>
  </si>
  <si>
    <t>REATOR VAPOR METALICO HQI 250W 220V  REF AFP(Intral, Philips ou equivalente).</t>
  </si>
  <si>
    <t>VALOR ESTIMADO PARA MATERIAL com BDI</t>
  </si>
  <si>
    <t>Mensal</t>
  </si>
  <si>
    <t>Anual</t>
  </si>
  <si>
    <t>Totais de materiais sem BDI</t>
  </si>
  <si>
    <t>Total com estimativa</t>
  </si>
  <si>
    <t>Valor eventuais estimado</t>
  </si>
  <si>
    <t>Valor BDI</t>
  </si>
  <si>
    <t>Total anual com BDI</t>
  </si>
  <si>
    <t>TOTAIS com BDI</t>
  </si>
  <si>
    <t>Adicional Periculosidade (sobre salário base - 30%)</t>
  </si>
  <si>
    <t>Adicional Insalubridade (sobre salário mínimo  - 10%, 20%, ou 40%)</t>
  </si>
  <si>
    <t>Adicional Noturno (Mínimo 20%)</t>
  </si>
  <si>
    <t>CATEGORIA PROFISSIONAL:  ENCARREGADO GERAL</t>
  </si>
  <si>
    <r>
      <t>N</t>
    </r>
    <r>
      <rPr>
        <strike/>
        <sz val="10"/>
        <rFont val="Arial Narrow"/>
        <family val="2"/>
      </rPr>
      <t>º</t>
    </r>
    <r>
      <rPr>
        <sz val="10"/>
        <rFont val="Arial Narrow"/>
        <family val="2"/>
      </rPr>
      <t xml:space="preserve"> de meses de execução contratual</t>
    </r>
  </si>
  <si>
    <t>l.</t>
  </si>
  <si>
    <t>Total custo anual</t>
  </si>
  <si>
    <t>SENGE/SINDUSCON - DF 2019/2021</t>
  </si>
  <si>
    <t xml:space="preserve">Ajudante Geral de Manutenção e Reparos </t>
  </si>
  <si>
    <t>Vida estimada (ano)</t>
  </si>
  <si>
    <t>Valor Residual 10%</t>
  </si>
  <si>
    <t>Custo depreciação mensal</t>
  </si>
  <si>
    <t>Custo depreciação anual</t>
  </si>
  <si>
    <t>EQUIPAMENTOS</t>
  </si>
  <si>
    <t>unidade</t>
  </si>
  <si>
    <t>Custo  depreciação Anual</t>
  </si>
  <si>
    <t>FERRAMENTAS</t>
  </si>
  <si>
    <t>QUANTIDADE DE EMPREGADOS</t>
  </si>
  <si>
    <t>Combustível custo anual (deslocamento de funcionários em serviço) Gasolina comum pesquisa ANP/SLP em 11/09/2019 10h30 https://preco.anp.gov.br/include/Resumo_Por_Estado_Municipio.asp</t>
  </si>
  <si>
    <t>Engenheiro Eletricista</t>
  </si>
  <si>
    <t>Engenheiro             CBO 2143-05</t>
  </si>
  <si>
    <t>Encarregado geral CBO 3134-15</t>
  </si>
  <si>
    <t>Eletricista                CBO 9511-05</t>
  </si>
  <si>
    <t>Ajudante geral de manutenção              CBO 5143-10</t>
  </si>
  <si>
    <t>Eletricista                CBO 3132-10</t>
  </si>
  <si>
    <t>Eletricista               CBO 3132-05</t>
  </si>
  <si>
    <t>Técnico em Máquinas CBO 3141-10</t>
  </si>
  <si>
    <t>Técnico em edificações              CBO 3181-05</t>
  </si>
  <si>
    <t>Auxiliar administrativo CBO 4110-05</t>
  </si>
  <si>
    <t>Motorista                CBO 7823-10</t>
  </si>
  <si>
    <t>Estimativa de eventuais  %</t>
  </si>
  <si>
    <t xml:space="preserve">Técnico em grupo motogerador </t>
  </si>
  <si>
    <t xml:space="preserve">Técnico em nobreak </t>
  </si>
  <si>
    <t xml:space="preserve">Motorista </t>
  </si>
  <si>
    <t>Auxiliares administrativos </t>
  </si>
  <si>
    <t>Noturno</t>
  </si>
  <si>
    <t>GRUPO 01</t>
  </si>
  <si>
    <t>ITEM 
01</t>
  </si>
  <si>
    <t>ITEM 
02</t>
  </si>
  <si>
    <t>ITEM 
03</t>
  </si>
  <si>
    <r>
      <t xml:space="preserve">Salário Base </t>
    </r>
    <r>
      <rPr>
        <sz val="8"/>
        <rFont val="Arial Narrow"/>
        <family val="2"/>
      </rPr>
      <t>(valor proporcional a 60 horas mensais ou seja 27,27% de 220horas)</t>
    </r>
  </si>
  <si>
    <r>
      <t>Eletricista plantonista diurno</t>
    </r>
    <r>
      <rPr>
        <b/>
        <sz val="10"/>
        <rFont val="Arial"/>
        <family val="2"/>
      </rPr>
      <t xml:space="preserve"> (12hX36h)</t>
    </r>
  </si>
  <si>
    <r>
      <t xml:space="preserve">Eletricista plantonista Noturno </t>
    </r>
    <r>
      <rPr>
        <b/>
        <sz val="10"/>
        <rFont val="Arial"/>
        <family val="2"/>
      </rPr>
      <t xml:space="preserve"> (12hX36h)</t>
    </r>
  </si>
  <si>
    <t>ESTIMATIVA DESERVIÇOS EVENTUAIS (1% do valor da mão de obra)</t>
  </si>
  <si>
    <t>VALOR TOTAL MENSAL SERVIÇOS</t>
  </si>
  <si>
    <t>SERVIÇOS EVENTUAIS</t>
  </si>
  <si>
    <t>ESTIMATIVA DE SERVIÇOS / POSTOS DE TRABALHO (MÃO DE OBRA)</t>
  </si>
  <si>
    <t>Custo por categoria</t>
  </si>
  <si>
    <t>Custo</t>
  </si>
  <si>
    <t>Custo dos Epis / Uniforme por categoria</t>
  </si>
  <si>
    <t>Geral</t>
  </si>
  <si>
    <t xml:space="preserve">Quantidade </t>
  </si>
  <si>
    <t>CUSTO HOMEM/MÊS</t>
  </si>
  <si>
    <t>Categoria</t>
  </si>
  <si>
    <t>Todas</t>
  </si>
  <si>
    <t>VALOR ESTIMADO PARA COMBUSTÍVEIS</t>
  </si>
  <si>
    <t>CATEGORIA PROFISSIONAL:  ENGENHEIRO ELETRICISTA</t>
  </si>
  <si>
    <t>2143-05</t>
  </si>
  <si>
    <r>
      <t xml:space="preserve">Salário mínimo </t>
    </r>
    <r>
      <rPr>
        <b/>
        <sz val="10"/>
        <rFont val="Arial Narrow"/>
        <family val="2"/>
      </rPr>
      <t>2020</t>
    </r>
  </si>
  <si>
    <t>SINDISERVIÇOS-DF/SEAC-DF CCT-2020/2020</t>
  </si>
  <si>
    <t>SINTEC-DF/SEAC-DF 2019/2020</t>
  </si>
  <si>
    <t>SITTRATER-DF/SEAC-DF 2019/2019</t>
  </si>
  <si>
    <t>00059.000381/2018-99</t>
  </si>
  <si>
    <t>APÊNDICE DO TR</t>
  </si>
  <si>
    <t xml:space="preserve">CATEGORIA PROFISSIONAL: ELETRICISTA  </t>
  </si>
  <si>
    <t>CATEGORIA PROFISSIONAL:  ELETRICISTA PLANTONISTA DIURNO</t>
  </si>
  <si>
    <t>CATEGORIA PROFISSIONAL:  ELETRICISTA PLANTONISTA NOTURNO</t>
  </si>
  <si>
    <t>CATEGORIA PROFISSIONAL:  AUXILIAR DE MANUTENÇÃO</t>
  </si>
  <si>
    <t>CATEGORIA PROFISSIONAL:  ALMOXARIFE</t>
  </si>
  <si>
    <t>CATEGORIA PROFISSIONAL:  AUXILIAR ADMINISTRATIVO</t>
  </si>
  <si>
    <t>5143-10</t>
  </si>
  <si>
    <t>3132-05</t>
  </si>
  <si>
    <t>3132-10</t>
  </si>
  <si>
    <t>3141-10</t>
  </si>
  <si>
    <t>CATEGORIA PROFISSIONAL:  TÉCNICO EM COMANDO, CONTROLE E AUTOMAÇÃO</t>
  </si>
  <si>
    <t>CATEGORIA PROFISSIONAL:  TÉCNICO EM NOBREAK</t>
  </si>
  <si>
    <t>CATEGORIA PROFISSIONAL:  TÉCNICO EM GRUPO MOTOGERADOR</t>
  </si>
  <si>
    <t>7823-10</t>
  </si>
  <si>
    <t>4141-05</t>
  </si>
  <si>
    <t>Motorista de Veículo Leve</t>
  </si>
  <si>
    <t>CATEGORIA PROFISSIONAL:  TÉCNICO EM ELETRÔNICA</t>
  </si>
  <si>
    <t>CATEGORIA PROFISSIONAL:  DESENHISTA TÉCNICO 60h/mês</t>
  </si>
  <si>
    <t>Engenheiro</t>
  </si>
  <si>
    <t>Técnico em Eletrônica e Eletroeletrônica</t>
  </si>
  <si>
    <t>Técnico em Mecânica</t>
  </si>
  <si>
    <t>Técnico em eletrônica</t>
  </si>
  <si>
    <t>Desenhista técnico</t>
  </si>
  <si>
    <t>Par de meias</t>
  </si>
  <si>
    <t>Japona (agasalho para frio)</t>
  </si>
  <si>
    <r>
      <t xml:space="preserve">VALOR GLOBAL DA PROPOSTA (MÃO DE OBRA + MATERIAL) </t>
    </r>
    <r>
      <rPr>
        <b/>
        <u/>
        <sz val="18"/>
        <color indexed="10"/>
        <rFont val="Arial"/>
        <family val="2"/>
      </rPr>
      <t>2020</t>
    </r>
  </si>
  <si>
    <t>Desenhista técnico (60h/mês)</t>
  </si>
  <si>
    <t>Almoxarife               CBO 4141-05</t>
  </si>
  <si>
    <t>CAMISA eletricista retardante de chamas, classe II, conforme normas  ISO 11612, IEC 61482, NR 06 e NR 10.</t>
  </si>
  <si>
    <t>Calça eletricista Proteção contra fogo repentino e arco elétrico. Confeccionado com tecido retardante à chama, classe II , conforme normas (NFPA2112 e NFPA70E - NR10).</t>
  </si>
  <si>
    <t>Luva de borracha isolante para baixa tensão, resistente a ozônio, tensão de par ensaio 2,5 KV (par);</t>
  </si>
  <si>
    <t>LUVA COBERTURA P RASPA VQTA CZ 15CM TAM 09</t>
  </si>
  <si>
    <t>Cinturão de segurança tipo paraquedista 4 pontos, fivela em aço, ajustes no suspensório, cintura e pernas.</t>
  </si>
  <si>
    <t>Talabarte Y  Cintos com absorvedor de energia com ganchos mosquetão em aço 55mm</t>
  </si>
  <si>
    <t>KIT PROTETOR FACIAL V-GARD 190 ARC ELET CL2</t>
  </si>
  <si>
    <t xml:space="preserve">BDI SERVIÇOS EVENTUAIS </t>
  </si>
  <si>
    <t>ESTIMATIVA DESERVIÇOS EVENTUAIS COM BDI</t>
  </si>
  <si>
    <t>Eletricista noturno</t>
  </si>
  <si>
    <t>EPI</t>
  </si>
  <si>
    <t>Eletricista Plantonista noturno</t>
  </si>
  <si>
    <t>Auxiliar de manutenção, almoxarife e motorista</t>
  </si>
  <si>
    <t>Desenhista Técnico e Auxiliar administrativo</t>
  </si>
  <si>
    <t>Bota de Segurança com solado antiderrapante e sem biqueira de aço solado de poliuretano bidensidade antiderrapante. Certificado de Aprovação de EPI para eletricista.</t>
  </si>
  <si>
    <t>SUBTOTAL MATERIAIS+COMBUSTÍVEIS</t>
  </si>
  <si>
    <t>MATERIAIS e COMBUSTÍVEIS</t>
  </si>
  <si>
    <t>Desenhista técnico e Auxiliar administrativo</t>
  </si>
  <si>
    <t>Óleo Diesel</t>
  </si>
  <si>
    <t>Almoxarife </t>
  </si>
  <si>
    <t>Auxiliar de manutenção, Almoxarife e Motorista</t>
  </si>
  <si>
    <t>Desenhista técnico e Auxiliar administrativo.</t>
  </si>
  <si>
    <t>005/2020</t>
  </si>
  <si>
    <t>08/04/2020 Às 09:30 Horas</t>
  </si>
  <si>
    <t>SINDUSCON-DF/STICOMBE-DF CCT-2019/2021</t>
  </si>
  <si>
    <t>Auxílio-Refeição/Alimentação (16,55x0,91+3,80)</t>
  </si>
  <si>
    <t>Auxílio-Refeição/Alimentação (25x0,90)</t>
  </si>
  <si>
    <t>C.4</t>
  </si>
  <si>
    <t>CPRB</t>
  </si>
  <si>
    <t>ENCARGOS</t>
  </si>
  <si>
    <t>-</t>
  </si>
  <si>
    <r>
      <t xml:space="preserve">***** A </t>
    </r>
    <r>
      <rPr>
        <b/>
        <sz val="10"/>
        <color rgb="FF000000"/>
        <rFont val="Arial Narrow"/>
        <family val="2"/>
      </rPr>
      <t>Incidência do submódulo 2.2 sobre 13º Salário e 1/3 de Férias</t>
    </r>
    <r>
      <rPr>
        <sz val="10"/>
        <color indexed="8"/>
        <rFont val="Arial Narrow"/>
        <family val="2"/>
      </rPr>
      <t xml:space="preserve"> é calculada multiplicando os percentuais a somatória dos percentuais de </t>
    </r>
    <r>
      <rPr>
        <b/>
        <sz val="10"/>
        <color rgb="FF000000"/>
        <rFont val="Arial Narrow"/>
        <family val="2"/>
      </rPr>
      <t xml:space="preserve">13º (décimo terceiro) salário </t>
    </r>
    <r>
      <rPr>
        <sz val="10"/>
        <color rgb="FF000000"/>
        <rFont val="Arial Narrow"/>
        <family val="2"/>
      </rPr>
      <t xml:space="preserve">e </t>
    </r>
    <r>
      <rPr>
        <b/>
        <sz val="10"/>
        <color rgb="FF000000"/>
        <rFont val="Arial Narrow"/>
        <family val="2"/>
      </rPr>
      <t>Férias e um terço constitucional</t>
    </r>
    <r>
      <rPr>
        <sz val="10"/>
        <color indexed="8"/>
        <rFont val="Arial Narrow"/>
        <family val="2"/>
      </rPr>
      <t xml:space="preserve"> pelo pecentual total do </t>
    </r>
    <r>
      <rPr>
        <b/>
        <sz val="10"/>
        <color rgb="FF000000"/>
        <rFont val="Arial Narrow"/>
        <family val="2"/>
      </rPr>
      <t>Submódulo 2.2 - Encargos previdenciários (GPS), Fundo de Garantia por Tempo de Serviço (FGTS) e outras contribuições.</t>
    </r>
    <r>
      <rPr>
        <sz val="10"/>
        <color indexed="8"/>
        <rFont val="Arial Narrow"/>
        <family val="2"/>
      </rPr>
      <t xml:space="preserve"> </t>
    </r>
  </si>
  <si>
    <t>******Sendo assim:</t>
  </si>
  <si>
    <r>
      <t xml:space="preserve">13º (décimo terceiro) salário  - </t>
    </r>
    <r>
      <rPr>
        <b/>
        <i/>
        <sz val="10"/>
        <color rgb="FF000000"/>
        <rFont val="Arial Narrow"/>
        <family val="2"/>
      </rPr>
      <t>8,33%</t>
    </r>
  </si>
  <si>
    <r>
      <t xml:space="preserve">Férias e um terço constitucional - </t>
    </r>
    <r>
      <rPr>
        <b/>
        <i/>
        <sz val="10"/>
        <color rgb="FF000000"/>
        <rFont val="Arial Narrow"/>
        <family val="2"/>
      </rPr>
      <t>12,10%</t>
    </r>
  </si>
  <si>
    <r>
      <t xml:space="preserve">Submódulo 2.2 - Encargos previdenciários (GPS), Fundo de Garantia por Tempo de Serviço (FGTS) e outras contribuições - </t>
    </r>
    <r>
      <rPr>
        <b/>
        <i/>
        <sz val="10"/>
        <color rgb="FF000000"/>
        <rFont val="Arial Narrow"/>
        <family val="2"/>
      </rPr>
      <t>16,68%</t>
    </r>
  </si>
  <si>
    <r>
      <t xml:space="preserve">Incidência do submódulo 2.2 sobre 13º Salário e 1/3 de Férias = </t>
    </r>
    <r>
      <rPr>
        <b/>
        <i/>
        <sz val="10"/>
        <color rgb="FF000000"/>
        <rFont val="Arial Narrow"/>
        <family val="2"/>
      </rPr>
      <t>((8,33% +12,10%) x 16,68%) = 3,41%</t>
    </r>
  </si>
  <si>
    <r>
      <t xml:space="preserve">******Desta maneira o total a para provisionamento de conta vincluda fica conforme </t>
    </r>
    <r>
      <rPr>
        <b/>
        <sz val="10"/>
        <color rgb="FF000000"/>
        <rFont val="Arial Narrow"/>
        <family val="2"/>
      </rPr>
      <t>QUADRO DE PROVISIONAMENTO PARA A CONTA-DEPÓSITO VINCULADA</t>
    </r>
    <r>
      <rPr>
        <sz val="10"/>
        <color indexed="8"/>
        <rFont val="Arial Narrow"/>
        <family val="2"/>
      </rPr>
      <t xml:space="preserve"> acima:</t>
    </r>
  </si>
  <si>
    <r>
      <t xml:space="preserve">13º (décimo terceiro) salário = </t>
    </r>
    <r>
      <rPr>
        <b/>
        <i/>
        <sz val="10"/>
        <color rgb="FF000000"/>
        <rFont val="Arial Narrow"/>
        <family val="2"/>
      </rPr>
      <t>8,33%</t>
    </r>
  </si>
  <si>
    <r>
      <t xml:space="preserve">Férias e um terço constitucional  = </t>
    </r>
    <r>
      <rPr>
        <b/>
        <i/>
        <sz val="10"/>
        <color rgb="FF000000"/>
        <rFont val="Arial Narrow"/>
        <family val="2"/>
      </rPr>
      <t>12,10%</t>
    </r>
  </si>
  <si>
    <r>
      <t xml:space="preserve">Submódulo 2.2 - Encargos previdenciários (GPS), Fundo de Garantia por Tempo de Serviço (FGTS) e outras contribuições = </t>
    </r>
    <r>
      <rPr>
        <b/>
        <i/>
        <sz val="10"/>
        <color rgb="FF000000"/>
        <rFont val="Arial Narrow"/>
        <family val="2"/>
      </rPr>
      <t>16,68%</t>
    </r>
  </si>
  <si>
    <r>
      <t xml:space="preserve">****** A </t>
    </r>
    <r>
      <rPr>
        <b/>
        <sz val="10"/>
        <color rgb="FF000000"/>
        <rFont val="Arial Narrow"/>
        <family val="2"/>
      </rPr>
      <t xml:space="preserve">RCS </t>
    </r>
    <r>
      <rPr>
        <sz val="10"/>
        <color indexed="8"/>
        <rFont val="Arial Narrow"/>
        <family val="2"/>
      </rPr>
      <t xml:space="preserve">é beneficiada pelo regime de </t>
    </r>
    <r>
      <rPr>
        <b/>
        <sz val="10"/>
        <color rgb="FF000000"/>
        <rFont val="Arial Narrow"/>
        <family val="2"/>
      </rPr>
      <t xml:space="preserve">Desoneração de Folha e </t>
    </r>
    <r>
      <rPr>
        <sz val="10"/>
        <color indexed="8"/>
        <rFont val="Arial Narrow"/>
        <family val="2"/>
      </rPr>
      <t xml:space="preserve">não tem retenção de </t>
    </r>
    <r>
      <rPr>
        <b/>
        <sz val="10"/>
        <color rgb="FF000000"/>
        <rFont val="Arial Narrow"/>
        <family val="2"/>
      </rPr>
      <t>INSS no módulo 2.2 Alinea "A"</t>
    </r>
    <r>
      <rPr>
        <sz val="10"/>
        <color indexed="8"/>
        <rFont val="Arial Narrow"/>
        <family val="2"/>
      </rPr>
      <t xml:space="preserve"> e se enquandra no </t>
    </r>
    <r>
      <rPr>
        <b/>
        <sz val="10"/>
        <color rgb="FF000000"/>
        <rFont val="Arial Narrow"/>
        <family val="2"/>
      </rPr>
      <t>grau 3</t>
    </r>
    <r>
      <rPr>
        <sz val="10"/>
        <color indexed="8"/>
        <rFont val="Arial Narrow"/>
        <family val="2"/>
      </rPr>
      <t xml:space="preserve"> quanto ao </t>
    </r>
    <r>
      <rPr>
        <b/>
        <sz val="10"/>
        <color rgb="FF000000"/>
        <rFont val="Arial Narrow"/>
        <family val="2"/>
      </rPr>
      <t>Grau de Risco de Acidente</t>
    </r>
    <r>
      <rPr>
        <sz val="10"/>
        <color indexed="8"/>
        <rFont val="Arial Narrow"/>
        <family val="2"/>
      </rPr>
      <t>.</t>
    </r>
  </si>
  <si>
    <t>Eletricista plantonista diurno (12hX36h)</t>
  </si>
  <si>
    <t>Eletricista plantonista Noturno  (12hX36h)</t>
  </si>
  <si>
    <t>01/05/2020</t>
  </si>
  <si>
    <t>SINDUSCON-DF/STICOMBE-DF CCT-2020/2021</t>
  </si>
  <si>
    <t>REPACTUAÇÃO SINDUSCON- 2020/2021, VIGENTE A PARTIR DE 01/05/2020</t>
  </si>
  <si>
    <t>REPACTUAÇÃO SINDUSCON 2020/2021, VIGENTE A PARTIR DE 01/05/2020</t>
  </si>
  <si>
    <r>
      <t xml:space="preserve">Salário Base </t>
    </r>
    <r>
      <rPr>
        <sz val="8"/>
        <rFont val="Arial Narrow"/>
        <family val="2"/>
      </rPr>
      <t>Salário Base (Considerando 220horas mensais)</t>
    </r>
  </si>
  <si>
    <t>Percentual em relação ao valor global</t>
  </si>
  <si>
    <t>Percentual em relação ao item 1</t>
  </si>
  <si>
    <t>Valor atualizado do contrato</t>
  </si>
  <si>
    <t>Acréscimo (desenhista técnico)</t>
  </si>
  <si>
    <t>Desenhista técnico (60h/mês para 220h/mês)</t>
  </si>
  <si>
    <t>Exclusão Custos não renováveis- a partir de 31/05/2021</t>
  </si>
  <si>
    <t>Acréscimo- a partir de 31/05/2021</t>
  </si>
  <si>
    <t>CUSTO UNITÁRIO ESTIMADO
(A)
 Reajuste 2021 (6,76%) IPCA</t>
  </si>
  <si>
    <t>SÉRIE HISTÓRICA DO IPCA</t>
  </si>
  <si>
    <t>(conclusão)</t>
  </si>
  <si>
    <t>ANO</t>
  </si>
  <si>
    <t>MÊS</t>
  </si>
  <si>
    <t>NÚMERO ÍNDICE</t>
  </si>
  <si>
    <t>(DEZ 93 = 100)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</si>
  <si>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</si>
  <si>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</si>
  <si>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</si>
  <si>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</si>
  <si>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</si>
  <si>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</si>
  <si>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</si>
  <si>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</si>
  <si>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</si>
  <si>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</si>
  <si>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</si>
  <si>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</si>
  <si>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Fonte: IBGE, Diretoria de Pesquisas, Coordenação de Índices de Preços, </t>
  </si>
  <si>
    <t>Sistema Nacional de Índices de Preços ao Consumidor.</t>
  </si>
  <si>
    <r>
      <t xml:space="preserve">VALOR GLOBAL DA PROPOSTA (MÃO DE OBRA + MATERIAL) </t>
    </r>
    <r>
      <rPr>
        <b/>
        <u/>
        <sz val="18"/>
        <color indexed="10"/>
        <rFont val="Arial"/>
        <family val="2"/>
      </rPr>
      <t>2021</t>
    </r>
  </si>
  <si>
    <t>01/05/2021</t>
  </si>
  <si>
    <r>
      <t xml:space="preserve">Salário mínimo </t>
    </r>
    <r>
      <rPr>
        <b/>
        <sz val="10"/>
        <rFont val="Arial Narrow"/>
        <family val="2"/>
      </rPr>
      <t>2021</t>
    </r>
  </si>
  <si>
    <t>REPACTUAÇÃO TA SENGE x SINDUSCON 2019/2021
Exclusão Custos não renováveis- a partir de 31/05/2021</t>
  </si>
  <si>
    <t>SINDUSCON-DF/STICOMBE-DF CCT-2021/2023</t>
  </si>
  <si>
    <t>REPACTUAÇÃO SINDUSCON 2021/2023, VIGENTE A PARTIR DE 01/05/2021</t>
  </si>
  <si>
    <t>Reajuste 2021 IPCA 6,76%</t>
  </si>
  <si>
    <t>REPACTUAÇÃO SINDUSCON 2021/2023
Exclusão Custos não renováveis- a partir de 31/05/2021</t>
  </si>
  <si>
    <t>Auxílio-Refeição/Alimentação (18,31x0,91+4,21)</t>
  </si>
  <si>
    <t>Auxílio-Refeição/Alimentação (25,62x0,90)</t>
  </si>
  <si>
    <t>REPACTUAÇÃO SINDUSCON 2021/2023
Exclusão Custos não renováveis e acréscimo- a partir de 31/05/2021</t>
  </si>
  <si>
    <t>Repactuação- Exclusão Custos não renováveis e acréscimo de serviços a partir de 31/05/2021</t>
  </si>
  <si>
    <t>REPACTUAÇÃO TA SENGE x SINDUSCON 2019/2021. VALOR CONTRATUAL A PARTIR DE 31/05/2020</t>
  </si>
  <si>
    <t>REPACTUAÇÃO SENGE 2021/2023, VIGENTE A PARTIR DE 01/05/2021</t>
  </si>
  <si>
    <t>SENGE/SINDUSCON - DF 2021/2023</t>
  </si>
  <si>
    <t>Auxílio-Refeição/Alimentação (27,03x0,90)</t>
  </si>
  <si>
    <t>REPACTUAÇÃO SENGE 2021/2023 x SINDUSCON 2019/2021
Exclusão Custos não renováveis- a partir de 31/05/2021</t>
  </si>
  <si>
    <t>REPACTUAÇÃO SINDUSCON 2021/2023, VIGENTE A PARTIR DE 01/11/2021</t>
  </si>
  <si>
    <r>
      <t xml:space="preserve">Salário mínimo </t>
    </r>
    <r>
      <rPr>
        <b/>
        <sz val="10"/>
        <rFont val="Arial Narrow"/>
        <family val="2"/>
      </rPr>
      <t>2022</t>
    </r>
  </si>
  <si>
    <t>Nome do Funcionário</t>
  </si>
  <si>
    <t>Licença maternidade</t>
  </si>
  <si>
    <t>Aviso prévio trabalhado</t>
  </si>
  <si>
    <t>Aviso prévio indenizado</t>
  </si>
  <si>
    <t>Ausência por doença</t>
  </si>
  <si>
    <t>Licença paternidade</t>
  </si>
  <si>
    <t>Ausência legal</t>
  </si>
  <si>
    <t>Ausência por acidente de trabalho</t>
  </si>
  <si>
    <t>ADEMIR PEREIRA DE SENA</t>
  </si>
  <si>
    <t>N/A</t>
  </si>
  <si>
    <t>ALEX DA COSTA MENEGHETI</t>
  </si>
  <si>
    <t>ALEXANDRE PEREIRA DA SILVA</t>
  </si>
  <si>
    <t>AMILTON VAZ PROENCA JUNIOR</t>
  </si>
  <si>
    <t>ANTONIO EDUARDO F FERNANDES</t>
  </si>
  <si>
    <t>ANTONIO EUZEBIO ALVES</t>
  </si>
  <si>
    <t>ANTONIO RIBEIRO DA SILVA</t>
  </si>
  <si>
    <t>ARLINDO ALVES DE AMORIM</t>
  </si>
  <si>
    <t>CAMILA GUABIRABA S DA CUNHA</t>
  </si>
  <si>
    <t>CLECIO ANTONIO DE O RAMOS</t>
  </si>
  <si>
    <t>DANILO GUIMARAES DA SILVA</t>
  </si>
  <si>
    <t>DAVI FERREIRA SENA</t>
  </si>
  <si>
    <t>DEVAIR BORGES DE QUEIROZ</t>
  </si>
  <si>
    <t>DOUGLAS RODRIGUES DOS SANTOS</t>
  </si>
  <si>
    <t>EDEMILSON SOUZA DOS SANTOS</t>
  </si>
  <si>
    <t>EDIMAR RIBEIRO DE SOUZA</t>
  </si>
  <si>
    <t>EDINALDO LEAL DE SOUZA</t>
  </si>
  <si>
    <t>EDUARDO CAMPOS VARGAS</t>
  </si>
  <si>
    <t>ERASMO AMANCIO SILVA</t>
  </si>
  <si>
    <t>EVANDO FERNANDES GUARIENTO</t>
  </si>
  <si>
    <t>FABIO KENNED DE FREITAS</t>
  </si>
  <si>
    <t>FRANCISCO DAS CHAGAS M DE SENA</t>
  </si>
  <si>
    <t>FRANCISCO SUME BENTO</t>
  </si>
  <si>
    <t>GENIVALDO DE SOUZA MENDES</t>
  </si>
  <si>
    <t>GERALDO CINTRA NUNES</t>
  </si>
  <si>
    <t>GILVAN FERREIRA DE OLIVEIRA</t>
  </si>
  <si>
    <t>GLEIDSON PEREIRA ALVES</t>
  </si>
  <si>
    <t>JACKSON DE SOUSA ALMEIDA</t>
  </si>
  <si>
    <t>JAQUESON LIMA FERNANDES</t>
  </si>
  <si>
    <t>JOAO CARLOS ALVES VITOR</t>
  </si>
  <si>
    <t>JOAO MIGUEL DE SOUSA BATISTA</t>
  </si>
  <si>
    <t>JOELSON CABRAL DE SOUZA</t>
  </si>
  <si>
    <t>JOSE JOAO SANTOS</t>
  </si>
  <si>
    <t>JOSE MARCELLO GOMES DE SOUZA</t>
  </si>
  <si>
    <t>JOSE RODRIGUES DO LAGO FILHO</t>
  </si>
  <si>
    <t>JOSE WILSON MOURA DE SENA</t>
  </si>
  <si>
    <t>JUDIVAN SOARES DE LIMA</t>
  </si>
  <si>
    <t>LUIZ AMERICO PEREIRA GOMES</t>
  </si>
  <si>
    <t>LUIZ ANDRE BATISTA DE OLIVEIRA</t>
  </si>
  <si>
    <t>MANOEL DE SOUZA SILVA</t>
  </si>
  <si>
    <t>MANOEL GOMES DE LIMA</t>
  </si>
  <si>
    <t>MANOEL MARTINS JUNIOR</t>
  </si>
  <si>
    <t>MARCELO DE SOUZA SILVA</t>
  </si>
  <si>
    <t>MARCELO MARCOS EVANGELISTA</t>
  </si>
  <si>
    <t>MARCELO PEREIRA MAIA</t>
  </si>
  <si>
    <t>MARCOS ANTONIO DE LIMA RIBEIRO</t>
  </si>
  <si>
    <t>MAURICIO ALVES DE OLIVEIRA</t>
  </si>
  <si>
    <t>MAXIMINO JOSE DALLA AGNOL</t>
  </si>
  <si>
    <t>MICHAEL P ALBUQUERQUE CUNHA</t>
  </si>
  <si>
    <t>MOACYR MUNIZ DOS SANTOS</t>
  </si>
  <si>
    <t>PATRIK JEFFERSON DE SOUSA VIDA</t>
  </si>
  <si>
    <t>PAULO FERNANDO DE F ALVES</t>
  </si>
  <si>
    <t>PAULO SERGIO MAIA DE LIMA</t>
  </si>
  <si>
    <t>RAFAEL XAVIER ROCHA</t>
  </si>
  <si>
    <t>RAMIREZ MARTINS TAVARES</t>
  </si>
  <si>
    <t>ROGERIO LUNA DE BARROS</t>
  </si>
  <si>
    <t>ROMULO FELIPE DE ALMEIDA</t>
  </si>
  <si>
    <t>VALDEILSON BEZERRA DE ANDRADE</t>
  </si>
  <si>
    <t>WELLINGTON RIBEIRO DE SOUZA</t>
  </si>
  <si>
    <t>WEMERSON NASCIMENTO DA SILVA</t>
  </si>
  <si>
    <t>WILLDEN GARBY DE SOUSA SILVA</t>
  </si>
  <si>
    <t>WILLY RAPHAEL F TEIXEIRA</t>
  </si>
  <si>
    <t xml:space="preserve">PERCENTUAL PLANILHA </t>
  </si>
  <si>
    <t xml:space="preserve">VALOR GLOBAL DA PROPOSTA (MÃO DE OBRA + MATERIAL) </t>
  </si>
  <si>
    <t>Reajuste 2022 IPCA 12,13%</t>
  </si>
  <si>
    <t>VARIAÇÃO                                 (%)</t>
  </si>
  <si>
    <t>NO MÊS</t>
  </si>
  <si>
    <t>3 MESES</t>
  </si>
  <si>
    <t>6 MESES</t>
  </si>
  <si>
    <t>NO ANO</t>
  </si>
  <si>
    <t>12      MESES</t>
  </si>
  <si>
    <t>CUSTO UNITÁRIO ESTIMADO
(A)
 Reajuste 2022 (12,13%) IPCA</t>
  </si>
  <si>
    <t>REPACTUAÇÃO 2022 - A PARTIR DE 01/05/2022</t>
  </si>
  <si>
    <t>REPACTUAÇÃO 2022 - CCT SINDUSCON DF - A PARTIR DE 01/05/2022</t>
  </si>
  <si>
    <t>REPACTUAÇÃO 2022 - SINDUSCON - A PARTIR DE 01/05/2022</t>
  </si>
  <si>
    <t>REPACTUAÇÃO 2022 - SINDUSCON DF A PARTIR DE 01/05/2022</t>
  </si>
  <si>
    <t>REPACTUAÇÃO 2022 - SINDUSCON A PARTIR DE 01/05/2022</t>
  </si>
  <si>
    <t>REPACTUAÇÃO 2022 A PARTIR DE 01/05/2022</t>
  </si>
  <si>
    <r>
      <t xml:space="preserve">VALOR GLOBAL DA PROPOSTA (MÃO DE OBRA + MATERIAL) </t>
    </r>
    <r>
      <rPr>
        <b/>
        <u/>
        <sz val="18"/>
        <color indexed="10"/>
        <rFont val="Arial"/>
        <family val="2"/>
      </rPr>
      <t>2022</t>
    </r>
  </si>
  <si>
    <t>01/05/2022</t>
  </si>
  <si>
    <t>REPACTUAÇÃO SINDUSCON DF - VIGENTE A PARTIR DE 01/11/2022</t>
  </si>
  <si>
    <t>Auxílio-Refeição/Alimentação (21,00x0,91+5,00)</t>
  </si>
  <si>
    <t>01/11/2022</t>
  </si>
  <si>
    <t>REPACTUAÇÃO 2022 COM VIGÊNCIA A PARTIR DE 01/11/2022</t>
  </si>
  <si>
    <t>REPACTUAÇÃO 2022 SINDUSCON A PARTIR DE 01/05/2022</t>
  </si>
  <si>
    <t>REPACTUAÇÃO 2022 SINDUSCON A PARTIR DE 01/11/2022</t>
  </si>
  <si>
    <t>REPACTUAÇÃO 2022 VIGENTE A PARTIR DE 01/11/2022</t>
  </si>
  <si>
    <t>PRORROGAÇÃO e CNR - A PARTIR DE 31/05/2022 (TA 02)</t>
  </si>
  <si>
    <t>REPACTUAÇÃO 2022 - VIGENTE A PARTIR DE 01/11/2022</t>
  </si>
  <si>
    <t>PRORROGAÇÃO e CNR, VIGENTE A PARTIR DE 29/05/2022</t>
  </si>
  <si>
    <t>REAJUSTE 2022 - ANP A PARTIR DE 24/04/2022</t>
  </si>
  <si>
    <t xml:space="preserve"> REAJUSTE 2021 - ANP A PARTIR DE 24/04/2021</t>
  </si>
  <si>
    <t>AGÊNCIA NACIONAL DO PETRÓLEO, GÁS NATURAL E BIOCOMBUSTÍVEIS - ANP</t>
  </si>
  <si>
    <t>SUPERINTENDÊNCIA DE DEFESA DA CONCORRÊNCIA - SDC</t>
  </si>
  <si>
    <t>INTERVALO DE TEMPO: MENSAL</t>
  </si>
  <si>
    <t>PERÍODO: SETEMBRO DE 2020 EM DIANTE</t>
  </si>
  <si>
    <t xml:space="preserve">COMBUSTÍVEL: GASOLINA C, ETANOL HIDRATADO, ÓLEO DIESEL, ÓLEO DIESEL S10 </t>
  </si>
  <si>
    <t>TIPO RELATÓRIO: ESTADO</t>
  </si>
  <si>
    <t>PRODUTO</t>
  </si>
  <si>
    <t>REGIÃO</t>
  </si>
  <si>
    <t>ESTADO</t>
  </si>
  <si>
    <t>UNIDADE DE MEDIDA</t>
  </si>
  <si>
    <t>PREÇO MÉDIO DE DISTRIBUIÇÃO</t>
  </si>
  <si>
    <t>DESVIO PADRÃO</t>
  </si>
  <si>
    <t>GASOLINA C COMUM</t>
  </si>
  <si>
    <t>CENTRO OESTE</t>
  </si>
  <si>
    <t>DISTRITO FEDERAL</t>
  </si>
  <si>
    <t>R$/l</t>
  </si>
  <si>
    <t>ÓLEO DIESEL B S500 - COMUM</t>
  </si>
  <si>
    <t>Fonte</t>
  </si>
  <si>
    <t>https://www.gov.br/anp/pt-br/assuntos/precos-e-defesa-da-concorrencia/precos/precos-de-distribuicao-de-combustiveis</t>
  </si>
  <si>
    <t>Séries mensais &gt;&gt; Estados</t>
  </si>
  <si>
    <t>Reajuste de 6,76% (IPCA) nos materiais e combustíveis ANP a partir de 24/04/2021</t>
  </si>
  <si>
    <t>REAJUSTE 2022 IPCA 12,13% e combustíveis ANP - A PARTIR DE 24/04/2022</t>
  </si>
  <si>
    <t xml:space="preserve">REAJUSTE 2022 - IPCA 12,13%  E COMBUSTÍVEIS ANP A PARTIR DE 24/04/2022 </t>
  </si>
  <si>
    <t>Reajuste de 6,76% (IPCA) nos  materiais e combustíveis ANP a partir de 24/04/2021</t>
  </si>
  <si>
    <t xml:space="preserve">REPACTUAÇÃO 2023 - CCT SENGE DF - A PARTIR DE 1/09/2022 </t>
  </si>
  <si>
    <t xml:space="preserve">REPACTUAÇÃO 2023 - CCT SENGE DF - A PARTIR DE 1/10/2022 </t>
  </si>
  <si>
    <t>Auxílio-Refeição/Alimentação (30x0,90)</t>
  </si>
  <si>
    <t>Acréscimo de 25% - Serviços eventuais + Materiais e Combustíveis</t>
  </si>
  <si>
    <t>PRORROGAÇÃO e CNR - A PARTIR DE 31/05/2023 (TA 03)</t>
  </si>
  <si>
    <t>ADRIANO BERNARDINO</t>
  </si>
  <si>
    <t>ALISSON SANTOS DE ASSIS</t>
  </si>
  <si>
    <t>ELILSON GOMES MOURAO</t>
  </si>
  <si>
    <t>FAGNER SILVA MOURAO</t>
  </si>
  <si>
    <t>JEFERSON SILVA SANTOS</t>
  </si>
  <si>
    <t>MARCELO BRAZ DA SILVA</t>
  </si>
  <si>
    <t>TALYSON ALMEIDA DOS SANTOS</t>
  </si>
  <si>
    <r>
      <t xml:space="preserve">Salário mínimo </t>
    </r>
    <r>
      <rPr>
        <b/>
        <sz val="10"/>
        <rFont val="Arial Narrow"/>
        <family val="2"/>
      </rPr>
      <t>2023</t>
    </r>
  </si>
  <si>
    <t>01/05/2023</t>
  </si>
  <si>
    <t>SENGE/SINDUSCON - DF 2022/2023</t>
  </si>
  <si>
    <t>CUSTO UNITÁRIO ESTIMADO (A)</t>
  </si>
  <si>
    <t>QTD ANUAL ESTIMADA (B)
ACRÉSCIMO 25%</t>
  </si>
  <si>
    <t>QTD MENSAL ESTIMADA
(C=B/12)
ACRÉSCIMO 25%</t>
  </si>
  <si>
    <t>CUSTO MENSAL ESTIMADO
(D = AxC)
ACRÉSCIMO 25%</t>
  </si>
  <si>
    <t>CUSTO ANUAL ESTIMADO
(E= A x B)
ACRÉSCIMO 25%</t>
  </si>
  <si>
    <t>REPACTUAÇÃO SINDUSCON 2023/2025 - A PARTIR DE 1º/05/2023</t>
  </si>
  <si>
    <t xml:space="preserve">    VARIAÇÃO</t>
  </si>
  <si>
    <t>NO</t>
  </si>
  <si>
    <t>MESES</t>
  </si>
  <si>
    <t>CUSTO UNITÁRIO ESTIMADO (A)
 Reajuste 2023 (4,18%) IPCA</t>
  </si>
  <si>
    <t>Reajuste 2023 IPCA 4,18%</t>
  </si>
  <si>
    <t>REAJUSTE 2023 - ANP A PARTIR DE 24/04/2023</t>
  </si>
  <si>
    <t xml:space="preserve">REAJUSTE 2023 - IPCA 4,18%  E COMBUSTÍVEIS ANP A PARTIR DE 24/04/2023 </t>
  </si>
  <si>
    <t>SINDUSCON-DF/STICOMBE-DF CCT-2023/2025</t>
  </si>
  <si>
    <t>1º/05/2023</t>
  </si>
  <si>
    <t>PRORROGAÇÃO e CNR - A PARTIR DE 31/05/2024 (TA 04)</t>
  </si>
  <si>
    <t>1º/05/2024</t>
  </si>
  <si>
    <r>
      <t xml:space="preserve">Salário mínimo </t>
    </r>
    <r>
      <rPr>
        <b/>
        <sz val="10"/>
        <rFont val="Arial Narrow"/>
        <family val="2"/>
      </rPr>
      <t>2024</t>
    </r>
  </si>
  <si>
    <t>01/05/2024</t>
  </si>
  <si>
    <t>PRORROGAÇÃO e CNR + TRIÊNIO - A PARTIR DE 31/05/2023</t>
  </si>
  <si>
    <t>Outros: triênio</t>
  </si>
  <si>
    <t>FUNCIONÁRIOS SEM TRIÊNIO - 31/05/2023</t>
  </si>
  <si>
    <t>Encarregado geral com triênio</t>
  </si>
  <si>
    <t>Encarregado geral sem triênio</t>
  </si>
  <si>
    <t>Eletricista com triênio</t>
  </si>
  <si>
    <t>Eletricista sem triênio</t>
  </si>
  <si>
    <t>Eletricista plantonista diurno (12hX36h) com triênio</t>
  </si>
  <si>
    <t>Eletricista plantonista diurno (12hX36h) sem triênio</t>
  </si>
  <si>
    <t>Auxiliar de manutenção com triênio</t>
  </si>
  <si>
    <t>Auxiliar de manutenção sem triênio</t>
  </si>
  <si>
    <t>Técnico em eletrônica com triênio</t>
  </si>
  <si>
    <t>Técnico em eletrônica sem triênio</t>
  </si>
  <si>
    <t>REPACTUAÇÃO ENGENHEIRO - A PARTIR DE 1º/09/2023</t>
  </si>
  <si>
    <t>INCLUSÃO DE 1 ELETRICISTA COM DIREITO A TRIÊNIO - A PARTIR DE 21/12/2023</t>
  </si>
  <si>
    <t>REPACTUAÇÃO SINDUSCON - A PARTIR DE 1º/05/2024</t>
  </si>
  <si>
    <r>
      <t xml:space="preserve">PRORROGAÇÃO e CNR + </t>
    </r>
    <r>
      <rPr>
        <b/>
        <u/>
        <sz val="12"/>
        <rFont val="Arial"/>
        <family val="2"/>
      </rPr>
      <t xml:space="preserve">TRIÊNIO </t>
    </r>
    <r>
      <rPr>
        <b/>
        <sz val="12"/>
        <rFont val="Arial"/>
        <family val="2"/>
      </rPr>
      <t>- A PARTIR DE 31/05/2023</t>
    </r>
  </si>
  <si>
    <t>REAJUSTE 2024 - ANP A PARTIR DE 24/04/2024</t>
  </si>
  <si>
    <t xml:space="preserve">REAJUSTE 2024 - IPCA 3,69% E COMBUSTÍVEIS ANP A PARTIR DE 24/04/2024 </t>
  </si>
  <si>
    <t>CUSTO UNITÁRIO ESTIMADO (A)
 Reajuste 2024 (3,69%) IPCA</t>
  </si>
  <si>
    <t>Reajuste 2024 IPCA 3,69%</t>
  </si>
  <si>
    <t>(%)</t>
  </si>
  <si>
    <t>REAJUSTE 2024</t>
  </si>
  <si>
    <t>REAJUSTE 2023</t>
  </si>
  <si>
    <t>FUNCIONÁRIOS SEM TRIÊNIO - 24/04/2024</t>
  </si>
  <si>
    <t>REPACTUAÇÃO SINDUSCON - A PARTIR DE 01/05/2024</t>
  </si>
  <si>
    <t>FUNCIONÁRIOS SEM TRIÊNIO - 01/05/2024</t>
  </si>
  <si>
    <t xml:space="preserve">Auxílio-Refeição/Alimentação </t>
  </si>
  <si>
    <t>Auxílio-Refeição/Alimentação</t>
  </si>
  <si>
    <t>Outros (triênio)</t>
  </si>
  <si>
    <t>FUNCIONÁRIOS SEM TRIÊNIO - 31/05/2024</t>
  </si>
  <si>
    <t xml:space="preserve">PRORROGAÇÃO e CNR - A PARTIR DE 31/05/2024 (TA 04) </t>
  </si>
  <si>
    <t>CNR - A PARTIR DE 31/05/2022 (TA 02)</t>
  </si>
  <si>
    <t>CUSTOS NÃO-RENOVÁVEIS (CNR) - A PARTIR DE 31/05/2022 (REF. TA 02)</t>
  </si>
  <si>
    <t xml:space="preserve">CUSTO UNITÁRIO ESTIMADO (A)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</si>
</sst>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0.0000%"/>
    <numFmt numFmtId="168" formatCode="#,##0.000"/>
    <numFmt numFmtId="169" formatCode="_(* #,##0_);_(* \(#,##0\);_(* &quot;-&quot;??_);_(@_)"/>
    <numFmt numFmtId="170" formatCode="#,##0_ ;\-#,##0\ "/>
    <numFmt numFmtId="171" formatCode="0.000%"/>
    <numFmt numFmtId="172" formatCode="_(* #,##0.000_);_(* \(#,##0.000\);_(* &quot;-&quot;??_);_(@_)"/>
    <numFmt numFmtId="173" formatCode="#,##0.0000"/>
    <numFmt numFmtId="174" formatCode="0.000"/>
    <numFmt numFmtId="175" formatCode="&quot;R$&quot;#,##0.00"/>
    <numFmt numFmtId="176" formatCode="&quot;R$&quot;\ #,##0.00"/>
    <numFmt numFmtId="177" formatCode="0.0000"/>
  </numFmts>
  <fonts count="1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strike/>
      <sz val="10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color indexed="8"/>
      <name val="Arial Narrow"/>
      <family val="2"/>
    </font>
    <font>
      <sz val="9"/>
      <name val="Arial Narrow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color indexed="10"/>
      <name val="Arial Narrow"/>
      <family val="2"/>
    </font>
    <font>
      <sz val="8"/>
      <color indexed="10"/>
      <name val="Arial Narrow"/>
      <family val="2"/>
    </font>
    <font>
      <b/>
      <u/>
      <sz val="10"/>
      <name val="Verdana"/>
      <family val="2"/>
    </font>
    <font>
      <sz val="10"/>
      <color indexed="8"/>
      <name val="Arial"/>
      <family val="2"/>
    </font>
    <font>
      <b/>
      <sz val="8"/>
      <name val="Arial Narrow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</font>
    <font>
      <b/>
      <u/>
      <sz val="18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3"/>
      <color indexed="54"/>
      <name val="Calibri"/>
      <family val="2"/>
    </font>
    <font>
      <sz val="8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color rgb="FFFF0000"/>
      <name val="Arial Narrow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 Narrow"/>
      <family val="2"/>
    </font>
    <font>
      <b/>
      <u/>
      <sz val="10"/>
      <color rgb="FFFF0000"/>
      <name val="Verdana"/>
      <family val="2"/>
    </font>
    <font>
      <b/>
      <sz val="9"/>
      <color rgb="FFFF0000"/>
      <name val="Arial Narrow"/>
      <family val="2"/>
    </font>
    <font>
      <sz val="12"/>
      <color rgb="FF000000"/>
      <name val="Times New Roman"/>
      <family val="1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Arial Narrow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theme="1"/>
      <name val="Arial"/>
      <family val="2"/>
    </font>
    <font>
      <strike/>
      <sz val="10"/>
      <name val="Arial Narrow"/>
      <family val="2"/>
    </font>
    <font>
      <b/>
      <sz val="9"/>
      <name val="Arial Narrow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 Narrow"/>
      <family val="2"/>
    </font>
    <font>
      <sz val="8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1"/>
      <color rgb="FFFF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i/>
      <sz val="10"/>
      <color indexed="8"/>
      <name val="Arial Narrow"/>
      <family val="2"/>
    </font>
    <font>
      <b/>
      <i/>
      <sz val="10"/>
      <color rgb="FF000000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2"/>
      <name val="Courier New"/>
      <family val="3"/>
    </font>
    <font>
      <sz val="8"/>
      <name val="Courier New"/>
      <family val="3"/>
    </font>
    <font>
      <b/>
      <sz val="10"/>
      <name val="Courier New"/>
      <family val="3"/>
    </font>
    <font>
      <b/>
      <sz val="8"/>
      <name val="Courier New"/>
      <family val="3"/>
    </font>
    <font>
      <b/>
      <sz val="12"/>
      <color theme="0"/>
      <name val="Arial Narrow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theme="0"/>
      <name val="Arial"/>
      <family val="2"/>
    </font>
    <font>
      <b/>
      <sz val="12"/>
      <name val="Arial Narrow"/>
      <family val="2"/>
    </font>
    <font>
      <b/>
      <sz val="12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u/>
      <sz val="10"/>
      <color theme="0"/>
      <name val="Verdana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u/>
      <sz val="10"/>
      <color theme="0"/>
      <name val="Arial Narrow"/>
      <family val="2"/>
    </font>
    <font>
      <i/>
      <sz val="10"/>
      <color theme="0"/>
      <name val="Arial Narrow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indexed="81"/>
      <name val="Segoe UI"/>
      <family val="2"/>
    </font>
    <font>
      <sz val="11"/>
      <color indexed="8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2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3D69B"/>
        <bgColor rgb="FFD7E4BD"/>
      </patternFill>
    </fill>
    <fill>
      <patternFill patternType="solid">
        <fgColor rgb="FFD7E4BD"/>
        <bgColor rgb="FFD9D9D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DC7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2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60">
    <xf numFmtId="0" fontId="0" fillId="0" borderId="0"/>
    <xf numFmtId="0" fontId="32" fillId="0" borderId="1" applyNumberFormat="0" applyFill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2" fillId="0" borderId="0"/>
    <xf numFmtId="0" fontId="3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" fillId="0" borderId="0"/>
    <xf numFmtId="9" fontId="5" fillId="0" borderId="0" applyFill="0" applyBorder="0" applyAlignment="0" applyProtection="0"/>
    <xf numFmtId="165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28" borderId="0" applyNumberFormat="0" applyBorder="0" applyAlignment="0" applyProtection="0"/>
    <xf numFmtId="0" fontId="90" fillId="29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90" fillId="34" borderId="0" applyNumberFormat="0" applyBorder="0" applyAlignment="0" applyProtection="0"/>
    <xf numFmtId="0" fontId="90" fillId="31" borderId="0" applyNumberFormat="0" applyBorder="0" applyAlignment="0" applyProtection="0"/>
    <xf numFmtId="0" fontId="90" fillId="28" borderId="0" applyNumberFormat="0" applyBorder="0" applyAlignment="0" applyProtection="0"/>
    <xf numFmtId="0" fontId="90" fillId="29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90" fillId="34" borderId="0" applyNumberFormat="0" applyBorder="0" applyAlignment="0" applyProtection="0"/>
    <xf numFmtId="0" fontId="90" fillId="35" borderId="0" applyNumberFormat="0" applyBorder="0" applyAlignment="0" applyProtection="0"/>
    <xf numFmtId="0" fontId="90" fillId="36" borderId="0" applyNumberFormat="0" applyBorder="0" applyAlignment="0" applyProtection="0"/>
    <xf numFmtId="0" fontId="90" fillId="37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90" fillId="38" borderId="0" applyNumberFormat="0" applyBorder="0" applyAlignment="0" applyProtection="0"/>
    <xf numFmtId="0" fontId="95" fillId="21" borderId="0" applyNumberFormat="0" applyBorder="0" applyAlignment="0" applyProtection="0"/>
    <xf numFmtId="0" fontId="91" fillId="22" borderId="0" applyNumberFormat="0" applyBorder="0" applyAlignment="0" applyProtection="0"/>
    <xf numFmtId="0" fontId="92" fillId="26" borderId="65" applyNumberFormat="0" applyAlignment="0" applyProtection="0"/>
    <xf numFmtId="0" fontId="92" fillId="26" borderId="65" applyNumberFormat="0" applyAlignment="0" applyProtection="0"/>
    <xf numFmtId="0" fontId="93" fillId="39" borderId="66" applyNumberFormat="0" applyAlignment="0" applyProtection="0"/>
    <xf numFmtId="0" fontId="87" fillId="0" borderId="67" applyNumberFormat="0" applyFill="0" applyAlignment="0" applyProtection="0"/>
    <xf numFmtId="0" fontId="93" fillId="39" borderId="66" applyNumberFormat="0" applyAlignment="0" applyProtection="0"/>
    <xf numFmtId="0" fontId="90" fillId="35" borderId="0" applyNumberFormat="0" applyBorder="0" applyAlignment="0" applyProtection="0"/>
    <xf numFmtId="0" fontId="90" fillId="36" borderId="0" applyNumberFormat="0" applyBorder="0" applyAlignment="0" applyProtection="0"/>
    <xf numFmtId="0" fontId="90" fillId="37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90" fillId="38" borderId="0" applyNumberFormat="0" applyBorder="0" applyAlignment="0" applyProtection="0"/>
    <xf numFmtId="0" fontId="94" fillId="26" borderId="65" applyNumberFormat="0" applyAlignment="0" applyProtection="0"/>
    <xf numFmtId="0" fontId="99" fillId="0" borderId="0" applyNumberFormat="0" applyFill="0" applyBorder="0" applyAlignment="0" applyProtection="0"/>
    <xf numFmtId="0" fontId="91" fillId="22" borderId="0" applyNumberFormat="0" applyBorder="0" applyAlignment="0" applyProtection="0"/>
    <xf numFmtId="0" fontId="13" fillId="0" borderId="2" applyNumberFormat="0" applyFill="0" applyAlignment="0" applyProtection="0"/>
    <xf numFmtId="0" fontId="88" fillId="0" borderId="68" applyNumberFormat="0" applyFill="0" applyAlignment="0" applyProtection="0"/>
    <xf numFmtId="0" fontId="89" fillId="0" borderId="69" applyNumberFormat="0" applyFill="0" applyAlignment="0" applyProtection="0"/>
    <xf numFmtId="0" fontId="89" fillId="0" borderId="0" applyNumberFormat="0" applyFill="0" applyBorder="0" applyAlignment="0" applyProtection="0"/>
    <xf numFmtId="0" fontId="94" fillId="25" borderId="65" applyNumberFormat="0" applyAlignment="0" applyProtection="0"/>
    <xf numFmtId="0" fontId="87" fillId="0" borderId="67" applyNumberFormat="0" applyFill="0" applyAlignment="0" applyProtection="0"/>
    <xf numFmtId="0" fontId="96" fillId="40" borderId="0" applyNumberFormat="0" applyBorder="0" applyAlignment="0" applyProtection="0"/>
    <xf numFmtId="0" fontId="5" fillId="0" borderId="0"/>
    <xf numFmtId="0" fontId="5" fillId="41" borderId="70" applyNumberFormat="0" applyFont="0" applyAlignment="0" applyProtection="0"/>
    <xf numFmtId="0" fontId="2" fillId="41" borderId="70" applyNumberFormat="0" applyFont="0" applyAlignment="0" applyProtection="0"/>
    <xf numFmtId="0" fontId="97" fillId="26" borderId="71" applyNumberFormat="0" applyAlignment="0" applyProtection="0"/>
    <xf numFmtId="0" fontId="97" fillId="26" borderId="71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8" fillId="0" borderId="68" applyNumberFormat="0" applyFill="0" applyAlignment="0" applyProtection="0"/>
    <xf numFmtId="0" fontId="89" fillId="0" borderId="69" applyNumberFormat="0" applyFill="0" applyAlignment="0" applyProtection="0"/>
    <xf numFmtId="0" fontId="89" fillId="0" borderId="0" applyNumberFormat="0" applyFill="0" applyBorder="0" applyAlignment="0" applyProtection="0"/>
    <xf numFmtId="0" fontId="100" fillId="0" borderId="72" applyNumberFormat="0" applyFill="0" applyAlignment="0" applyProtection="0"/>
    <xf numFmtId="0" fontId="98" fillId="0" borderId="0" applyNumberFormat="0" applyFill="0" applyBorder="0" applyAlignment="0" applyProtection="0"/>
    <xf numFmtId="0" fontId="112" fillId="0" borderId="0"/>
    <xf numFmtId="0" fontId="125" fillId="0" borderId="0" applyNumberFormat="0" applyFill="0" applyBorder="0" applyAlignment="0" applyProtection="0"/>
  </cellStyleXfs>
  <cellXfs count="1377">
    <xf numFmtId="0" fontId="0" fillId="0" borderId="0" xfId="0"/>
    <xf numFmtId="10" fontId="8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0" fontId="6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39" fillId="2" borderId="0" xfId="0" applyNumberFormat="1" applyFont="1" applyFill="1"/>
    <xf numFmtId="0" fontId="39" fillId="2" borderId="0" xfId="0" applyFont="1" applyFill="1"/>
    <xf numFmtId="10" fontId="9" fillId="2" borderId="3" xfId="0" applyNumberFormat="1" applyFont="1" applyFill="1" applyBorder="1" applyAlignment="1">
      <alignment horizontal="center" vertical="center"/>
    </xf>
    <xf numFmtId="4" fontId="6" fillId="2" borderId="0" xfId="0" applyNumberFormat="1" applyFont="1" applyFill="1"/>
    <xf numFmtId="0" fontId="8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40" fillId="2" borderId="0" xfId="0" applyNumberFormat="1" applyFont="1" applyFill="1" applyAlignment="1">
      <alignment horizontal="center"/>
    </xf>
    <xf numFmtId="0" fontId="16" fillId="4" borderId="3" xfId="30" applyFont="1" applyFill="1" applyBorder="1" applyAlignment="1">
      <alignment horizontal="center" vertical="center" wrapText="1"/>
    </xf>
    <xf numFmtId="0" fontId="5" fillId="0" borderId="0" xfId="30" applyAlignment="1">
      <alignment vertical="center"/>
    </xf>
    <xf numFmtId="0" fontId="16" fillId="4" borderId="8" xfId="30" applyFont="1" applyFill="1" applyBorder="1" applyAlignment="1">
      <alignment horizontal="center" vertical="center" wrapText="1"/>
    </xf>
    <xf numFmtId="0" fontId="16" fillId="4" borderId="9" xfId="30" applyFont="1" applyFill="1" applyBorder="1" applyAlignment="1">
      <alignment horizontal="center" vertical="center" wrapText="1"/>
    </xf>
    <xf numFmtId="165" fontId="5" fillId="0" borderId="12" xfId="6" applyFont="1" applyFill="1" applyBorder="1" applyAlignment="1">
      <alignment vertical="center"/>
    </xf>
    <xf numFmtId="0" fontId="42" fillId="0" borderId="0" xfId="0" applyFont="1"/>
    <xf numFmtId="0" fontId="8" fillId="2" borderId="0" xfId="0" applyFont="1" applyFill="1" applyAlignment="1">
      <alignment horizontal="left" vertical="center" wrapText="1"/>
    </xf>
    <xf numFmtId="4" fontId="8" fillId="2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22" fillId="2" borderId="0" xfId="0" applyFont="1" applyFill="1"/>
    <xf numFmtId="0" fontId="41" fillId="2" borderId="0" xfId="0" applyFont="1" applyFill="1"/>
    <xf numFmtId="0" fontId="22" fillId="2" borderId="0" xfId="0" applyFont="1" applyFill="1" applyAlignment="1">
      <alignment horizontal="center" vertical="center" wrapText="1"/>
    </xf>
    <xf numFmtId="167" fontId="22" fillId="2" borderId="0" xfId="0" applyNumberFormat="1" applyFont="1" applyFill="1" applyAlignment="1">
      <alignment horizontal="center" vertical="center" wrapText="1"/>
    </xf>
    <xf numFmtId="0" fontId="39" fillId="2" borderId="0" xfId="0" applyFont="1" applyFill="1" applyAlignment="1">
      <alignment horizontal="right"/>
    </xf>
    <xf numFmtId="0" fontId="8" fillId="2" borderId="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22" fillId="2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left" vertical="center"/>
    </xf>
    <xf numFmtId="9" fontId="8" fillId="2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10" fontId="8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168" fontId="8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39" fillId="2" borderId="0" xfId="0" applyFont="1" applyFill="1" applyAlignment="1">
      <alignment horizontal="center" vertical="center"/>
    </xf>
    <xf numFmtId="4" fontId="3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48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left" vertical="center"/>
    </xf>
    <xf numFmtId="0" fontId="27" fillId="2" borderId="0" xfId="30" applyFont="1" applyFill="1" applyAlignment="1">
      <alignment wrapText="1"/>
    </xf>
    <xf numFmtId="0" fontId="49" fillId="6" borderId="3" xfId="0" applyFont="1" applyFill="1" applyBorder="1" applyAlignment="1">
      <alignment horizontal="left" vertical="top" wrapText="1"/>
    </xf>
    <xf numFmtId="1" fontId="50" fillId="7" borderId="3" xfId="0" applyNumberFormat="1" applyFont="1" applyFill="1" applyBorder="1" applyAlignment="1">
      <alignment vertical="top" wrapText="1" shrinkToFit="1"/>
    </xf>
    <xf numFmtId="1" fontId="51" fillId="8" borderId="3" xfId="0" applyNumberFormat="1" applyFont="1" applyFill="1" applyBorder="1" applyAlignment="1">
      <alignment horizontal="left" vertical="top" wrapText="1" shrinkToFit="1"/>
    </xf>
    <xf numFmtId="0" fontId="25" fillId="2" borderId="3" xfId="0" applyFont="1" applyFill="1" applyBorder="1" applyAlignment="1">
      <alignment horizontal="center" vertical="center" wrapText="1"/>
    </xf>
    <xf numFmtId="1" fontId="51" fillId="2" borderId="3" xfId="0" applyNumberFormat="1" applyFont="1" applyFill="1" applyBorder="1" applyAlignment="1">
      <alignment horizontal="left" vertical="top" wrapText="1" shrinkToFit="1"/>
    </xf>
    <xf numFmtId="0" fontId="26" fillId="2" borderId="3" xfId="0" applyFont="1" applyFill="1" applyBorder="1" applyAlignment="1">
      <alignment horizontal="center" vertical="top" wrapText="1"/>
    </xf>
    <xf numFmtId="1" fontId="53" fillId="2" borderId="3" xfId="0" applyNumberFormat="1" applyFont="1" applyFill="1" applyBorder="1" applyAlignment="1">
      <alignment horizontal="center" vertical="center" wrapText="1" shrinkToFit="1"/>
    </xf>
    <xf numFmtId="0" fontId="52" fillId="2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4" fillId="0" borderId="0" xfId="0" applyFont="1" applyAlignment="1">
      <alignment vertical="center"/>
    </xf>
    <xf numFmtId="165" fontId="5" fillId="0" borderId="3" xfId="6" applyFont="1" applyFill="1" applyBorder="1" applyAlignment="1">
      <alignment vertical="center"/>
    </xf>
    <xf numFmtId="0" fontId="5" fillId="0" borderId="0" xfId="30" applyAlignment="1">
      <alignment vertical="center" wrapText="1"/>
    </xf>
    <xf numFmtId="0" fontId="44" fillId="0" borderId="0" xfId="0" applyFont="1" applyAlignment="1">
      <alignment vertical="center" wrapText="1"/>
    </xf>
    <xf numFmtId="9" fontId="22" fillId="2" borderId="0" xfId="0" applyNumberFormat="1" applyFont="1" applyFill="1" applyAlignment="1">
      <alignment wrapText="1"/>
    </xf>
    <xf numFmtId="0" fontId="0" fillId="0" borderId="3" xfId="0" applyBorder="1" applyAlignment="1">
      <alignment horizontal="center" vertical="center" wrapText="1"/>
    </xf>
    <xf numFmtId="165" fontId="16" fillId="2" borderId="13" xfId="6" applyFont="1" applyFill="1" applyBorder="1" applyAlignment="1">
      <alignment horizontal="center" vertical="center"/>
    </xf>
    <xf numFmtId="165" fontId="16" fillId="2" borderId="14" xfId="6" applyFont="1" applyFill="1" applyBorder="1" applyAlignment="1">
      <alignment horizontal="center" vertical="center"/>
    </xf>
    <xf numFmtId="0" fontId="38" fillId="4" borderId="3" xfId="0" applyFont="1" applyFill="1" applyBorder="1" applyAlignment="1">
      <alignment horizontal="center" vertical="center" wrapText="1"/>
    </xf>
    <xf numFmtId="0" fontId="54" fillId="4" borderId="3" xfId="0" applyFont="1" applyFill="1" applyBorder="1" applyAlignment="1">
      <alignment horizontal="center" vertical="center" wrapText="1"/>
    </xf>
    <xf numFmtId="4" fontId="35" fillId="0" borderId="3" xfId="12" applyNumberFormat="1" applyFont="1" applyFill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vertical="center" wrapText="1"/>
    </xf>
    <xf numFmtId="2" fontId="16" fillId="4" borderId="3" xfId="3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2" fontId="0" fillId="0" borderId="0" xfId="0" applyNumberFormat="1" applyAlignment="1">
      <alignment wrapText="1"/>
    </xf>
    <xf numFmtId="0" fontId="59" fillId="11" borderId="23" xfId="0" applyFont="1" applyFill="1" applyBorder="1" applyAlignment="1">
      <alignment horizontal="center" vertical="center" wrapText="1"/>
    </xf>
    <xf numFmtId="0" fontId="59" fillId="4" borderId="23" xfId="0" applyFont="1" applyFill="1" applyBorder="1" applyAlignment="1">
      <alignment horizontal="center" vertical="center" wrapText="1"/>
    </xf>
    <xf numFmtId="0" fontId="38" fillId="4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54" fillId="4" borderId="3" xfId="0" applyFont="1" applyFill="1" applyBorder="1" applyAlignment="1">
      <alignment horizontal="center" vertical="center" textRotation="90" wrapText="1"/>
    </xf>
    <xf numFmtId="4" fontId="35" fillId="0" borderId="3" xfId="12" applyNumberFormat="1" applyFont="1" applyFill="1" applyBorder="1" applyAlignment="1">
      <alignment vertical="center"/>
    </xf>
    <xf numFmtId="0" fontId="42" fillId="0" borderId="3" xfId="0" applyFont="1" applyBorder="1"/>
    <xf numFmtId="0" fontId="45" fillId="13" borderId="3" xfId="0" applyFont="1" applyFill="1" applyBorder="1" applyAlignment="1">
      <alignment horizontal="center" vertical="center" wrapText="1"/>
    </xf>
    <xf numFmtId="165" fontId="16" fillId="4" borderId="24" xfId="6" applyFont="1" applyFill="1" applyBorder="1" applyAlignment="1">
      <alignment vertical="center"/>
    </xf>
    <xf numFmtId="165" fontId="16" fillId="4" borderId="25" xfId="6" applyFont="1" applyFill="1" applyBorder="1" applyAlignment="1">
      <alignment vertical="center"/>
    </xf>
    <xf numFmtId="4" fontId="0" fillId="0" borderId="3" xfId="76" applyNumberFormat="1" applyFont="1" applyBorder="1" applyAlignment="1">
      <alignment wrapText="1"/>
    </xf>
    <xf numFmtId="4" fontId="58" fillId="0" borderId="23" xfId="0" applyNumberFormat="1" applyFont="1" applyBorder="1" applyAlignment="1">
      <alignment wrapText="1"/>
    </xf>
    <xf numFmtId="2" fontId="58" fillId="0" borderId="23" xfId="0" applyNumberFormat="1" applyFont="1" applyBorder="1" applyAlignment="1">
      <alignment wrapText="1"/>
    </xf>
    <xf numFmtId="4" fontId="58" fillId="0" borderId="29" xfId="0" applyNumberFormat="1" applyFont="1" applyBorder="1" applyAlignment="1">
      <alignment wrapText="1"/>
    </xf>
    <xf numFmtId="10" fontId="42" fillId="5" borderId="3" xfId="76" applyNumberFormat="1" applyFont="1" applyFill="1" applyBorder="1" applyAlignment="1">
      <alignment horizontal="center"/>
    </xf>
    <xf numFmtId="2" fontId="42" fillId="5" borderId="13" xfId="0" applyNumberFormat="1" applyFont="1" applyFill="1" applyBorder="1" applyAlignment="1">
      <alignment horizontal="center"/>
    </xf>
    <xf numFmtId="4" fontId="0" fillId="0" borderId="43" xfId="76" applyNumberFormat="1" applyFont="1" applyBorder="1" applyAlignment="1">
      <alignment wrapText="1"/>
    </xf>
    <xf numFmtId="4" fontId="65" fillId="12" borderId="15" xfId="76" applyNumberFormat="1" applyFont="1" applyFill="1" applyBorder="1" applyAlignment="1">
      <alignment wrapText="1"/>
    </xf>
    <xf numFmtId="165" fontId="16" fillId="0" borderId="10" xfId="6" applyFont="1" applyFill="1" applyBorder="1" applyAlignment="1">
      <alignment horizontal="center" vertical="center" wrapText="1"/>
    </xf>
    <xf numFmtId="165" fontId="16" fillId="0" borderId="16" xfId="6" applyFont="1" applyFill="1" applyBorder="1" applyAlignment="1">
      <alignment horizontal="center" vertical="center" wrapText="1"/>
    </xf>
    <xf numFmtId="165" fontId="16" fillId="0" borderId="0" xfId="6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" fontId="51" fillId="2" borderId="3" xfId="0" applyNumberFormat="1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left" vertical="top" wrapText="1"/>
    </xf>
    <xf numFmtId="0" fontId="6" fillId="0" borderId="0" xfId="0" applyFont="1"/>
    <xf numFmtId="10" fontId="8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9" fontId="8" fillId="0" borderId="3" xfId="0" applyNumberFormat="1" applyFont="1" applyBorder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0" fontId="8" fillId="0" borderId="3" xfId="69" applyNumberFormat="1" applyFont="1" applyFill="1" applyBorder="1" applyAlignment="1">
      <alignment horizontal="center" vertical="center"/>
    </xf>
    <xf numFmtId="165" fontId="8" fillId="0" borderId="3" xfId="5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69" fontId="8" fillId="0" borderId="5" xfId="69" applyNumberFormat="1" applyFont="1" applyFill="1" applyBorder="1" applyAlignment="1">
      <alignment horizontal="right" vertical="center"/>
    </xf>
    <xf numFmtId="165" fontId="8" fillId="0" borderId="17" xfId="5" applyFont="1" applyFill="1" applyBorder="1" applyAlignment="1">
      <alignment horizontal="right" vertical="center"/>
    </xf>
    <xf numFmtId="0" fontId="39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40" fillId="0" borderId="0" xfId="0" applyNumberFormat="1" applyFont="1" applyAlignment="1">
      <alignment horizontal="center"/>
    </xf>
    <xf numFmtId="4" fontId="39" fillId="0" borderId="0" xfId="0" applyNumberFormat="1" applyFont="1"/>
    <xf numFmtId="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4" fontId="6" fillId="0" borderId="0" xfId="0" applyNumberFormat="1" applyFont="1"/>
    <xf numFmtId="0" fontId="39" fillId="0" borderId="0" xfId="0" applyFont="1" applyAlignment="1">
      <alignment horizontal="right"/>
    </xf>
    <xf numFmtId="0" fontId="8" fillId="0" borderId="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71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vertical="center"/>
    </xf>
    <xf numFmtId="4" fontId="8" fillId="0" borderId="3" xfId="0" quotePrefix="1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>
      <alignment horizontal="right"/>
    </xf>
    <xf numFmtId="0" fontId="21" fillId="2" borderId="0" xfId="0" applyFont="1" applyFill="1" applyAlignment="1">
      <alignment vertical="center"/>
    </xf>
    <xf numFmtId="0" fontId="8" fillId="2" borderId="0" xfId="0" applyFont="1" applyFill="1"/>
    <xf numFmtId="0" fontId="7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2" fontId="8" fillId="2" borderId="3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Alignment="1">
      <alignment horizontal="center"/>
    </xf>
    <xf numFmtId="0" fontId="71" fillId="2" borderId="0" xfId="0" applyFont="1" applyFill="1" applyAlignment="1">
      <alignment vertical="center"/>
    </xf>
    <xf numFmtId="4" fontId="8" fillId="2" borderId="0" xfId="0" applyNumberFormat="1" applyFont="1" applyFill="1"/>
    <xf numFmtId="0" fontId="74" fillId="2" borderId="0" xfId="0" applyFont="1" applyFill="1" applyAlignment="1">
      <alignment horizontal="left" vertical="center"/>
    </xf>
    <xf numFmtId="0" fontId="74" fillId="2" borderId="0" xfId="0" applyFont="1" applyFill="1" applyAlignment="1">
      <alignment vertical="center"/>
    </xf>
    <xf numFmtId="0" fontId="8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0" fontId="52" fillId="2" borderId="3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wrapText="1"/>
    </xf>
    <xf numFmtId="4" fontId="0" fillId="2" borderId="3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0" fontId="30" fillId="2" borderId="3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172" fontId="35" fillId="0" borderId="3" xfId="75" applyNumberFormat="1" applyFont="1" applyFill="1" applyBorder="1" applyAlignment="1">
      <alignment horizontal="center" vertical="center"/>
    </xf>
    <xf numFmtId="173" fontId="35" fillId="0" borderId="3" xfId="12" applyNumberFormat="1" applyFont="1" applyFill="1" applyBorder="1" applyAlignment="1">
      <alignment horizontal="center" vertical="center"/>
    </xf>
    <xf numFmtId="168" fontId="35" fillId="0" borderId="3" xfId="12" applyNumberFormat="1" applyFont="1" applyFill="1" applyBorder="1" applyAlignment="1">
      <alignment horizontal="center" vertical="center"/>
    </xf>
    <xf numFmtId="174" fontId="0" fillId="0" borderId="3" xfId="0" applyNumberFormat="1" applyBorder="1" applyAlignment="1">
      <alignment horizontal="center" vertical="center" wrapText="1"/>
    </xf>
    <xf numFmtId="0" fontId="45" fillId="2" borderId="3" xfId="0" applyFont="1" applyFill="1" applyBorder="1" applyAlignment="1">
      <alignment vertical="center" wrapText="1"/>
    </xf>
    <xf numFmtId="0" fontId="42" fillId="0" borderId="3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0" fontId="59" fillId="4" borderId="3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wrapText="1"/>
    </xf>
    <xf numFmtId="0" fontId="5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8" fillId="0" borderId="23" xfId="0" applyNumberFormat="1" applyFont="1" applyBorder="1" applyAlignment="1">
      <alignment horizontal="center" vertical="center"/>
    </xf>
    <xf numFmtId="2" fontId="58" fillId="0" borderId="3" xfId="0" applyNumberFormat="1" applyFont="1" applyBorder="1" applyAlignment="1">
      <alignment horizontal="center" vertical="center" wrapText="1"/>
    </xf>
    <xf numFmtId="174" fontId="58" fillId="0" borderId="3" xfId="0" applyNumberFormat="1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4" fontId="58" fillId="0" borderId="3" xfId="0" applyNumberFormat="1" applyFont="1" applyBorder="1" applyAlignment="1">
      <alignment horizontal="center" vertical="center" wrapText="1"/>
    </xf>
    <xf numFmtId="4" fontId="42" fillId="0" borderId="3" xfId="0" applyNumberFormat="1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wrapText="1"/>
    </xf>
    <xf numFmtId="0" fontId="3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wrapText="1"/>
    </xf>
    <xf numFmtId="0" fontId="60" fillId="0" borderId="3" xfId="0" applyFont="1" applyBorder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0" fontId="38" fillId="9" borderId="3" xfId="0" applyFont="1" applyFill="1" applyBorder="1" applyAlignment="1">
      <alignment horizontal="center" vertical="center" wrapText="1"/>
    </xf>
    <xf numFmtId="4" fontId="61" fillId="11" borderId="3" xfId="12" applyNumberFormat="1" applyFont="1" applyFill="1" applyBorder="1" applyAlignment="1">
      <alignment horizontal="center" vertical="center" wrapText="1"/>
    </xf>
    <xf numFmtId="4" fontId="42" fillId="14" borderId="3" xfId="0" applyNumberFormat="1" applyFont="1" applyFill="1" applyBorder="1"/>
    <xf numFmtId="3" fontId="35" fillId="0" borderId="3" xfId="12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wrapText="1"/>
    </xf>
    <xf numFmtId="166" fontId="35" fillId="0" borderId="3" xfId="75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71" fontId="8" fillId="2" borderId="3" xfId="76" applyNumberFormat="1" applyFont="1" applyFill="1" applyBorder="1" applyAlignment="1">
      <alignment horizontal="center" vertical="center"/>
    </xf>
    <xf numFmtId="165" fontId="16" fillId="4" borderId="8" xfId="6" applyFont="1" applyFill="1" applyBorder="1" applyAlignment="1">
      <alignment horizontal="center" vertical="center" wrapText="1"/>
    </xf>
    <xf numFmtId="165" fontId="16" fillId="4" borderId="9" xfId="6" applyFont="1" applyFill="1" applyBorder="1" applyAlignment="1">
      <alignment horizontal="center" vertical="center" wrapText="1"/>
    </xf>
    <xf numFmtId="43" fontId="56" fillId="0" borderId="0" xfId="0" applyNumberFormat="1" applyFont="1" applyAlignment="1">
      <alignment vertical="center"/>
    </xf>
    <xf numFmtId="165" fontId="16" fillId="2" borderId="3" xfId="6" applyFont="1" applyFill="1" applyBorder="1" applyAlignment="1">
      <alignment horizontal="center" vertical="center" wrapText="1"/>
    </xf>
    <xf numFmtId="165" fontId="16" fillId="2" borderId="0" xfId="6" applyFont="1" applyFill="1" applyBorder="1" applyAlignment="1">
      <alignment horizontal="center" vertical="center" wrapText="1"/>
    </xf>
    <xf numFmtId="165" fontId="16" fillId="2" borderId="12" xfId="6" applyFont="1" applyFill="1" applyBorder="1" applyAlignment="1">
      <alignment horizontal="center" vertical="center" wrapText="1"/>
    </xf>
    <xf numFmtId="165" fontId="16" fillId="4" borderId="24" xfId="6" applyFont="1" applyFill="1" applyBorder="1" applyAlignment="1">
      <alignment horizontal="center" vertical="center" wrapText="1"/>
    </xf>
    <xf numFmtId="165" fontId="16" fillId="4" borderId="25" xfId="6" applyFont="1" applyFill="1" applyBorder="1" applyAlignment="1">
      <alignment horizontal="center" vertical="center" wrapText="1"/>
    </xf>
    <xf numFmtId="0" fontId="16" fillId="0" borderId="39" xfId="30" applyFont="1" applyBorder="1" applyAlignment="1">
      <alignment horizontal="center" vertical="center"/>
    </xf>
    <xf numFmtId="0" fontId="16" fillId="0" borderId="14" xfId="30" applyFont="1" applyBorder="1" applyAlignment="1">
      <alignment horizontal="center" vertical="center"/>
    </xf>
    <xf numFmtId="166" fontId="42" fillId="14" borderId="3" xfId="69" applyFont="1" applyFill="1" applyBorder="1"/>
    <xf numFmtId="4" fontId="38" fillId="0" borderId="3" xfId="76" applyNumberFormat="1" applyFont="1" applyBorder="1" applyAlignment="1">
      <alignment wrapText="1"/>
    </xf>
    <xf numFmtId="4" fontId="38" fillId="0" borderId="23" xfId="76" applyNumberFormat="1" applyFont="1" applyBorder="1" applyAlignment="1">
      <alignment wrapText="1"/>
    </xf>
    <xf numFmtId="0" fontId="30" fillId="2" borderId="0" xfId="0" applyFont="1" applyFill="1" applyAlignment="1">
      <alignment horizontal="left" vertical="center"/>
    </xf>
    <xf numFmtId="0" fontId="5" fillId="2" borderId="17" xfId="30" applyFill="1" applyBorder="1" applyAlignment="1">
      <alignment horizontal="left" vertical="center" wrapText="1"/>
    </xf>
    <xf numFmtId="165" fontId="5" fillId="2" borderId="10" xfId="6" applyFont="1" applyFill="1" applyBorder="1" applyAlignment="1">
      <alignment vertical="center"/>
    </xf>
    <xf numFmtId="0" fontId="5" fillId="2" borderId="22" xfId="30" applyFill="1" applyBorder="1" applyAlignment="1">
      <alignment horizontal="center" vertical="center" wrapText="1"/>
    </xf>
    <xf numFmtId="0" fontId="5" fillId="2" borderId="17" xfId="30" applyFill="1" applyBorder="1" applyAlignment="1">
      <alignment horizontal="center" vertical="center" wrapText="1"/>
    </xf>
    <xf numFmtId="165" fontId="5" fillId="2" borderId="3" xfId="6" applyFont="1" applyFill="1" applyBorder="1" applyAlignment="1">
      <alignment vertical="center"/>
    </xf>
    <xf numFmtId="0" fontId="16" fillId="2" borderId="44" xfId="30" applyFont="1" applyFill="1" applyBorder="1" applyAlignment="1">
      <alignment horizontal="center" vertical="center" wrapText="1"/>
    </xf>
    <xf numFmtId="0" fontId="16" fillId="2" borderId="8" xfId="30" applyFont="1" applyFill="1" applyBorder="1" applyAlignment="1">
      <alignment horizontal="center" vertical="center" wrapText="1"/>
    </xf>
    <xf numFmtId="1" fontId="5" fillId="2" borderId="22" xfId="30" applyNumberForma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vertical="center" wrapText="1"/>
    </xf>
    <xf numFmtId="0" fontId="34" fillId="2" borderId="17" xfId="0" applyFont="1" applyFill="1" applyBorder="1" applyAlignment="1">
      <alignment wrapText="1"/>
    </xf>
    <xf numFmtId="0" fontId="16" fillId="2" borderId="0" xfId="30" applyFont="1" applyFill="1" applyAlignment="1">
      <alignment horizontal="center" vertical="center" wrapText="1"/>
    </xf>
    <xf numFmtId="1" fontId="26" fillId="2" borderId="3" xfId="0" applyNumberFormat="1" applyFont="1" applyFill="1" applyBorder="1" applyAlignment="1">
      <alignment horizontal="center" vertical="center" wrapText="1" shrinkToFit="1"/>
    </xf>
    <xf numFmtId="1" fontId="25" fillId="2" borderId="3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2" borderId="0" xfId="0" applyFont="1" applyFill="1" applyAlignment="1">
      <alignment vertical="center" wrapText="1"/>
    </xf>
    <xf numFmtId="0" fontId="30" fillId="2" borderId="0" xfId="0" applyFont="1" applyFill="1" applyAlignment="1">
      <alignment horizontal="center" vertical="center" wrapText="1"/>
    </xf>
    <xf numFmtId="4" fontId="79" fillId="0" borderId="0" xfId="0" applyNumberFormat="1" applyFont="1" applyAlignment="1">
      <alignment vertical="center"/>
    </xf>
    <xf numFmtId="0" fontId="0" fillId="2" borderId="3" xfId="0" applyFill="1" applyBorder="1" applyAlignment="1">
      <alignment horizontal="center" vertical="center"/>
    </xf>
    <xf numFmtId="4" fontId="16" fillId="2" borderId="3" xfId="6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0" xfId="0" applyFill="1" applyBorder="1" applyAlignment="1">
      <alignment horizontal="center" vertical="center"/>
    </xf>
    <xf numFmtId="0" fontId="29" fillId="10" borderId="3" xfId="0" applyFont="1" applyFill="1" applyBorder="1" applyAlignment="1">
      <alignment horizontal="center" vertical="center" wrapText="1"/>
    </xf>
    <xf numFmtId="0" fontId="29" fillId="10" borderId="3" xfId="0" applyFont="1" applyFill="1" applyBorder="1" applyAlignment="1">
      <alignment horizontal="center" vertical="center" textRotation="90" wrapText="1"/>
    </xf>
    <xf numFmtId="4" fontId="0" fillId="2" borderId="3" xfId="0" applyNumberForma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4" fontId="0" fillId="2" borderId="10" xfId="0" applyNumberFormat="1" applyFill="1" applyBorder="1" applyAlignment="1">
      <alignment horizontal="center"/>
    </xf>
    <xf numFmtId="0" fontId="30" fillId="2" borderId="10" xfId="0" applyFont="1" applyFill="1" applyBorder="1" applyAlignment="1">
      <alignment horizontal="center" vertical="center" wrapText="1"/>
    </xf>
    <xf numFmtId="0" fontId="0" fillId="11" borderId="3" xfId="0" applyFill="1" applyBorder="1"/>
    <xf numFmtId="0" fontId="30" fillId="2" borderId="3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justify" vertical="center" wrapText="1"/>
    </xf>
    <xf numFmtId="0" fontId="7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69" applyNumberFormat="1" applyFon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16" fillId="0" borderId="3" xfId="6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0" fontId="57" fillId="14" borderId="4" xfId="76" applyNumberFormat="1" applyFont="1" applyFill="1" applyBorder="1" applyAlignment="1">
      <alignment horizontal="center"/>
    </xf>
    <xf numFmtId="4" fontId="57" fillId="14" borderId="17" xfId="0" applyNumberFormat="1" applyFont="1" applyFill="1" applyBorder="1" applyAlignment="1">
      <alignment horizontal="center"/>
    </xf>
    <xf numFmtId="9" fontId="44" fillId="2" borderId="23" xfId="76" applyFont="1" applyFill="1" applyBorder="1" applyAlignment="1">
      <alignment horizontal="center" vertical="center"/>
    </xf>
    <xf numFmtId="165" fontId="16" fillId="4" borderId="23" xfId="6" applyFont="1" applyFill="1" applyBorder="1" applyAlignment="1">
      <alignment horizontal="center" vertical="center" wrapText="1"/>
    </xf>
    <xf numFmtId="165" fontId="16" fillId="4" borderId="29" xfId="6" applyFont="1" applyFill="1" applyBorder="1" applyAlignment="1">
      <alignment horizontal="center" vertical="center" wrapText="1"/>
    </xf>
    <xf numFmtId="0" fontId="73" fillId="2" borderId="11" xfId="0" applyFont="1" applyFill="1" applyBorder="1" applyAlignment="1">
      <alignment horizontal="center" vertical="center" wrapText="1"/>
    </xf>
    <xf numFmtId="0" fontId="73" fillId="2" borderId="27" xfId="0" applyFont="1" applyFill="1" applyBorder="1" applyAlignment="1">
      <alignment horizontal="center" vertical="center" wrapText="1"/>
    </xf>
    <xf numFmtId="10" fontId="16" fillId="4" borderId="3" xfId="76" applyNumberFormat="1" applyFont="1" applyFill="1" applyBorder="1" applyAlignment="1">
      <alignment horizontal="center" vertical="center" wrapText="1"/>
    </xf>
    <xf numFmtId="0" fontId="73" fillId="2" borderId="55" xfId="0" applyFont="1" applyFill="1" applyBorder="1" applyAlignment="1">
      <alignment horizontal="center" vertical="center" wrapText="1"/>
    </xf>
    <xf numFmtId="4" fontId="16" fillId="4" borderId="23" xfId="76" applyNumberFormat="1" applyFont="1" applyFill="1" applyBorder="1" applyAlignment="1">
      <alignment horizontal="center" vertical="center" wrapText="1"/>
    </xf>
    <xf numFmtId="0" fontId="30" fillId="12" borderId="3" xfId="0" applyFont="1" applyFill="1" applyBorder="1" applyAlignment="1">
      <alignment horizontal="center" vertical="center" wrapText="1"/>
    </xf>
    <xf numFmtId="4" fontId="16" fillId="12" borderId="3" xfId="6" applyNumberFormat="1" applyFont="1" applyFill="1" applyBorder="1" applyAlignment="1">
      <alignment horizontal="center" vertical="center" wrapText="1"/>
    </xf>
    <xf numFmtId="0" fontId="22" fillId="2" borderId="53" xfId="0" applyFont="1" applyFill="1" applyBorder="1"/>
    <xf numFmtId="0" fontId="22" fillId="2" borderId="52" xfId="0" applyFont="1" applyFill="1" applyBorder="1"/>
    <xf numFmtId="10" fontId="16" fillId="4" borderId="12" xfId="76" applyNumberFormat="1" applyFont="1" applyFill="1" applyBorder="1" applyAlignment="1">
      <alignment horizontal="center" vertical="center" wrapText="1"/>
    </xf>
    <xf numFmtId="4" fontId="16" fillId="4" borderId="29" xfId="76" applyNumberFormat="1" applyFont="1" applyFill="1" applyBorder="1" applyAlignment="1">
      <alignment horizontal="center" vertical="center" wrapText="1"/>
    </xf>
    <xf numFmtId="165" fontId="16" fillId="0" borderId="52" xfId="6" applyFont="1" applyFill="1" applyBorder="1" applyAlignment="1">
      <alignment horizontal="center" vertical="center" wrapText="1"/>
    </xf>
    <xf numFmtId="165" fontId="16" fillId="0" borderId="52" xfId="6" applyFont="1" applyFill="1" applyBorder="1" applyAlignment="1">
      <alignment horizontal="center" vertical="center"/>
    </xf>
    <xf numFmtId="2" fontId="80" fillId="0" borderId="3" xfId="0" applyNumberFormat="1" applyFont="1" applyBorder="1" applyAlignment="1">
      <alignment horizontal="center" vertical="center" wrapText="1"/>
    </xf>
    <xf numFmtId="4" fontId="80" fillId="0" borderId="3" xfId="0" applyNumberFormat="1" applyFont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 wrapText="1"/>
    </xf>
    <xf numFmtId="2" fontId="80" fillId="0" borderId="23" xfId="0" applyNumberFormat="1" applyFont="1" applyBorder="1" applyAlignment="1">
      <alignment horizontal="center" vertical="center" wrapText="1"/>
    </xf>
    <xf numFmtId="4" fontId="80" fillId="0" borderId="23" xfId="0" applyNumberFormat="1" applyFont="1" applyBorder="1" applyAlignment="1">
      <alignment horizontal="center" vertical="center" wrapText="1"/>
    </xf>
    <xf numFmtId="4" fontId="58" fillId="0" borderId="13" xfId="0" applyNumberFormat="1" applyFont="1" applyBorder="1" applyAlignment="1">
      <alignment horizontal="center" vertical="center" wrapText="1"/>
    </xf>
    <xf numFmtId="2" fontId="58" fillId="0" borderId="13" xfId="0" applyNumberFormat="1" applyFont="1" applyBorder="1" applyAlignment="1">
      <alignment horizontal="center" vertical="center" wrapText="1"/>
    </xf>
    <xf numFmtId="4" fontId="58" fillId="0" borderId="14" xfId="0" applyNumberFormat="1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4" fontId="80" fillId="2" borderId="3" xfId="0" applyNumberFormat="1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165" fontId="16" fillId="4" borderId="61" xfId="6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0" fontId="1" fillId="0" borderId="0" xfId="76" applyNumberFormat="1" applyFont="1" applyFill="1" applyAlignment="1">
      <alignment vertical="center"/>
    </xf>
    <xf numFmtId="44" fontId="6" fillId="2" borderId="0" xfId="0" applyNumberFormat="1" applyFont="1" applyFill="1"/>
    <xf numFmtId="43" fontId="22" fillId="2" borderId="0" xfId="0" applyNumberFormat="1" applyFont="1" applyFill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2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49" fontId="4" fillId="3" borderId="47" xfId="0" applyNumberFormat="1" applyFont="1" applyFill="1" applyBorder="1" applyAlignment="1">
      <alignment horizontal="center" vertical="center"/>
    </xf>
    <xf numFmtId="10" fontId="4" fillId="3" borderId="47" xfId="0" applyNumberFormat="1" applyFont="1" applyFill="1" applyBorder="1" applyAlignment="1">
      <alignment horizontal="center" vertical="center"/>
    </xf>
    <xf numFmtId="49" fontId="46" fillId="2" borderId="15" xfId="0" applyNumberFormat="1" applyFont="1" applyFill="1" applyBorder="1" applyAlignment="1">
      <alignment horizontal="center" vertical="center" wrapText="1"/>
    </xf>
    <xf numFmtId="10" fontId="4" fillId="2" borderId="15" xfId="0" applyNumberFormat="1" applyFont="1" applyFill="1" applyBorder="1" applyAlignment="1">
      <alignment horizontal="center" vertical="center"/>
    </xf>
    <xf numFmtId="0" fontId="16" fillId="2" borderId="0" xfId="30" applyFont="1" applyFill="1" applyAlignment="1">
      <alignment horizontal="center" vertical="center"/>
    </xf>
    <xf numFmtId="4" fontId="9" fillId="17" borderId="15" xfId="0" applyNumberFormat="1" applyFont="1" applyFill="1" applyBorder="1" applyAlignment="1">
      <alignment horizontal="center" vertical="center"/>
    </xf>
    <xf numFmtId="165" fontId="8" fillId="17" borderId="3" xfId="5" applyFont="1" applyFill="1" applyBorder="1" applyAlignment="1">
      <alignment vertical="center"/>
    </xf>
    <xf numFmtId="165" fontId="5" fillId="17" borderId="10" xfId="6" applyFont="1" applyFill="1" applyBorder="1" applyAlignment="1">
      <alignment vertical="center"/>
    </xf>
    <xf numFmtId="171" fontId="44" fillId="0" borderId="0" xfId="76" applyNumberFormat="1" applyFont="1" applyBorder="1" applyAlignment="1">
      <alignment vertical="center"/>
    </xf>
    <xf numFmtId="43" fontId="44" fillId="0" borderId="0" xfId="0" applyNumberFormat="1" applyFont="1" applyAlignment="1">
      <alignment vertical="center"/>
    </xf>
    <xf numFmtId="10" fontId="8" fillId="17" borderId="3" xfId="0" applyNumberFormat="1" applyFont="1" applyFill="1" applyBorder="1" applyAlignment="1">
      <alignment horizontal="center" vertical="center"/>
    </xf>
    <xf numFmtId="171" fontId="8" fillId="0" borderId="3" xfId="0" applyNumberFormat="1" applyFont="1" applyBorder="1" applyAlignment="1">
      <alignment horizontal="center" vertical="center"/>
    </xf>
    <xf numFmtId="171" fontId="8" fillId="17" borderId="3" xfId="0" applyNumberFormat="1" applyFont="1" applyFill="1" applyBorder="1" applyAlignment="1">
      <alignment horizontal="center" vertical="center"/>
    </xf>
    <xf numFmtId="165" fontId="5" fillId="18" borderId="10" xfId="6" applyFont="1" applyFill="1" applyBorder="1" applyAlignment="1">
      <alignment vertical="center"/>
    </xf>
    <xf numFmtId="165" fontId="5" fillId="0" borderId="10" xfId="6" applyFont="1" applyFill="1" applyBorder="1" applyAlignment="1">
      <alignment vertical="center"/>
    </xf>
    <xf numFmtId="171" fontId="8" fillId="17" borderId="3" xfId="76" applyNumberFormat="1" applyFont="1" applyFill="1" applyBorder="1" applyAlignment="1">
      <alignment horizontal="center" vertical="center"/>
    </xf>
    <xf numFmtId="165" fontId="44" fillId="0" borderId="0" xfId="0" applyNumberFormat="1" applyFont="1" applyAlignment="1">
      <alignment vertical="center"/>
    </xf>
    <xf numFmtId="0" fontId="8" fillId="17" borderId="3" xfId="69" applyNumberFormat="1" applyFont="1" applyFill="1" applyBorder="1" applyAlignment="1">
      <alignment horizontal="center" vertical="center"/>
    </xf>
    <xf numFmtId="0" fontId="44" fillId="0" borderId="3" xfId="0" applyFont="1" applyBorder="1" applyAlignment="1">
      <alignment vertical="center"/>
    </xf>
    <xf numFmtId="0" fontId="22" fillId="2" borderId="3" xfId="0" applyFont="1" applyFill="1" applyBorder="1"/>
    <xf numFmtId="0" fontId="44" fillId="0" borderId="4" xfId="0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4" fillId="0" borderId="17" xfId="0" applyFont="1" applyBorder="1" applyAlignment="1">
      <alignment vertical="center"/>
    </xf>
    <xf numFmtId="165" fontId="17" fillId="2" borderId="3" xfId="0" applyNumberFormat="1" applyFont="1" applyFill="1" applyBorder="1"/>
    <xf numFmtId="171" fontId="17" fillId="2" borderId="3" xfId="76" applyNumberFormat="1" applyFont="1" applyFill="1" applyBorder="1"/>
    <xf numFmtId="165" fontId="45" fillId="0" borderId="3" xfId="0" applyNumberFormat="1" applyFont="1" applyBorder="1" applyAlignment="1">
      <alignment vertical="center"/>
    </xf>
    <xf numFmtId="171" fontId="45" fillId="0" borderId="3" xfId="76" applyNumberFormat="1" applyFont="1" applyBorder="1" applyAlignment="1">
      <alignment vertical="center"/>
    </xf>
    <xf numFmtId="4" fontId="8" fillId="17" borderId="3" xfId="0" applyNumberFormat="1" applyFont="1" applyFill="1" applyBorder="1" applyAlignment="1">
      <alignment horizontal="center" vertical="center"/>
    </xf>
    <xf numFmtId="0" fontId="5" fillId="0" borderId="0" xfId="30"/>
    <xf numFmtId="0" fontId="102" fillId="0" borderId="0" xfId="145" applyFont="1" applyAlignment="1">
      <alignment horizontal="center"/>
    </xf>
    <xf numFmtId="0" fontId="102" fillId="0" borderId="56" xfId="145" applyFont="1" applyBorder="1" applyAlignment="1">
      <alignment horizontal="center"/>
    </xf>
    <xf numFmtId="2" fontId="102" fillId="0" borderId="6" xfId="145" applyNumberFormat="1" applyFont="1" applyBorder="1" applyAlignment="1">
      <alignment horizontal="right"/>
    </xf>
    <xf numFmtId="171" fontId="0" fillId="0" borderId="0" xfId="76" applyNumberFormat="1" applyFont="1" applyAlignment="1">
      <alignment wrapText="1"/>
    </xf>
    <xf numFmtId="0" fontId="34" fillId="0" borderId="17" xfId="0" applyFont="1" applyBorder="1" applyAlignment="1">
      <alignment wrapText="1"/>
    </xf>
    <xf numFmtId="165" fontId="17" fillId="2" borderId="0" xfId="0" applyNumberFormat="1" applyFont="1" applyFill="1"/>
    <xf numFmtId="165" fontId="45" fillId="0" borderId="0" xfId="0" applyNumberFormat="1" applyFont="1" applyAlignment="1">
      <alignment vertical="center"/>
    </xf>
    <xf numFmtId="171" fontId="17" fillId="2" borderId="0" xfId="76" applyNumberFormat="1" applyFont="1" applyFill="1" applyBorder="1"/>
    <xf numFmtId="171" fontId="45" fillId="0" borderId="0" xfId="76" applyNumberFormat="1" applyFont="1" applyBorder="1" applyAlignment="1">
      <alignment vertical="center"/>
    </xf>
    <xf numFmtId="165" fontId="16" fillId="17" borderId="10" xfId="6" applyFont="1" applyFill="1" applyBorder="1" applyAlignment="1">
      <alignment horizontal="center" vertical="center" wrapText="1"/>
    </xf>
    <xf numFmtId="165" fontId="16" fillId="17" borderId="16" xfId="6" applyFont="1" applyFill="1" applyBorder="1" applyAlignment="1">
      <alignment horizontal="center" vertical="center" wrapText="1"/>
    </xf>
    <xf numFmtId="0" fontId="16" fillId="0" borderId="0" xfId="30" applyFont="1" applyAlignment="1">
      <alignment horizontal="center" vertical="center"/>
    </xf>
    <xf numFmtId="0" fontId="83" fillId="2" borderId="0" xfId="0" applyFont="1" applyFill="1" applyAlignment="1">
      <alignment horizontal="left" vertical="center" wrapText="1"/>
    </xf>
    <xf numFmtId="165" fontId="10" fillId="2" borderId="0" xfId="5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6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vertical="center"/>
    </xf>
    <xf numFmtId="0" fontId="66" fillId="0" borderId="0" xfId="0" applyFont="1" applyAlignment="1">
      <alignment vertical="center" wrapText="1"/>
    </xf>
    <xf numFmtId="0" fontId="72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2" fillId="0" borderId="0" xfId="0" applyFont="1" applyAlignment="1">
      <alignment vertical="center" wrapText="1"/>
    </xf>
    <xf numFmtId="165" fontId="41" fillId="17" borderId="10" xfId="6" applyFont="1" applyFill="1" applyBorder="1" applyAlignment="1">
      <alignment vertical="center"/>
    </xf>
    <xf numFmtId="0" fontId="5" fillId="17" borderId="17" xfId="30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4" fillId="3" borderId="0" xfId="76" applyNumberFormat="1" applyFont="1" applyFill="1" applyBorder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5" fontId="10" fillId="0" borderId="0" xfId="5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0" xfId="7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83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left" vertical="center"/>
    </xf>
    <xf numFmtId="4" fontId="8" fillId="17" borderId="3" xfId="0" quotePrefix="1" applyNumberFormat="1" applyFont="1" applyFill="1" applyBorder="1" applyAlignment="1">
      <alignment horizontal="center" vertical="center"/>
    </xf>
    <xf numFmtId="0" fontId="105" fillId="0" borderId="0" xfId="0" applyFont="1" applyAlignment="1">
      <alignment vertical="center"/>
    </xf>
    <xf numFmtId="0" fontId="42" fillId="17" borderId="0" xfId="0" applyFont="1" applyFill="1"/>
    <xf numFmtId="165" fontId="5" fillId="0" borderId="0" xfId="6" applyFont="1" applyFill="1" applyBorder="1" applyAlignment="1">
      <alignment vertical="center"/>
    </xf>
    <xf numFmtId="165" fontId="16" fillId="0" borderId="0" xfId="6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5" fillId="0" borderId="0" xfId="30" applyFont="1" applyAlignment="1">
      <alignment horizontal="center" vertical="center" wrapText="1"/>
    </xf>
    <xf numFmtId="0" fontId="16" fillId="0" borderId="0" xfId="30" applyFont="1" applyAlignment="1">
      <alignment horizontal="center" vertical="center" wrapText="1"/>
    </xf>
    <xf numFmtId="165" fontId="16" fillId="0" borderId="0" xfId="6" applyFont="1" applyFill="1" applyBorder="1" applyAlignment="1">
      <alignment vertical="center"/>
    </xf>
    <xf numFmtId="170" fontId="16" fillId="0" borderId="0" xfId="6" applyNumberFormat="1" applyFont="1" applyFill="1" applyBorder="1" applyAlignment="1">
      <alignment horizontal="center" vertical="center"/>
    </xf>
    <xf numFmtId="0" fontId="16" fillId="0" borderId="0" xfId="6" applyNumberFormat="1" applyFont="1" applyFill="1" applyBorder="1" applyAlignment="1">
      <alignment horizontal="center" vertical="center"/>
    </xf>
    <xf numFmtId="0" fontId="22" fillId="0" borderId="0" xfId="0" applyFont="1"/>
    <xf numFmtId="10" fontId="16" fillId="0" borderId="0" xfId="76" applyNumberFormat="1" applyFont="1" applyFill="1" applyBorder="1" applyAlignment="1">
      <alignment horizontal="center" vertical="center" wrapText="1"/>
    </xf>
    <xf numFmtId="4" fontId="16" fillId="0" borderId="0" xfId="76" applyNumberFormat="1" applyFont="1" applyFill="1" applyBorder="1" applyAlignment="1">
      <alignment horizontal="center" vertical="center" wrapText="1"/>
    </xf>
    <xf numFmtId="0" fontId="41" fillId="0" borderId="0" xfId="0" applyFont="1"/>
    <xf numFmtId="43" fontId="22" fillId="0" borderId="0" xfId="0" applyNumberFormat="1" applyFont="1"/>
    <xf numFmtId="165" fontId="17" fillId="0" borderId="0" xfId="0" applyNumberFormat="1" applyFont="1"/>
    <xf numFmtId="171" fontId="17" fillId="0" borderId="0" xfId="76" applyNumberFormat="1" applyFont="1" applyFill="1" applyBorder="1"/>
    <xf numFmtId="171" fontId="45" fillId="0" borderId="0" xfId="76" applyNumberFormat="1" applyFont="1" applyFill="1" applyBorder="1" applyAlignment="1">
      <alignment vertical="center"/>
    </xf>
    <xf numFmtId="165" fontId="5" fillId="45" borderId="10" xfId="6" applyFont="1" applyFill="1" applyBorder="1" applyAlignment="1">
      <alignment vertical="center"/>
    </xf>
    <xf numFmtId="4" fontId="0" fillId="19" borderId="3" xfId="0" applyNumberFormat="1" applyFill="1" applyBorder="1" applyAlignment="1">
      <alignment wrapText="1"/>
    </xf>
    <xf numFmtId="165" fontId="41" fillId="2" borderId="10" xfId="6" applyFont="1" applyFill="1" applyBorder="1" applyAlignment="1">
      <alignment vertical="center"/>
    </xf>
    <xf numFmtId="0" fontId="5" fillId="0" borderId="17" xfId="30" applyBorder="1" applyAlignment="1">
      <alignment horizontal="left" vertical="center" wrapText="1"/>
    </xf>
    <xf numFmtId="175" fontId="17" fillId="2" borderId="0" xfId="76" applyNumberFormat="1" applyFont="1" applyFill="1" applyBorder="1"/>
    <xf numFmtId="0" fontId="111" fillId="48" borderId="3" xfId="0" applyFont="1" applyFill="1" applyBorder="1" applyAlignment="1">
      <alignment horizontal="center" vertical="center" wrapText="1"/>
    </xf>
    <xf numFmtId="0" fontId="77" fillId="0" borderId="3" xfId="158" applyFont="1" applyBorder="1" applyAlignment="1">
      <alignment horizontal="left" vertical="center"/>
    </xf>
    <xf numFmtId="0" fontId="80" fillId="0" borderId="3" xfId="0" applyFont="1" applyBorder="1" applyAlignment="1">
      <alignment horizontal="center" vertical="center"/>
    </xf>
    <xf numFmtId="0" fontId="65" fillId="17" borderId="3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left" vertical="center"/>
    </xf>
    <xf numFmtId="0" fontId="38" fillId="0" borderId="3" xfId="0" applyFont="1" applyBorder="1" applyAlignment="1">
      <alignment horizontal="center" vertical="center"/>
    </xf>
    <xf numFmtId="10" fontId="38" fillId="0" borderId="3" xfId="76" applyNumberFormat="1" applyFont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72" fillId="2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2" fillId="2" borderId="0" xfId="0" applyFont="1" applyFill="1" applyAlignment="1">
      <alignment vertical="center" wrapText="1"/>
    </xf>
    <xf numFmtId="0" fontId="8" fillId="2" borderId="18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6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6" fillId="2" borderId="39" xfId="30" applyFont="1" applyFill="1" applyBorder="1" applyAlignment="1">
      <alignment horizontal="center" vertical="center"/>
    </xf>
    <xf numFmtId="0" fontId="0" fillId="0" borderId="3" xfId="0" applyBorder="1"/>
    <xf numFmtId="4" fontId="0" fillId="42" borderId="3" xfId="0" applyNumberFormat="1" applyFill="1" applyBorder="1" applyAlignment="1">
      <alignment wrapText="1"/>
    </xf>
    <xf numFmtId="0" fontId="27" fillId="0" borderId="3" xfId="0" applyFont="1" applyBorder="1" applyAlignment="1">
      <alignment horizontal="center"/>
    </xf>
    <xf numFmtId="0" fontId="27" fillId="2" borderId="3" xfId="0" applyFont="1" applyFill="1" applyBorder="1"/>
    <xf numFmtId="0" fontId="27" fillId="2" borderId="3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/>
    </xf>
    <xf numFmtId="4" fontId="0" fillId="2" borderId="3" xfId="0" applyNumberFormat="1" applyFill="1" applyBorder="1"/>
    <xf numFmtId="2" fontId="0" fillId="2" borderId="3" xfId="0" applyNumberFormat="1" applyFill="1" applyBorder="1"/>
    <xf numFmtId="4" fontId="0" fillId="19" borderId="3" xfId="0" applyNumberFormat="1" applyFill="1" applyBorder="1"/>
    <xf numFmtId="4" fontId="58" fillId="0" borderId="13" xfId="0" applyNumberFormat="1" applyFont="1" applyBorder="1"/>
    <xf numFmtId="2" fontId="58" fillId="0" borderId="13" xfId="0" applyNumberFormat="1" applyFont="1" applyBorder="1"/>
    <xf numFmtId="4" fontId="58" fillId="0" borderId="14" xfId="0" applyNumberFormat="1" applyFont="1" applyBorder="1"/>
    <xf numFmtId="0" fontId="16" fillId="50" borderId="3" xfId="30" applyFont="1" applyFill="1" applyBorder="1" applyAlignment="1">
      <alignment horizontal="center" vertical="center" wrapText="1"/>
    </xf>
    <xf numFmtId="0" fontId="58" fillId="0" borderId="19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2" fontId="102" fillId="0" borderId="56" xfId="145" applyNumberFormat="1" applyFont="1" applyBorder="1" applyAlignment="1">
      <alignment horizontal="right"/>
    </xf>
    <xf numFmtId="2" fontId="102" fillId="0" borderId="85" xfId="145" applyNumberFormat="1" applyFont="1" applyBorder="1" applyAlignment="1">
      <alignment horizontal="right"/>
    </xf>
    <xf numFmtId="0" fontId="102" fillId="0" borderId="86" xfId="145" applyFont="1" applyBorder="1" applyAlignment="1">
      <alignment horizontal="center"/>
    </xf>
    <xf numFmtId="2" fontId="102" fillId="0" borderId="87" xfId="145" applyNumberFormat="1" applyFont="1" applyBorder="1" applyAlignment="1">
      <alignment horizontal="right"/>
    </xf>
    <xf numFmtId="2" fontId="102" fillId="0" borderId="91" xfId="145" applyNumberFormat="1" applyFont="1" applyBorder="1" applyAlignment="1">
      <alignment horizontal="right"/>
    </xf>
    <xf numFmtId="2" fontId="102" fillId="17" borderId="92" xfId="145" applyNumberFormat="1" applyFont="1" applyFill="1" applyBorder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66" fillId="2" borderId="0" xfId="0" applyFont="1" applyFill="1" applyAlignment="1">
      <alignment vertical="center" wrapText="1"/>
    </xf>
    <xf numFmtId="4" fontId="40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66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7" fillId="2" borderId="0" xfId="0" applyFont="1" applyFill="1" applyAlignment="1">
      <alignment horizontal="left" vertical="center" wrapText="1"/>
    </xf>
    <xf numFmtId="0" fontId="62" fillId="2" borderId="0" xfId="0" applyFont="1" applyFill="1" applyAlignment="1">
      <alignment horizontal="left" vertical="center" wrapText="1"/>
    </xf>
    <xf numFmtId="10" fontId="4" fillId="2" borderId="0" xfId="76" applyNumberFormat="1" applyFont="1" applyFill="1" applyBorder="1" applyAlignment="1">
      <alignment horizontal="center" vertical="center"/>
    </xf>
    <xf numFmtId="0" fontId="61" fillId="2" borderId="0" xfId="0" applyFont="1" applyFill="1" applyAlignment="1">
      <alignment horizontal="left" vertical="center" wrapText="1"/>
    </xf>
    <xf numFmtId="4" fontId="8" fillId="0" borderId="0" xfId="0" quotePrefix="1" applyNumberFormat="1" applyFont="1" applyAlignment="1">
      <alignment horizontal="center" vertical="center"/>
    </xf>
    <xf numFmtId="4" fontId="8" fillId="2" borderId="0" xfId="0" quotePrefix="1" applyNumberFormat="1" applyFont="1" applyFill="1" applyAlignment="1">
      <alignment horizontal="center" vertical="center"/>
    </xf>
    <xf numFmtId="0" fontId="107" fillId="2" borderId="0" xfId="0" applyFont="1" applyFill="1" applyAlignment="1">
      <alignment horizontal="center" vertical="center" wrapText="1"/>
    </xf>
    <xf numFmtId="0" fontId="114" fillId="2" borderId="0" xfId="0" applyFont="1" applyFill="1" applyAlignment="1">
      <alignment vertical="center"/>
    </xf>
    <xf numFmtId="4" fontId="115" fillId="2" borderId="0" xfId="0" applyNumberFormat="1" applyFont="1" applyFill="1" applyAlignment="1">
      <alignment horizontal="center" vertical="center"/>
    </xf>
    <xf numFmtId="0" fontId="116" fillId="2" borderId="0" xfId="0" applyFont="1" applyFill="1" applyAlignment="1">
      <alignment horizontal="center" vertical="center"/>
    </xf>
    <xf numFmtId="2" fontId="115" fillId="2" borderId="0" xfId="0" applyNumberFormat="1" applyFont="1" applyFill="1" applyAlignment="1">
      <alignment horizontal="center" vertical="center"/>
    </xf>
    <xf numFmtId="4" fontId="116" fillId="2" borderId="0" xfId="0" applyNumberFormat="1" applyFont="1" applyFill="1" applyAlignment="1">
      <alignment horizontal="center" vertical="center"/>
    </xf>
    <xf numFmtId="0" fontId="117" fillId="2" borderId="0" xfId="0" applyFont="1" applyFill="1" applyAlignment="1">
      <alignment vertical="center" wrapText="1"/>
    </xf>
    <xf numFmtId="0" fontId="116" fillId="2" borderId="0" xfId="0" applyFont="1" applyFill="1" applyAlignment="1">
      <alignment horizontal="center" vertical="center" wrapText="1"/>
    </xf>
    <xf numFmtId="0" fontId="113" fillId="2" borderId="0" xfId="0" applyFont="1" applyFill="1" applyAlignment="1">
      <alignment horizontal="left" vertical="center" wrapText="1"/>
    </xf>
    <xf numFmtId="0" fontId="117" fillId="2" borderId="0" xfId="0" applyFont="1" applyFill="1" applyAlignment="1">
      <alignment horizontal="left" vertical="center" wrapText="1"/>
    </xf>
    <xf numFmtId="0" fontId="113" fillId="2" borderId="0" xfId="0" applyFont="1" applyFill="1" applyAlignment="1">
      <alignment horizontal="left" vertical="center"/>
    </xf>
    <xf numFmtId="168" fontId="115" fillId="2" borderId="0" xfId="0" applyNumberFormat="1" applyFont="1" applyFill="1" applyAlignment="1">
      <alignment horizontal="center" vertical="center"/>
    </xf>
    <xf numFmtId="165" fontId="119" fillId="2" borderId="0" xfId="5" applyFont="1" applyFill="1" applyBorder="1" applyAlignment="1">
      <alignment horizontal="center" vertical="center" wrapText="1"/>
    </xf>
    <xf numFmtId="0" fontId="119" fillId="2" borderId="0" xfId="0" applyFont="1" applyFill="1" applyAlignment="1">
      <alignment vertical="center"/>
    </xf>
    <xf numFmtId="10" fontId="116" fillId="2" borderId="0" xfId="0" applyNumberFormat="1" applyFont="1" applyFill="1" applyAlignment="1">
      <alignment horizontal="center" vertical="center"/>
    </xf>
    <xf numFmtId="0" fontId="115" fillId="2" borderId="0" xfId="0" applyFont="1" applyFill="1" applyAlignment="1">
      <alignment horizontal="left" vertical="center" wrapText="1"/>
    </xf>
    <xf numFmtId="2" fontId="115" fillId="2" borderId="0" xfId="0" applyNumberFormat="1" applyFont="1" applyFill="1" applyAlignment="1">
      <alignment horizontal="left" vertical="center"/>
    </xf>
    <xf numFmtId="0" fontId="115" fillId="2" borderId="0" xfId="0" applyFont="1" applyFill="1" applyAlignment="1">
      <alignment horizontal="left" vertical="center"/>
    </xf>
    <xf numFmtId="0" fontId="120" fillId="2" borderId="0" xfId="0" applyFont="1" applyFill="1" applyAlignment="1">
      <alignment horizontal="left" vertical="center" wrapText="1"/>
    </xf>
    <xf numFmtId="4" fontId="115" fillId="2" borderId="0" xfId="0" applyNumberFormat="1" applyFont="1" applyFill="1" applyAlignment="1">
      <alignment horizontal="left" vertical="center"/>
    </xf>
    <xf numFmtId="0" fontId="105" fillId="2" borderId="0" xfId="0" applyFont="1" applyFill="1" applyAlignment="1">
      <alignment horizontal="center" vertical="center" wrapText="1"/>
    </xf>
    <xf numFmtId="0" fontId="115" fillId="2" borderId="0" xfId="0" applyFont="1" applyFill="1" applyAlignment="1">
      <alignment horizontal="center" vertical="center"/>
    </xf>
    <xf numFmtId="0" fontId="115" fillId="2" borderId="0" xfId="0" applyFont="1" applyFill="1" applyAlignment="1">
      <alignment horizontal="center" vertical="center" wrapText="1"/>
    </xf>
    <xf numFmtId="49" fontId="116" fillId="2" borderId="0" xfId="0" applyNumberFormat="1" applyFont="1" applyFill="1" applyAlignment="1">
      <alignment horizontal="center" vertical="center"/>
    </xf>
    <xf numFmtId="0" fontId="118" fillId="2" borderId="0" xfId="0" applyFont="1" applyFill="1" applyAlignment="1">
      <alignment horizontal="left" vertical="center" wrapText="1"/>
    </xf>
    <xf numFmtId="10" fontId="116" fillId="2" borderId="0" xfId="76" applyNumberFormat="1" applyFont="1" applyFill="1" applyBorder="1" applyAlignment="1">
      <alignment horizontal="center" vertical="center"/>
    </xf>
    <xf numFmtId="170" fontId="16" fillId="2" borderId="0" xfId="6" applyNumberFormat="1" applyFont="1" applyFill="1" applyBorder="1" applyAlignment="1">
      <alignment horizontal="center" vertical="center"/>
    </xf>
    <xf numFmtId="0" fontId="16" fillId="2" borderId="0" xfId="6" applyNumberFormat="1" applyFont="1" applyFill="1" applyBorder="1" applyAlignment="1">
      <alignment horizontal="center" vertical="center"/>
    </xf>
    <xf numFmtId="165" fontId="16" fillId="2" borderId="0" xfId="6" applyFont="1" applyFill="1" applyBorder="1" applyAlignment="1">
      <alignment horizontal="center" vertical="center"/>
    </xf>
    <xf numFmtId="0" fontId="15" fillId="2" borderId="0" xfId="30" applyFont="1" applyFill="1" applyAlignment="1">
      <alignment horizontal="center" vertical="center" wrapText="1"/>
    </xf>
    <xf numFmtId="165" fontId="5" fillId="2" borderId="0" xfId="6" applyFont="1" applyFill="1" applyBorder="1" applyAlignment="1">
      <alignment vertical="center"/>
    </xf>
    <xf numFmtId="165" fontId="16" fillId="2" borderId="0" xfId="6" applyFont="1" applyFill="1" applyBorder="1" applyAlignment="1">
      <alignment vertical="center"/>
    </xf>
    <xf numFmtId="10" fontId="16" fillId="2" borderId="0" xfId="76" applyNumberFormat="1" applyFont="1" applyFill="1" applyBorder="1" applyAlignment="1">
      <alignment horizontal="center" vertical="center" wrapText="1"/>
    </xf>
    <xf numFmtId="4" fontId="16" fillId="2" borderId="0" xfId="76" applyNumberFormat="1" applyFont="1" applyFill="1" applyBorder="1" applyAlignment="1">
      <alignment horizontal="center" vertical="center" wrapText="1"/>
    </xf>
    <xf numFmtId="4" fontId="9" fillId="17" borderId="3" xfId="0" applyNumberFormat="1" applyFont="1" applyFill="1" applyBorder="1" applyAlignment="1">
      <alignment horizontal="center" vertical="center"/>
    </xf>
    <xf numFmtId="0" fontId="58" fillId="0" borderId="52" xfId="0" applyFont="1" applyBorder="1" applyAlignment="1">
      <alignment horizontal="center" wrapText="1"/>
    </xf>
    <xf numFmtId="0" fontId="58" fillId="0" borderId="46" xfId="0" applyFont="1" applyBorder="1" applyAlignment="1">
      <alignment horizontal="center" wrapText="1"/>
    </xf>
    <xf numFmtId="0" fontId="58" fillId="0" borderId="40" xfId="0" applyFont="1" applyBorder="1" applyAlignment="1">
      <alignment horizontal="center" wrapText="1"/>
    </xf>
    <xf numFmtId="0" fontId="58" fillId="0" borderId="53" xfId="0" applyFont="1" applyBorder="1" applyAlignment="1">
      <alignment horizont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left" vertical="center"/>
    </xf>
    <xf numFmtId="0" fontId="8" fillId="2" borderId="3" xfId="69" applyNumberFormat="1" applyFont="1" applyFill="1" applyBorder="1" applyAlignment="1">
      <alignment horizontal="center" vertical="center"/>
    </xf>
    <xf numFmtId="165" fontId="8" fillId="2" borderId="3" xfId="5" applyFont="1" applyFill="1" applyBorder="1" applyAlignment="1">
      <alignment vertical="center"/>
    </xf>
    <xf numFmtId="169" fontId="8" fillId="2" borderId="5" xfId="69" applyNumberFormat="1" applyFont="1" applyFill="1" applyBorder="1" applyAlignment="1">
      <alignment horizontal="right" vertical="center"/>
    </xf>
    <xf numFmtId="165" fontId="8" fillId="2" borderId="17" xfId="5" applyFont="1" applyFill="1" applyBorder="1" applyAlignment="1">
      <alignment horizontal="right" vertical="center"/>
    </xf>
    <xf numFmtId="171" fontId="8" fillId="2" borderId="3" xfId="0" applyNumberFormat="1" applyFont="1" applyFill="1" applyBorder="1" applyAlignment="1">
      <alignment horizontal="center" vertical="center"/>
    </xf>
    <xf numFmtId="10" fontId="9" fillId="2" borderId="3" xfId="0" applyNumberFormat="1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>
      <alignment horizontal="center" vertical="center"/>
    </xf>
    <xf numFmtId="10" fontId="4" fillId="2" borderId="47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4" fontId="8" fillId="2" borderId="3" xfId="0" quotePrefix="1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3" xfId="69" applyNumberFormat="1" applyFont="1" applyFill="1" applyBorder="1" applyAlignment="1">
      <alignment horizontal="center" vertical="center"/>
    </xf>
    <xf numFmtId="171" fontId="8" fillId="0" borderId="3" xfId="76" applyNumberFormat="1" applyFont="1" applyFill="1" applyBorder="1" applyAlignment="1">
      <alignment horizontal="center" vertical="center"/>
    </xf>
    <xf numFmtId="0" fontId="16" fillId="2" borderId="9" xfId="30" applyFont="1" applyFill="1" applyBorder="1" applyAlignment="1">
      <alignment horizontal="center" vertical="center" wrapText="1"/>
    </xf>
    <xf numFmtId="165" fontId="5" fillId="2" borderId="12" xfId="6" applyFont="1" applyFill="1" applyBorder="1" applyAlignment="1">
      <alignment vertical="center"/>
    </xf>
    <xf numFmtId="165" fontId="16" fillId="2" borderId="24" xfId="6" applyFont="1" applyFill="1" applyBorder="1" applyAlignment="1">
      <alignment vertical="center"/>
    </xf>
    <xf numFmtId="165" fontId="16" fillId="2" borderId="25" xfId="6" applyFont="1" applyFill="1" applyBorder="1" applyAlignment="1">
      <alignment vertical="center"/>
    </xf>
    <xf numFmtId="165" fontId="16" fillId="2" borderId="23" xfId="6" applyFont="1" applyFill="1" applyBorder="1" applyAlignment="1">
      <alignment horizontal="center" vertical="center" wrapText="1"/>
    </xf>
    <xf numFmtId="165" fontId="16" fillId="2" borderId="29" xfId="6" applyFont="1" applyFill="1" applyBorder="1" applyAlignment="1">
      <alignment horizontal="center" vertical="center" wrapText="1"/>
    </xf>
    <xf numFmtId="10" fontId="16" fillId="2" borderId="3" xfId="76" applyNumberFormat="1" applyFont="1" applyFill="1" applyBorder="1" applyAlignment="1">
      <alignment horizontal="center" vertical="center" wrapText="1"/>
    </xf>
    <xf numFmtId="10" fontId="16" fillId="2" borderId="12" xfId="76" applyNumberFormat="1" applyFont="1" applyFill="1" applyBorder="1" applyAlignment="1">
      <alignment horizontal="center" vertical="center" wrapText="1"/>
    </xf>
    <xf numFmtId="4" fontId="16" fillId="2" borderId="23" xfId="76" applyNumberFormat="1" applyFont="1" applyFill="1" applyBorder="1" applyAlignment="1">
      <alignment horizontal="center" vertical="center" wrapText="1"/>
    </xf>
    <xf numFmtId="4" fontId="16" fillId="2" borderId="29" xfId="76" applyNumberFormat="1" applyFont="1" applyFill="1" applyBorder="1" applyAlignment="1">
      <alignment horizontal="center" vertical="center" wrapText="1"/>
    </xf>
    <xf numFmtId="165" fontId="16" fillId="2" borderId="24" xfId="6" applyFont="1" applyFill="1" applyBorder="1" applyAlignment="1">
      <alignment horizontal="center" vertical="center" wrapText="1"/>
    </xf>
    <xf numFmtId="165" fontId="16" fillId="2" borderId="25" xfId="6" applyFont="1" applyFill="1" applyBorder="1" applyAlignment="1">
      <alignment horizontal="center" vertical="center" wrapText="1"/>
    </xf>
    <xf numFmtId="165" fontId="16" fillId="2" borderId="52" xfId="6" applyFont="1" applyFill="1" applyBorder="1" applyAlignment="1">
      <alignment horizontal="center" vertical="center" wrapText="1"/>
    </xf>
    <xf numFmtId="165" fontId="16" fillId="2" borderId="10" xfId="6" applyFont="1" applyFill="1" applyBorder="1" applyAlignment="1">
      <alignment horizontal="center" vertical="center" wrapText="1"/>
    </xf>
    <xf numFmtId="165" fontId="16" fillId="2" borderId="16" xfId="6" applyFont="1" applyFill="1" applyBorder="1" applyAlignment="1">
      <alignment horizontal="center" vertical="center" wrapText="1"/>
    </xf>
    <xf numFmtId="165" fontId="16" fillId="2" borderId="8" xfId="6" applyFont="1" applyFill="1" applyBorder="1" applyAlignment="1">
      <alignment horizontal="center" vertical="center" wrapText="1"/>
    </xf>
    <xf numFmtId="165" fontId="16" fillId="2" borderId="9" xfId="6" applyFont="1" applyFill="1" applyBorder="1" applyAlignment="1">
      <alignment horizontal="center" vertical="center" wrapText="1"/>
    </xf>
    <xf numFmtId="165" fontId="16" fillId="2" borderId="52" xfId="6" applyFont="1" applyFill="1" applyBorder="1" applyAlignment="1">
      <alignment horizontal="center" vertical="center"/>
    </xf>
    <xf numFmtId="0" fontId="16" fillId="2" borderId="14" xfId="30" applyFont="1" applyFill="1" applyBorder="1" applyAlignment="1">
      <alignment horizontal="center" vertical="center"/>
    </xf>
    <xf numFmtId="165" fontId="16" fillId="2" borderId="61" xfId="6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center" vertical="center"/>
    </xf>
    <xf numFmtId="0" fontId="8" fillId="0" borderId="3" xfId="75" applyNumberFormat="1" applyFont="1" applyFill="1" applyBorder="1" applyAlignment="1">
      <alignment horizontal="center" vertical="center"/>
    </xf>
    <xf numFmtId="165" fontId="8" fillId="0" borderId="3" xfId="12" applyFont="1" applyFill="1" applyBorder="1" applyAlignment="1">
      <alignment vertical="center"/>
    </xf>
    <xf numFmtId="169" fontId="8" fillId="0" borderId="5" xfId="75" applyNumberFormat="1" applyFont="1" applyFill="1" applyBorder="1" applyAlignment="1">
      <alignment horizontal="right" vertical="center"/>
    </xf>
    <xf numFmtId="165" fontId="8" fillId="0" borderId="17" xfId="12" applyFont="1" applyFill="1" applyBorder="1" applyAlignment="1">
      <alignment horizontal="right" vertical="center"/>
    </xf>
    <xf numFmtId="0" fontId="65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 wrapText="1"/>
    </xf>
    <xf numFmtId="0" fontId="9" fillId="0" borderId="3" xfId="75" applyNumberFormat="1" applyFont="1" applyFill="1" applyBorder="1" applyAlignment="1">
      <alignment horizontal="center" vertical="center"/>
    </xf>
    <xf numFmtId="168" fontId="80" fillId="18" borderId="3" xfId="0" applyNumberFormat="1" applyFont="1" applyFill="1" applyBorder="1" applyAlignment="1">
      <alignment horizontal="center" vertical="center" wrapText="1"/>
    </xf>
    <xf numFmtId="168" fontId="80" fillId="18" borderId="23" xfId="0" applyNumberFormat="1" applyFont="1" applyFill="1" applyBorder="1" applyAlignment="1">
      <alignment horizontal="center" vertical="center" wrapText="1"/>
    </xf>
    <xf numFmtId="17" fontId="0" fillId="0" borderId="0" xfId="0" applyNumberFormat="1"/>
    <xf numFmtId="168" fontId="80" fillId="52" borderId="3" xfId="0" applyNumberFormat="1" applyFont="1" applyFill="1" applyBorder="1" applyAlignment="1">
      <alignment horizontal="center" vertical="center" wrapText="1"/>
    </xf>
    <xf numFmtId="168" fontId="80" fillId="52" borderId="23" xfId="0" applyNumberFormat="1" applyFont="1" applyFill="1" applyBorder="1" applyAlignment="1">
      <alignment horizontal="center" vertical="center" wrapText="1"/>
    </xf>
    <xf numFmtId="168" fontId="80" fillId="5" borderId="3" xfId="0" applyNumberFormat="1" applyFont="1" applyFill="1" applyBorder="1" applyAlignment="1">
      <alignment horizontal="center" vertical="center" wrapText="1"/>
    </xf>
    <xf numFmtId="168" fontId="80" fillId="5" borderId="23" xfId="0" applyNumberFormat="1" applyFont="1" applyFill="1" applyBorder="1" applyAlignment="1">
      <alignment horizontal="center" vertical="center" wrapText="1"/>
    </xf>
    <xf numFmtId="17" fontId="0" fillId="5" borderId="0" xfId="0" applyNumberFormat="1" applyFill="1"/>
    <xf numFmtId="0" fontId="0" fillId="5" borderId="0" xfId="0" applyFill="1"/>
    <xf numFmtId="17" fontId="0" fillId="52" borderId="0" xfId="0" applyNumberFormat="1" applyFill="1"/>
    <xf numFmtId="0" fontId="0" fillId="52" borderId="0" xfId="0" applyFill="1"/>
    <xf numFmtId="0" fontId="125" fillId="0" borderId="0" xfId="159"/>
    <xf numFmtId="0" fontId="16" fillId="2" borderId="52" xfId="30" applyFont="1" applyFill="1" applyBorder="1" applyAlignment="1">
      <alignment horizontal="center" vertical="center"/>
    </xf>
    <xf numFmtId="4" fontId="8" fillId="17" borderId="0" xfId="0" applyNumberFormat="1" applyFont="1" applyFill="1" applyAlignment="1">
      <alignment horizontal="center" vertical="center"/>
    </xf>
    <xf numFmtId="4" fontId="9" fillId="17" borderId="0" xfId="0" applyNumberFormat="1" applyFont="1" applyFill="1" applyAlignment="1">
      <alignment horizontal="center" vertical="center"/>
    </xf>
    <xf numFmtId="0" fontId="16" fillId="2" borderId="7" xfId="30" applyFont="1" applyFill="1" applyBorder="1" applyAlignment="1">
      <alignment horizontal="center" vertical="center" wrapText="1"/>
    </xf>
    <xf numFmtId="165" fontId="5" fillId="2" borderId="52" xfId="6" applyFont="1" applyFill="1" applyBorder="1" applyAlignment="1">
      <alignment vertical="center"/>
    </xf>
    <xf numFmtId="165" fontId="16" fillId="2" borderId="52" xfId="6" applyFont="1" applyFill="1" applyBorder="1" applyAlignment="1">
      <alignment vertical="center"/>
    </xf>
    <xf numFmtId="170" fontId="16" fillId="2" borderId="52" xfId="6" applyNumberFormat="1" applyFont="1" applyFill="1" applyBorder="1" applyAlignment="1">
      <alignment horizontal="center" vertical="center"/>
    </xf>
    <xf numFmtId="0" fontId="16" fillId="2" borderId="52" xfId="6" applyNumberFormat="1" applyFont="1" applyFill="1" applyBorder="1" applyAlignment="1">
      <alignment horizontal="center" vertical="center"/>
    </xf>
    <xf numFmtId="165" fontId="16" fillId="2" borderId="48" xfId="6" applyFont="1" applyFill="1" applyBorder="1" applyAlignment="1">
      <alignment horizontal="center" vertical="center" wrapText="1"/>
    </xf>
    <xf numFmtId="0" fontId="15" fillId="2" borderId="49" xfId="30" applyFont="1" applyFill="1" applyBorder="1" applyAlignment="1">
      <alignment horizontal="center" vertical="center" wrapText="1"/>
    </xf>
    <xf numFmtId="0" fontId="77" fillId="0" borderId="0" xfId="158" applyFont="1" applyAlignment="1">
      <alignment horizontal="left" vertical="center"/>
    </xf>
    <xf numFmtId="0" fontId="80" fillId="0" borderId="0" xfId="0" applyFont="1" applyAlignment="1">
      <alignment horizontal="center" vertical="center"/>
    </xf>
    <xf numFmtId="0" fontId="65" fillId="17" borderId="0" xfId="0" applyFont="1" applyFill="1" applyAlignment="1">
      <alignment horizontal="center" vertical="center"/>
    </xf>
    <xf numFmtId="0" fontId="111" fillId="0" borderId="3" xfId="0" applyFont="1" applyBorder="1" applyAlignment="1">
      <alignment horizontal="center" vertical="center" wrapText="1"/>
    </xf>
    <xf numFmtId="0" fontId="80" fillId="17" borderId="3" xfId="0" applyFont="1" applyFill="1" applyBorder="1" applyAlignment="1">
      <alignment horizontal="center" vertical="center"/>
    </xf>
    <xf numFmtId="0" fontId="64" fillId="0" borderId="3" xfId="158" applyFont="1" applyBorder="1" applyAlignment="1">
      <alignment horizontal="left" vertical="center"/>
    </xf>
    <xf numFmtId="0" fontId="64" fillId="0" borderId="3" xfId="0" applyFont="1" applyBorder="1" applyAlignment="1">
      <alignment horizontal="center" vertical="center"/>
    </xf>
    <xf numFmtId="0" fontId="64" fillId="17" borderId="3" xfId="0" applyFont="1" applyFill="1" applyBorder="1" applyAlignment="1">
      <alignment horizontal="center" vertical="center"/>
    </xf>
    <xf numFmtId="177" fontId="6" fillId="2" borderId="0" xfId="0" applyNumberFormat="1" applyFont="1" applyFill="1"/>
    <xf numFmtId="0" fontId="45" fillId="2" borderId="17" xfId="0" applyFont="1" applyFill="1" applyBorder="1" applyAlignment="1">
      <alignment horizontal="center" vertical="center" wrapText="1"/>
    </xf>
    <xf numFmtId="0" fontId="45" fillId="2" borderId="30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10" fontId="22" fillId="2" borderId="0" xfId="76" applyNumberFormat="1" applyFont="1" applyFill="1"/>
    <xf numFmtId="4" fontId="0" fillId="0" borderId="3" xfId="0" applyNumberFormat="1" applyBorder="1" applyAlignment="1">
      <alignment wrapText="1"/>
    </xf>
    <xf numFmtId="2" fontId="16" fillId="12" borderId="3" xfId="30" applyNumberFormat="1" applyFont="1" applyFill="1" applyBorder="1" applyAlignment="1">
      <alignment horizontal="center" vertical="center" wrapText="1"/>
    </xf>
    <xf numFmtId="2" fontId="0" fillId="42" borderId="3" xfId="0" applyNumberFormat="1" applyFill="1" applyBorder="1" applyAlignment="1">
      <alignment wrapText="1"/>
    </xf>
    <xf numFmtId="0" fontId="16" fillId="12" borderId="3" xfId="30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wrapText="1"/>
    </xf>
    <xf numFmtId="0" fontId="16" fillId="18" borderId="3" xfId="30" applyFont="1" applyFill="1" applyBorder="1" applyAlignment="1">
      <alignment horizontal="center" vertical="center" wrapText="1"/>
    </xf>
    <xf numFmtId="4" fontId="0" fillId="55" borderId="3" xfId="0" applyNumberFormat="1" applyFill="1" applyBorder="1" applyAlignment="1">
      <alignment wrapText="1"/>
    </xf>
    <xf numFmtId="174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7" fontId="0" fillId="5" borderId="3" xfId="0" applyNumberFormat="1" applyFill="1" applyBorder="1" applyAlignment="1">
      <alignment horizontal="center"/>
    </xf>
    <xf numFmtId="17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" fontId="0" fillId="0" borderId="3" xfId="0" applyNumberFormat="1" applyBorder="1" applyAlignment="1">
      <alignment horizontal="center"/>
    </xf>
    <xf numFmtId="168" fontId="38" fillId="4" borderId="3" xfId="0" applyNumberFormat="1" applyFont="1" applyFill="1" applyBorder="1" applyAlignment="1">
      <alignment horizontal="center" vertical="center"/>
    </xf>
    <xf numFmtId="0" fontId="38" fillId="4" borderId="3" xfId="0" applyFont="1" applyFill="1" applyBorder="1" applyAlignment="1">
      <alignment horizontal="center" vertical="center"/>
    </xf>
    <xf numFmtId="0" fontId="0" fillId="17" borderId="9" xfId="0" applyFill="1" applyBorder="1"/>
    <xf numFmtId="0" fontId="61" fillId="17" borderId="8" xfId="0" applyFont="1" applyFill="1" applyBorder="1" applyAlignment="1">
      <alignment horizontal="center" vertical="center"/>
    </xf>
    <xf numFmtId="0" fontId="61" fillId="17" borderId="61" xfId="0" applyFont="1" applyFill="1" applyBorder="1" applyAlignment="1">
      <alignment horizontal="center" vertical="center"/>
    </xf>
    <xf numFmtId="2" fontId="102" fillId="17" borderId="99" xfId="145" applyNumberFormat="1" applyFont="1" applyFill="1" applyBorder="1" applyAlignment="1">
      <alignment horizontal="right"/>
    </xf>
    <xf numFmtId="2" fontId="102" fillId="0" borderId="101" xfId="145" applyNumberFormat="1" applyFont="1" applyBorder="1" applyAlignment="1">
      <alignment horizontal="right"/>
    </xf>
    <xf numFmtId="0" fontId="102" fillId="0" borderId="100" xfId="145" applyFont="1" applyBorder="1" applyAlignment="1">
      <alignment horizontal="center"/>
    </xf>
    <xf numFmtId="0" fontId="102" fillId="0" borderId="93" xfId="145" applyFont="1" applyBorder="1"/>
    <xf numFmtId="2" fontId="102" fillId="0" borderId="93" xfId="145" applyNumberFormat="1" applyFont="1" applyBorder="1"/>
    <xf numFmtId="4" fontId="102" fillId="0" borderId="93" xfId="145" applyNumberFormat="1" applyFont="1" applyBorder="1" applyAlignment="1">
      <alignment horizontal="right"/>
    </xf>
    <xf numFmtId="0" fontId="102" fillId="0" borderId="0" xfId="145" applyFont="1"/>
    <xf numFmtId="0" fontId="103" fillId="0" borderId="95" xfId="145" applyFont="1" applyBorder="1" applyAlignment="1">
      <alignment horizontal="center"/>
    </xf>
    <xf numFmtId="49" fontId="103" fillId="0" borderId="0" xfId="145" applyNumberFormat="1" applyFont="1" applyAlignment="1">
      <alignment horizontal="center"/>
    </xf>
    <xf numFmtId="0" fontId="103" fillId="0" borderId="97" xfId="145" applyFont="1" applyBorder="1" applyAlignment="1">
      <alignment horizontal="center"/>
    </xf>
    <xf numFmtId="0" fontId="103" fillId="0" borderId="98" xfId="145" applyFont="1" applyBorder="1" applyAlignment="1">
      <alignment horizontal="center"/>
    </xf>
    <xf numFmtId="4" fontId="103" fillId="0" borderId="98" xfId="145" applyNumberFormat="1" applyFont="1" applyBorder="1" applyAlignment="1">
      <alignment horizontal="center"/>
    </xf>
    <xf numFmtId="0" fontId="102" fillId="0" borderId="94" xfId="145" applyFont="1" applyBorder="1"/>
    <xf numFmtId="2" fontId="102" fillId="0" borderId="0" xfId="145" applyNumberFormat="1" applyFont="1"/>
    <xf numFmtId="0" fontId="104" fillId="0" borderId="54" xfId="145" applyFont="1" applyBorder="1" applyAlignment="1">
      <alignment horizontal="center"/>
    </xf>
    <xf numFmtId="4" fontId="102" fillId="0" borderId="0" xfId="145" applyNumberFormat="1" applyFont="1"/>
    <xf numFmtId="0" fontId="102" fillId="0" borderId="54" xfId="145" applyFont="1" applyBorder="1" applyAlignment="1">
      <alignment horizontal="center"/>
    </xf>
    <xf numFmtId="0" fontId="8" fillId="2" borderId="0" xfId="30" applyFont="1" applyFill="1" applyAlignment="1">
      <alignment wrapText="1"/>
    </xf>
    <xf numFmtId="0" fontId="27" fillId="16" borderId="0" xfId="30" applyFont="1" applyFill="1" applyAlignment="1">
      <alignment wrapText="1"/>
    </xf>
    <xf numFmtId="0" fontId="5" fillId="17" borderId="17" xfId="30" applyFill="1" applyBorder="1" applyAlignment="1">
      <alignment horizontal="center" vertical="center" wrapText="1"/>
    </xf>
    <xf numFmtId="0" fontId="29" fillId="1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6" fillId="52" borderId="3" xfId="30" applyFont="1" applyFill="1" applyBorder="1" applyAlignment="1">
      <alignment horizontal="center" vertical="center" wrapText="1"/>
    </xf>
    <xf numFmtId="4" fontId="0" fillId="52" borderId="3" xfId="0" applyNumberFormat="1" applyFill="1" applyBorder="1" applyAlignment="1">
      <alignment wrapText="1"/>
    </xf>
    <xf numFmtId="0" fontId="38" fillId="17" borderId="0" xfId="0" applyFont="1" applyFill="1"/>
    <xf numFmtId="2" fontId="42" fillId="52" borderId="13" xfId="0" applyNumberFormat="1" applyFont="1" applyFill="1" applyBorder="1" applyAlignment="1">
      <alignment horizontal="center"/>
    </xf>
    <xf numFmtId="10" fontId="42" fillId="52" borderId="3" xfId="76" applyNumberFormat="1" applyFont="1" applyFill="1" applyBorder="1" applyAlignment="1">
      <alignment horizontal="center"/>
    </xf>
    <xf numFmtId="0" fontId="103" fillId="0" borderId="94" xfId="145" applyFont="1" applyBorder="1"/>
    <xf numFmtId="2" fontId="103" fillId="0" borderId="0" xfId="145" applyNumberFormat="1" applyFont="1"/>
    <xf numFmtId="0" fontId="103" fillId="0" borderId="73" xfId="145" applyFont="1" applyBorder="1"/>
    <xf numFmtId="0" fontId="103" fillId="0" borderId="0" xfId="145" applyFont="1"/>
    <xf numFmtId="4" fontId="103" fillId="0" borderId="0" xfId="145" applyNumberFormat="1" applyFont="1"/>
    <xf numFmtId="0" fontId="103" fillId="0" borderId="0" xfId="145" applyFont="1" applyAlignment="1">
      <alignment horizontal="center"/>
    </xf>
    <xf numFmtId="0" fontId="103" fillId="0" borderId="73" xfId="145" applyFont="1" applyBorder="1" applyAlignment="1">
      <alignment horizontal="center"/>
    </xf>
    <xf numFmtId="2" fontId="103" fillId="0" borderId="73" xfId="145" applyNumberFormat="1" applyFont="1" applyBorder="1" applyAlignment="1">
      <alignment horizontal="center"/>
    </xf>
    <xf numFmtId="2" fontId="103" fillId="0" borderId="74" xfId="145" applyNumberFormat="1" applyFont="1" applyBorder="1" applyAlignment="1">
      <alignment horizontal="center"/>
    </xf>
    <xf numFmtId="0" fontId="103" fillId="0" borderId="96" xfId="145" applyFont="1" applyBorder="1" applyAlignment="1">
      <alignment horizontal="center"/>
    </xf>
    <xf numFmtId="2" fontId="103" fillId="0" borderId="96" xfId="145" applyNumberFormat="1" applyFont="1" applyBorder="1" applyAlignment="1">
      <alignment horizontal="center"/>
    </xf>
    <xf numFmtId="0" fontId="104" fillId="0" borderId="0" xfId="145" applyFont="1" applyAlignment="1">
      <alignment horizontal="center"/>
    </xf>
    <xf numFmtId="0" fontId="104" fillId="0" borderId="109" xfId="145" applyFont="1" applyBorder="1"/>
    <xf numFmtId="0" fontId="102" fillId="0" borderId="110" xfId="145" applyFont="1" applyBorder="1" applyAlignment="1">
      <alignment horizontal="center"/>
    </xf>
    <xf numFmtId="2" fontId="102" fillId="0" borderId="111" xfId="145" applyNumberFormat="1" applyFont="1" applyBorder="1" applyAlignment="1">
      <alignment horizontal="right"/>
    </xf>
    <xf numFmtId="4" fontId="102" fillId="0" borderId="111" xfId="145" applyNumberFormat="1" applyFont="1" applyBorder="1" applyAlignment="1">
      <alignment horizontal="right"/>
    </xf>
    <xf numFmtId="2" fontId="102" fillId="17" borderId="6" xfId="145" applyNumberFormat="1" applyFont="1" applyFill="1" applyBorder="1" applyAlignment="1">
      <alignment horizontal="right"/>
    </xf>
    <xf numFmtId="17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74" fontId="0" fillId="2" borderId="3" xfId="0" applyNumberFormat="1" applyFill="1" applyBorder="1" applyAlignment="1">
      <alignment horizontal="center"/>
    </xf>
    <xf numFmtId="174" fontId="0" fillId="0" borderId="3" xfId="69" applyNumberFormat="1" applyFont="1" applyBorder="1" applyAlignment="1">
      <alignment horizontal="center"/>
    </xf>
    <xf numFmtId="17" fontId="0" fillId="17" borderId="3" xfId="0" applyNumberFormat="1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174" fontId="0" fillId="17" borderId="3" xfId="0" applyNumberFormat="1" applyFill="1" applyBorder="1" applyAlignment="1">
      <alignment horizontal="center"/>
    </xf>
    <xf numFmtId="174" fontId="0" fillId="17" borderId="3" xfId="69" applyNumberFormat="1" applyFont="1" applyFill="1" applyBorder="1" applyAlignment="1">
      <alignment horizontal="center"/>
    </xf>
    <xf numFmtId="17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43" fontId="42" fillId="0" borderId="0" xfId="0" applyNumberFormat="1" applyFont="1"/>
    <xf numFmtId="0" fontId="65" fillId="2" borderId="0" xfId="0" applyFont="1" applyFill="1" applyAlignment="1">
      <alignment horizontal="center" vertical="top" wrapText="1"/>
    </xf>
    <xf numFmtId="0" fontId="65" fillId="2" borderId="0" xfId="0" applyFont="1" applyFill="1" applyAlignment="1">
      <alignment horizontal="center" vertical="center" wrapText="1"/>
    </xf>
    <xf numFmtId="0" fontId="5" fillId="52" borderId="17" xfId="30" applyFill="1" applyBorder="1" applyAlignment="1">
      <alignment horizontal="left" vertical="center" wrapText="1"/>
    </xf>
    <xf numFmtId="165" fontId="5" fillId="52" borderId="10" xfId="6" applyFont="1" applyFill="1" applyBorder="1" applyAlignment="1">
      <alignment vertical="center"/>
    </xf>
    <xf numFmtId="1" fontId="5" fillId="52" borderId="22" xfId="30" applyNumberFormat="1" applyFill="1" applyBorder="1" applyAlignment="1">
      <alignment horizontal="center" vertical="center" wrapText="1"/>
    </xf>
    <xf numFmtId="0" fontId="5" fillId="52" borderId="17" xfId="30" applyFill="1" applyBorder="1" applyAlignment="1">
      <alignment horizontal="center" vertical="center" wrapText="1"/>
    </xf>
    <xf numFmtId="165" fontId="5" fillId="52" borderId="3" xfId="6" applyFont="1" applyFill="1" applyBorder="1" applyAlignment="1">
      <alignment vertical="center"/>
    </xf>
    <xf numFmtId="2" fontId="22" fillId="2" borderId="0" xfId="0" applyNumberFormat="1" applyFont="1" applyFill="1"/>
    <xf numFmtId="10" fontId="22" fillId="2" borderId="0" xfId="0" applyNumberFormat="1" applyFont="1" applyFill="1"/>
    <xf numFmtId="0" fontId="109" fillId="2" borderId="0" xfId="0" applyFont="1" applyFill="1" applyAlignment="1">
      <alignment horizontal="center" vertical="center" wrapText="1"/>
    </xf>
    <xf numFmtId="0" fontId="65" fillId="0" borderId="0" xfId="0" applyFont="1" applyAlignment="1">
      <alignment horizontal="center" vertical="top" wrapText="1"/>
    </xf>
    <xf numFmtId="0" fontId="65" fillId="0" borderId="0" xfId="0" applyFont="1" applyAlignment="1">
      <alignment horizontal="center" vertical="center" wrapText="1"/>
    </xf>
    <xf numFmtId="4" fontId="57" fillId="0" borderId="0" xfId="0" applyNumberFormat="1" applyFont="1" applyAlignment="1">
      <alignment horizontal="center"/>
    </xf>
    <xf numFmtId="176" fontId="65" fillId="0" borderId="0" xfId="0" applyNumberFormat="1" applyFont="1" applyAlignment="1">
      <alignment horizontal="center" wrapText="1"/>
    </xf>
    <xf numFmtId="176" fontId="80" fillId="0" borderId="0" xfId="0" applyNumberFormat="1" applyFont="1" applyAlignment="1">
      <alignment horizontal="center" wrapText="1"/>
    </xf>
    <xf numFmtId="0" fontId="17" fillId="2" borderId="4" xfId="30" applyFont="1" applyFill="1" applyBorder="1" applyAlignment="1">
      <alignment horizontal="center" vertical="center" wrapText="1"/>
    </xf>
    <xf numFmtId="0" fontId="17" fillId="2" borderId="5" xfId="30" applyFont="1" applyFill="1" applyBorder="1" applyAlignment="1">
      <alignment horizontal="center" vertical="center" wrapText="1"/>
    </xf>
    <xf numFmtId="0" fontId="17" fillId="2" borderId="17" xfId="30" applyFont="1" applyFill="1" applyBorder="1" applyAlignment="1">
      <alignment horizontal="center" vertical="center" wrapText="1"/>
    </xf>
    <xf numFmtId="0" fontId="17" fillId="2" borderId="43" xfId="30" applyFont="1" applyFill="1" applyBorder="1" applyAlignment="1">
      <alignment horizontal="center" vertical="center" wrapText="1"/>
    </xf>
    <xf numFmtId="0" fontId="17" fillId="2" borderId="30" xfId="30" applyFont="1" applyFill="1" applyBorder="1" applyAlignment="1">
      <alignment horizontal="center" vertical="center" wrapText="1"/>
    </xf>
    <xf numFmtId="0" fontId="17" fillId="2" borderId="41" xfId="30" applyFont="1" applyFill="1" applyBorder="1" applyAlignment="1">
      <alignment horizontal="center" vertical="center" wrapText="1"/>
    </xf>
    <xf numFmtId="0" fontId="17" fillId="2" borderId="0" xfId="30" applyFont="1" applyFill="1" applyAlignment="1">
      <alignment horizontal="center" vertical="center" wrapText="1"/>
    </xf>
    <xf numFmtId="0" fontId="17" fillId="2" borderId="57" xfId="30" applyFont="1" applyFill="1" applyBorder="1" applyAlignment="1">
      <alignment horizontal="center" vertical="center" wrapText="1"/>
    </xf>
    <xf numFmtId="0" fontId="17" fillId="2" borderId="58" xfId="30" applyFont="1" applyFill="1" applyBorder="1" applyAlignment="1">
      <alignment horizontal="center" vertical="center" wrapText="1"/>
    </xf>
    <xf numFmtId="0" fontId="17" fillId="2" borderId="21" xfId="30" applyFont="1" applyFill="1" applyBorder="1" applyAlignment="1">
      <alignment horizontal="center" vertical="center" wrapText="1"/>
    </xf>
    <xf numFmtId="0" fontId="17" fillId="2" borderId="22" xfId="30" applyFont="1" applyFill="1" applyBorder="1" applyAlignment="1">
      <alignment horizontal="center" vertical="center" wrapText="1"/>
    </xf>
    <xf numFmtId="0" fontId="17" fillId="2" borderId="40" xfId="30" applyFont="1" applyFill="1" applyBorder="1" applyAlignment="1">
      <alignment horizontal="center" vertical="center" wrapText="1"/>
    </xf>
    <xf numFmtId="0" fontId="17" fillId="2" borderId="44" xfId="30" applyFont="1" applyFill="1" applyBorder="1" applyAlignment="1">
      <alignment horizontal="center" vertical="center" wrapText="1"/>
    </xf>
    <xf numFmtId="0" fontId="16" fillId="0" borderId="0" xfId="30" applyFont="1" applyAlignment="1">
      <alignment horizontal="center" vertical="center"/>
    </xf>
    <xf numFmtId="0" fontId="16" fillId="0" borderId="52" xfId="30" applyFont="1" applyBorder="1" applyAlignment="1">
      <alignment horizontal="center" vertical="center"/>
    </xf>
    <xf numFmtId="0" fontId="16" fillId="2" borderId="30" xfId="30" applyFont="1" applyFill="1" applyBorder="1" applyAlignment="1">
      <alignment horizontal="center" vertical="center"/>
    </xf>
    <xf numFmtId="0" fontId="16" fillId="2" borderId="41" xfId="30" applyFont="1" applyFill="1" applyBorder="1" applyAlignment="1">
      <alignment horizontal="center" vertical="center"/>
    </xf>
    <xf numFmtId="0" fontId="16" fillId="2" borderId="0" xfId="30" applyFont="1" applyFill="1" applyAlignment="1">
      <alignment horizontal="center" vertical="center"/>
    </xf>
    <xf numFmtId="170" fontId="16" fillId="2" borderId="42" xfId="6" applyNumberFormat="1" applyFont="1" applyFill="1" applyBorder="1" applyAlignment="1">
      <alignment horizontal="center" vertical="center"/>
    </xf>
    <xf numFmtId="170" fontId="16" fillId="2" borderId="7" xfId="6" applyNumberFormat="1" applyFont="1" applyFill="1" applyBorder="1" applyAlignment="1">
      <alignment horizontal="center" vertical="center"/>
    </xf>
    <xf numFmtId="0" fontId="16" fillId="2" borderId="17" xfId="30" applyFont="1" applyFill="1" applyBorder="1" applyAlignment="1">
      <alignment horizontal="center" vertical="center" wrapText="1"/>
    </xf>
    <xf numFmtId="0" fontId="16" fillId="2" borderId="3" xfId="30" applyFont="1" applyFill="1" applyBorder="1" applyAlignment="1">
      <alignment horizontal="center" vertical="center" wrapText="1"/>
    </xf>
    <xf numFmtId="1" fontId="16" fillId="2" borderId="3" xfId="6" applyNumberFormat="1" applyFont="1" applyFill="1" applyBorder="1" applyAlignment="1">
      <alignment horizontal="center" vertical="center"/>
    </xf>
    <xf numFmtId="0" fontId="16" fillId="2" borderId="12" xfId="6" applyNumberFormat="1" applyFont="1" applyFill="1" applyBorder="1" applyAlignment="1">
      <alignment horizontal="center" vertical="center"/>
    </xf>
    <xf numFmtId="0" fontId="16" fillId="2" borderId="39" xfId="30" applyFont="1" applyFill="1" applyBorder="1" applyAlignment="1">
      <alignment horizontal="center" vertical="center"/>
    </xf>
    <xf numFmtId="0" fontId="16" fillId="2" borderId="13" xfId="30" applyFont="1" applyFill="1" applyBorder="1" applyAlignment="1">
      <alignment horizontal="center" vertical="center"/>
    </xf>
    <xf numFmtId="0" fontId="17" fillId="2" borderId="11" xfId="30" applyFont="1" applyFill="1" applyBorder="1" applyAlignment="1">
      <alignment horizontal="center" vertical="center" wrapText="1"/>
    </xf>
    <xf numFmtId="0" fontId="17" fillId="2" borderId="3" xfId="3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7" fillId="2" borderId="55" xfId="30" applyFont="1" applyFill="1" applyBorder="1" applyAlignment="1">
      <alignment horizontal="center" vertical="center" wrapText="1"/>
    </xf>
    <xf numFmtId="0" fontId="17" fillId="2" borderId="23" xfId="30" applyFont="1" applyFill="1" applyBorder="1" applyAlignment="1">
      <alignment horizontal="center" vertical="center" wrapText="1"/>
    </xf>
    <xf numFmtId="0" fontId="15" fillId="16" borderId="42" xfId="30" applyFont="1" applyFill="1" applyBorder="1" applyAlignment="1">
      <alignment horizontal="center" vertical="center" wrapText="1"/>
    </xf>
    <xf numFmtId="0" fontId="15" fillId="16" borderId="49" xfId="30" applyFont="1" applyFill="1" applyBorder="1" applyAlignment="1">
      <alignment horizontal="center" vertical="center" wrapText="1"/>
    </xf>
    <xf numFmtId="0" fontId="15" fillId="16" borderId="7" xfId="30" applyFont="1" applyFill="1" applyBorder="1" applyAlignment="1">
      <alignment horizontal="center" vertical="center" wrapText="1"/>
    </xf>
    <xf numFmtId="0" fontId="16" fillId="2" borderId="52" xfId="3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 wrapText="1"/>
    </xf>
    <xf numFmtId="0" fontId="73" fillId="2" borderId="46" xfId="0" applyFont="1" applyFill="1" applyBorder="1" applyAlignment="1">
      <alignment horizontal="center" vertical="center" wrapText="1"/>
    </xf>
    <xf numFmtId="0" fontId="73" fillId="2" borderId="53" xfId="0" applyFont="1" applyFill="1" applyBorder="1" applyAlignment="1">
      <alignment horizontal="center" vertical="center" wrapText="1"/>
    </xf>
    <xf numFmtId="0" fontId="73" fillId="2" borderId="47" xfId="0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29" fillId="2" borderId="46" xfId="0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 wrapText="1"/>
    </xf>
    <xf numFmtId="0" fontId="16" fillId="2" borderId="42" xfId="30" applyFont="1" applyFill="1" applyBorder="1" applyAlignment="1">
      <alignment horizontal="center" vertical="center" wrapText="1"/>
    </xf>
    <xf numFmtId="0" fontId="0" fillId="2" borderId="49" xfId="0" applyFill="1" applyBorder="1"/>
    <xf numFmtId="0" fontId="0" fillId="2" borderId="7" xfId="0" applyFill="1" applyBorder="1"/>
    <xf numFmtId="0" fontId="0" fillId="2" borderId="50" xfId="0" applyFill="1" applyBorder="1"/>
    <xf numFmtId="0" fontId="0" fillId="2" borderId="51" xfId="0" applyFill="1" applyBorder="1"/>
    <xf numFmtId="0" fontId="0" fillId="2" borderId="48" xfId="0" applyFill="1" applyBorder="1"/>
    <xf numFmtId="0" fontId="15" fillId="18" borderId="42" xfId="30" applyFont="1" applyFill="1" applyBorder="1" applyAlignment="1">
      <alignment horizontal="center" vertical="center" wrapText="1"/>
    </xf>
    <xf numFmtId="0" fontId="15" fillId="18" borderId="49" xfId="30" applyFont="1" applyFill="1" applyBorder="1" applyAlignment="1">
      <alignment horizontal="center" vertical="center" wrapText="1"/>
    </xf>
    <xf numFmtId="0" fontId="15" fillId="18" borderId="7" xfId="30" applyFont="1" applyFill="1" applyBorder="1" applyAlignment="1">
      <alignment horizontal="center" vertical="center" wrapText="1"/>
    </xf>
    <xf numFmtId="0" fontId="15" fillId="47" borderId="42" xfId="30" applyFont="1" applyFill="1" applyBorder="1" applyAlignment="1">
      <alignment horizontal="center" vertical="center" wrapText="1"/>
    </xf>
    <xf numFmtId="0" fontId="15" fillId="47" borderId="49" xfId="30" applyFont="1" applyFill="1" applyBorder="1" applyAlignment="1">
      <alignment horizontal="center" vertical="center" wrapText="1"/>
    </xf>
    <xf numFmtId="0" fontId="15" fillId="47" borderId="7" xfId="30" applyFont="1" applyFill="1" applyBorder="1" applyAlignment="1">
      <alignment horizontal="center" vertical="center" wrapText="1"/>
    </xf>
    <xf numFmtId="0" fontId="15" fillId="12" borderId="42" xfId="30" applyFont="1" applyFill="1" applyBorder="1" applyAlignment="1">
      <alignment horizontal="center" vertical="center" wrapText="1"/>
    </xf>
    <xf numFmtId="0" fontId="15" fillId="12" borderId="49" xfId="30" applyFont="1" applyFill="1" applyBorder="1" applyAlignment="1">
      <alignment horizontal="center" vertical="center" wrapText="1"/>
    </xf>
    <xf numFmtId="0" fontId="15" fillId="12" borderId="7" xfId="30" applyFont="1" applyFill="1" applyBorder="1" applyAlignment="1">
      <alignment horizontal="center" vertical="center" wrapText="1"/>
    </xf>
    <xf numFmtId="0" fontId="15" fillId="15" borderId="42" xfId="30" applyFont="1" applyFill="1" applyBorder="1" applyAlignment="1">
      <alignment horizontal="center" vertical="center" wrapText="1"/>
    </xf>
    <xf numFmtId="0" fontId="15" fillId="15" borderId="49" xfId="30" applyFont="1" applyFill="1" applyBorder="1" applyAlignment="1">
      <alignment horizontal="center" vertical="center" wrapText="1"/>
    </xf>
    <xf numFmtId="0" fontId="15" fillId="15" borderId="7" xfId="30" applyFont="1" applyFill="1" applyBorder="1" applyAlignment="1">
      <alignment horizontal="center" vertical="center" wrapText="1"/>
    </xf>
    <xf numFmtId="0" fontId="15" fillId="49" borderId="42" xfId="30" applyFont="1" applyFill="1" applyBorder="1" applyAlignment="1">
      <alignment horizontal="center" vertical="center" wrapText="1"/>
    </xf>
    <xf numFmtId="0" fontId="15" fillId="49" borderId="49" xfId="30" applyFont="1" applyFill="1" applyBorder="1" applyAlignment="1">
      <alignment horizontal="center" vertical="center" wrapText="1"/>
    </xf>
    <xf numFmtId="0" fontId="15" fillId="49" borderId="7" xfId="30" applyFont="1" applyFill="1" applyBorder="1" applyAlignment="1">
      <alignment horizontal="center" vertical="center" wrapText="1"/>
    </xf>
    <xf numFmtId="0" fontId="15" fillId="50" borderId="42" xfId="30" applyFont="1" applyFill="1" applyBorder="1" applyAlignment="1">
      <alignment horizontal="center" vertical="center" wrapText="1"/>
    </xf>
    <xf numFmtId="0" fontId="15" fillId="50" borderId="49" xfId="30" applyFont="1" applyFill="1" applyBorder="1" applyAlignment="1">
      <alignment horizontal="center" vertical="center" wrapText="1"/>
    </xf>
    <xf numFmtId="0" fontId="15" fillId="50" borderId="7" xfId="3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108" fillId="46" borderId="42" xfId="30" applyFont="1" applyFill="1" applyBorder="1" applyAlignment="1">
      <alignment horizontal="center" vertical="center" wrapText="1"/>
    </xf>
    <xf numFmtId="0" fontId="108" fillId="46" borderId="49" xfId="30" applyFont="1" applyFill="1" applyBorder="1" applyAlignment="1">
      <alignment horizontal="center" vertical="center" wrapText="1"/>
    </xf>
    <xf numFmtId="0" fontId="108" fillId="46" borderId="7" xfId="30" applyFont="1" applyFill="1" applyBorder="1" applyAlignment="1">
      <alignment horizontal="center" vertical="center" wrapText="1"/>
    </xf>
    <xf numFmtId="0" fontId="15" fillId="9" borderId="42" xfId="30" applyFont="1" applyFill="1" applyBorder="1" applyAlignment="1">
      <alignment horizontal="center" vertical="center" wrapText="1"/>
    </xf>
    <xf numFmtId="0" fontId="15" fillId="9" borderId="49" xfId="30" applyFont="1" applyFill="1" applyBorder="1" applyAlignment="1">
      <alignment horizontal="center" vertical="center" wrapText="1"/>
    </xf>
    <xf numFmtId="0" fontId="15" fillId="9" borderId="7" xfId="30" applyFont="1" applyFill="1" applyBorder="1" applyAlignment="1">
      <alignment horizontal="center" vertical="center" wrapText="1"/>
    </xf>
    <xf numFmtId="0" fontId="15" fillId="17" borderId="42" xfId="30" applyFont="1" applyFill="1" applyBorder="1" applyAlignment="1">
      <alignment horizontal="center" vertical="center" wrapText="1"/>
    </xf>
    <xf numFmtId="0" fontId="15" fillId="17" borderId="49" xfId="30" applyFont="1" applyFill="1" applyBorder="1" applyAlignment="1">
      <alignment horizontal="center" vertical="center" wrapText="1"/>
    </xf>
    <xf numFmtId="0" fontId="15" fillId="17" borderId="7" xfId="3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left" vertical="center"/>
    </xf>
    <xf numFmtId="0" fontId="15" fillId="19" borderId="42" xfId="30" applyFont="1" applyFill="1" applyBorder="1" applyAlignment="1">
      <alignment horizontal="center" vertical="center" wrapText="1"/>
    </xf>
    <xf numFmtId="0" fontId="15" fillId="19" borderId="49" xfId="30" applyFont="1" applyFill="1" applyBorder="1" applyAlignment="1">
      <alignment horizontal="center" vertical="center" wrapText="1"/>
    </xf>
    <xf numFmtId="0" fontId="15" fillId="19" borderId="7" xfId="30" applyFont="1" applyFill="1" applyBorder="1" applyAlignment="1">
      <alignment horizontal="center" vertical="center" wrapText="1"/>
    </xf>
    <xf numFmtId="0" fontId="15" fillId="44" borderId="42" xfId="30" applyFont="1" applyFill="1" applyBorder="1" applyAlignment="1">
      <alignment horizontal="center" vertical="center" wrapText="1"/>
    </xf>
    <xf numFmtId="0" fontId="15" fillId="44" borderId="49" xfId="30" applyFont="1" applyFill="1" applyBorder="1" applyAlignment="1">
      <alignment horizontal="center" vertical="center" wrapText="1"/>
    </xf>
    <xf numFmtId="0" fontId="15" fillId="44" borderId="7" xfId="30" applyFont="1" applyFill="1" applyBorder="1" applyAlignment="1">
      <alignment horizontal="center" vertical="center" wrapText="1"/>
    </xf>
    <xf numFmtId="0" fontId="108" fillId="43" borderId="42" xfId="30" applyFont="1" applyFill="1" applyBorder="1" applyAlignment="1">
      <alignment horizontal="center" vertical="center" wrapText="1"/>
    </xf>
    <xf numFmtId="0" fontId="108" fillId="43" borderId="49" xfId="30" applyFont="1" applyFill="1" applyBorder="1" applyAlignment="1">
      <alignment horizontal="center" vertical="center" wrapText="1"/>
    </xf>
    <xf numFmtId="0" fontId="108" fillId="43" borderId="7" xfId="30" applyFont="1" applyFill="1" applyBorder="1" applyAlignment="1">
      <alignment horizontal="center" vertical="center" wrapText="1"/>
    </xf>
    <xf numFmtId="0" fontId="15" fillId="45" borderId="42" xfId="30" applyFont="1" applyFill="1" applyBorder="1" applyAlignment="1">
      <alignment horizontal="center" vertical="center" wrapText="1"/>
    </xf>
    <xf numFmtId="0" fontId="15" fillId="45" borderId="49" xfId="30" applyFont="1" applyFill="1" applyBorder="1" applyAlignment="1">
      <alignment horizontal="center" vertical="center" wrapText="1"/>
    </xf>
    <xf numFmtId="0" fontId="15" fillId="45" borderId="7" xfId="30" applyFont="1" applyFill="1" applyBorder="1" applyAlignment="1">
      <alignment horizontal="center" vertical="center" wrapText="1"/>
    </xf>
    <xf numFmtId="0" fontId="15" fillId="51" borderId="42" xfId="30" applyFont="1" applyFill="1" applyBorder="1" applyAlignment="1">
      <alignment horizontal="center" vertical="center" wrapText="1"/>
    </xf>
    <xf numFmtId="0" fontId="15" fillId="51" borderId="49" xfId="30" applyFont="1" applyFill="1" applyBorder="1" applyAlignment="1">
      <alignment horizontal="center" vertical="center" wrapText="1"/>
    </xf>
    <xf numFmtId="0" fontId="15" fillId="51" borderId="7" xfId="30" applyFont="1" applyFill="1" applyBorder="1" applyAlignment="1">
      <alignment horizontal="center" vertical="center" wrapText="1"/>
    </xf>
    <xf numFmtId="0" fontId="15" fillId="54" borderId="42" xfId="30" applyFont="1" applyFill="1" applyBorder="1" applyAlignment="1">
      <alignment horizontal="center" vertical="center" wrapText="1"/>
    </xf>
    <xf numFmtId="0" fontId="15" fillId="54" borderId="49" xfId="30" applyFont="1" applyFill="1" applyBorder="1" applyAlignment="1">
      <alignment horizontal="center" vertical="center" wrapText="1"/>
    </xf>
    <xf numFmtId="0" fontId="15" fillId="54" borderId="7" xfId="30" applyFont="1" applyFill="1" applyBorder="1" applyAlignment="1">
      <alignment horizontal="center" vertical="center" wrapText="1"/>
    </xf>
    <xf numFmtId="0" fontId="15" fillId="57" borderId="42" xfId="30" applyFont="1" applyFill="1" applyBorder="1" applyAlignment="1">
      <alignment horizontal="center" vertical="center" wrapText="1"/>
    </xf>
    <xf numFmtId="0" fontId="15" fillId="57" borderId="49" xfId="30" applyFont="1" applyFill="1" applyBorder="1" applyAlignment="1">
      <alignment horizontal="center" vertical="center" wrapText="1"/>
    </xf>
    <xf numFmtId="0" fontId="15" fillId="57" borderId="7" xfId="30" applyFont="1" applyFill="1" applyBorder="1" applyAlignment="1">
      <alignment horizontal="center" vertical="center" wrapText="1"/>
    </xf>
    <xf numFmtId="0" fontId="15" fillId="58" borderId="42" xfId="30" applyFont="1" applyFill="1" applyBorder="1" applyAlignment="1">
      <alignment horizontal="center" vertical="center" wrapText="1"/>
    </xf>
    <xf numFmtId="0" fontId="15" fillId="58" borderId="49" xfId="30" applyFont="1" applyFill="1" applyBorder="1" applyAlignment="1">
      <alignment horizontal="center" vertical="center" wrapText="1"/>
    </xf>
    <xf numFmtId="0" fontId="15" fillId="58" borderId="7" xfId="30" applyFont="1" applyFill="1" applyBorder="1" applyAlignment="1">
      <alignment horizontal="center" vertical="center" wrapText="1"/>
    </xf>
    <xf numFmtId="0" fontId="15" fillId="52" borderId="42" xfId="30" applyFont="1" applyFill="1" applyBorder="1" applyAlignment="1">
      <alignment horizontal="center" vertical="center" wrapText="1"/>
    </xf>
    <xf numFmtId="0" fontId="15" fillId="52" borderId="49" xfId="30" applyFont="1" applyFill="1" applyBorder="1" applyAlignment="1">
      <alignment horizontal="center" vertical="center" wrapText="1"/>
    </xf>
    <xf numFmtId="0" fontId="15" fillId="52" borderId="7" xfId="30" applyFont="1" applyFill="1" applyBorder="1" applyAlignment="1">
      <alignment horizontal="center" vertical="center" wrapText="1"/>
    </xf>
    <xf numFmtId="0" fontId="15" fillId="59" borderId="42" xfId="30" applyFont="1" applyFill="1" applyBorder="1" applyAlignment="1">
      <alignment horizontal="center" vertical="center" wrapText="1"/>
    </xf>
    <xf numFmtId="0" fontId="15" fillId="59" borderId="49" xfId="30" applyFont="1" applyFill="1" applyBorder="1" applyAlignment="1">
      <alignment horizontal="center" vertical="center" wrapText="1"/>
    </xf>
    <xf numFmtId="0" fontId="15" fillId="59" borderId="7" xfId="30" applyFont="1" applyFill="1" applyBorder="1" applyAlignment="1">
      <alignment horizontal="center" vertical="center" wrapText="1"/>
    </xf>
    <xf numFmtId="0" fontId="8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65" fontId="10" fillId="2" borderId="0" xfId="5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63" xfId="0" applyFont="1" applyFill="1" applyBorder="1" applyAlignment="1">
      <alignment horizontal="left" vertical="center"/>
    </xf>
    <xf numFmtId="10" fontId="4" fillId="2" borderId="36" xfId="0" applyNumberFormat="1" applyFont="1" applyFill="1" applyBorder="1" applyAlignment="1">
      <alignment horizontal="center" vertical="center"/>
    </xf>
    <xf numFmtId="10" fontId="4" fillId="2" borderId="37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10" fontId="4" fillId="2" borderId="5" xfId="0" applyNumberFormat="1" applyFont="1" applyFill="1" applyBorder="1" applyAlignment="1">
      <alignment horizontal="center" vertical="center"/>
    </xf>
    <xf numFmtId="10" fontId="4" fillId="2" borderId="38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left" vertical="center" wrapText="1"/>
    </xf>
    <xf numFmtId="0" fontId="6" fillId="2" borderId="51" xfId="0" applyFont="1" applyFill="1" applyBorder="1" applyAlignment="1">
      <alignment horizontal="left" vertical="center" wrapText="1"/>
    </xf>
    <xf numFmtId="0" fontId="6" fillId="2" borderId="48" xfId="0" applyFont="1" applyFill="1" applyBorder="1" applyAlignment="1">
      <alignment horizontal="left" vertical="center" wrapText="1"/>
    </xf>
    <xf numFmtId="10" fontId="4" fillId="2" borderId="30" xfId="0" applyNumberFormat="1" applyFont="1" applyFill="1" applyBorder="1" applyAlignment="1">
      <alignment horizontal="center" vertical="center"/>
    </xf>
    <xf numFmtId="10" fontId="4" fillId="2" borderId="31" xfId="0" applyNumberFormat="1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0" fontId="4" fillId="2" borderId="42" xfId="76" applyNumberFormat="1" applyFont="1" applyFill="1" applyBorder="1" applyAlignment="1">
      <alignment horizontal="center" vertical="center"/>
    </xf>
    <xf numFmtId="10" fontId="4" fillId="2" borderId="49" xfId="76" applyNumberFormat="1" applyFont="1" applyFill="1" applyBorder="1" applyAlignment="1">
      <alignment horizontal="center" vertical="center"/>
    </xf>
    <xf numFmtId="10" fontId="4" fillId="2" borderId="7" xfId="76" applyNumberFormat="1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10" fontId="8" fillId="2" borderId="4" xfId="0" applyNumberFormat="1" applyFont="1" applyFill="1" applyBorder="1" applyAlignment="1">
      <alignment horizontal="left" vertical="center"/>
    </xf>
    <xf numFmtId="10" fontId="8" fillId="2" borderId="5" xfId="0" applyNumberFormat="1" applyFont="1" applyFill="1" applyBorder="1" applyAlignment="1">
      <alignment horizontal="left" vertical="center"/>
    </xf>
    <xf numFmtId="10" fontId="8" fillId="2" borderId="17" xfId="0" applyNumberFormat="1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39" fillId="2" borderId="0" xfId="0" applyFont="1" applyFill="1" applyAlignment="1">
      <alignment horizontal="left" vertical="center" wrapText="1"/>
    </xf>
    <xf numFmtId="0" fontId="6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38" fillId="2" borderId="5" xfId="0" applyFont="1" applyFill="1" applyBorder="1" applyAlignment="1">
      <alignment horizontal="center" vertical="center"/>
    </xf>
    <xf numFmtId="0" fontId="38" fillId="2" borderId="17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4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3" fillId="2" borderId="0" xfId="0" applyFont="1" applyFill="1" applyAlignment="1">
      <alignment horizontal="left" vertical="center" wrapText="1"/>
    </xf>
    <xf numFmtId="0" fontId="67" fillId="2" borderId="0" xfId="0" applyFont="1" applyFill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0" fillId="2" borderId="5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39" fillId="2" borderId="19" xfId="0" applyFont="1" applyFill="1" applyBorder="1" applyAlignment="1">
      <alignment horizontal="left" vertical="center" wrapText="1"/>
    </xf>
    <xf numFmtId="0" fontId="66" fillId="2" borderId="19" xfId="0" applyFont="1" applyFill="1" applyBorder="1" applyAlignment="1">
      <alignment horizontal="left" vertical="center" wrapText="1"/>
    </xf>
    <xf numFmtId="0" fontId="66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0" fontId="61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61" fillId="2" borderId="19" xfId="0" applyFont="1" applyFill="1" applyBorder="1" applyAlignment="1">
      <alignment horizontal="center" vertical="center"/>
    </xf>
    <xf numFmtId="0" fontId="61" fillId="2" borderId="28" xfId="0" applyFont="1" applyFill="1" applyBorder="1" applyAlignment="1">
      <alignment horizontal="center" vertical="center"/>
    </xf>
    <xf numFmtId="0" fontId="66" fillId="2" borderId="0" xfId="0" applyFont="1" applyFill="1" applyAlignment="1">
      <alignment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0" fillId="2" borderId="17" xfId="0" applyFill="1" applyBorder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18" fillId="52" borderId="0" xfId="0" applyFont="1" applyFill="1" applyAlignment="1">
      <alignment horizontal="center" vertical="center" wrapText="1"/>
    </xf>
    <xf numFmtId="0" fontId="18" fillId="5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1" fillId="2" borderId="5" xfId="0" applyFont="1" applyFill="1" applyBorder="1" applyAlignment="1">
      <alignment horizontal="center" vertical="center"/>
    </xf>
    <xf numFmtId="0" fontId="61" fillId="2" borderId="5" xfId="0" applyFont="1" applyFill="1" applyBorder="1" applyAlignment="1">
      <alignment vertical="center"/>
    </xf>
    <xf numFmtId="0" fontId="61" fillId="2" borderId="3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1" fillId="2" borderId="5" xfId="0" applyFont="1" applyFill="1" applyBorder="1" applyAlignment="1">
      <alignment horizontal="left" vertical="center"/>
    </xf>
    <xf numFmtId="0" fontId="61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61" fillId="2" borderId="19" xfId="0" applyFont="1" applyFill="1" applyBorder="1" applyAlignment="1">
      <alignment horizontal="left" vertical="center"/>
    </xf>
    <xf numFmtId="0" fontId="61" fillId="2" borderId="28" xfId="0" applyFont="1" applyFill="1" applyBorder="1" applyAlignment="1">
      <alignment horizontal="left" vertical="center"/>
    </xf>
    <xf numFmtId="10" fontId="8" fillId="2" borderId="23" xfId="0" applyNumberFormat="1" applyFont="1" applyFill="1" applyBorder="1" applyAlignment="1">
      <alignment horizontal="center" vertical="center" wrapText="1"/>
    </xf>
    <xf numFmtId="0" fontId="61" fillId="2" borderId="1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/>
    </xf>
    <xf numFmtId="0" fontId="61" fillId="2" borderId="21" xfId="0" applyFont="1" applyFill="1" applyBorder="1" applyAlignment="1">
      <alignment horizontal="left" vertical="center"/>
    </xf>
    <xf numFmtId="0" fontId="61" fillId="2" borderId="22" xfId="0" applyFont="1" applyFill="1" applyBorder="1" applyAlignment="1">
      <alignment horizontal="left" vertical="center"/>
    </xf>
    <xf numFmtId="0" fontId="18" fillId="53" borderId="0" xfId="0" applyFont="1" applyFill="1" applyAlignment="1">
      <alignment horizontal="center" vertical="center" wrapText="1"/>
    </xf>
    <xf numFmtId="0" fontId="18" fillId="53" borderId="0" xfId="0" applyFont="1" applyFill="1" applyAlignment="1">
      <alignment horizontal="center" vertical="center"/>
    </xf>
    <xf numFmtId="0" fontId="18" fillId="51" borderId="0" xfId="0" applyFont="1" applyFill="1" applyAlignment="1">
      <alignment horizontal="center" vertical="center" wrapText="1"/>
    </xf>
    <xf numFmtId="0" fontId="18" fillId="51" borderId="0" xfId="0" applyFont="1" applyFill="1" applyAlignment="1">
      <alignment horizontal="center" vertical="center"/>
    </xf>
    <xf numFmtId="0" fontId="18" fillId="49" borderId="0" xfId="0" applyFont="1" applyFill="1" applyAlignment="1">
      <alignment horizontal="center" vertical="center" wrapText="1"/>
    </xf>
    <xf numFmtId="0" fontId="18" fillId="49" borderId="0" xfId="0" applyFont="1" applyFill="1" applyAlignment="1">
      <alignment horizontal="center" vertical="center"/>
    </xf>
    <xf numFmtId="0" fontId="18" fillId="50" borderId="0" xfId="0" applyFont="1" applyFill="1" applyAlignment="1">
      <alignment horizontal="center" vertical="center" wrapText="1"/>
    </xf>
    <xf numFmtId="0" fontId="18" fillId="50" borderId="0" xfId="0" applyFont="1" applyFill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0" fontId="4" fillId="3" borderId="42" xfId="76" applyNumberFormat="1" applyFont="1" applyFill="1" applyBorder="1" applyAlignment="1">
      <alignment horizontal="center" vertical="center"/>
    </xf>
    <xf numFmtId="10" fontId="4" fillId="3" borderId="49" xfId="76" applyNumberFormat="1" applyFont="1" applyFill="1" applyBorder="1" applyAlignment="1">
      <alignment horizontal="center" vertical="center"/>
    </xf>
    <xf numFmtId="10" fontId="4" fillId="3" borderId="7" xfId="76" applyNumberFormat="1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62" fillId="0" borderId="0" xfId="0" applyFont="1" applyAlignment="1">
      <alignment horizontal="left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7" fillId="0" borderId="0" xfId="0" applyFont="1" applyAlignment="1">
      <alignment horizontal="left" vertical="center" wrapText="1"/>
    </xf>
    <xf numFmtId="0" fontId="61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9" fillId="0" borderId="19" xfId="0" applyFont="1" applyBorder="1" applyAlignment="1">
      <alignment horizontal="left" vertical="center" wrapText="1"/>
    </xf>
    <xf numFmtId="0" fontId="66" fillId="0" borderId="19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9" fillId="0" borderId="21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61" fillId="0" borderId="21" xfId="0" applyFont="1" applyBorder="1" applyAlignment="1">
      <alignment horizontal="left" vertical="center"/>
    </xf>
    <xf numFmtId="0" fontId="61" fillId="0" borderId="22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18" fillId="18" borderId="0" xfId="0" applyFont="1" applyFill="1" applyAlignment="1">
      <alignment horizontal="center" vertical="center" wrapText="1"/>
    </xf>
    <xf numFmtId="0" fontId="18" fillId="1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61" fillId="0" borderId="5" xfId="0" applyFont="1" applyBorder="1" applyAlignment="1">
      <alignment vertical="center"/>
    </xf>
    <xf numFmtId="0" fontId="61" fillId="0" borderId="3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1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61" fillId="0" borderId="19" xfId="0" applyFont="1" applyBorder="1" applyAlignment="1">
      <alignment horizontal="left" vertical="center"/>
    </xf>
    <xf numFmtId="0" fontId="61" fillId="0" borderId="28" xfId="0" applyFont="1" applyBorder="1" applyAlignment="1">
      <alignment horizontal="left" vertical="center"/>
    </xf>
    <xf numFmtId="10" fontId="8" fillId="0" borderId="23" xfId="0" applyNumberFormat="1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107" fillId="46" borderId="0" xfId="0" applyFont="1" applyFill="1" applyAlignment="1">
      <alignment horizontal="center" vertical="center"/>
    </xf>
    <xf numFmtId="0" fontId="65" fillId="46" borderId="0" xfId="0" applyFont="1" applyFill="1" applyAlignment="1">
      <alignment horizontal="center" vertical="center"/>
    </xf>
    <xf numFmtId="0" fontId="63" fillId="0" borderId="6" xfId="0" applyFont="1" applyBorder="1" applyAlignment="1">
      <alignment horizontal="left" wrapText="1"/>
    </xf>
    <xf numFmtId="0" fontId="64" fillId="0" borderId="0" xfId="0" applyFont="1" applyAlignment="1">
      <alignment horizontal="left"/>
    </xf>
    <xf numFmtId="0" fontId="64" fillId="0" borderId="0" xfId="0" applyFont="1"/>
    <xf numFmtId="0" fontId="37" fillId="0" borderId="0" xfId="0" applyFont="1"/>
    <xf numFmtId="0" fontId="18" fillId="2" borderId="0" xfId="0" applyFont="1" applyFill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109" fillId="45" borderId="0" xfId="0" applyFont="1" applyFill="1" applyAlignment="1">
      <alignment horizontal="center" vertical="center"/>
    </xf>
    <xf numFmtId="0" fontId="110" fillId="45" borderId="0" xfId="0" applyFont="1" applyFill="1" applyAlignment="1">
      <alignment horizontal="center" vertical="center"/>
    </xf>
    <xf numFmtId="0" fontId="107" fillId="44" borderId="0" xfId="0" applyFont="1" applyFill="1" applyAlignment="1">
      <alignment horizontal="center" vertical="center"/>
    </xf>
    <xf numFmtId="0" fontId="65" fillId="44" borderId="0" xfId="0" applyFont="1" applyFill="1" applyAlignment="1">
      <alignment horizontal="center" vertical="center"/>
    </xf>
    <xf numFmtId="0" fontId="18" fillId="15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/>
    </xf>
    <xf numFmtId="0" fontId="107" fillId="12" borderId="0" xfId="0" applyFont="1" applyFill="1" applyAlignment="1">
      <alignment horizontal="center" vertical="center" wrapText="1"/>
    </xf>
    <xf numFmtId="0" fontId="65" fillId="1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5" fontId="10" fillId="2" borderId="0" xfId="12" applyFont="1" applyFill="1" applyBorder="1" applyAlignment="1">
      <alignment horizontal="center" vertical="center" wrapText="1"/>
    </xf>
    <xf numFmtId="0" fontId="18" fillId="54" borderId="0" xfId="0" applyFont="1" applyFill="1" applyAlignment="1">
      <alignment horizontal="center" vertical="center" wrapText="1"/>
    </xf>
    <xf numFmtId="0" fontId="18" fillId="54" borderId="0" xfId="0" applyFont="1" applyFill="1" applyAlignment="1">
      <alignment horizontal="center" vertical="center"/>
    </xf>
    <xf numFmtId="0" fontId="18" fillId="47" borderId="0" xfId="0" applyFont="1" applyFill="1" applyAlignment="1">
      <alignment horizontal="center" vertical="center" wrapText="1"/>
    </xf>
    <xf numFmtId="0" fontId="18" fillId="47" borderId="0" xfId="0" applyFont="1" applyFill="1" applyAlignment="1">
      <alignment horizontal="center" vertical="center"/>
    </xf>
    <xf numFmtId="0" fontId="18" fillId="16" borderId="0" xfId="0" applyFont="1" applyFill="1" applyAlignment="1">
      <alignment horizontal="center" vertical="center" wrapText="1"/>
    </xf>
    <xf numFmtId="0" fontId="18" fillId="16" borderId="0" xfId="0" applyFont="1" applyFill="1" applyAlignment="1">
      <alignment horizontal="center" vertical="center"/>
    </xf>
    <xf numFmtId="0" fontId="18" fillId="57" borderId="0" xfId="0" applyFont="1" applyFill="1" applyAlignment="1">
      <alignment horizontal="center" vertical="center" wrapText="1"/>
    </xf>
    <xf numFmtId="0" fontId="18" fillId="57" borderId="0" xfId="0" applyFont="1" applyFill="1" applyAlignment="1">
      <alignment horizontal="center" vertical="center"/>
    </xf>
    <xf numFmtId="0" fontId="61" fillId="2" borderId="3" xfId="0" applyFont="1" applyFill="1" applyBorder="1" applyAlignment="1">
      <alignment horizontal="right" vertical="center"/>
    </xf>
    <xf numFmtId="0" fontId="6" fillId="2" borderId="108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10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7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4" fillId="2" borderId="19" xfId="0" applyFont="1" applyFill="1" applyBorder="1" applyAlignment="1">
      <alignment horizontal="left" vertical="center" wrapText="1"/>
    </xf>
    <xf numFmtId="0" fontId="61" fillId="2" borderId="19" xfId="0" applyFont="1" applyFill="1" applyBorder="1" applyAlignment="1">
      <alignment horizontal="left" vertical="center" wrapText="1"/>
    </xf>
    <xf numFmtId="0" fontId="74" fillId="2" borderId="0" xfId="0" applyFont="1" applyFill="1" applyAlignment="1">
      <alignment horizontal="left" vertical="center"/>
    </xf>
    <xf numFmtId="0" fontId="74" fillId="2" borderId="0" xfId="0" applyFont="1" applyFill="1" applyAlignment="1">
      <alignment horizontal="left" vertical="center" wrapText="1"/>
    </xf>
    <xf numFmtId="0" fontId="75" fillId="2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left" vertical="center" wrapText="1"/>
    </xf>
    <xf numFmtId="0" fontId="72" fillId="2" borderId="19" xfId="0" applyFont="1" applyFill="1" applyBorder="1" applyAlignment="1">
      <alignment horizontal="left" vertical="center" wrapText="1"/>
    </xf>
    <xf numFmtId="0" fontId="72" fillId="2" borderId="0" xfId="0" applyFont="1" applyFill="1" applyAlignment="1">
      <alignment vertical="center" wrapText="1"/>
    </xf>
    <xf numFmtId="0" fontId="61" fillId="2" borderId="21" xfId="0" applyFont="1" applyFill="1" applyBorder="1" applyAlignment="1">
      <alignment horizontal="left" vertical="center" wrapText="1"/>
    </xf>
    <xf numFmtId="0" fontId="107" fillId="51" borderId="0" xfId="0" applyFont="1" applyFill="1" applyAlignment="1">
      <alignment horizontal="center" vertical="center" wrapText="1"/>
    </xf>
    <xf numFmtId="0" fontId="65" fillId="51" borderId="0" xfId="0" applyFont="1" applyFill="1" applyAlignment="1">
      <alignment horizontal="center" vertical="center"/>
    </xf>
    <xf numFmtId="0" fontId="65" fillId="56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7" fillId="52" borderId="0" xfId="0" applyFont="1" applyFill="1" applyAlignment="1">
      <alignment horizontal="center" vertical="center" wrapText="1"/>
    </xf>
    <xf numFmtId="0" fontId="65" fillId="52" borderId="0" xfId="0" applyFont="1" applyFill="1" applyAlignment="1">
      <alignment horizontal="center" vertical="center"/>
    </xf>
    <xf numFmtId="0" fontId="107" fillId="16" borderId="0" xfId="0" applyFont="1" applyFill="1" applyAlignment="1">
      <alignment horizontal="center" vertical="center" wrapText="1"/>
    </xf>
    <xf numFmtId="0" fontId="65" fillId="16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1" fillId="2" borderId="17" xfId="0" applyFont="1" applyFill="1" applyBorder="1" applyAlignment="1">
      <alignment vertical="center"/>
    </xf>
    <xf numFmtId="0" fontId="73" fillId="2" borderId="5" xfId="0" applyFont="1" applyFill="1" applyBorder="1" applyAlignment="1">
      <alignment horizontal="center" vertical="center"/>
    </xf>
    <xf numFmtId="0" fontId="73" fillId="2" borderId="17" xfId="0" applyFont="1" applyFill="1" applyBorder="1" applyAlignment="1">
      <alignment horizontal="center" vertical="center"/>
    </xf>
    <xf numFmtId="0" fontId="107" fillId="56" borderId="0" xfId="0" applyFont="1" applyFill="1" applyAlignment="1">
      <alignment horizontal="center" vertical="center" wrapText="1"/>
    </xf>
    <xf numFmtId="0" fontId="65" fillId="56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61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0" fontId="8" fillId="0" borderId="4" xfId="0" applyNumberFormat="1" applyFont="1" applyBorder="1" applyAlignment="1">
      <alignment horizontal="left" vertical="center"/>
    </xf>
    <xf numFmtId="10" fontId="8" fillId="0" borderId="5" xfId="0" applyNumberFormat="1" applyFont="1" applyBorder="1" applyAlignment="1">
      <alignment horizontal="left" vertical="center"/>
    </xf>
    <xf numFmtId="10" fontId="8" fillId="0" borderId="17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4" fillId="0" borderId="19" xfId="0" applyFont="1" applyBorder="1" applyAlignment="1">
      <alignment horizontal="left" vertical="center" wrapText="1"/>
    </xf>
    <xf numFmtId="0" fontId="61" fillId="0" borderId="19" xfId="0" applyFont="1" applyBorder="1" applyAlignment="1">
      <alignment horizontal="left" vertical="center" wrapText="1"/>
    </xf>
    <xf numFmtId="0" fontId="74" fillId="0" borderId="0" xfId="0" applyFont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72" fillId="0" borderId="19" xfId="0" applyFont="1" applyBorder="1" applyAlignment="1">
      <alignment horizontal="left" vertical="center" wrapText="1"/>
    </xf>
    <xf numFmtId="0" fontId="72" fillId="0" borderId="0" xfId="0" applyFont="1" applyAlignment="1">
      <alignment vertical="center" wrapText="1"/>
    </xf>
    <xf numFmtId="0" fontId="61" fillId="0" borderId="21" xfId="0" applyFont="1" applyBorder="1" applyAlignment="1">
      <alignment horizontal="left" vertical="center" wrapText="1"/>
    </xf>
    <xf numFmtId="0" fontId="61" fillId="0" borderId="17" xfId="0" applyFont="1" applyBorder="1" applyAlignment="1">
      <alignment vertical="center"/>
    </xf>
    <xf numFmtId="0" fontId="73" fillId="0" borderId="5" xfId="0" applyFont="1" applyBorder="1" applyAlignment="1">
      <alignment horizontal="center" vertical="center"/>
    </xf>
    <xf numFmtId="0" fontId="73" fillId="0" borderId="17" xfId="0" applyFont="1" applyBorder="1" applyAlignment="1">
      <alignment horizontal="center" vertical="center"/>
    </xf>
    <xf numFmtId="0" fontId="107" fillId="47" borderId="0" xfId="0" applyFont="1" applyFill="1" applyAlignment="1">
      <alignment horizontal="center" vertical="center" wrapText="1"/>
    </xf>
    <xf numFmtId="0" fontId="65" fillId="47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5" fillId="43" borderId="0" xfId="0" applyFont="1" applyFill="1" applyAlignment="1">
      <alignment horizontal="center" vertical="center"/>
    </xf>
    <xf numFmtId="0" fontId="106" fillId="43" borderId="0" xfId="0" applyFont="1" applyFill="1" applyAlignment="1">
      <alignment horizontal="center" vertical="center"/>
    </xf>
    <xf numFmtId="0" fontId="63" fillId="2" borderId="6" xfId="0" applyFont="1" applyFill="1" applyBorder="1" applyAlignment="1">
      <alignment horizontal="left" wrapText="1"/>
    </xf>
    <xf numFmtId="0" fontId="64" fillId="2" borderId="0" xfId="0" applyFont="1" applyFill="1" applyAlignment="1">
      <alignment horizontal="left"/>
    </xf>
    <xf numFmtId="0" fontId="64" fillId="2" borderId="0" xfId="0" applyFont="1" applyFill="1"/>
    <xf numFmtId="0" fontId="37" fillId="2" borderId="0" xfId="0" applyFont="1" applyFill="1"/>
    <xf numFmtId="0" fontId="18" fillId="17" borderId="0" xfId="0" applyFont="1" applyFill="1" applyAlignment="1">
      <alignment horizontal="center" vertical="center"/>
    </xf>
    <xf numFmtId="0" fontId="65" fillId="17" borderId="0" xfId="0" applyFont="1" applyFill="1" applyAlignment="1">
      <alignment horizontal="center" vertical="center"/>
    </xf>
    <xf numFmtId="0" fontId="107" fillId="18" borderId="0" xfId="0" applyFont="1" applyFill="1" applyAlignment="1">
      <alignment horizontal="center" vertical="center" wrapText="1"/>
    </xf>
    <xf numFmtId="0" fontId="65" fillId="18" borderId="0" xfId="0" applyFont="1" applyFill="1" applyAlignment="1">
      <alignment horizontal="center" vertical="center"/>
    </xf>
    <xf numFmtId="0" fontId="107" fillId="15" borderId="0" xfId="0" applyFont="1" applyFill="1" applyAlignment="1">
      <alignment horizontal="center" vertical="center" wrapText="1"/>
    </xf>
    <xf numFmtId="0" fontId="65" fillId="15" borderId="0" xfId="0" applyFont="1" applyFill="1" applyAlignment="1">
      <alignment horizontal="center" vertical="center"/>
    </xf>
    <xf numFmtId="0" fontId="107" fillId="54" borderId="0" xfId="0" applyFont="1" applyFill="1" applyAlignment="1">
      <alignment horizontal="center" vertical="center" wrapText="1"/>
    </xf>
    <xf numFmtId="0" fontId="65" fillId="54" borderId="0" xfId="0" applyFont="1" applyFill="1" applyAlignment="1">
      <alignment horizontal="center" vertical="center"/>
    </xf>
    <xf numFmtId="0" fontId="65" fillId="5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6" fillId="2" borderId="6" xfId="0" applyFont="1" applyFill="1" applyBorder="1" applyAlignment="1">
      <alignment horizontal="left" wrapText="1"/>
    </xf>
    <xf numFmtId="0" fontId="77" fillId="2" borderId="0" xfId="0" applyFont="1" applyFill="1" applyAlignment="1">
      <alignment horizontal="left"/>
    </xf>
    <xf numFmtId="0" fontId="77" fillId="2" borderId="0" xfId="0" applyFont="1" applyFill="1"/>
    <xf numFmtId="0" fontId="61" fillId="2" borderId="0" xfId="0" applyFont="1" applyFill="1"/>
    <xf numFmtId="0" fontId="109" fillId="5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109" fillId="16" borderId="0" xfId="0" applyFont="1" applyFill="1" applyAlignment="1">
      <alignment horizontal="center" vertical="center" wrapText="1"/>
    </xf>
    <xf numFmtId="0" fontId="109" fillId="56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109" fillId="51" borderId="0" xfId="0" applyFont="1" applyFill="1" applyAlignment="1">
      <alignment horizontal="center" vertical="center" wrapText="1"/>
    </xf>
    <xf numFmtId="0" fontId="109" fillId="54" borderId="0" xfId="0" applyFont="1" applyFill="1" applyAlignment="1">
      <alignment horizontal="center" vertical="center" wrapText="1"/>
    </xf>
    <xf numFmtId="0" fontId="109" fillId="47" borderId="0" xfId="0" applyFont="1" applyFill="1" applyAlignment="1">
      <alignment horizontal="center" vertical="center" wrapText="1"/>
    </xf>
    <xf numFmtId="0" fontId="107" fillId="53" borderId="0" xfId="0" applyFont="1" applyFill="1" applyAlignment="1">
      <alignment horizontal="center" vertical="center" wrapText="1"/>
    </xf>
    <xf numFmtId="0" fontId="8" fillId="17" borderId="4" xfId="0" applyFont="1" applyFill="1" applyBorder="1" applyAlignment="1">
      <alignment horizontal="left" vertical="center"/>
    </xf>
    <xf numFmtId="0" fontId="61" fillId="17" borderId="5" xfId="0" applyFont="1" applyFill="1" applyBorder="1" applyAlignment="1">
      <alignment horizontal="left" vertical="center"/>
    </xf>
    <xf numFmtId="0" fontId="61" fillId="17" borderId="17" xfId="0" applyFont="1" applyFill="1" applyBorder="1" applyAlignment="1">
      <alignment horizontal="left" vertical="center"/>
    </xf>
    <xf numFmtId="0" fontId="18" fillId="19" borderId="0" xfId="0" applyFont="1" applyFill="1" applyAlignment="1">
      <alignment horizontal="center" vertical="center"/>
    </xf>
    <xf numFmtId="0" fontId="26" fillId="2" borderId="3" xfId="0" applyFont="1" applyFill="1" applyBorder="1" applyAlignment="1">
      <alignment horizontal="left" vertical="top" wrapText="1"/>
    </xf>
    <xf numFmtId="1" fontId="51" fillId="2" borderId="3" xfId="0" applyNumberFormat="1" applyFont="1" applyFill="1" applyBorder="1" applyAlignment="1">
      <alignment horizontal="center" vertical="center" wrapText="1" shrinkToFit="1"/>
    </xf>
    <xf numFmtId="0" fontId="24" fillId="7" borderId="3" xfId="0" applyFont="1" applyFill="1" applyBorder="1" applyAlignment="1">
      <alignment horizontal="center" vertical="top" wrapText="1"/>
    </xf>
    <xf numFmtId="1" fontId="50" fillId="7" borderId="3" xfId="0" applyNumberFormat="1" applyFont="1" applyFill="1" applyBorder="1" applyAlignment="1">
      <alignment horizontal="right" vertical="top" wrapText="1" shrinkToFit="1"/>
    </xf>
    <xf numFmtId="0" fontId="49" fillId="7" borderId="3" xfId="0" applyFont="1" applyFill="1" applyBorder="1" applyAlignment="1">
      <alignment horizontal="center" vertical="top" wrapText="1"/>
    </xf>
    <xf numFmtId="1" fontId="26" fillId="2" borderId="3" xfId="0" applyNumberFormat="1" applyFont="1" applyFill="1" applyBorder="1" applyAlignment="1">
      <alignment horizontal="center" vertical="center" wrapText="1" shrinkToFit="1"/>
    </xf>
    <xf numFmtId="0" fontId="68" fillId="0" borderId="21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3" xfId="0" applyFont="1" applyFill="1" applyBorder="1" applyAlignment="1">
      <alignment horizontal="center" vertical="center" wrapText="1"/>
    </xf>
    <xf numFmtId="0" fontId="45" fillId="2" borderId="30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45" fillId="2" borderId="17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8" fillId="17" borderId="60" xfId="0" applyFont="1" applyFill="1" applyBorder="1" applyAlignment="1">
      <alignment horizontal="center" wrapText="1"/>
    </xf>
    <xf numFmtId="0" fontId="58" fillId="17" borderId="40" xfId="0" applyFont="1" applyFill="1" applyBorder="1" applyAlignment="1">
      <alignment horizontal="center" wrapText="1"/>
    </xf>
    <xf numFmtId="0" fontId="58" fillId="17" borderId="59" xfId="0" applyFont="1" applyFill="1" applyBorder="1" applyAlignment="1">
      <alignment horizontal="center" wrapText="1"/>
    </xf>
    <xf numFmtId="2" fontId="15" fillId="12" borderId="61" xfId="0" applyNumberFormat="1" applyFont="1" applyFill="1" applyBorder="1" applyAlignment="1">
      <alignment horizontal="center"/>
    </xf>
    <xf numFmtId="2" fontId="15" fillId="12" borderId="9" xfId="0" applyNumberFormat="1" applyFont="1" applyFill="1" applyBorder="1" applyAlignment="1">
      <alignment horizontal="center"/>
    </xf>
    <xf numFmtId="0" fontId="57" fillId="9" borderId="3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45" fillId="4" borderId="3" xfId="0" applyFont="1" applyFill="1" applyBorder="1" applyAlignment="1">
      <alignment horizontal="center" vertical="center" wrapText="1"/>
    </xf>
    <xf numFmtId="4" fontId="69" fillId="2" borderId="3" xfId="0" applyNumberFormat="1" applyFont="1" applyFill="1" applyBorder="1" applyAlignment="1">
      <alignment horizontal="center"/>
    </xf>
    <xf numFmtId="4" fontId="69" fillId="0" borderId="3" xfId="0" applyNumberFormat="1" applyFon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42" fillId="17" borderId="60" xfId="0" applyFont="1" applyFill="1" applyBorder="1" applyAlignment="1">
      <alignment horizontal="center" vertical="center"/>
    </xf>
    <xf numFmtId="0" fontId="42" fillId="17" borderId="5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5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166" fontId="57" fillId="14" borderId="4" xfId="69" applyFont="1" applyFill="1" applyBorder="1" applyAlignment="1">
      <alignment horizontal="center"/>
    </xf>
    <xf numFmtId="166" fontId="57" fillId="14" borderId="17" xfId="69" applyFont="1" applyFill="1" applyBorder="1" applyAlignment="1">
      <alignment horizontal="center"/>
    </xf>
    <xf numFmtId="166" fontId="57" fillId="14" borderId="3" xfId="69" applyFont="1" applyFill="1" applyBorder="1" applyAlignment="1">
      <alignment horizontal="center"/>
    </xf>
    <xf numFmtId="2" fontId="15" fillId="15" borderId="3" xfId="0" applyNumberFormat="1" applyFont="1" applyFill="1" applyBorder="1" applyAlignment="1">
      <alignment horizontal="center"/>
    </xf>
    <xf numFmtId="2" fontId="15" fillId="15" borderId="4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9" fillId="16" borderId="23" xfId="0" applyFont="1" applyFill="1" applyBorder="1" applyAlignment="1">
      <alignment horizontal="center" vertical="center" wrapText="1"/>
    </xf>
    <xf numFmtId="0" fontId="29" fillId="16" borderId="10" xfId="0" applyFont="1" applyFill="1" applyBorder="1" applyAlignment="1">
      <alignment horizontal="center" vertical="center" wrapText="1"/>
    </xf>
    <xf numFmtId="0" fontId="29" fillId="11" borderId="23" xfId="0" applyFont="1" applyFill="1" applyBorder="1" applyAlignment="1">
      <alignment horizontal="center" vertical="center" textRotation="90" wrapText="1"/>
    </xf>
    <xf numFmtId="0" fontId="29" fillId="11" borderId="56" xfId="0" applyFont="1" applyFill="1" applyBorder="1" applyAlignment="1">
      <alignment horizontal="center" vertical="center" textRotation="90" wrapText="1"/>
    </xf>
    <xf numFmtId="0" fontId="29" fillId="11" borderId="10" xfId="0" applyFont="1" applyFill="1" applyBorder="1" applyAlignment="1">
      <alignment horizontal="center" vertical="center" textRotation="90" wrapText="1"/>
    </xf>
    <xf numFmtId="0" fontId="29" fillId="11" borderId="4" xfId="0" applyFont="1" applyFill="1" applyBorder="1" applyAlignment="1">
      <alignment horizontal="center" vertical="center" wrapText="1"/>
    </xf>
    <xf numFmtId="0" fontId="29" fillId="11" borderId="17" xfId="0" applyFont="1" applyFill="1" applyBorder="1" applyAlignment="1">
      <alignment horizontal="center" vertical="center" wrapText="1"/>
    </xf>
    <xf numFmtId="0" fontId="29" fillId="11" borderId="3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29" fillId="11" borderId="3" xfId="0" applyFont="1" applyFill="1" applyBorder="1" applyAlignment="1">
      <alignment horizontal="center" vertical="center" wrapText="1"/>
    </xf>
    <xf numFmtId="4" fontId="0" fillId="2" borderId="10" xfId="0" applyNumberFormat="1" applyFill="1" applyBorder="1" applyAlignment="1">
      <alignment horizontal="center"/>
    </xf>
    <xf numFmtId="0" fontId="29" fillId="10" borderId="3" xfId="0" applyFont="1" applyFill="1" applyBorder="1" applyAlignment="1">
      <alignment horizontal="center" vertical="center" wrapText="1"/>
    </xf>
    <xf numFmtId="0" fontId="29" fillId="10" borderId="3" xfId="0" applyFont="1" applyFill="1" applyBorder="1" applyAlignment="1">
      <alignment horizontal="center" vertical="center" textRotation="90" wrapText="1"/>
    </xf>
    <xf numFmtId="4" fontId="42" fillId="14" borderId="4" xfId="0" applyNumberFormat="1" applyFont="1" applyFill="1" applyBorder="1" applyAlignment="1">
      <alignment horizontal="center"/>
    </xf>
    <xf numFmtId="4" fontId="42" fillId="14" borderId="17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2" fontId="15" fillId="12" borderId="8" xfId="0" applyNumberFormat="1" applyFont="1" applyFill="1" applyBorder="1" applyAlignment="1">
      <alignment horizontal="center" vertical="center"/>
    </xf>
    <xf numFmtId="2" fontId="15" fillId="12" borderId="9" xfId="0" applyNumberFormat="1" applyFont="1" applyFill="1" applyBorder="1" applyAlignment="1">
      <alignment horizontal="center" vertical="center"/>
    </xf>
    <xf numFmtId="2" fontId="15" fillId="12" borderId="61" xfId="0" applyNumberFormat="1" applyFont="1" applyFill="1" applyBorder="1" applyAlignment="1">
      <alignment horizontal="center" vertical="center"/>
    </xf>
    <xf numFmtId="2" fontId="15" fillId="12" borderId="62" xfId="0" applyNumberFormat="1" applyFont="1" applyFill="1" applyBorder="1" applyAlignment="1">
      <alignment horizontal="center" vertical="center"/>
    </xf>
    <xf numFmtId="2" fontId="15" fillId="12" borderId="44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29" fillId="17" borderId="0" xfId="0" applyFont="1" applyFill="1" applyAlignment="1">
      <alignment horizontal="center" vertical="center"/>
    </xf>
    <xf numFmtId="2" fontId="59" fillId="15" borderId="3" xfId="0" applyNumberFormat="1" applyFont="1" applyFill="1" applyBorder="1" applyAlignment="1">
      <alignment horizontal="center"/>
    </xf>
    <xf numFmtId="2" fontId="59" fillId="12" borderId="3" xfId="0" applyNumberFormat="1" applyFont="1" applyFill="1" applyBorder="1" applyAlignment="1">
      <alignment horizontal="center"/>
    </xf>
    <xf numFmtId="0" fontId="30" fillId="17" borderId="60" xfId="0" applyFont="1" applyFill="1" applyBorder="1" applyAlignment="1">
      <alignment horizontal="center" vertical="center"/>
    </xf>
    <xf numFmtId="0" fontId="30" fillId="17" borderId="40" xfId="0" applyFont="1" applyFill="1" applyBorder="1" applyAlignment="1">
      <alignment horizontal="center" vertical="center"/>
    </xf>
    <xf numFmtId="0" fontId="30" fillId="17" borderId="59" xfId="0" applyFont="1" applyFill="1" applyBorder="1" applyAlignment="1">
      <alignment horizontal="center" vertical="center"/>
    </xf>
    <xf numFmtId="2" fontId="59" fillId="12" borderId="60" xfId="0" applyNumberFormat="1" applyFont="1" applyFill="1" applyBorder="1" applyAlignment="1">
      <alignment horizontal="center"/>
    </xf>
    <xf numFmtId="2" fontId="59" fillId="12" borderId="59" xfId="0" applyNumberFormat="1" applyFont="1" applyFill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17" xfId="0" applyFont="1" applyBorder="1" applyAlignment="1">
      <alignment horizontal="center"/>
    </xf>
    <xf numFmtId="4" fontId="57" fillId="14" borderId="18" xfId="0" applyNumberFormat="1" applyFont="1" applyFill="1" applyBorder="1" applyAlignment="1">
      <alignment horizontal="center"/>
    </xf>
    <xf numFmtId="4" fontId="57" fillId="14" borderId="28" xfId="0" applyNumberFormat="1" applyFont="1" applyFill="1" applyBorder="1" applyAlignment="1">
      <alignment horizontal="center"/>
    </xf>
    <xf numFmtId="4" fontId="57" fillId="12" borderId="60" xfId="0" applyNumberFormat="1" applyFont="1" applyFill="1" applyBorder="1" applyAlignment="1">
      <alignment horizontal="center"/>
    </xf>
    <xf numFmtId="4" fontId="57" fillId="12" borderId="59" xfId="0" applyNumberFormat="1" applyFont="1" applyFill="1" applyBorder="1" applyAlignment="1">
      <alignment horizontal="center"/>
    </xf>
    <xf numFmtId="4" fontId="57" fillId="14" borderId="4" xfId="0" applyNumberFormat="1" applyFont="1" applyFill="1" applyBorder="1" applyAlignment="1">
      <alignment horizontal="center"/>
    </xf>
    <xf numFmtId="0" fontId="57" fillId="14" borderId="17" xfId="0" applyFont="1" applyFill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176" fontId="65" fillId="0" borderId="0" xfId="0" applyNumberFormat="1" applyFont="1" applyAlignment="1">
      <alignment horizontal="center" wrapText="1"/>
    </xf>
    <xf numFmtId="176" fontId="80" fillId="0" borderId="0" xfId="0" applyNumberFormat="1" applyFont="1" applyAlignment="1">
      <alignment horizontal="center" wrapText="1"/>
    </xf>
    <xf numFmtId="0" fontId="61" fillId="0" borderId="0" xfId="0" applyFont="1" applyAlignment="1">
      <alignment horizontal="center" vertical="center"/>
    </xf>
    <xf numFmtId="4" fontId="57" fillId="0" borderId="0" xfId="0" applyNumberFormat="1" applyFont="1" applyAlignment="1">
      <alignment horizontal="center"/>
    </xf>
    <xf numFmtId="0" fontId="61" fillId="17" borderId="0" xfId="0" applyFont="1" applyFill="1" applyAlignment="1">
      <alignment horizontal="center" vertical="center"/>
    </xf>
    <xf numFmtId="0" fontId="104" fillId="0" borderId="84" xfId="145" applyFont="1" applyBorder="1" applyAlignment="1">
      <alignment horizontal="center" vertical="center"/>
    </xf>
    <xf numFmtId="0" fontId="104" fillId="0" borderId="56" xfId="145" applyFont="1" applyBorder="1" applyAlignment="1">
      <alignment horizontal="center" vertical="center"/>
    </xf>
    <xf numFmtId="0" fontId="104" fillId="0" borderId="3" xfId="145" applyFont="1" applyBorder="1" applyAlignment="1">
      <alignment horizontal="center"/>
    </xf>
    <xf numFmtId="0" fontId="104" fillId="0" borderId="23" xfId="145" applyFont="1" applyBorder="1" applyAlignment="1">
      <alignment horizontal="center" vertical="center"/>
    </xf>
    <xf numFmtId="0" fontId="104" fillId="0" borderId="6" xfId="145" applyFont="1" applyBorder="1" applyAlignment="1">
      <alignment horizontal="center" vertical="center"/>
    </xf>
    <xf numFmtId="0" fontId="102" fillId="0" borderId="88" xfId="145" applyFont="1" applyBorder="1" applyAlignment="1">
      <alignment horizontal="center"/>
    </xf>
    <xf numFmtId="0" fontId="102" fillId="0" borderId="89" xfId="145" applyFont="1" applyBorder="1" applyAlignment="1">
      <alignment horizontal="center"/>
    </xf>
    <xf numFmtId="0" fontId="102" fillId="0" borderId="90" xfId="145" applyFont="1" applyBorder="1" applyAlignment="1">
      <alignment horizontal="center"/>
    </xf>
    <xf numFmtId="0" fontId="102" fillId="0" borderId="50" xfId="145" applyFont="1" applyBorder="1" applyAlignment="1">
      <alignment horizontal="left"/>
    </xf>
    <xf numFmtId="0" fontId="102" fillId="0" borderId="51" xfId="145" applyFont="1" applyBorder="1" applyAlignment="1">
      <alignment horizontal="left"/>
    </xf>
    <xf numFmtId="0" fontId="102" fillId="0" borderId="48" xfId="145" applyFont="1" applyBorder="1" applyAlignment="1">
      <alignment horizontal="left"/>
    </xf>
    <xf numFmtId="0" fontId="101" fillId="0" borderId="18" xfId="145" applyFont="1" applyBorder="1" applyAlignment="1">
      <alignment horizontal="center"/>
    </xf>
    <xf numFmtId="0" fontId="101" fillId="0" borderId="19" xfId="145" applyFont="1" applyBorder="1" applyAlignment="1">
      <alignment horizontal="center"/>
    </xf>
    <xf numFmtId="0" fontId="101" fillId="0" borderId="28" xfId="145" applyFont="1" applyBorder="1" applyAlignment="1">
      <alignment horizontal="center"/>
    </xf>
    <xf numFmtId="4" fontId="102" fillId="0" borderId="20" xfId="145" applyNumberFormat="1" applyFont="1" applyBorder="1" applyAlignment="1">
      <alignment horizontal="right"/>
    </xf>
    <xf numFmtId="4" fontId="102" fillId="0" borderId="21" xfId="145" applyNumberFormat="1" applyFont="1" applyBorder="1" applyAlignment="1">
      <alignment horizontal="right"/>
    </xf>
    <xf numFmtId="4" fontId="102" fillId="0" borderId="22" xfId="145" applyNumberFormat="1" applyFont="1" applyBorder="1" applyAlignment="1">
      <alignment horizontal="right"/>
    </xf>
    <xf numFmtId="0" fontId="103" fillId="0" borderId="77" xfId="145" applyFont="1" applyBorder="1" applyAlignment="1">
      <alignment horizontal="center" vertical="center" wrapText="1"/>
    </xf>
    <xf numFmtId="0" fontId="103" fillId="0" borderId="81" xfId="145" applyFont="1" applyBorder="1" applyAlignment="1">
      <alignment horizontal="center" vertical="center" wrapText="1"/>
    </xf>
    <xf numFmtId="0" fontId="103" fillId="0" borderId="74" xfId="145" applyFont="1" applyBorder="1" applyAlignment="1">
      <alignment horizontal="center" vertical="center" wrapText="1"/>
    </xf>
    <xf numFmtId="0" fontId="103" fillId="0" borderId="82" xfId="145" applyFont="1" applyBorder="1" applyAlignment="1">
      <alignment horizontal="center" vertical="center" wrapText="1"/>
    </xf>
    <xf numFmtId="2" fontId="103" fillId="0" borderId="74" xfId="145" applyNumberFormat="1" applyFont="1" applyBorder="1" applyAlignment="1">
      <alignment horizontal="center" vertical="center" wrapText="1"/>
    </xf>
    <xf numFmtId="0" fontId="103" fillId="0" borderId="73" xfId="145" applyFont="1" applyBorder="1" applyAlignment="1">
      <alignment horizontal="center" wrapText="1"/>
    </xf>
    <xf numFmtId="0" fontId="103" fillId="0" borderId="0" xfId="145" applyFont="1" applyAlignment="1">
      <alignment horizontal="center" wrapText="1"/>
    </xf>
    <xf numFmtId="0" fontId="103" fillId="0" borderId="54" xfId="145" applyFont="1" applyBorder="1" applyAlignment="1">
      <alignment horizontal="center" wrapText="1"/>
    </xf>
    <xf numFmtId="0" fontId="103" fillId="0" borderId="75" xfId="145" applyFont="1" applyBorder="1" applyAlignment="1">
      <alignment horizontal="center" wrapText="1"/>
    </xf>
    <xf numFmtId="0" fontId="103" fillId="0" borderId="76" xfId="145" applyFont="1" applyBorder="1" applyAlignment="1">
      <alignment horizontal="center" wrapText="1"/>
    </xf>
    <xf numFmtId="0" fontId="103" fillId="0" borderId="78" xfId="145" applyFont="1" applyBorder="1" applyAlignment="1">
      <alignment horizontal="center" wrapText="1"/>
    </xf>
    <xf numFmtId="2" fontId="103" fillId="0" borderId="82" xfId="145" applyNumberFormat="1" applyFont="1" applyBorder="1" applyAlignment="1">
      <alignment horizontal="center" vertical="center" wrapText="1"/>
    </xf>
    <xf numFmtId="0" fontId="103" fillId="0" borderId="79" xfId="145" applyFont="1" applyBorder="1" applyAlignment="1">
      <alignment horizontal="center" wrapText="1"/>
    </xf>
    <xf numFmtId="0" fontId="103" fillId="0" borderId="82" xfId="145" applyFont="1" applyBorder="1" applyAlignment="1">
      <alignment horizontal="center" wrapText="1"/>
    </xf>
    <xf numFmtId="49" fontId="103" fillId="0" borderId="80" xfId="145" applyNumberFormat="1" applyFont="1" applyBorder="1" applyAlignment="1">
      <alignment horizontal="center" vertical="center" wrapText="1"/>
    </xf>
    <xf numFmtId="49" fontId="103" fillId="0" borderId="83" xfId="145" applyNumberFormat="1" applyFont="1" applyBorder="1" applyAlignment="1">
      <alignment horizontal="center" vertical="center" wrapText="1"/>
    </xf>
    <xf numFmtId="0" fontId="101" fillId="0" borderId="0" xfId="145" applyFont="1" applyAlignment="1">
      <alignment horizontal="center"/>
    </xf>
    <xf numFmtId="0" fontId="103" fillId="0" borderId="75" xfId="145" applyFont="1" applyBorder="1" applyAlignment="1">
      <alignment horizontal="center"/>
    </xf>
    <xf numFmtId="0" fontId="103" fillId="0" borderId="76" xfId="145" applyFont="1" applyBorder="1" applyAlignment="1">
      <alignment horizontal="center"/>
    </xf>
    <xf numFmtId="0" fontId="104" fillId="0" borderId="102" xfId="145" applyFont="1" applyBorder="1" applyAlignment="1">
      <alignment horizontal="center" vertical="center"/>
    </xf>
    <xf numFmtId="0" fontId="104" fillId="0" borderId="54" xfId="145" applyFont="1" applyBorder="1" applyAlignment="1">
      <alignment horizontal="center" vertical="center"/>
    </xf>
    <xf numFmtId="0" fontId="104" fillId="0" borderId="0" xfId="145" applyFont="1" applyAlignment="1">
      <alignment horizontal="center" vertical="center"/>
    </xf>
    <xf numFmtId="0" fontId="103" fillId="0" borderId="103" xfId="145" applyFont="1" applyBorder="1" applyAlignment="1">
      <alignment horizontal="center" vertical="center"/>
    </xf>
    <xf numFmtId="0" fontId="103" fillId="0" borderId="94" xfId="145" applyFont="1" applyBorder="1" applyAlignment="1">
      <alignment horizontal="center" vertical="center"/>
    </xf>
    <xf numFmtId="0" fontId="103" fillId="0" borderId="96" xfId="145" applyFont="1" applyBorder="1" applyAlignment="1">
      <alignment horizontal="center" vertical="center"/>
    </xf>
    <xf numFmtId="0" fontId="103" fillId="0" borderId="104" xfId="145" applyFont="1" applyBorder="1" applyAlignment="1">
      <alignment horizontal="center" vertical="center"/>
    </xf>
    <xf numFmtId="0" fontId="103" fillId="0" borderId="74" xfId="145" applyFont="1" applyBorder="1" applyAlignment="1">
      <alignment horizontal="center" vertical="center"/>
    </xf>
    <xf numFmtId="0" fontId="103" fillId="0" borderId="82" xfId="145" applyFont="1" applyBorder="1" applyAlignment="1">
      <alignment horizontal="center" vertical="center"/>
    </xf>
    <xf numFmtId="2" fontId="103" fillId="0" borderId="104" xfId="145" applyNumberFormat="1" applyFont="1" applyBorder="1" applyAlignment="1">
      <alignment horizontal="center" vertical="center"/>
    </xf>
    <xf numFmtId="2" fontId="103" fillId="0" borderId="74" xfId="145" applyNumberFormat="1" applyFont="1" applyBorder="1" applyAlignment="1">
      <alignment horizontal="center" vertical="center"/>
    </xf>
    <xf numFmtId="2" fontId="103" fillId="0" borderId="82" xfId="145" applyNumberFormat="1" applyFont="1" applyBorder="1" applyAlignment="1">
      <alignment horizontal="center" vertical="center"/>
    </xf>
    <xf numFmtId="0" fontId="103" fillId="0" borderId="105" xfId="145" applyFont="1" applyBorder="1" applyAlignment="1">
      <alignment horizontal="center" vertical="center"/>
    </xf>
    <xf numFmtId="0" fontId="103" fillId="0" borderId="106" xfId="145" applyFont="1" applyBorder="1" applyAlignment="1">
      <alignment horizontal="center" vertical="center"/>
    </xf>
    <xf numFmtId="0" fontId="103" fillId="0" borderId="75" xfId="145" applyFont="1" applyBorder="1" applyAlignment="1">
      <alignment horizontal="center" vertical="center"/>
    </xf>
    <xf numFmtId="0" fontId="103" fillId="0" borderId="76" xfId="145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4" fontId="0" fillId="2" borderId="0" xfId="0" applyNumberFormat="1" applyFill="1" applyBorder="1" applyAlignment="1">
      <alignment wrapText="1"/>
    </xf>
    <xf numFmtId="4" fontId="0" fillId="2" borderId="0" xfId="0" applyNumberFormat="1" applyFill="1" applyBorder="1"/>
    <xf numFmtId="0" fontId="16" fillId="2" borderId="0" xfId="30" applyFont="1" applyFill="1" applyBorder="1" applyAlignment="1">
      <alignment horizontal="center" vertical="center" wrapText="1"/>
    </xf>
    <xf numFmtId="4" fontId="58" fillId="2" borderId="0" xfId="0" applyNumberFormat="1" applyFont="1" applyFill="1" applyBorder="1"/>
    <xf numFmtId="4" fontId="58" fillId="2" borderId="0" xfId="0" applyNumberFormat="1" applyFont="1" applyFill="1" applyBorder="1" applyAlignment="1">
      <alignment wrapText="1"/>
    </xf>
    <xf numFmtId="2" fontId="42" fillId="2" borderId="0" xfId="0" applyNumberFormat="1" applyFont="1" applyFill="1" applyBorder="1" applyAlignment="1">
      <alignment horizontal="center"/>
    </xf>
    <xf numFmtId="4" fontId="0" fillId="2" borderId="0" xfId="76" applyNumberFormat="1" applyFont="1" applyFill="1" applyBorder="1" applyAlignment="1">
      <alignment wrapText="1"/>
    </xf>
    <xf numFmtId="10" fontId="42" fillId="2" borderId="0" xfId="76" applyNumberFormat="1" applyFont="1" applyFill="1" applyBorder="1" applyAlignment="1">
      <alignment horizontal="center"/>
    </xf>
    <xf numFmtId="4" fontId="38" fillId="2" borderId="0" xfId="76" applyNumberFormat="1" applyFont="1" applyFill="1" applyBorder="1" applyAlignment="1">
      <alignment wrapText="1"/>
    </xf>
    <xf numFmtId="4" fontId="65" fillId="2" borderId="0" xfId="76" applyNumberFormat="1" applyFont="1" applyFill="1" applyBorder="1" applyAlignment="1">
      <alignment wrapText="1"/>
    </xf>
    <xf numFmtId="0" fontId="0" fillId="2" borderId="0" xfId="0" applyFill="1" applyAlignment="1">
      <alignment wrapText="1"/>
    </xf>
    <xf numFmtId="4" fontId="80" fillId="2" borderId="0" xfId="0" applyNumberFormat="1" applyFont="1" applyFill="1" applyBorder="1" applyAlignment="1">
      <alignment horizontal="center" vertical="center" wrapText="1"/>
    </xf>
    <xf numFmtId="4" fontId="58" fillId="2" borderId="0" xfId="0" applyNumberFormat="1" applyFont="1" applyFill="1" applyBorder="1" applyAlignment="1">
      <alignment horizontal="center" vertical="center" wrapText="1"/>
    </xf>
    <xf numFmtId="4" fontId="42" fillId="2" borderId="0" xfId="0" applyNumberFormat="1" applyFont="1" applyFill="1" applyBorder="1"/>
    <xf numFmtId="0" fontId="57" fillId="2" borderId="0" xfId="0" applyFont="1" applyFill="1" applyBorder="1" applyAlignment="1">
      <alignment horizontal="center"/>
    </xf>
    <xf numFmtId="4" fontId="57" fillId="2" borderId="0" xfId="0" applyNumberFormat="1" applyFont="1" applyFill="1" applyBorder="1" applyAlignment="1">
      <alignment horizontal="center"/>
    </xf>
  </cellXfs>
  <cellStyles count="160">
    <cellStyle name="20% - Accent1" xfId="80" xr:uid="{00000000-0005-0000-0000-000000000000}"/>
    <cellStyle name="20% - Accent2" xfId="81" xr:uid="{00000000-0005-0000-0000-000001000000}"/>
    <cellStyle name="20% - Accent3" xfId="82" xr:uid="{00000000-0005-0000-0000-000002000000}"/>
    <cellStyle name="20% - Accent4" xfId="83" xr:uid="{00000000-0005-0000-0000-000003000000}"/>
    <cellStyle name="20% - Accent5" xfId="84" xr:uid="{00000000-0005-0000-0000-000004000000}"/>
    <cellStyle name="20% - Accent6" xfId="85" xr:uid="{00000000-0005-0000-0000-000005000000}"/>
    <cellStyle name="20% - Ênfase1 2" xfId="86" xr:uid="{00000000-0005-0000-0000-000006000000}"/>
    <cellStyle name="20% - Ênfase2 2" xfId="87" xr:uid="{00000000-0005-0000-0000-000007000000}"/>
    <cellStyle name="20% - Ênfase3 2" xfId="88" xr:uid="{00000000-0005-0000-0000-000008000000}"/>
    <cellStyle name="20% - Ênfase4 2" xfId="89" xr:uid="{00000000-0005-0000-0000-000009000000}"/>
    <cellStyle name="20% - Ênfase5 2" xfId="90" xr:uid="{00000000-0005-0000-0000-00000A000000}"/>
    <cellStyle name="20% - Ênfase6 2" xfId="91" xr:uid="{00000000-0005-0000-0000-00000B000000}"/>
    <cellStyle name="40% - Accent1" xfId="92" xr:uid="{00000000-0005-0000-0000-00000C000000}"/>
    <cellStyle name="40% - Accent2" xfId="93" xr:uid="{00000000-0005-0000-0000-00000D000000}"/>
    <cellStyle name="40% - Accent3" xfId="94" xr:uid="{00000000-0005-0000-0000-00000E000000}"/>
    <cellStyle name="40% - Accent4" xfId="95" xr:uid="{00000000-0005-0000-0000-00000F000000}"/>
    <cellStyle name="40% - Accent5" xfId="96" xr:uid="{00000000-0005-0000-0000-000010000000}"/>
    <cellStyle name="40% - Accent6" xfId="97" xr:uid="{00000000-0005-0000-0000-000011000000}"/>
    <cellStyle name="40% - Ênfase1 2" xfId="98" xr:uid="{00000000-0005-0000-0000-000012000000}"/>
    <cellStyle name="40% - Ênfase2 2" xfId="99" xr:uid="{00000000-0005-0000-0000-000013000000}"/>
    <cellStyle name="40% - Ênfase3 2" xfId="100" xr:uid="{00000000-0005-0000-0000-000014000000}"/>
    <cellStyle name="40% - Ênfase4 2" xfId="101" xr:uid="{00000000-0005-0000-0000-000015000000}"/>
    <cellStyle name="40% - Ênfase5 2" xfId="102" xr:uid="{00000000-0005-0000-0000-000016000000}"/>
    <cellStyle name="40% - Ênfase6 2" xfId="103" xr:uid="{00000000-0005-0000-0000-000017000000}"/>
    <cellStyle name="60% - Accent1" xfId="104" xr:uid="{00000000-0005-0000-0000-000018000000}"/>
    <cellStyle name="60% - Accent2" xfId="105" xr:uid="{00000000-0005-0000-0000-000019000000}"/>
    <cellStyle name="60% - Accent3" xfId="106" xr:uid="{00000000-0005-0000-0000-00001A000000}"/>
    <cellStyle name="60% - Accent4" xfId="107" xr:uid="{00000000-0005-0000-0000-00001B000000}"/>
    <cellStyle name="60% - Accent5" xfId="108" xr:uid="{00000000-0005-0000-0000-00001C000000}"/>
    <cellStyle name="60% - Accent6" xfId="109" xr:uid="{00000000-0005-0000-0000-00001D000000}"/>
    <cellStyle name="60% - Ênfase1 2" xfId="110" xr:uid="{00000000-0005-0000-0000-00001E000000}"/>
    <cellStyle name="60% - Ênfase2 2" xfId="111" xr:uid="{00000000-0005-0000-0000-00001F000000}"/>
    <cellStyle name="60% - Ênfase3 2" xfId="112" xr:uid="{00000000-0005-0000-0000-000020000000}"/>
    <cellStyle name="60% - Ênfase4 2" xfId="113" xr:uid="{00000000-0005-0000-0000-000021000000}"/>
    <cellStyle name="60% - Ênfase5 2" xfId="114" xr:uid="{00000000-0005-0000-0000-000022000000}"/>
    <cellStyle name="60% - Ênfase6 2" xfId="115" xr:uid="{00000000-0005-0000-0000-000023000000}"/>
    <cellStyle name="Accent1" xfId="116" xr:uid="{00000000-0005-0000-0000-000024000000}"/>
    <cellStyle name="Accent2" xfId="117" xr:uid="{00000000-0005-0000-0000-000025000000}"/>
    <cellStyle name="Accent3" xfId="118" xr:uid="{00000000-0005-0000-0000-000026000000}"/>
    <cellStyle name="Accent4" xfId="119" xr:uid="{00000000-0005-0000-0000-000027000000}"/>
    <cellStyle name="Accent5" xfId="120" xr:uid="{00000000-0005-0000-0000-000028000000}"/>
    <cellStyle name="Accent6" xfId="121" xr:uid="{00000000-0005-0000-0000-000029000000}"/>
    <cellStyle name="Bad" xfId="122" xr:uid="{00000000-0005-0000-0000-00002A000000}"/>
    <cellStyle name="Bom 2" xfId="123" xr:uid="{00000000-0005-0000-0000-00002B000000}"/>
    <cellStyle name="Calculation" xfId="124" xr:uid="{00000000-0005-0000-0000-00002C000000}"/>
    <cellStyle name="Cálculo 2" xfId="125" xr:uid="{00000000-0005-0000-0000-00002D000000}"/>
    <cellStyle name="Célula de Verificação 2" xfId="126" xr:uid="{00000000-0005-0000-0000-00002E000000}"/>
    <cellStyle name="Célula Vinculada 2" xfId="127" xr:uid="{00000000-0005-0000-0000-00002F000000}"/>
    <cellStyle name="Check Cell" xfId="128" xr:uid="{00000000-0005-0000-0000-000030000000}"/>
    <cellStyle name="Ênfase1 2" xfId="129" xr:uid="{00000000-0005-0000-0000-000031000000}"/>
    <cellStyle name="Ênfase2 2" xfId="130" xr:uid="{00000000-0005-0000-0000-000032000000}"/>
    <cellStyle name="Ênfase3 2" xfId="131" xr:uid="{00000000-0005-0000-0000-000033000000}"/>
    <cellStyle name="Ênfase4 2" xfId="132" xr:uid="{00000000-0005-0000-0000-000034000000}"/>
    <cellStyle name="Ênfase5 2" xfId="133" xr:uid="{00000000-0005-0000-0000-000035000000}"/>
    <cellStyle name="Ênfase6 2" xfId="134" xr:uid="{00000000-0005-0000-0000-000036000000}"/>
    <cellStyle name="Entrada 2" xfId="135" xr:uid="{00000000-0005-0000-0000-000037000000}"/>
    <cellStyle name="Excel_BuiltIn_Título 2" xfId="1" xr:uid="{00000000-0005-0000-0000-000038000000}"/>
    <cellStyle name="Explanatory Text" xfId="136" xr:uid="{00000000-0005-0000-0000-000039000000}"/>
    <cellStyle name="Good" xfId="137" xr:uid="{00000000-0005-0000-0000-00003A000000}"/>
    <cellStyle name="Heading 1" xfId="138" xr:uid="{00000000-0005-0000-0000-00003B000000}"/>
    <cellStyle name="Heading 2" xfId="139" xr:uid="{00000000-0005-0000-0000-00003C000000}"/>
    <cellStyle name="Heading 3" xfId="140" xr:uid="{00000000-0005-0000-0000-00003D000000}"/>
    <cellStyle name="Heading 4" xfId="141" xr:uid="{00000000-0005-0000-0000-00003E000000}"/>
    <cellStyle name="Hiperlink" xfId="159" builtinId="8"/>
    <cellStyle name="Hyperlink 2" xfId="2" xr:uid="{00000000-0005-0000-0000-000040000000}"/>
    <cellStyle name="Hyperlink 2 2" xfId="3" xr:uid="{00000000-0005-0000-0000-000041000000}"/>
    <cellStyle name="Hyperlink 3" xfId="4" xr:uid="{00000000-0005-0000-0000-000042000000}"/>
    <cellStyle name="Input" xfId="142" xr:uid="{00000000-0005-0000-0000-000043000000}"/>
    <cellStyle name="Linked Cell" xfId="143" xr:uid="{00000000-0005-0000-0000-000044000000}"/>
    <cellStyle name="Moeda" xfId="5" builtinId="4"/>
    <cellStyle name="Moeda 2" xfId="6" xr:uid="{00000000-0005-0000-0000-000046000000}"/>
    <cellStyle name="Moeda 2 2" xfId="7" xr:uid="{00000000-0005-0000-0000-000047000000}"/>
    <cellStyle name="Moeda 2 2 2" xfId="8" xr:uid="{00000000-0005-0000-0000-000048000000}"/>
    <cellStyle name="Moeda 2 3" xfId="9" xr:uid="{00000000-0005-0000-0000-000049000000}"/>
    <cellStyle name="Moeda 2 3 2" xfId="10" xr:uid="{00000000-0005-0000-0000-00004A000000}"/>
    <cellStyle name="Moeda 2 3 3" xfId="11" xr:uid="{00000000-0005-0000-0000-00004B000000}"/>
    <cellStyle name="Moeda 3" xfId="12" xr:uid="{00000000-0005-0000-0000-00004C000000}"/>
    <cellStyle name="Moeda 3 2" xfId="13" xr:uid="{00000000-0005-0000-0000-00004D000000}"/>
    <cellStyle name="Moeda 3 2 3" xfId="79" xr:uid="{00000000-0005-0000-0000-00004E000000}"/>
    <cellStyle name="Moeda 4" xfId="14" xr:uid="{00000000-0005-0000-0000-00004F000000}"/>
    <cellStyle name="Moeda 4 2" xfId="15" xr:uid="{00000000-0005-0000-0000-000050000000}"/>
    <cellStyle name="Moeda 4 3" xfId="16" xr:uid="{00000000-0005-0000-0000-000051000000}"/>
    <cellStyle name="Moeda 4 4" xfId="17" xr:uid="{00000000-0005-0000-0000-000052000000}"/>
    <cellStyle name="Moeda 4 5" xfId="18" xr:uid="{00000000-0005-0000-0000-000053000000}"/>
    <cellStyle name="Moeda 4 6" xfId="19" xr:uid="{00000000-0005-0000-0000-000054000000}"/>
    <cellStyle name="Moeda 4 7" xfId="20" xr:uid="{00000000-0005-0000-0000-000055000000}"/>
    <cellStyle name="Moeda 4 7 2" xfId="21" xr:uid="{00000000-0005-0000-0000-000056000000}"/>
    <cellStyle name="Moeda 4_Atacadão_Vigilância - Taguatinga" xfId="22" xr:uid="{00000000-0005-0000-0000-000057000000}"/>
    <cellStyle name="Moeda 5" xfId="23" xr:uid="{00000000-0005-0000-0000-000058000000}"/>
    <cellStyle name="Moeda 5 2" xfId="24" xr:uid="{00000000-0005-0000-0000-000059000000}"/>
    <cellStyle name="Moeda 5 3" xfId="25" xr:uid="{00000000-0005-0000-0000-00005A000000}"/>
    <cellStyle name="Moeda 6" xfId="26" xr:uid="{00000000-0005-0000-0000-00005B000000}"/>
    <cellStyle name="Moeda 6 2" xfId="27" xr:uid="{00000000-0005-0000-0000-00005C000000}"/>
    <cellStyle name="Moeda 7" xfId="28" xr:uid="{00000000-0005-0000-0000-00005D000000}"/>
    <cellStyle name="Neutral" xfId="144" xr:uid="{00000000-0005-0000-0000-00005E000000}"/>
    <cellStyle name="Normal" xfId="0" builtinId="0"/>
    <cellStyle name="Normal 13" xfId="29" xr:uid="{00000000-0005-0000-0000-000060000000}"/>
    <cellStyle name="Normal 2" xfId="30" xr:uid="{00000000-0005-0000-0000-000061000000}"/>
    <cellStyle name="Normal 2 2" xfId="31" xr:uid="{00000000-0005-0000-0000-000062000000}"/>
    <cellStyle name="Normal 2 3 2" xfId="32" xr:uid="{00000000-0005-0000-0000-000063000000}"/>
    <cellStyle name="Normal 2 6" xfId="77" xr:uid="{00000000-0005-0000-0000-000064000000}"/>
    <cellStyle name="Normal 3" xfId="33" xr:uid="{00000000-0005-0000-0000-000065000000}"/>
    <cellStyle name="Normal 3 2" xfId="34" xr:uid="{00000000-0005-0000-0000-000066000000}"/>
    <cellStyle name="Normal 3__HPlus_Vigilancia_Reajuste 2012" xfId="35" xr:uid="{00000000-0005-0000-0000-000067000000}"/>
    <cellStyle name="Normal 4" xfId="158" xr:uid="{00000000-0005-0000-0000-000068000000}"/>
    <cellStyle name="Normal 4 2" xfId="36" xr:uid="{00000000-0005-0000-0000-000069000000}"/>
    <cellStyle name="Normal_ipca_201707SerieHist" xfId="145" xr:uid="{00000000-0005-0000-0000-00006A000000}"/>
    <cellStyle name="Nota 2" xfId="146" xr:uid="{00000000-0005-0000-0000-00006B000000}"/>
    <cellStyle name="Note" xfId="147" xr:uid="{00000000-0005-0000-0000-00006C000000}"/>
    <cellStyle name="Output" xfId="148" xr:uid="{00000000-0005-0000-0000-00006D000000}"/>
    <cellStyle name="Porcentagem" xfId="76" builtinId="5"/>
    <cellStyle name="Porcentagem 2" xfId="37" xr:uid="{00000000-0005-0000-0000-00006F000000}"/>
    <cellStyle name="Porcentagem 2 3 2" xfId="78" xr:uid="{00000000-0005-0000-0000-000070000000}"/>
    <cellStyle name="Porcentagem 3" xfId="38" xr:uid="{00000000-0005-0000-0000-000071000000}"/>
    <cellStyle name="Porcentagem 3 2" xfId="39" xr:uid="{00000000-0005-0000-0000-000072000000}"/>
    <cellStyle name="Porcentagem 4" xfId="40" xr:uid="{00000000-0005-0000-0000-000073000000}"/>
    <cellStyle name="Saída 2" xfId="149" xr:uid="{00000000-0005-0000-0000-000074000000}"/>
    <cellStyle name="Separador de milhares 2" xfId="41" xr:uid="{00000000-0005-0000-0000-000075000000}"/>
    <cellStyle name="Separador de milhares 2 2" xfId="42" xr:uid="{00000000-0005-0000-0000-000076000000}"/>
    <cellStyle name="Separador de milhares 2 2 2" xfId="43" xr:uid="{00000000-0005-0000-0000-000077000000}"/>
    <cellStyle name="Separador de milhares 2 3" xfId="44" xr:uid="{00000000-0005-0000-0000-000078000000}"/>
    <cellStyle name="Separador de milhares 2 3 2" xfId="45" xr:uid="{00000000-0005-0000-0000-000079000000}"/>
    <cellStyle name="Separador de milhares 2 3 3" xfId="46" xr:uid="{00000000-0005-0000-0000-00007A000000}"/>
    <cellStyle name="Separador de milhares 2 4" xfId="47" xr:uid="{00000000-0005-0000-0000-00007B000000}"/>
    <cellStyle name="Separador de milhares 2_Atacadão_Vigilância - Taguatinga" xfId="48" xr:uid="{00000000-0005-0000-0000-00007C000000}"/>
    <cellStyle name="Separador de milhares 3" xfId="49" xr:uid="{00000000-0005-0000-0000-00007D000000}"/>
    <cellStyle name="Separador de milhares 3 2" xfId="50" xr:uid="{00000000-0005-0000-0000-00007E000000}"/>
    <cellStyle name="Separador de milhares 4" xfId="51" xr:uid="{00000000-0005-0000-0000-00007F000000}"/>
    <cellStyle name="Separador de milhares 4 10" xfId="52" xr:uid="{00000000-0005-0000-0000-000080000000}"/>
    <cellStyle name="Separador de milhares 4 2" xfId="53" xr:uid="{00000000-0005-0000-0000-000081000000}"/>
    <cellStyle name="Separador de milhares 4 3" xfId="54" xr:uid="{00000000-0005-0000-0000-000082000000}"/>
    <cellStyle name="Separador de milhares 4 4" xfId="55" xr:uid="{00000000-0005-0000-0000-000083000000}"/>
    <cellStyle name="Separador de milhares 4 5" xfId="56" xr:uid="{00000000-0005-0000-0000-000084000000}"/>
    <cellStyle name="Separador de milhares 4 6" xfId="57" xr:uid="{00000000-0005-0000-0000-000085000000}"/>
    <cellStyle name="Separador de milhares 4 7" xfId="58" xr:uid="{00000000-0005-0000-0000-000086000000}"/>
    <cellStyle name="Separador de milhares 4 8" xfId="59" xr:uid="{00000000-0005-0000-0000-000087000000}"/>
    <cellStyle name="Separador de milhares 4 8 2" xfId="60" xr:uid="{00000000-0005-0000-0000-000088000000}"/>
    <cellStyle name="Separador de milhares 4 9" xfId="61" xr:uid="{00000000-0005-0000-0000-000089000000}"/>
    <cellStyle name="Separador de milhares 4 9 2" xfId="62" xr:uid="{00000000-0005-0000-0000-00008A000000}"/>
    <cellStyle name="Separador de milhares 4_Atacadão_Vigilância - Taguatinga" xfId="63" xr:uid="{00000000-0005-0000-0000-00008B000000}"/>
    <cellStyle name="Separador de milhares 5" xfId="64" xr:uid="{00000000-0005-0000-0000-00008C000000}"/>
    <cellStyle name="Separador de milhares 5 2" xfId="65" xr:uid="{00000000-0005-0000-0000-00008D000000}"/>
    <cellStyle name="Separador de milhares 5 3" xfId="66" xr:uid="{00000000-0005-0000-0000-00008E000000}"/>
    <cellStyle name="Texto de Aviso 2" xfId="150" xr:uid="{00000000-0005-0000-0000-00008F000000}"/>
    <cellStyle name="Texto Explicativo 2" xfId="151" xr:uid="{00000000-0005-0000-0000-000090000000}"/>
    <cellStyle name="Title" xfId="152" xr:uid="{00000000-0005-0000-0000-000091000000}"/>
    <cellStyle name="Título 1 1" xfId="67" xr:uid="{00000000-0005-0000-0000-000092000000}"/>
    <cellStyle name="Título 1 1 1" xfId="68" xr:uid="{00000000-0005-0000-0000-000093000000}"/>
    <cellStyle name="Título 2 2" xfId="153" xr:uid="{00000000-0005-0000-0000-000094000000}"/>
    <cellStyle name="Título 3 2" xfId="154" xr:uid="{00000000-0005-0000-0000-000095000000}"/>
    <cellStyle name="Título 4 2" xfId="155" xr:uid="{00000000-0005-0000-0000-000096000000}"/>
    <cellStyle name="Total 2" xfId="156" xr:uid="{00000000-0005-0000-0000-000097000000}"/>
    <cellStyle name="Vírgula" xfId="69" builtinId="3"/>
    <cellStyle name="Vírgula 2" xfId="70" xr:uid="{00000000-0005-0000-0000-000099000000}"/>
    <cellStyle name="Vírgula 2 2" xfId="71" xr:uid="{00000000-0005-0000-0000-00009A000000}"/>
    <cellStyle name="Vírgula 3" xfId="72" xr:uid="{00000000-0005-0000-0000-00009B000000}"/>
    <cellStyle name="Vírgula 4" xfId="73" xr:uid="{00000000-0005-0000-0000-00009C000000}"/>
    <cellStyle name="Vírgula 5" xfId="74" xr:uid="{00000000-0005-0000-0000-00009D000000}"/>
    <cellStyle name="Vírgula 6" xfId="75" xr:uid="{00000000-0005-0000-0000-00009E000000}"/>
    <cellStyle name="Warning Text" xfId="157" xr:uid="{00000000-0005-0000-0000-00009F000000}"/>
  </cellStyles>
  <dxfs count="1">
    <dxf>
      <font>
        <b val="0"/>
        <i val="0"/>
        <color rgb="FFFF0000"/>
      </font>
    </dxf>
  </dxfs>
  <tableStyles count="0" defaultTableStyle="TableStyleMedium9" defaultPivotStyle="PivotStyleLight16"/>
  <colors>
    <mruColors>
      <color rgb="FFFEF6F0"/>
      <color rgb="FFF8FDC7"/>
      <color rgb="FFFCFEE6"/>
      <color rgb="FFF4FD9D"/>
      <color rgb="FFF4FB9F"/>
      <color rgb="FFEDF5A5"/>
      <color rgb="FFE8E8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mc/Downloads/PRESIDENCIA_PRORROGACAO_Rev_02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iama/Downloads/PR_RPRORROGACAO_2023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llison/Downloads/Apendice_I_do_Anexo_II_do_Edital_REV_03_Cadastro_Sinduscon_Diligencia_3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naless/Downloads/Planilha___PRORROGACAO_e_CNR___CT_23_2020___RCS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naless/Downloads/Planilha___PRORROGACAO_e_CNR___CT_23_2020___RC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naless/Downloads/Planilha___PRORROGACAO_e_CNR___CT_23_2020___RC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 de custos"/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) POSTOS DE TRABALHO "/>
      <sheetName val="(III) Materiais"/>
      <sheetName val="(IV) Ferramentas "/>
      <sheetName val="(V) Equipamentos"/>
      <sheetName val="(VI) Uniforme "/>
      <sheetName val="(VII) EPI"/>
      <sheetName val="(VIII) Combustíveis"/>
    </sheetNames>
    <sheetDataSet>
      <sheetData sheetId="0"/>
      <sheetData sheetId="1">
        <row r="21">
          <cell r="BF2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 de custos 2023"/>
      <sheetName val="Relatório de custos"/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I) Materiais"/>
      <sheetName val="(IV) Ferramentas "/>
      <sheetName val="(V) Equipamentos"/>
      <sheetName val="(VI) Uniforme "/>
      <sheetName val="(VII) EPI"/>
      <sheetName val="(VIII) Combustíveis"/>
    </sheetNames>
    <sheetDataSet>
      <sheetData sheetId="0"/>
      <sheetData sheetId="1"/>
      <sheetData sheetId="2">
        <row r="21">
          <cell r="BF21">
            <v>60</v>
          </cell>
          <cell r="DN21">
            <v>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) POSTOS DE TRABALHO "/>
      <sheetName val="(III) Materiais"/>
      <sheetName val="(IV) Ferramentas "/>
      <sheetName val="(V) Equipamentos"/>
      <sheetName val="(VI) Uniforme "/>
      <sheetName val="(VII) EPI"/>
      <sheetName val="(VIII) Combustíveis"/>
    </sheetNames>
    <sheetDataSet>
      <sheetData sheetId="0" refreshError="1"/>
      <sheetData sheetId="1">
        <row r="21">
          <cell r="A21" t="str">
            <v>Engenheiro eletricista</v>
          </cell>
        </row>
        <row r="173">
          <cell r="F173">
            <v>23846.911010494976</v>
          </cell>
        </row>
      </sheetData>
      <sheetData sheetId="2">
        <row r="21">
          <cell r="A21" t="str">
            <v>Encarregado geral</v>
          </cell>
        </row>
        <row r="173">
          <cell r="F173">
            <v>9434.3252706803451</v>
          </cell>
        </row>
      </sheetData>
      <sheetData sheetId="3">
        <row r="21">
          <cell r="A21" t="str">
            <v>Eletricista</v>
          </cell>
        </row>
        <row r="173">
          <cell r="F173">
            <v>5706.9609775489644</v>
          </cell>
        </row>
      </sheetData>
      <sheetData sheetId="4">
        <row r="173">
          <cell r="F173">
            <v>5415.3949045246254</v>
          </cell>
        </row>
      </sheetData>
      <sheetData sheetId="5">
        <row r="173">
          <cell r="F173">
            <v>6037.4844904099664</v>
          </cell>
        </row>
      </sheetData>
      <sheetData sheetId="6">
        <row r="173">
          <cell r="F173">
            <v>4101.3020834776653</v>
          </cell>
        </row>
      </sheetData>
      <sheetData sheetId="7">
        <row r="173">
          <cell r="F173">
            <v>6491.8834480708083</v>
          </cell>
        </row>
      </sheetData>
      <sheetData sheetId="8">
        <row r="173">
          <cell r="F173">
            <v>6491.8834480708083</v>
          </cell>
        </row>
      </sheetData>
      <sheetData sheetId="9">
        <row r="173">
          <cell r="F173">
            <v>6491.8834480708083</v>
          </cell>
        </row>
      </sheetData>
      <sheetData sheetId="10">
        <row r="173">
          <cell r="F173">
            <v>6491.8834480708083</v>
          </cell>
        </row>
      </sheetData>
      <sheetData sheetId="11">
        <row r="173">
          <cell r="F173">
            <v>4173.5531502140875</v>
          </cell>
        </row>
      </sheetData>
      <sheetData sheetId="12">
        <row r="173">
          <cell r="F173">
            <v>5706.9609775489644</v>
          </cell>
        </row>
      </sheetData>
      <sheetData sheetId="13">
        <row r="173">
          <cell r="F173">
            <v>4351.7804388927334</v>
          </cell>
        </row>
      </sheetData>
      <sheetData sheetId="14">
        <row r="173">
          <cell r="F173">
            <v>5706.9609775489644</v>
          </cell>
        </row>
      </sheetData>
      <sheetData sheetId="15" refreshError="1"/>
      <sheetData sheetId="16">
        <row r="373">
          <cell r="H373">
            <v>46393.519129776018</v>
          </cell>
          <cell r="I373">
            <v>556722.22955731209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10">
          <cell r="H10">
            <v>33499.697663999999</v>
          </cell>
        </row>
        <row r="11">
          <cell r="H11">
            <v>2791.6414719999998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 de Custos"/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) POSTOS DE TRABALHO "/>
      <sheetName val="(III) Materiais"/>
      <sheetName val="(IV) Ferramentas "/>
      <sheetName val="(V) Equipamentos"/>
      <sheetName val="(VI) Uniforme "/>
      <sheetName val="(VII) EPI"/>
      <sheetName val="(VIII) Combustíveis"/>
      <sheetName val="TABELA IPCA- índice acumul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73">
          <cell r="BC173">
            <v>7002.7991756621523</v>
          </cell>
        </row>
      </sheetData>
      <sheetData sheetId="9" refreshError="1">
        <row r="173">
          <cell r="BC173">
            <v>7002.7991756621523</v>
          </cell>
        </row>
      </sheetData>
      <sheetData sheetId="10" refreshError="1">
        <row r="173">
          <cell r="BC173">
            <v>7002.7991756621523</v>
          </cell>
        </row>
      </sheetData>
      <sheetData sheetId="11" refreshError="1">
        <row r="173">
          <cell r="BC173">
            <v>7002.7991756621523</v>
          </cell>
        </row>
      </sheetData>
      <sheetData sheetId="12" refreshError="1"/>
      <sheetData sheetId="13" refreshError="1"/>
      <sheetData sheetId="14" refreshError="1"/>
      <sheetData sheetId="15" refreshError="1">
        <row r="173">
          <cell r="BC173">
            <v>6147.8847675866418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 de Custos"/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) POSTOS DE TRABALHO "/>
      <sheetName val="(III) Materiais"/>
      <sheetName val="(IV) Ferramentas "/>
      <sheetName val="(V) Equipamentos"/>
      <sheetName val="(VI) Uniforme "/>
      <sheetName val="(VII) EPI"/>
      <sheetName val="(VIII) Combustíveis"/>
      <sheetName val="TABELA IPCA- índice acumul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73">
          <cell r="N373">
            <v>49525.903930706627</v>
          </cell>
          <cell r="O373">
            <v>594310.84716848028</v>
          </cell>
        </row>
      </sheetData>
      <sheetData sheetId="18" refreshError="1">
        <row r="65">
          <cell r="J65">
            <v>7.8512112499999995</v>
          </cell>
          <cell r="K65"/>
        </row>
      </sheetData>
      <sheetData sheetId="19" refreshError="1">
        <row r="11">
          <cell r="I11">
            <v>42.256437499999997</v>
          </cell>
          <cell r="J11"/>
        </row>
      </sheetData>
      <sheetData sheetId="20" refreshError="1">
        <row r="18">
          <cell r="U18">
            <v>40.467847222222225</v>
          </cell>
          <cell r="W18">
            <v>34.390555555555551</v>
          </cell>
          <cell r="Y18">
            <v>34.390555555555551</v>
          </cell>
          <cell r="AA18">
            <v>34.390555555555558</v>
          </cell>
          <cell r="AC18">
            <v>0</v>
          </cell>
        </row>
      </sheetData>
      <sheetData sheetId="21" refreshError="1">
        <row r="27">
          <cell r="H27">
            <v>37.149849421296295</v>
          </cell>
          <cell r="I27"/>
        </row>
      </sheetData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 de Custos"/>
      <sheetName val="(I) RESUMO CONTRATAÇÃO "/>
      <sheetName val="Eng Eletricista"/>
      <sheetName val="Enc. geral"/>
      <sheetName val="Eletricista"/>
      <sheetName val="Eletricista plant. (diurno)"/>
      <sheetName val="Eletricista plant. (noturno)"/>
      <sheetName val="Auxiliar de manutenção "/>
      <sheetName val="Téc. Eletrônica"/>
      <sheetName val="Téc. comando, controle e autom"/>
      <sheetName val="Téc. em nobreak"/>
      <sheetName val="Téc. grupo motogerador"/>
      <sheetName val="Desenhista Técnico (60hmês)"/>
      <sheetName val="Almoxarife"/>
      <sheetName val="Auxiliar administrativo"/>
      <sheetName val="Motorista"/>
      <sheetName val="(II) POSTOS DE TRABALHO "/>
      <sheetName val="(III) Materiais"/>
      <sheetName val="(IV) Ferramentas "/>
      <sheetName val="(V) Equipamentos"/>
      <sheetName val="(VI) Uniforme "/>
      <sheetName val="(VII) EPI"/>
      <sheetName val="(VIII) Combustíveis"/>
      <sheetName val="TABELA IPCA- índice acumulado"/>
    </sheetNames>
    <sheetDataSet>
      <sheetData sheetId="0">
        <row r="69">
          <cell r="H69">
            <v>2.1111111111111108E-4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5">
          <cell r="J65">
            <v>7.8512112499999995</v>
          </cell>
          <cell r="K65"/>
        </row>
      </sheetData>
      <sheetData sheetId="19">
        <row r="11">
          <cell r="I11">
            <v>42.256437499999997</v>
          </cell>
          <cell r="J11"/>
        </row>
      </sheetData>
      <sheetData sheetId="20">
        <row r="18">
          <cell r="S18">
            <v>34.390555555555558</v>
          </cell>
          <cell r="AC18">
            <v>0</v>
          </cell>
        </row>
      </sheetData>
      <sheetData sheetId="21">
        <row r="27">
          <cell r="H27">
            <v>37.149849421296295</v>
          </cell>
          <cell r="I27"/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anp/pt-br/assuntos/precos-e-defesa-da-concorrencia/precos/precos-de-distribuicao-de-combustivei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3"/>
  <sheetViews>
    <sheetView topLeftCell="A46" workbookViewId="0">
      <selection activeCell="L64" sqref="L64"/>
    </sheetView>
  </sheetViews>
  <sheetFormatPr defaultRowHeight="15" x14ac:dyDescent="0.25"/>
  <cols>
    <col min="1" max="1" width="36.42578125" bestFit="1" customWidth="1"/>
    <col min="2" max="3" width="13.7109375" customWidth="1"/>
    <col min="4" max="4" width="13" customWidth="1"/>
    <col min="5" max="5" width="12.140625" customWidth="1"/>
    <col min="6" max="6" width="12" customWidth="1"/>
    <col min="8" max="8" width="15" customWidth="1"/>
  </cols>
  <sheetData>
    <row r="2" spans="1:8" x14ac:dyDescent="0.25">
      <c r="A2" s="417"/>
      <c r="B2" s="300"/>
      <c r="C2" s="300"/>
      <c r="D2" s="300"/>
      <c r="E2" s="300"/>
      <c r="F2" s="300"/>
      <c r="G2" s="300"/>
      <c r="H2" s="300"/>
    </row>
    <row r="3" spans="1:8" ht="47.25" x14ac:dyDescent="0.25">
      <c r="A3" s="471" t="s">
        <v>894</v>
      </c>
      <c r="B3" s="471" t="s">
        <v>895</v>
      </c>
      <c r="C3" s="471" t="s">
        <v>896</v>
      </c>
      <c r="D3" s="471" t="s">
        <v>897</v>
      </c>
      <c r="E3" s="471" t="s">
        <v>898</v>
      </c>
      <c r="F3" s="471" t="s">
        <v>899</v>
      </c>
      <c r="G3" s="471" t="s">
        <v>900</v>
      </c>
      <c r="H3" s="471" t="s">
        <v>901</v>
      </c>
    </row>
    <row r="4" spans="1:8" ht="15.75" x14ac:dyDescent="0.25">
      <c r="A4" s="472" t="s">
        <v>902</v>
      </c>
      <c r="B4" s="473" t="s">
        <v>903</v>
      </c>
      <c r="C4" s="473">
        <v>0</v>
      </c>
      <c r="D4" s="473">
        <v>0</v>
      </c>
      <c r="E4" s="473">
        <v>0</v>
      </c>
      <c r="F4" s="473">
        <v>0</v>
      </c>
      <c r="G4" s="473">
        <v>0</v>
      </c>
      <c r="H4" s="474">
        <v>56</v>
      </c>
    </row>
    <row r="5" spans="1:8" ht="15.75" x14ac:dyDescent="0.25">
      <c r="A5" s="472" t="s">
        <v>904</v>
      </c>
      <c r="B5" s="473" t="s">
        <v>903</v>
      </c>
      <c r="C5" s="473">
        <v>0</v>
      </c>
      <c r="D5" s="473">
        <v>0</v>
      </c>
      <c r="E5" s="473">
        <v>0</v>
      </c>
      <c r="F5" s="473">
        <v>0</v>
      </c>
      <c r="G5" s="473">
        <v>0</v>
      </c>
      <c r="H5" s="473">
        <v>0</v>
      </c>
    </row>
    <row r="6" spans="1:8" ht="15.75" x14ac:dyDescent="0.25">
      <c r="A6" s="472" t="s">
        <v>905</v>
      </c>
      <c r="B6" s="473" t="s">
        <v>903</v>
      </c>
      <c r="C6" s="473">
        <v>0</v>
      </c>
      <c r="D6" s="473">
        <v>0</v>
      </c>
      <c r="E6" s="474">
        <v>2</v>
      </c>
      <c r="F6" s="473">
        <v>0</v>
      </c>
      <c r="G6" s="473">
        <v>0</v>
      </c>
      <c r="H6" s="473">
        <v>0</v>
      </c>
    </row>
    <row r="7" spans="1:8" ht="15.75" x14ac:dyDescent="0.25">
      <c r="A7" s="472" t="s">
        <v>906</v>
      </c>
      <c r="B7" s="473" t="s">
        <v>903</v>
      </c>
      <c r="C7" s="473">
        <v>0</v>
      </c>
      <c r="D7" s="473">
        <v>0</v>
      </c>
      <c r="E7" s="473">
        <v>0</v>
      </c>
      <c r="F7" s="473">
        <v>0</v>
      </c>
      <c r="G7" s="473">
        <v>0</v>
      </c>
      <c r="H7" s="473">
        <v>0</v>
      </c>
    </row>
    <row r="8" spans="1:8" ht="15.75" x14ac:dyDescent="0.25">
      <c r="A8" s="472" t="s">
        <v>907</v>
      </c>
      <c r="B8" s="473" t="s">
        <v>903</v>
      </c>
      <c r="C8" s="473">
        <v>0</v>
      </c>
      <c r="D8" s="473">
        <v>0</v>
      </c>
      <c r="E8" s="473">
        <v>0</v>
      </c>
      <c r="F8" s="473">
        <v>0</v>
      </c>
      <c r="G8" s="473">
        <v>0</v>
      </c>
      <c r="H8" s="473">
        <v>0</v>
      </c>
    </row>
    <row r="9" spans="1:8" ht="15.75" x14ac:dyDescent="0.25">
      <c r="A9" s="472" t="s">
        <v>908</v>
      </c>
      <c r="B9" s="473" t="s">
        <v>903</v>
      </c>
      <c r="C9" s="473">
        <v>0</v>
      </c>
      <c r="D9" s="473">
        <v>0</v>
      </c>
      <c r="E9" s="473">
        <v>0</v>
      </c>
      <c r="F9" s="473">
        <v>0</v>
      </c>
      <c r="G9" s="473">
        <v>0</v>
      </c>
      <c r="H9" s="473">
        <v>0</v>
      </c>
    </row>
    <row r="10" spans="1:8" ht="15.75" x14ac:dyDescent="0.25">
      <c r="A10" s="472" t="s">
        <v>909</v>
      </c>
      <c r="B10" s="473" t="s">
        <v>903</v>
      </c>
      <c r="C10" s="473">
        <v>0</v>
      </c>
      <c r="D10" s="473">
        <v>0</v>
      </c>
      <c r="E10" s="474">
        <v>2</v>
      </c>
      <c r="F10" s="473">
        <v>0</v>
      </c>
      <c r="G10" s="473">
        <v>0</v>
      </c>
      <c r="H10" s="473">
        <v>0</v>
      </c>
    </row>
    <row r="11" spans="1:8" ht="15.75" x14ac:dyDescent="0.25">
      <c r="A11" s="472" t="s">
        <v>910</v>
      </c>
      <c r="B11" s="473" t="s">
        <v>903</v>
      </c>
      <c r="C11" s="473">
        <v>0</v>
      </c>
      <c r="D11" s="473">
        <v>0</v>
      </c>
      <c r="E11" s="473">
        <v>0</v>
      </c>
      <c r="F11" s="473">
        <v>0</v>
      </c>
      <c r="G11" s="473">
        <v>0</v>
      </c>
      <c r="H11" s="473">
        <v>0</v>
      </c>
    </row>
    <row r="12" spans="1:8" ht="15.75" x14ac:dyDescent="0.25">
      <c r="A12" s="472" t="s">
        <v>911</v>
      </c>
      <c r="B12" s="473">
        <v>0</v>
      </c>
      <c r="C12" s="473">
        <v>0</v>
      </c>
      <c r="D12" s="473">
        <v>0</v>
      </c>
      <c r="E12" s="473">
        <v>0</v>
      </c>
      <c r="F12" s="473" t="s">
        <v>903</v>
      </c>
      <c r="G12" s="473">
        <v>0</v>
      </c>
      <c r="H12" s="473">
        <v>0</v>
      </c>
    </row>
    <row r="13" spans="1:8" ht="15.75" x14ac:dyDescent="0.25">
      <c r="A13" s="472" t="s">
        <v>912</v>
      </c>
      <c r="B13" s="473" t="s">
        <v>903</v>
      </c>
      <c r="C13" s="473">
        <v>0</v>
      </c>
      <c r="D13" s="473">
        <v>0</v>
      </c>
      <c r="E13" s="473">
        <v>0</v>
      </c>
      <c r="F13" s="473">
        <v>0</v>
      </c>
      <c r="G13" s="473">
        <v>0</v>
      </c>
      <c r="H13" s="473">
        <v>0</v>
      </c>
    </row>
    <row r="14" spans="1:8" ht="15.75" x14ac:dyDescent="0.25">
      <c r="A14" s="472" t="s">
        <v>913</v>
      </c>
      <c r="B14" s="473" t="s">
        <v>903</v>
      </c>
      <c r="C14" s="473">
        <v>0</v>
      </c>
      <c r="D14" s="473">
        <v>0</v>
      </c>
      <c r="E14" s="473">
        <v>0</v>
      </c>
      <c r="F14" s="473">
        <v>0</v>
      </c>
      <c r="G14" s="473">
        <v>0</v>
      </c>
      <c r="H14" s="474">
        <v>1</v>
      </c>
    </row>
    <row r="15" spans="1:8" ht="15.75" x14ac:dyDescent="0.25">
      <c r="A15" s="472" t="s">
        <v>914</v>
      </c>
      <c r="B15" s="473" t="s">
        <v>903</v>
      </c>
      <c r="C15" s="473">
        <v>0</v>
      </c>
      <c r="D15" s="473">
        <v>0</v>
      </c>
      <c r="E15" s="473">
        <v>0</v>
      </c>
      <c r="F15" s="473">
        <v>0</v>
      </c>
      <c r="G15" s="473">
        <v>0</v>
      </c>
      <c r="H15" s="473">
        <v>0</v>
      </c>
    </row>
    <row r="16" spans="1:8" ht="15.75" x14ac:dyDescent="0.25">
      <c r="A16" s="472" t="s">
        <v>915</v>
      </c>
      <c r="B16" s="473" t="s">
        <v>903</v>
      </c>
      <c r="C16" s="473">
        <v>0</v>
      </c>
      <c r="D16" s="473">
        <v>0</v>
      </c>
      <c r="E16" s="473">
        <v>0</v>
      </c>
      <c r="F16" s="473">
        <v>0</v>
      </c>
      <c r="G16" s="473">
        <v>0</v>
      </c>
      <c r="H16" s="473">
        <v>0</v>
      </c>
    </row>
    <row r="17" spans="1:8" ht="15.75" x14ac:dyDescent="0.25">
      <c r="A17" s="472" t="s">
        <v>916</v>
      </c>
      <c r="B17" s="473" t="s">
        <v>903</v>
      </c>
      <c r="C17" s="473">
        <v>0</v>
      </c>
      <c r="D17" s="473">
        <v>0</v>
      </c>
      <c r="E17" s="473">
        <v>0</v>
      </c>
      <c r="F17" s="473">
        <v>0</v>
      </c>
      <c r="G17" s="473">
        <v>0</v>
      </c>
      <c r="H17" s="473">
        <v>0</v>
      </c>
    </row>
    <row r="18" spans="1:8" ht="15.75" x14ac:dyDescent="0.25">
      <c r="A18" s="472" t="s">
        <v>917</v>
      </c>
      <c r="B18" s="473" t="s">
        <v>903</v>
      </c>
      <c r="C18" s="473">
        <v>0</v>
      </c>
      <c r="D18" s="473">
        <v>0</v>
      </c>
      <c r="E18" s="474">
        <v>13</v>
      </c>
      <c r="F18" s="473">
        <v>0</v>
      </c>
      <c r="G18" s="473">
        <v>0</v>
      </c>
      <c r="H18" s="473">
        <v>0</v>
      </c>
    </row>
    <row r="19" spans="1:8" ht="15.75" x14ac:dyDescent="0.25">
      <c r="A19" s="472" t="s">
        <v>918</v>
      </c>
      <c r="B19" s="473" t="s">
        <v>903</v>
      </c>
      <c r="C19" s="473">
        <v>0</v>
      </c>
      <c r="D19" s="473">
        <v>0</v>
      </c>
      <c r="E19" s="473">
        <v>0</v>
      </c>
      <c r="F19" s="473">
        <v>0</v>
      </c>
      <c r="G19" s="473">
        <v>0</v>
      </c>
      <c r="H19" s="473">
        <v>0</v>
      </c>
    </row>
    <row r="20" spans="1:8" ht="15.75" x14ac:dyDescent="0.25">
      <c r="A20" s="472" t="s">
        <v>919</v>
      </c>
      <c r="B20" s="473" t="s">
        <v>903</v>
      </c>
      <c r="C20" s="473">
        <v>0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</row>
    <row r="21" spans="1:8" ht="15.75" x14ac:dyDescent="0.25">
      <c r="A21" s="472" t="s">
        <v>920</v>
      </c>
      <c r="B21" s="473" t="s">
        <v>903</v>
      </c>
      <c r="C21" s="473">
        <v>0</v>
      </c>
      <c r="D21" s="473">
        <v>0</v>
      </c>
      <c r="E21" s="473">
        <v>0</v>
      </c>
      <c r="F21" s="473">
        <v>0</v>
      </c>
      <c r="G21" s="473">
        <v>0</v>
      </c>
      <c r="H21" s="473">
        <v>0</v>
      </c>
    </row>
    <row r="22" spans="1:8" ht="15.75" x14ac:dyDescent="0.25">
      <c r="A22" s="472" t="s">
        <v>921</v>
      </c>
      <c r="B22" s="473" t="s">
        <v>903</v>
      </c>
      <c r="C22" s="473">
        <v>0</v>
      </c>
      <c r="D22" s="473">
        <v>0</v>
      </c>
      <c r="E22" s="473">
        <v>0</v>
      </c>
      <c r="F22" s="473">
        <v>0</v>
      </c>
      <c r="G22" s="473">
        <v>0</v>
      </c>
      <c r="H22" s="473">
        <v>0</v>
      </c>
    </row>
    <row r="23" spans="1:8" ht="15.75" x14ac:dyDescent="0.25">
      <c r="A23" s="472" t="s">
        <v>922</v>
      </c>
      <c r="B23" s="473" t="s">
        <v>903</v>
      </c>
      <c r="C23" s="473">
        <v>0</v>
      </c>
      <c r="D23" s="473">
        <v>0</v>
      </c>
      <c r="E23" s="473">
        <v>0</v>
      </c>
      <c r="F23" s="473">
        <v>0</v>
      </c>
      <c r="G23" s="473">
        <v>0</v>
      </c>
      <c r="H23" s="473">
        <v>0</v>
      </c>
    </row>
    <row r="24" spans="1:8" ht="15.75" x14ac:dyDescent="0.25">
      <c r="A24" s="472" t="s">
        <v>923</v>
      </c>
      <c r="B24" s="473" t="s">
        <v>903</v>
      </c>
      <c r="C24" s="473">
        <v>0</v>
      </c>
      <c r="D24" s="473">
        <v>0</v>
      </c>
      <c r="E24" s="473">
        <v>0</v>
      </c>
      <c r="F24" s="473">
        <v>0</v>
      </c>
      <c r="G24" s="473">
        <v>0</v>
      </c>
      <c r="H24" s="473">
        <v>0</v>
      </c>
    </row>
    <row r="25" spans="1:8" ht="15.75" x14ac:dyDescent="0.25">
      <c r="A25" s="472" t="s">
        <v>924</v>
      </c>
      <c r="B25" s="473" t="s">
        <v>903</v>
      </c>
      <c r="C25" s="473">
        <v>0</v>
      </c>
      <c r="D25" s="473">
        <v>0</v>
      </c>
      <c r="E25" s="473">
        <v>0</v>
      </c>
      <c r="F25" s="473">
        <v>0</v>
      </c>
      <c r="G25" s="473">
        <v>0</v>
      </c>
      <c r="H25" s="473">
        <v>0</v>
      </c>
    </row>
    <row r="26" spans="1:8" ht="15.75" x14ac:dyDescent="0.25">
      <c r="A26" s="472" t="s">
        <v>925</v>
      </c>
      <c r="B26" s="473" t="s">
        <v>903</v>
      </c>
      <c r="C26" s="473">
        <v>0</v>
      </c>
      <c r="D26" s="473">
        <v>0</v>
      </c>
      <c r="E26" s="474">
        <v>5</v>
      </c>
      <c r="F26" s="473">
        <v>0</v>
      </c>
      <c r="G26" s="473">
        <v>0</v>
      </c>
      <c r="H26" s="473">
        <v>0</v>
      </c>
    </row>
    <row r="27" spans="1:8" ht="15.75" x14ac:dyDescent="0.25">
      <c r="A27" s="472" t="s">
        <v>926</v>
      </c>
      <c r="B27" s="473" t="s">
        <v>903</v>
      </c>
      <c r="C27" s="473">
        <v>0</v>
      </c>
      <c r="D27" s="473">
        <v>0</v>
      </c>
      <c r="E27" s="474">
        <v>3</v>
      </c>
      <c r="F27" s="473">
        <v>0</v>
      </c>
      <c r="G27" s="473">
        <v>0</v>
      </c>
      <c r="H27" s="473">
        <v>0</v>
      </c>
    </row>
    <row r="28" spans="1:8" ht="15.75" x14ac:dyDescent="0.25">
      <c r="A28" s="472" t="s">
        <v>927</v>
      </c>
      <c r="B28" s="473" t="s">
        <v>903</v>
      </c>
      <c r="C28" s="473">
        <v>0</v>
      </c>
      <c r="D28" s="473">
        <v>0</v>
      </c>
      <c r="E28" s="473">
        <v>0</v>
      </c>
      <c r="F28" s="473">
        <v>0</v>
      </c>
      <c r="G28" s="473">
        <v>0</v>
      </c>
      <c r="H28" s="473">
        <v>0</v>
      </c>
    </row>
    <row r="29" spans="1:8" ht="15.75" x14ac:dyDescent="0.25">
      <c r="A29" s="472" t="s">
        <v>928</v>
      </c>
      <c r="B29" s="473" t="s">
        <v>903</v>
      </c>
      <c r="C29" s="473">
        <v>0</v>
      </c>
      <c r="D29" s="473">
        <v>0</v>
      </c>
      <c r="E29" s="473">
        <v>0</v>
      </c>
      <c r="F29" s="473">
        <v>0</v>
      </c>
      <c r="G29" s="473">
        <v>0</v>
      </c>
      <c r="H29" s="473">
        <v>0</v>
      </c>
    </row>
    <row r="30" spans="1:8" ht="15.75" x14ac:dyDescent="0.25">
      <c r="A30" s="472" t="s">
        <v>929</v>
      </c>
      <c r="B30" s="473" t="s">
        <v>903</v>
      </c>
      <c r="C30" s="473">
        <v>0</v>
      </c>
      <c r="D30" s="473">
        <v>0</v>
      </c>
      <c r="E30" s="473">
        <v>0</v>
      </c>
      <c r="F30" s="473">
        <v>0</v>
      </c>
      <c r="G30" s="473">
        <v>0</v>
      </c>
      <c r="H30" s="473">
        <v>0</v>
      </c>
    </row>
    <row r="31" spans="1:8" ht="15.75" x14ac:dyDescent="0.25">
      <c r="A31" s="472" t="s">
        <v>930</v>
      </c>
      <c r="B31" s="473" t="s">
        <v>903</v>
      </c>
      <c r="C31" s="473">
        <v>0</v>
      </c>
      <c r="D31" s="473">
        <v>0</v>
      </c>
      <c r="E31" s="473">
        <v>0</v>
      </c>
      <c r="F31" s="473">
        <v>0</v>
      </c>
      <c r="G31" s="473">
        <v>0</v>
      </c>
      <c r="H31" s="473">
        <v>0</v>
      </c>
    </row>
    <row r="32" spans="1:8" ht="15.75" x14ac:dyDescent="0.25">
      <c r="A32" s="472" t="s">
        <v>931</v>
      </c>
      <c r="B32" s="473" t="s">
        <v>903</v>
      </c>
      <c r="C32" s="473">
        <v>0</v>
      </c>
      <c r="D32" s="473">
        <v>0</v>
      </c>
      <c r="E32" s="473">
        <v>0</v>
      </c>
      <c r="F32" s="473">
        <v>0</v>
      </c>
      <c r="G32" s="473">
        <v>0</v>
      </c>
      <c r="H32" s="473">
        <v>0</v>
      </c>
    </row>
    <row r="33" spans="1:8" ht="15.75" x14ac:dyDescent="0.25">
      <c r="A33" s="472" t="s">
        <v>932</v>
      </c>
      <c r="B33" s="473" t="s">
        <v>903</v>
      </c>
      <c r="C33" s="473">
        <v>0</v>
      </c>
      <c r="D33" s="473">
        <v>0</v>
      </c>
      <c r="E33" s="473">
        <v>0</v>
      </c>
      <c r="F33" s="473">
        <v>0</v>
      </c>
      <c r="G33" s="473">
        <v>0</v>
      </c>
      <c r="H33" s="473">
        <v>0</v>
      </c>
    </row>
    <row r="34" spans="1:8" ht="15.75" x14ac:dyDescent="0.25">
      <c r="A34" s="472" t="s">
        <v>933</v>
      </c>
      <c r="B34" s="473" t="s">
        <v>903</v>
      </c>
      <c r="C34" s="473">
        <v>0</v>
      </c>
      <c r="D34" s="473">
        <v>0</v>
      </c>
      <c r="E34" s="473">
        <v>0</v>
      </c>
      <c r="F34" s="473">
        <v>0</v>
      </c>
      <c r="G34" s="473">
        <v>0</v>
      </c>
      <c r="H34" s="473">
        <v>0</v>
      </c>
    </row>
    <row r="35" spans="1:8" ht="15.75" x14ac:dyDescent="0.25">
      <c r="A35" s="472" t="s">
        <v>934</v>
      </c>
      <c r="B35" s="473" t="s">
        <v>903</v>
      </c>
      <c r="C35" s="473">
        <v>0</v>
      </c>
      <c r="D35" s="473">
        <v>0</v>
      </c>
      <c r="E35" s="473">
        <v>0</v>
      </c>
      <c r="F35" s="473">
        <v>0</v>
      </c>
      <c r="G35" s="473">
        <v>0</v>
      </c>
      <c r="H35" s="473">
        <v>0</v>
      </c>
    </row>
    <row r="36" spans="1:8" ht="15.75" x14ac:dyDescent="0.25">
      <c r="A36" s="472" t="s">
        <v>935</v>
      </c>
      <c r="B36" s="473" t="s">
        <v>903</v>
      </c>
      <c r="C36" s="473">
        <v>0</v>
      </c>
      <c r="D36" s="473">
        <v>0</v>
      </c>
      <c r="E36" s="473">
        <v>0</v>
      </c>
      <c r="F36" s="473">
        <v>0</v>
      </c>
      <c r="G36" s="473">
        <v>0</v>
      </c>
      <c r="H36" s="473">
        <v>0</v>
      </c>
    </row>
    <row r="37" spans="1:8" ht="15.75" x14ac:dyDescent="0.25">
      <c r="A37" s="472" t="s">
        <v>936</v>
      </c>
      <c r="B37" s="473" t="s">
        <v>903</v>
      </c>
      <c r="C37" s="473">
        <v>0</v>
      </c>
      <c r="D37" s="473">
        <v>0</v>
      </c>
      <c r="E37" s="473">
        <v>0</v>
      </c>
      <c r="F37" s="473">
        <v>0</v>
      </c>
      <c r="G37" s="473">
        <v>0</v>
      </c>
      <c r="H37" s="473">
        <v>0</v>
      </c>
    </row>
    <row r="38" spans="1:8" ht="15.75" x14ac:dyDescent="0.25">
      <c r="A38" s="472" t="s">
        <v>937</v>
      </c>
      <c r="B38" s="473" t="s">
        <v>903</v>
      </c>
      <c r="C38" s="473">
        <v>0</v>
      </c>
      <c r="D38" s="473">
        <v>0</v>
      </c>
      <c r="E38" s="473">
        <v>0</v>
      </c>
      <c r="F38" s="473">
        <v>0</v>
      </c>
      <c r="G38" s="473">
        <v>0</v>
      </c>
      <c r="H38" s="473">
        <v>0</v>
      </c>
    </row>
    <row r="39" spans="1:8" ht="15.75" x14ac:dyDescent="0.25">
      <c r="A39" s="472" t="s">
        <v>938</v>
      </c>
      <c r="B39" s="473" t="s">
        <v>903</v>
      </c>
      <c r="C39" s="473">
        <v>0</v>
      </c>
      <c r="D39" s="473">
        <v>0</v>
      </c>
      <c r="E39" s="473">
        <v>0</v>
      </c>
      <c r="F39" s="473">
        <v>0</v>
      </c>
      <c r="G39" s="473">
        <v>0</v>
      </c>
      <c r="H39" s="473">
        <v>0</v>
      </c>
    </row>
    <row r="40" spans="1:8" ht="15.75" x14ac:dyDescent="0.25">
      <c r="A40" s="472" t="s">
        <v>939</v>
      </c>
      <c r="B40" s="473" t="s">
        <v>903</v>
      </c>
      <c r="C40" s="473">
        <v>0</v>
      </c>
      <c r="D40" s="474">
        <v>1</v>
      </c>
      <c r="E40" s="473">
        <v>0</v>
      </c>
      <c r="F40" s="473">
        <v>0</v>
      </c>
      <c r="G40" s="473">
        <v>0</v>
      </c>
      <c r="H40" s="473">
        <v>0</v>
      </c>
    </row>
    <row r="41" spans="1:8" ht="15.75" x14ac:dyDescent="0.25">
      <c r="A41" s="472" t="s">
        <v>940</v>
      </c>
      <c r="B41" s="473" t="s">
        <v>903</v>
      </c>
      <c r="C41" s="473">
        <v>0</v>
      </c>
      <c r="D41" s="473">
        <v>0</v>
      </c>
      <c r="E41" s="473">
        <v>0</v>
      </c>
      <c r="F41" s="473">
        <v>0</v>
      </c>
      <c r="G41" s="473">
        <v>0</v>
      </c>
      <c r="H41" s="473">
        <v>0</v>
      </c>
    </row>
    <row r="42" spans="1:8" ht="15.75" x14ac:dyDescent="0.25">
      <c r="A42" s="472" t="s">
        <v>941</v>
      </c>
      <c r="B42" s="473" t="s">
        <v>903</v>
      </c>
      <c r="C42" s="473">
        <v>0</v>
      </c>
      <c r="D42" s="473">
        <v>0</v>
      </c>
      <c r="E42" s="473">
        <v>0</v>
      </c>
      <c r="F42" s="473">
        <v>0</v>
      </c>
      <c r="G42" s="473">
        <v>0</v>
      </c>
      <c r="H42" s="473">
        <v>0</v>
      </c>
    </row>
    <row r="43" spans="1:8" ht="15.75" x14ac:dyDescent="0.25">
      <c r="A43" s="472" t="s">
        <v>942</v>
      </c>
      <c r="B43" s="473" t="s">
        <v>903</v>
      </c>
      <c r="C43" s="473">
        <v>0</v>
      </c>
      <c r="D43" s="473">
        <v>0</v>
      </c>
      <c r="E43" s="473">
        <v>0</v>
      </c>
      <c r="F43" s="473">
        <v>0</v>
      </c>
      <c r="G43" s="473">
        <v>0</v>
      </c>
      <c r="H43" s="473">
        <v>0</v>
      </c>
    </row>
    <row r="44" spans="1:8" ht="15.75" x14ac:dyDescent="0.25">
      <c r="A44" s="472" t="s">
        <v>943</v>
      </c>
      <c r="B44" s="473" t="s">
        <v>903</v>
      </c>
      <c r="C44" s="473">
        <v>0</v>
      </c>
      <c r="D44" s="473">
        <v>0</v>
      </c>
      <c r="E44" s="473">
        <v>0</v>
      </c>
      <c r="F44" s="473">
        <v>0</v>
      </c>
      <c r="G44" s="473">
        <v>0</v>
      </c>
      <c r="H44" s="473">
        <v>0</v>
      </c>
    </row>
    <row r="45" spans="1:8" ht="15.75" x14ac:dyDescent="0.25">
      <c r="A45" s="472" t="s">
        <v>944</v>
      </c>
      <c r="B45" s="473" t="s">
        <v>903</v>
      </c>
      <c r="C45" s="473">
        <v>0</v>
      </c>
      <c r="D45" s="473">
        <v>0</v>
      </c>
      <c r="E45" s="473">
        <v>0</v>
      </c>
      <c r="F45" s="473">
        <v>0</v>
      </c>
      <c r="G45" s="473">
        <v>0</v>
      </c>
      <c r="H45" s="473">
        <v>0</v>
      </c>
    </row>
    <row r="46" spans="1:8" ht="15.75" x14ac:dyDescent="0.25">
      <c r="A46" s="472" t="s">
        <v>945</v>
      </c>
      <c r="B46" s="473" t="s">
        <v>903</v>
      </c>
      <c r="C46" s="473">
        <v>0</v>
      </c>
      <c r="D46" s="473">
        <v>0</v>
      </c>
      <c r="E46" s="473">
        <v>0</v>
      </c>
      <c r="F46" s="473">
        <v>0</v>
      </c>
      <c r="G46" s="473">
        <v>0</v>
      </c>
      <c r="H46" s="473">
        <v>0</v>
      </c>
    </row>
    <row r="47" spans="1:8" ht="15.75" x14ac:dyDescent="0.25">
      <c r="A47" s="472" t="s">
        <v>946</v>
      </c>
      <c r="B47" s="473" t="s">
        <v>903</v>
      </c>
      <c r="C47" s="473">
        <v>0</v>
      </c>
      <c r="D47" s="473">
        <v>0</v>
      </c>
      <c r="E47" s="474">
        <v>2</v>
      </c>
      <c r="F47" s="473">
        <v>0</v>
      </c>
      <c r="G47" s="473">
        <v>0</v>
      </c>
      <c r="H47" s="473">
        <v>0</v>
      </c>
    </row>
    <row r="48" spans="1:8" ht="15.75" x14ac:dyDescent="0.25">
      <c r="A48" s="472" t="s">
        <v>947</v>
      </c>
      <c r="B48" s="473" t="s">
        <v>903</v>
      </c>
      <c r="C48" s="473">
        <v>0</v>
      </c>
      <c r="D48" s="473">
        <v>0</v>
      </c>
      <c r="E48" s="473">
        <v>0</v>
      </c>
      <c r="F48" s="473">
        <v>0</v>
      </c>
      <c r="G48" s="473">
        <v>0</v>
      </c>
      <c r="H48" s="473">
        <v>0</v>
      </c>
    </row>
    <row r="49" spans="1:8" ht="15.75" x14ac:dyDescent="0.25">
      <c r="A49" s="472" t="s">
        <v>948</v>
      </c>
      <c r="B49" s="473" t="s">
        <v>903</v>
      </c>
      <c r="C49" s="473">
        <v>0</v>
      </c>
      <c r="D49" s="473">
        <v>0</v>
      </c>
      <c r="E49" s="473">
        <v>0</v>
      </c>
      <c r="F49" s="473">
        <v>0</v>
      </c>
      <c r="G49" s="473">
        <v>0</v>
      </c>
      <c r="H49" s="473">
        <v>0</v>
      </c>
    </row>
    <row r="50" spans="1:8" ht="15.75" x14ac:dyDescent="0.25">
      <c r="A50" s="472" t="s">
        <v>949</v>
      </c>
      <c r="B50" s="473" t="s">
        <v>903</v>
      </c>
      <c r="C50" s="473">
        <v>0</v>
      </c>
      <c r="D50" s="473">
        <v>0</v>
      </c>
      <c r="E50" s="473">
        <v>0</v>
      </c>
      <c r="F50" s="473">
        <v>0</v>
      </c>
      <c r="G50" s="473">
        <v>0</v>
      </c>
      <c r="H50" s="473">
        <v>0</v>
      </c>
    </row>
    <row r="51" spans="1:8" ht="15.75" x14ac:dyDescent="0.25">
      <c r="A51" s="472" t="s">
        <v>950</v>
      </c>
      <c r="B51" s="473" t="s">
        <v>903</v>
      </c>
      <c r="C51" s="473">
        <v>0</v>
      </c>
      <c r="D51" s="473">
        <v>0</v>
      </c>
      <c r="E51" s="473">
        <v>0</v>
      </c>
      <c r="F51" s="473">
        <v>0</v>
      </c>
      <c r="G51" s="473">
        <v>0</v>
      </c>
      <c r="H51" s="473">
        <v>0</v>
      </c>
    </row>
    <row r="52" spans="1:8" ht="15.75" x14ac:dyDescent="0.25">
      <c r="A52" s="472" t="s">
        <v>951</v>
      </c>
      <c r="B52" s="473" t="s">
        <v>903</v>
      </c>
      <c r="C52" s="473">
        <v>0</v>
      </c>
      <c r="D52" s="473">
        <v>0</v>
      </c>
      <c r="E52" s="473">
        <v>0</v>
      </c>
      <c r="F52" s="473">
        <v>0</v>
      </c>
      <c r="G52" s="473">
        <v>0</v>
      </c>
      <c r="H52" s="473">
        <v>0</v>
      </c>
    </row>
    <row r="53" spans="1:8" ht="15.75" x14ac:dyDescent="0.25">
      <c r="A53" s="472" t="s">
        <v>952</v>
      </c>
      <c r="B53" s="473" t="s">
        <v>903</v>
      </c>
      <c r="C53" s="474">
        <v>1</v>
      </c>
      <c r="D53" s="473">
        <v>0</v>
      </c>
      <c r="E53" s="473">
        <v>0</v>
      </c>
      <c r="F53" s="473">
        <v>0</v>
      </c>
      <c r="G53" s="473">
        <v>0</v>
      </c>
      <c r="H53" s="473">
        <v>0</v>
      </c>
    </row>
    <row r="54" spans="1:8" ht="15.75" x14ac:dyDescent="0.25">
      <c r="A54" s="472" t="s">
        <v>953</v>
      </c>
      <c r="B54" s="473" t="s">
        <v>903</v>
      </c>
      <c r="C54" s="473">
        <v>0</v>
      </c>
      <c r="D54" s="473">
        <v>0</v>
      </c>
      <c r="E54" s="473">
        <v>0</v>
      </c>
      <c r="F54" s="473">
        <v>0</v>
      </c>
      <c r="G54" s="473">
        <v>0</v>
      </c>
      <c r="H54" s="473">
        <v>0</v>
      </c>
    </row>
    <row r="55" spans="1:8" ht="15.75" x14ac:dyDescent="0.25">
      <c r="A55" s="472" t="s">
        <v>954</v>
      </c>
      <c r="B55" s="473" t="s">
        <v>903</v>
      </c>
      <c r="C55" s="473">
        <v>0</v>
      </c>
      <c r="D55" s="473">
        <v>0</v>
      </c>
      <c r="E55" s="474">
        <v>1</v>
      </c>
      <c r="F55" s="473">
        <v>0</v>
      </c>
      <c r="G55" s="473">
        <v>0</v>
      </c>
      <c r="H55" s="473">
        <v>0</v>
      </c>
    </row>
    <row r="56" spans="1:8" ht="15.75" x14ac:dyDescent="0.25">
      <c r="A56" s="472" t="s">
        <v>955</v>
      </c>
      <c r="B56" s="473" t="s">
        <v>903</v>
      </c>
      <c r="C56" s="473">
        <v>0</v>
      </c>
      <c r="D56" s="473">
        <v>0</v>
      </c>
      <c r="E56" s="473">
        <v>0</v>
      </c>
      <c r="F56" s="473">
        <v>0</v>
      </c>
      <c r="G56" s="473">
        <v>0</v>
      </c>
      <c r="H56" s="473">
        <v>0</v>
      </c>
    </row>
    <row r="57" spans="1:8" ht="15.75" x14ac:dyDescent="0.25">
      <c r="A57" s="472" t="s">
        <v>956</v>
      </c>
      <c r="B57" s="473" t="s">
        <v>903</v>
      </c>
      <c r="C57" s="473">
        <v>0</v>
      </c>
      <c r="D57" s="473">
        <v>0</v>
      </c>
      <c r="E57" s="473">
        <v>0</v>
      </c>
      <c r="F57" s="473">
        <v>0</v>
      </c>
      <c r="G57" s="473">
        <v>0</v>
      </c>
      <c r="H57" s="473">
        <v>0</v>
      </c>
    </row>
    <row r="58" spans="1:8" ht="15.75" x14ac:dyDescent="0.25">
      <c r="A58" s="472" t="s">
        <v>957</v>
      </c>
      <c r="B58" s="473" t="s">
        <v>903</v>
      </c>
      <c r="C58" s="473">
        <v>0</v>
      </c>
      <c r="D58" s="473">
        <v>0</v>
      </c>
      <c r="E58" s="473">
        <v>0</v>
      </c>
      <c r="F58" s="473">
        <v>0</v>
      </c>
      <c r="G58" s="473">
        <v>0</v>
      </c>
      <c r="H58" s="473">
        <v>0</v>
      </c>
    </row>
    <row r="59" spans="1:8" ht="15.75" x14ac:dyDescent="0.25">
      <c r="A59" s="472" t="s">
        <v>958</v>
      </c>
      <c r="B59" s="473" t="s">
        <v>903</v>
      </c>
      <c r="C59" s="473">
        <v>0</v>
      </c>
      <c r="D59" s="473">
        <v>0</v>
      </c>
      <c r="E59" s="473">
        <v>0</v>
      </c>
      <c r="F59" s="473">
        <v>0</v>
      </c>
      <c r="G59" s="473">
        <v>0</v>
      </c>
      <c r="H59" s="473">
        <v>0</v>
      </c>
    </row>
    <row r="60" spans="1:8" ht="15.75" x14ac:dyDescent="0.25">
      <c r="A60" s="472" t="s">
        <v>959</v>
      </c>
      <c r="B60" s="473" t="s">
        <v>903</v>
      </c>
      <c r="C60" s="473">
        <v>0</v>
      </c>
      <c r="D60" s="473">
        <v>0</v>
      </c>
      <c r="E60" s="473">
        <v>0</v>
      </c>
      <c r="F60" s="473">
        <v>0</v>
      </c>
      <c r="G60" s="473">
        <v>0</v>
      </c>
      <c r="H60" s="473">
        <v>0</v>
      </c>
    </row>
    <row r="61" spans="1:8" ht="15.75" x14ac:dyDescent="0.25">
      <c r="A61" s="472" t="s">
        <v>960</v>
      </c>
      <c r="B61" s="473" t="s">
        <v>903</v>
      </c>
      <c r="C61" s="473">
        <v>0</v>
      </c>
      <c r="D61" s="473">
        <v>0</v>
      </c>
      <c r="E61" s="473">
        <v>0</v>
      </c>
      <c r="F61" s="473">
        <v>0</v>
      </c>
      <c r="G61" s="473">
        <v>0</v>
      </c>
      <c r="H61" s="473">
        <v>0</v>
      </c>
    </row>
    <row r="62" spans="1:8" ht="15.75" x14ac:dyDescent="0.25">
      <c r="A62" s="472" t="s">
        <v>961</v>
      </c>
      <c r="B62" s="473" t="s">
        <v>903</v>
      </c>
      <c r="C62" s="473">
        <v>0</v>
      </c>
      <c r="D62" s="473">
        <v>0</v>
      </c>
      <c r="E62" s="473">
        <v>0</v>
      </c>
      <c r="F62" s="473">
        <v>0</v>
      </c>
      <c r="G62" s="473">
        <v>0</v>
      </c>
      <c r="H62" s="473">
        <v>0</v>
      </c>
    </row>
    <row r="63" spans="1:8" ht="15.75" x14ac:dyDescent="0.25">
      <c r="A63" s="472" t="s">
        <v>962</v>
      </c>
      <c r="B63" s="473" t="s">
        <v>903</v>
      </c>
      <c r="C63" s="473">
        <v>0</v>
      </c>
      <c r="D63" s="473">
        <v>0</v>
      </c>
      <c r="E63" s="473">
        <v>0</v>
      </c>
      <c r="F63" s="473">
        <v>0</v>
      </c>
      <c r="G63" s="473">
        <v>0</v>
      </c>
      <c r="H63" s="473">
        <v>0</v>
      </c>
    </row>
    <row r="64" spans="1:8" ht="15.75" x14ac:dyDescent="0.25">
      <c r="A64" s="472" t="s">
        <v>963</v>
      </c>
      <c r="B64" s="473" t="s">
        <v>903</v>
      </c>
      <c r="C64" s="473">
        <v>0</v>
      </c>
      <c r="D64" s="473">
        <v>0</v>
      </c>
      <c r="E64" s="473">
        <v>0</v>
      </c>
      <c r="F64" s="473">
        <v>0</v>
      </c>
      <c r="G64" s="473">
        <v>0</v>
      </c>
      <c r="H64" s="473">
        <v>0</v>
      </c>
    </row>
    <row r="65" spans="1:8" ht="15.75" x14ac:dyDescent="0.25">
      <c r="A65" s="472" t="s">
        <v>964</v>
      </c>
      <c r="B65" s="473" t="s">
        <v>903</v>
      </c>
      <c r="C65" s="473">
        <v>0</v>
      </c>
      <c r="D65" s="473">
        <v>0</v>
      </c>
      <c r="E65" s="474">
        <v>3</v>
      </c>
      <c r="F65" s="473">
        <v>0</v>
      </c>
      <c r="G65" s="473">
        <v>0</v>
      </c>
      <c r="H65" s="473">
        <v>0</v>
      </c>
    </row>
    <row r="66" spans="1:8" ht="15.75" x14ac:dyDescent="0.25">
      <c r="A66" s="670"/>
      <c r="B66" s="671"/>
      <c r="C66" s="671"/>
      <c r="D66" s="671"/>
      <c r="E66" s="672"/>
      <c r="F66" s="671"/>
      <c r="G66" s="671"/>
      <c r="H66" s="671"/>
    </row>
    <row r="67" spans="1:8" x14ac:dyDescent="0.25">
      <c r="A67" s="417"/>
      <c r="B67" s="300"/>
      <c r="C67" s="300"/>
      <c r="D67" s="300"/>
      <c r="E67" s="300"/>
      <c r="F67" s="300"/>
      <c r="G67" s="300"/>
      <c r="H67" s="300"/>
    </row>
    <row r="68" spans="1:8" x14ac:dyDescent="0.25">
      <c r="A68" s="475" t="s">
        <v>40</v>
      </c>
      <c r="B68" s="476"/>
      <c r="C68" s="476">
        <f t="shared" ref="C68:H68" si="0">SUM(C4:C65)</f>
        <v>1</v>
      </c>
      <c r="D68" s="476">
        <f t="shared" si="0"/>
        <v>1</v>
      </c>
      <c r="E68" s="476">
        <f t="shared" si="0"/>
        <v>31</v>
      </c>
      <c r="F68" s="476">
        <f t="shared" si="0"/>
        <v>0</v>
      </c>
      <c r="G68" s="476">
        <f t="shared" si="0"/>
        <v>0</v>
      </c>
      <c r="H68" s="476">
        <f t="shared" si="0"/>
        <v>57</v>
      </c>
    </row>
    <row r="69" spans="1:8" x14ac:dyDescent="0.25">
      <c r="A69" s="417"/>
      <c r="B69" s="300"/>
      <c r="C69" s="300"/>
      <c r="D69" s="300"/>
      <c r="E69" s="300"/>
      <c r="F69" s="300"/>
      <c r="G69" s="300"/>
      <c r="H69" s="300"/>
    </row>
    <row r="70" spans="1:8" x14ac:dyDescent="0.25">
      <c r="A70" s="475" t="s">
        <v>965</v>
      </c>
      <c r="B70" s="476"/>
      <c r="C70" s="476"/>
      <c r="D70" s="476"/>
      <c r="E70" s="477">
        <f>((((E68/'[1](I) RESUMO CONTRATAÇÃO '!$BF$21)/30)*0.98/12))</f>
        <v>1.4064814814814816E-3</v>
      </c>
      <c r="F70" s="476"/>
      <c r="G70" s="476"/>
      <c r="H70" s="477">
        <f>(((57/'[1](I) RESUMO CONTRATAÇÃO '!$BF$21)/30)/12)*0.08</f>
        <v>2.1111111111111108E-4</v>
      </c>
    </row>
    <row r="71" spans="1:8" x14ac:dyDescent="0.25">
      <c r="A71" s="417"/>
      <c r="B71" s="300"/>
      <c r="C71" s="300"/>
      <c r="D71" s="300"/>
      <c r="E71" s="300"/>
      <c r="F71" s="300"/>
      <c r="G71" s="300"/>
      <c r="H71" s="300"/>
    </row>
    <row r="72" spans="1:8" x14ac:dyDescent="0.25">
      <c r="A72" s="417"/>
      <c r="B72" s="300"/>
      <c r="C72" s="300"/>
      <c r="D72" s="300"/>
      <c r="E72" s="300"/>
      <c r="F72" s="300"/>
      <c r="G72" s="300"/>
      <c r="H72" s="300"/>
    </row>
    <row r="73" spans="1:8" x14ac:dyDescent="0.25">
      <c r="A73" s="417"/>
      <c r="B73" s="300"/>
      <c r="C73" s="300"/>
      <c r="D73" s="300"/>
      <c r="E73" s="300"/>
      <c r="F73" s="300"/>
      <c r="G73" s="300"/>
      <c r="H73" s="300"/>
    </row>
    <row r="74" spans="1:8" x14ac:dyDescent="0.25">
      <c r="A74" s="417"/>
      <c r="B74" s="300"/>
      <c r="C74" s="300"/>
      <c r="D74" s="300"/>
      <c r="E74" s="300"/>
      <c r="F74" s="300"/>
      <c r="G74" s="300"/>
      <c r="H74" s="300"/>
    </row>
    <row r="75" spans="1:8" x14ac:dyDescent="0.25">
      <c r="A75" s="417"/>
      <c r="B75" s="300"/>
      <c r="C75" s="300"/>
      <c r="D75" s="300"/>
      <c r="E75" s="300"/>
      <c r="F75" s="300"/>
      <c r="G75" s="300"/>
      <c r="H75" s="300"/>
    </row>
    <row r="76" spans="1:8" x14ac:dyDescent="0.25">
      <c r="A76" s="417"/>
      <c r="B76" s="300"/>
      <c r="C76" s="300"/>
      <c r="D76" s="300"/>
      <c r="E76" s="300"/>
      <c r="F76" s="300"/>
      <c r="G76" s="300"/>
      <c r="H76" s="300"/>
    </row>
    <row r="77" spans="1:8" x14ac:dyDescent="0.25">
      <c r="A77" s="417"/>
      <c r="B77" s="300"/>
      <c r="C77" s="300"/>
      <c r="D77" s="300"/>
      <c r="E77" s="300"/>
      <c r="F77" s="300"/>
      <c r="G77" s="300"/>
      <c r="H77" s="300"/>
    </row>
    <row r="78" spans="1:8" x14ac:dyDescent="0.25">
      <c r="A78" s="417"/>
      <c r="B78" s="300"/>
      <c r="C78" s="300"/>
      <c r="D78" s="300"/>
      <c r="E78" s="300"/>
      <c r="F78" s="300"/>
      <c r="G78" s="300"/>
      <c r="H78" s="300"/>
    </row>
    <row r="79" spans="1:8" x14ac:dyDescent="0.25">
      <c r="A79" s="417"/>
      <c r="B79" s="300"/>
      <c r="C79" s="300"/>
      <c r="D79" s="300"/>
      <c r="E79" s="300"/>
      <c r="F79" s="300"/>
      <c r="G79" s="300"/>
      <c r="H79" s="300"/>
    </row>
    <row r="80" spans="1:8" x14ac:dyDescent="0.25">
      <c r="A80" s="417"/>
      <c r="B80" s="300"/>
      <c r="C80" s="300"/>
      <c r="D80" s="300"/>
      <c r="E80" s="300"/>
      <c r="F80" s="300"/>
      <c r="G80" s="300"/>
      <c r="H80" s="300"/>
    </row>
    <row r="81" spans="1:8" x14ac:dyDescent="0.25">
      <c r="A81" s="417"/>
      <c r="B81" s="300"/>
      <c r="C81" s="300"/>
      <c r="D81" s="300"/>
      <c r="E81" s="300"/>
      <c r="F81" s="300"/>
      <c r="G81" s="300"/>
      <c r="H81" s="300"/>
    </row>
    <row r="82" spans="1:8" x14ac:dyDescent="0.25">
      <c r="A82" s="417"/>
      <c r="B82" s="300"/>
      <c r="C82" s="300"/>
      <c r="D82" s="300"/>
      <c r="E82" s="300"/>
      <c r="F82" s="300"/>
      <c r="G82" s="300"/>
      <c r="H82" s="300"/>
    </row>
    <row r="83" spans="1:8" x14ac:dyDescent="0.25">
      <c r="A83" s="417"/>
      <c r="B83" s="300"/>
      <c r="C83" s="300"/>
      <c r="D83" s="300"/>
      <c r="E83" s="300"/>
      <c r="F83" s="300"/>
      <c r="G83" s="300"/>
      <c r="H83" s="300"/>
    </row>
    <row r="84" spans="1:8" x14ac:dyDescent="0.25">
      <c r="A84" s="417"/>
      <c r="B84" s="300"/>
      <c r="C84" s="300"/>
      <c r="D84" s="300"/>
      <c r="E84" s="300"/>
      <c r="F84" s="300"/>
      <c r="G84" s="300"/>
      <c r="H84" s="300"/>
    </row>
    <row r="85" spans="1:8" x14ac:dyDescent="0.25">
      <c r="A85" s="417"/>
      <c r="B85" s="300"/>
      <c r="C85" s="300"/>
      <c r="D85" s="300"/>
      <c r="E85" s="300"/>
      <c r="F85" s="300"/>
      <c r="G85" s="300"/>
      <c r="H85" s="300"/>
    </row>
    <row r="86" spans="1:8" x14ac:dyDescent="0.25">
      <c r="A86" s="417"/>
      <c r="B86" s="300"/>
      <c r="C86" s="300"/>
      <c r="D86" s="300"/>
      <c r="E86" s="300"/>
      <c r="F86" s="300"/>
      <c r="G86" s="300"/>
      <c r="H86" s="300"/>
    </row>
    <row r="87" spans="1:8" x14ac:dyDescent="0.25">
      <c r="A87" s="417"/>
      <c r="B87" s="300"/>
      <c r="C87" s="300"/>
      <c r="D87" s="300"/>
      <c r="E87" s="300"/>
      <c r="F87" s="300"/>
      <c r="G87" s="300"/>
      <c r="H87" s="300"/>
    </row>
    <row r="88" spans="1:8" x14ac:dyDescent="0.25">
      <c r="A88" s="417"/>
      <c r="B88" s="300"/>
      <c r="C88" s="300"/>
      <c r="D88" s="300"/>
      <c r="E88" s="300"/>
      <c r="F88" s="300"/>
      <c r="G88" s="300"/>
      <c r="H88" s="300"/>
    </row>
    <row r="89" spans="1:8" x14ac:dyDescent="0.25">
      <c r="A89" s="417"/>
      <c r="B89" s="300"/>
      <c r="C89" s="300"/>
      <c r="D89" s="300"/>
      <c r="E89" s="300"/>
      <c r="F89" s="300"/>
      <c r="G89" s="300"/>
      <c r="H89" s="300"/>
    </row>
    <row r="90" spans="1:8" x14ac:dyDescent="0.25">
      <c r="A90" s="417"/>
      <c r="B90" s="300"/>
      <c r="C90" s="300"/>
      <c r="D90" s="300"/>
      <c r="E90" s="300"/>
      <c r="F90" s="300"/>
      <c r="G90" s="300"/>
      <c r="H90" s="300"/>
    </row>
    <row r="91" spans="1:8" x14ac:dyDescent="0.25">
      <c r="A91" s="417"/>
      <c r="B91" s="300"/>
      <c r="C91" s="300"/>
      <c r="D91" s="300"/>
      <c r="E91" s="300"/>
      <c r="F91" s="300"/>
      <c r="G91" s="300"/>
      <c r="H91" s="300"/>
    </row>
    <row r="92" spans="1:8" x14ac:dyDescent="0.25">
      <c r="A92" s="417"/>
      <c r="B92" s="300"/>
      <c r="C92" s="300"/>
      <c r="D92" s="300"/>
      <c r="E92" s="300"/>
      <c r="F92" s="300"/>
      <c r="G92" s="300"/>
      <c r="H92" s="300"/>
    </row>
    <row r="93" spans="1:8" x14ac:dyDescent="0.25">
      <c r="A93" s="417"/>
      <c r="B93" s="300"/>
      <c r="C93" s="300"/>
      <c r="D93" s="300"/>
      <c r="E93" s="300"/>
      <c r="F93" s="300"/>
      <c r="G93" s="300"/>
      <c r="H93" s="300"/>
    </row>
    <row r="94" spans="1:8" x14ac:dyDescent="0.25">
      <c r="A94" s="417"/>
      <c r="B94" s="300"/>
      <c r="C94" s="300"/>
      <c r="D94" s="300"/>
      <c r="E94" s="300"/>
      <c r="F94" s="300"/>
      <c r="G94" s="300"/>
      <c r="H94" s="300"/>
    </row>
    <row r="95" spans="1:8" x14ac:dyDescent="0.25">
      <c r="A95" s="417"/>
      <c r="B95" s="300"/>
      <c r="C95" s="300"/>
      <c r="D95" s="300"/>
      <c r="E95" s="300"/>
      <c r="F95" s="300"/>
      <c r="G95" s="300"/>
      <c r="H95" s="300"/>
    </row>
    <row r="96" spans="1:8" x14ac:dyDescent="0.25">
      <c r="A96" s="417"/>
      <c r="B96" s="300"/>
      <c r="C96" s="300"/>
      <c r="D96" s="300"/>
      <c r="E96" s="300"/>
      <c r="F96" s="300"/>
      <c r="G96" s="300"/>
      <c r="H96" s="300"/>
    </row>
    <row r="97" spans="1:8" x14ac:dyDescent="0.25">
      <c r="A97" s="417"/>
      <c r="B97" s="300"/>
      <c r="C97" s="300"/>
      <c r="D97" s="300"/>
      <c r="E97" s="300"/>
      <c r="F97" s="300"/>
      <c r="G97" s="300"/>
      <c r="H97" s="300"/>
    </row>
    <row r="98" spans="1:8" x14ac:dyDescent="0.25">
      <c r="A98" s="417"/>
      <c r="B98" s="300"/>
      <c r="C98" s="300"/>
      <c r="D98" s="300"/>
      <c r="E98" s="300"/>
      <c r="F98" s="300"/>
      <c r="G98" s="300"/>
      <c r="H98" s="300"/>
    </row>
    <row r="99" spans="1:8" x14ac:dyDescent="0.25">
      <c r="A99" s="417"/>
      <c r="B99" s="300"/>
      <c r="C99" s="300"/>
      <c r="D99" s="300"/>
      <c r="E99" s="300"/>
      <c r="F99" s="300"/>
      <c r="G99" s="300"/>
      <c r="H99" s="300"/>
    </row>
    <row r="100" spans="1:8" x14ac:dyDescent="0.25">
      <c r="A100" s="417"/>
      <c r="B100" s="300"/>
      <c r="C100" s="300"/>
      <c r="D100" s="300"/>
      <c r="E100" s="300"/>
      <c r="F100" s="300"/>
      <c r="G100" s="300"/>
      <c r="H100" s="300"/>
    </row>
    <row r="101" spans="1:8" x14ac:dyDescent="0.25">
      <c r="A101" s="417"/>
      <c r="B101" s="300"/>
      <c r="C101" s="300"/>
      <c r="D101" s="300"/>
      <c r="E101" s="300"/>
      <c r="F101" s="300"/>
      <c r="G101" s="300"/>
      <c r="H101" s="300"/>
    </row>
    <row r="102" spans="1:8" x14ac:dyDescent="0.25">
      <c r="A102" s="417"/>
      <c r="B102" s="300"/>
      <c r="C102" s="300"/>
      <c r="D102" s="300"/>
      <c r="E102" s="300"/>
      <c r="F102" s="300"/>
      <c r="G102" s="300"/>
      <c r="H102" s="300"/>
    </row>
    <row r="103" spans="1:8" x14ac:dyDescent="0.25">
      <c r="A103" s="417"/>
      <c r="B103" s="300"/>
      <c r="C103" s="300"/>
      <c r="D103" s="300"/>
      <c r="E103" s="300"/>
      <c r="F103" s="300"/>
      <c r="G103" s="300"/>
      <c r="H103" s="300"/>
    </row>
    <row r="104" spans="1:8" x14ac:dyDescent="0.25">
      <c r="A104" s="417"/>
      <c r="B104" s="300"/>
      <c r="C104" s="300"/>
      <c r="D104" s="300"/>
      <c r="E104" s="300"/>
      <c r="F104" s="300"/>
      <c r="G104" s="300"/>
      <c r="H104" s="300"/>
    </row>
    <row r="105" spans="1:8" x14ac:dyDescent="0.25">
      <c r="A105" s="417"/>
      <c r="B105" s="300"/>
      <c r="C105" s="300"/>
      <c r="D105" s="300"/>
      <c r="E105" s="300"/>
      <c r="F105" s="300"/>
      <c r="G105" s="300"/>
      <c r="H105" s="300"/>
    </row>
    <row r="106" spans="1:8" x14ac:dyDescent="0.25">
      <c r="A106" s="417"/>
      <c r="B106" s="300"/>
      <c r="C106" s="300"/>
      <c r="D106" s="300"/>
      <c r="E106" s="300"/>
      <c r="F106" s="300"/>
      <c r="G106" s="300"/>
      <c r="H106" s="300"/>
    </row>
    <row r="107" spans="1:8" x14ac:dyDescent="0.25">
      <c r="A107" s="417"/>
      <c r="B107" s="300"/>
      <c r="C107" s="300"/>
      <c r="D107" s="300"/>
      <c r="E107" s="300"/>
      <c r="F107" s="300"/>
      <c r="G107" s="300"/>
      <c r="H107" s="300"/>
    </row>
    <row r="108" spans="1:8" x14ac:dyDescent="0.25">
      <c r="A108" s="417"/>
      <c r="B108" s="300"/>
      <c r="C108" s="300"/>
      <c r="D108" s="300"/>
      <c r="E108" s="300"/>
      <c r="F108" s="300"/>
      <c r="G108" s="300"/>
      <c r="H108" s="300"/>
    </row>
    <row r="109" spans="1:8" x14ac:dyDescent="0.25">
      <c r="A109" s="417"/>
      <c r="B109" s="300"/>
      <c r="C109" s="300"/>
      <c r="D109" s="300"/>
      <c r="E109" s="300"/>
      <c r="F109" s="300"/>
      <c r="G109" s="300"/>
      <c r="H109" s="300"/>
    </row>
    <row r="110" spans="1:8" x14ac:dyDescent="0.25">
      <c r="A110" s="417"/>
      <c r="B110" s="300"/>
      <c r="C110" s="300"/>
      <c r="D110" s="300"/>
      <c r="E110" s="300"/>
      <c r="F110" s="300"/>
      <c r="G110" s="300"/>
      <c r="H110" s="300"/>
    </row>
    <row r="111" spans="1:8" x14ac:dyDescent="0.25">
      <c r="A111" s="417"/>
      <c r="B111" s="300"/>
      <c r="C111" s="300"/>
      <c r="D111" s="300"/>
      <c r="E111" s="300"/>
      <c r="F111" s="300"/>
      <c r="G111" s="300"/>
      <c r="H111" s="300"/>
    </row>
    <row r="112" spans="1:8" x14ac:dyDescent="0.25">
      <c r="A112" s="417"/>
      <c r="B112" s="300"/>
      <c r="C112" s="300"/>
      <c r="D112" s="300"/>
      <c r="E112" s="300"/>
      <c r="F112" s="300"/>
      <c r="G112" s="300"/>
      <c r="H112" s="300"/>
    </row>
    <row r="113" spans="1:8" x14ac:dyDescent="0.25">
      <c r="A113" s="417"/>
      <c r="B113" s="300"/>
      <c r="C113" s="300"/>
      <c r="D113" s="300"/>
      <c r="E113" s="300"/>
      <c r="F113" s="300"/>
      <c r="G113" s="300"/>
      <c r="H113" s="300"/>
    </row>
    <row r="114" spans="1:8" x14ac:dyDescent="0.25">
      <c r="A114" s="417"/>
      <c r="B114" s="300"/>
      <c r="C114" s="300"/>
      <c r="D114" s="300"/>
      <c r="E114" s="300"/>
      <c r="F114" s="300"/>
      <c r="G114" s="300"/>
      <c r="H114" s="300"/>
    </row>
    <row r="115" spans="1:8" x14ac:dyDescent="0.25">
      <c r="A115" s="417"/>
      <c r="B115" s="300"/>
      <c r="C115" s="300"/>
      <c r="D115" s="300"/>
      <c r="E115" s="300"/>
      <c r="F115" s="300"/>
      <c r="G115" s="300"/>
      <c r="H115" s="300"/>
    </row>
    <row r="116" spans="1:8" x14ac:dyDescent="0.25">
      <c r="A116" s="417"/>
      <c r="B116" s="300"/>
      <c r="C116" s="300"/>
      <c r="D116" s="300"/>
      <c r="E116" s="300"/>
      <c r="F116" s="300"/>
      <c r="G116" s="300"/>
      <c r="H116" s="300"/>
    </row>
    <row r="117" spans="1:8" x14ac:dyDescent="0.25">
      <c r="A117" s="417"/>
      <c r="B117" s="300"/>
      <c r="C117" s="300"/>
      <c r="D117" s="300"/>
      <c r="E117" s="300"/>
      <c r="F117" s="300"/>
      <c r="G117" s="300"/>
      <c r="H117" s="300"/>
    </row>
    <row r="118" spans="1:8" x14ac:dyDescent="0.25">
      <c r="A118" s="417"/>
      <c r="B118" s="300"/>
      <c r="C118" s="300"/>
      <c r="D118" s="300"/>
      <c r="E118" s="300"/>
      <c r="F118" s="300"/>
      <c r="G118" s="300"/>
      <c r="H118" s="300"/>
    </row>
    <row r="119" spans="1:8" x14ac:dyDescent="0.25">
      <c r="A119" s="417"/>
      <c r="B119" s="300"/>
      <c r="C119" s="300"/>
      <c r="D119" s="300"/>
      <c r="E119" s="300"/>
      <c r="F119" s="300"/>
      <c r="G119" s="300"/>
      <c r="H119" s="300"/>
    </row>
    <row r="120" spans="1:8" x14ac:dyDescent="0.25">
      <c r="A120" s="417"/>
      <c r="B120" s="300"/>
      <c r="C120" s="300"/>
      <c r="D120" s="300"/>
      <c r="E120" s="300"/>
      <c r="F120" s="300"/>
      <c r="G120" s="300"/>
      <c r="H120" s="300"/>
    </row>
    <row r="121" spans="1:8" x14ac:dyDescent="0.25">
      <c r="A121" s="417"/>
      <c r="B121" s="300"/>
      <c r="C121" s="300"/>
      <c r="D121" s="300"/>
      <c r="E121" s="300"/>
      <c r="F121" s="300"/>
      <c r="G121" s="300"/>
      <c r="H121" s="300"/>
    </row>
    <row r="122" spans="1:8" x14ac:dyDescent="0.25">
      <c r="A122" s="417"/>
      <c r="B122" s="300"/>
      <c r="C122" s="300"/>
      <c r="D122" s="300"/>
      <c r="E122" s="300"/>
      <c r="F122" s="300"/>
      <c r="G122" s="300"/>
      <c r="H122" s="300"/>
    </row>
    <row r="123" spans="1:8" x14ac:dyDescent="0.25">
      <c r="A123" s="417"/>
      <c r="B123" s="300"/>
      <c r="C123" s="300"/>
      <c r="D123" s="300"/>
      <c r="E123" s="300"/>
      <c r="F123" s="300"/>
      <c r="G123" s="300"/>
      <c r="H123" s="300"/>
    </row>
    <row r="124" spans="1:8" x14ac:dyDescent="0.25">
      <c r="A124" s="417"/>
      <c r="B124" s="300"/>
      <c r="C124" s="300"/>
      <c r="D124" s="300"/>
      <c r="E124" s="300"/>
      <c r="F124" s="300"/>
      <c r="G124" s="300"/>
      <c r="H124" s="300"/>
    </row>
    <row r="125" spans="1:8" x14ac:dyDescent="0.25">
      <c r="A125" s="417"/>
      <c r="B125" s="300"/>
      <c r="C125" s="300"/>
      <c r="D125" s="300"/>
      <c r="E125" s="300"/>
      <c r="F125" s="300"/>
      <c r="G125" s="300"/>
      <c r="H125" s="300"/>
    </row>
    <row r="126" spans="1:8" x14ac:dyDescent="0.25">
      <c r="A126" s="417"/>
      <c r="B126" s="300"/>
      <c r="C126" s="300"/>
      <c r="D126" s="300"/>
      <c r="E126" s="300"/>
      <c r="F126" s="300"/>
      <c r="G126" s="300"/>
      <c r="H126" s="300"/>
    </row>
    <row r="127" spans="1:8" x14ac:dyDescent="0.25">
      <c r="A127" s="417"/>
      <c r="B127" s="300"/>
      <c r="C127" s="300"/>
      <c r="D127" s="300"/>
      <c r="E127" s="300"/>
      <c r="F127" s="300"/>
      <c r="G127" s="300"/>
      <c r="H127" s="300"/>
    </row>
    <row r="128" spans="1:8" x14ac:dyDescent="0.25">
      <c r="A128" s="417"/>
      <c r="B128" s="300"/>
      <c r="C128" s="300"/>
      <c r="D128" s="300"/>
      <c r="E128" s="300"/>
      <c r="F128" s="300"/>
      <c r="G128" s="300"/>
      <c r="H128" s="300"/>
    </row>
    <row r="129" spans="1:8" x14ac:dyDescent="0.25">
      <c r="A129" s="417"/>
      <c r="B129" s="300"/>
      <c r="C129" s="300"/>
      <c r="D129" s="300"/>
      <c r="E129" s="300"/>
      <c r="F129" s="300"/>
      <c r="G129" s="300"/>
      <c r="H129" s="300"/>
    </row>
    <row r="130" spans="1:8" x14ac:dyDescent="0.25">
      <c r="A130" s="417"/>
      <c r="B130" s="300"/>
      <c r="C130" s="300"/>
      <c r="D130" s="300"/>
      <c r="E130" s="300"/>
      <c r="F130" s="300"/>
      <c r="G130" s="300"/>
      <c r="H130" s="300"/>
    </row>
    <row r="131" spans="1:8" x14ac:dyDescent="0.25">
      <c r="A131" s="417"/>
      <c r="B131" s="300"/>
      <c r="C131" s="300"/>
      <c r="D131" s="300"/>
      <c r="E131" s="300"/>
      <c r="F131" s="300"/>
      <c r="G131" s="300"/>
      <c r="H131" s="300"/>
    </row>
    <row r="132" spans="1:8" x14ac:dyDescent="0.25">
      <c r="A132" s="417"/>
      <c r="B132" s="300"/>
      <c r="C132" s="300"/>
      <c r="D132" s="300"/>
      <c r="E132" s="300"/>
      <c r="F132" s="300"/>
      <c r="G132" s="300"/>
      <c r="H132" s="300"/>
    </row>
    <row r="133" spans="1:8" x14ac:dyDescent="0.25">
      <c r="A133" s="417"/>
      <c r="B133" s="300"/>
      <c r="C133" s="300"/>
      <c r="D133" s="300"/>
      <c r="E133" s="300"/>
      <c r="F133" s="300"/>
      <c r="G133" s="300"/>
      <c r="H133" s="300"/>
    </row>
    <row r="134" spans="1:8" x14ac:dyDescent="0.25">
      <c r="A134" s="417"/>
      <c r="B134" s="300"/>
      <c r="C134" s="300"/>
      <c r="D134" s="300"/>
      <c r="E134" s="300"/>
      <c r="F134" s="300"/>
      <c r="G134" s="300"/>
      <c r="H134" s="300"/>
    </row>
    <row r="135" spans="1:8" x14ac:dyDescent="0.25">
      <c r="A135" s="417"/>
      <c r="B135" s="300"/>
      <c r="C135" s="300"/>
      <c r="D135" s="300"/>
      <c r="E135" s="300"/>
      <c r="F135" s="300"/>
      <c r="G135" s="300"/>
      <c r="H135" s="300"/>
    </row>
    <row r="136" spans="1:8" x14ac:dyDescent="0.25">
      <c r="A136" s="417"/>
      <c r="B136" s="300"/>
      <c r="C136" s="300"/>
      <c r="D136" s="300"/>
      <c r="E136" s="300"/>
      <c r="F136" s="300"/>
      <c r="G136" s="300"/>
      <c r="H136" s="300"/>
    </row>
    <row r="137" spans="1:8" x14ac:dyDescent="0.25">
      <c r="A137" s="417"/>
      <c r="B137" s="300"/>
      <c r="C137" s="300"/>
      <c r="D137" s="300"/>
      <c r="E137" s="300"/>
      <c r="F137" s="300"/>
      <c r="G137" s="300"/>
      <c r="H137" s="300"/>
    </row>
    <row r="138" spans="1:8" x14ac:dyDescent="0.25">
      <c r="A138" s="417"/>
      <c r="B138" s="300"/>
      <c r="C138" s="300"/>
      <c r="D138" s="300"/>
      <c r="E138" s="300"/>
      <c r="F138" s="300"/>
      <c r="G138" s="300"/>
      <c r="H138" s="300"/>
    </row>
    <row r="139" spans="1:8" x14ac:dyDescent="0.25">
      <c r="A139" s="417"/>
      <c r="B139" s="300"/>
      <c r="C139" s="300"/>
      <c r="D139" s="300"/>
      <c r="E139" s="300"/>
      <c r="F139" s="300"/>
      <c r="G139" s="300"/>
      <c r="H139" s="300"/>
    </row>
    <row r="140" spans="1:8" x14ac:dyDescent="0.25">
      <c r="A140" s="417"/>
      <c r="B140" s="300"/>
      <c r="C140" s="300"/>
      <c r="D140" s="300"/>
      <c r="E140" s="300"/>
      <c r="F140" s="300"/>
      <c r="G140" s="300"/>
      <c r="H140" s="300"/>
    </row>
    <row r="141" spans="1:8" x14ac:dyDescent="0.25">
      <c r="A141" s="417"/>
      <c r="B141" s="300"/>
      <c r="C141" s="300"/>
      <c r="D141" s="300"/>
      <c r="E141" s="300"/>
      <c r="F141" s="300"/>
      <c r="G141" s="300"/>
      <c r="H141" s="300"/>
    </row>
    <row r="142" spans="1:8" x14ac:dyDescent="0.25">
      <c r="A142" s="417"/>
      <c r="B142" s="300"/>
      <c r="C142" s="300"/>
      <c r="D142" s="300"/>
      <c r="E142" s="300"/>
      <c r="F142" s="300"/>
      <c r="G142" s="300"/>
      <c r="H142" s="300"/>
    </row>
    <row r="143" spans="1:8" x14ac:dyDescent="0.25">
      <c r="A143" s="417"/>
      <c r="B143" s="300"/>
      <c r="C143" s="300"/>
      <c r="D143" s="300"/>
      <c r="E143" s="300"/>
      <c r="F143" s="300"/>
      <c r="G143" s="300"/>
      <c r="H143" s="300"/>
    </row>
    <row r="144" spans="1:8" x14ac:dyDescent="0.25">
      <c r="A144" s="417"/>
      <c r="B144" s="300"/>
      <c r="C144" s="300"/>
      <c r="D144" s="300"/>
      <c r="E144" s="300"/>
      <c r="F144" s="300"/>
      <c r="G144" s="300"/>
      <c r="H144" s="300"/>
    </row>
    <row r="145" spans="1:8" x14ac:dyDescent="0.25">
      <c r="A145" s="417"/>
      <c r="B145" s="300"/>
      <c r="C145" s="300"/>
      <c r="D145" s="300"/>
      <c r="E145" s="300"/>
      <c r="F145" s="300"/>
      <c r="G145" s="300"/>
      <c r="H145" s="300"/>
    </row>
    <row r="146" spans="1:8" x14ac:dyDescent="0.25">
      <c r="A146" s="417"/>
      <c r="B146" s="300"/>
      <c r="C146" s="300"/>
      <c r="D146" s="300"/>
      <c r="E146" s="300"/>
      <c r="F146" s="300"/>
      <c r="G146" s="300"/>
      <c r="H146" s="300"/>
    </row>
    <row r="147" spans="1:8" x14ac:dyDescent="0.25">
      <c r="A147" s="417"/>
      <c r="B147" s="300"/>
      <c r="C147" s="300"/>
      <c r="D147" s="300"/>
      <c r="E147" s="300"/>
      <c r="F147" s="300"/>
      <c r="G147" s="300"/>
      <c r="H147" s="300"/>
    </row>
    <row r="148" spans="1:8" x14ac:dyDescent="0.25">
      <c r="A148" s="417"/>
      <c r="B148" s="300"/>
      <c r="C148" s="300"/>
      <c r="D148" s="300"/>
      <c r="E148" s="300"/>
      <c r="F148" s="300"/>
      <c r="G148" s="300"/>
      <c r="H148" s="300"/>
    </row>
    <row r="149" spans="1:8" x14ac:dyDescent="0.25">
      <c r="A149" s="417"/>
      <c r="B149" s="300"/>
      <c r="C149" s="300"/>
      <c r="D149" s="300"/>
      <c r="E149" s="300"/>
      <c r="F149" s="300"/>
      <c r="G149" s="300"/>
      <c r="H149" s="300"/>
    </row>
    <row r="150" spans="1:8" x14ac:dyDescent="0.25">
      <c r="A150" s="417"/>
      <c r="B150" s="300"/>
      <c r="C150" s="300"/>
      <c r="D150" s="300"/>
      <c r="E150" s="300"/>
      <c r="F150" s="300"/>
      <c r="G150" s="300"/>
      <c r="H150" s="300"/>
    </row>
    <row r="151" spans="1:8" x14ac:dyDescent="0.25">
      <c r="A151" s="417"/>
      <c r="B151" s="300"/>
      <c r="C151" s="300"/>
      <c r="D151" s="300"/>
      <c r="E151" s="300"/>
      <c r="F151" s="300"/>
      <c r="G151" s="300"/>
      <c r="H151" s="300"/>
    </row>
    <row r="152" spans="1:8" x14ac:dyDescent="0.25">
      <c r="A152" s="417"/>
      <c r="B152" s="300"/>
      <c r="C152" s="300"/>
      <c r="D152" s="300"/>
      <c r="E152" s="300"/>
      <c r="F152" s="300"/>
      <c r="G152" s="300"/>
      <c r="H152" s="300"/>
    </row>
    <row r="153" spans="1:8" x14ac:dyDescent="0.25">
      <c r="A153" s="417"/>
      <c r="B153" s="300"/>
      <c r="C153" s="300"/>
      <c r="D153" s="300"/>
      <c r="E153" s="300"/>
      <c r="F153" s="300"/>
      <c r="G153" s="300"/>
      <c r="H153" s="300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A1:IX202"/>
  <sheetViews>
    <sheetView showGridLines="0" topLeftCell="U1" zoomScaleNormal="100" workbookViewId="0">
      <pane ySplit="5" topLeftCell="A6" activePane="bottomLeft" state="frozen"/>
      <selection activeCell="EK45" sqref="EK45:EO45"/>
      <selection pane="bottomLeft" activeCell="ER143" sqref="ER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4.140625" style="2" customWidth="1"/>
    <col min="36" max="36" width="4.140625" style="34" customWidth="1"/>
    <col min="37" max="37" width="9" style="34" customWidth="1"/>
    <col min="38" max="38" width="9.42578125" style="34" customWidth="1"/>
    <col min="39" max="39" width="10" style="34" customWidth="1"/>
    <col min="40" max="40" width="19" style="34" customWidth="1"/>
    <col min="41" max="41" width="21.85546875" style="35" customWidth="1"/>
    <col min="42" max="42" width="9.140625" style="2"/>
    <col min="43" max="43" width="4.140625" style="34" customWidth="1"/>
    <col min="44" max="44" width="11.5703125" style="34" customWidth="1"/>
    <col min="45" max="45" width="9.42578125" style="34" customWidth="1"/>
    <col min="46" max="46" width="10" style="34" customWidth="1"/>
    <col min="47" max="47" width="19" style="34" customWidth="1"/>
    <col min="48" max="48" width="21.85546875" style="35" customWidth="1"/>
    <col min="49" max="49" width="9.7109375" style="120" hidden="1" customWidth="1"/>
    <col min="50" max="50" width="0" style="2" hidden="1" customWidth="1"/>
    <col min="51" max="51" width="15.85546875" style="2" hidden="1" customWidth="1"/>
    <col min="52" max="52" width="26.140625" style="2" hidden="1" customWidth="1"/>
    <col min="53" max="53" width="13.42578125" style="2" hidden="1" customWidth="1"/>
    <col min="54" max="54" width="15.85546875" style="2" hidden="1" customWidth="1"/>
    <col min="55" max="55" width="19.42578125" style="2" hidden="1" customWidth="1"/>
    <col min="56" max="56" width="7.7109375" style="35" customWidth="1"/>
    <col min="57" max="57" width="13.140625" style="35" customWidth="1"/>
    <col min="58" max="58" width="17" style="35" customWidth="1"/>
    <col min="59" max="59" width="19.85546875" style="35" customWidth="1"/>
    <col min="60" max="60" width="14.5703125" style="35" customWidth="1"/>
    <col min="61" max="61" width="14.85546875" style="35" customWidth="1"/>
    <col min="62" max="62" width="19.140625" style="35" customWidth="1"/>
    <col min="63" max="63" width="8.5703125" style="35" customWidth="1"/>
    <col min="64" max="64" width="15.42578125" style="35" customWidth="1"/>
    <col min="65" max="65" width="15.85546875" style="35" customWidth="1"/>
    <col min="66" max="66" width="20.140625" style="35" customWidth="1"/>
    <col min="67" max="67" width="12.140625" style="35" customWidth="1"/>
    <col min="68" max="68" width="15.28515625" style="35" customWidth="1"/>
    <col min="69" max="69" width="24" style="35" customWidth="1"/>
    <col min="70" max="71" width="9.140625" style="2"/>
    <col min="72" max="72" width="15.85546875" style="2" customWidth="1"/>
    <col min="73" max="73" width="26.140625" style="2" customWidth="1"/>
    <col min="74" max="74" width="13.42578125" style="2" customWidth="1"/>
    <col min="75" max="75" width="15.85546875" style="2" customWidth="1"/>
    <col min="76" max="76" width="19.42578125" style="2" customWidth="1"/>
    <col min="77" max="77" width="7.42578125" style="2" customWidth="1"/>
    <col min="78" max="78" width="9.140625" style="2"/>
    <col min="79" max="79" width="15.85546875" style="2" customWidth="1"/>
    <col min="80" max="80" width="26.140625" style="2" customWidth="1"/>
    <col min="81" max="81" width="13.42578125" style="2" customWidth="1"/>
    <col min="82" max="82" width="15.85546875" style="2" customWidth="1"/>
    <col min="83" max="83" width="19.42578125" style="2" customWidth="1"/>
    <col min="84" max="84" width="4.140625" style="2" customWidth="1"/>
    <col min="85" max="85" width="9.140625" style="2"/>
    <col min="86" max="86" width="15.85546875" style="2" customWidth="1"/>
    <col min="87" max="87" width="26.140625" style="2" customWidth="1"/>
    <col min="88" max="88" width="13.42578125" style="2" customWidth="1"/>
    <col min="89" max="89" width="15.85546875" style="2" customWidth="1"/>
    <col min="90" max="90" width="19.42578125" style="2" customWidth="1"/>
    <col min="91" max="91" width="9.140625" style="2"/>
    <col min="92" max="92" width="11.5703125" style="2" customWidth="1"/>
    <col min="93" max="93" width="17" style="2" customWidth="1"/>
    <col min="94" max="94" width="21.42578125" style="2" customWidth="1"/>
    <col min="95" max="95" width="16.42578125" style="2" customWidth="1"/>
    <col min="96" max="96" width="16.28515625" style="2" customWidth="1"/>
    <col min="97" max="97" width="19.85546875" style="2" customWidth="1"/>
    <col min="98" max="98" width="9.140625" style="2"/>
    <col min="99" max="99" width="11.5703125" style="2" customWidth="1"/>
    <col min="100" max="100" width="17" style="2" customWidth="1"/>
    <col min="101" max="101" width="21.42578125" style="2" customWidth="1"/>
    <col min="102" max="102" width="16.42578125" style="2" customWidth="1"/>
    <col min="103" max="103" width="16.28515625" style="2" customWidth="1"/>
    <col min="104" max="104" width="19.85546875" style="2" customWidth="1"/>
    <col min="105" max="105" width="9.140625" style="2"/>
    <col min="106" max="106" width="11.5703125" style="2" customWidth="1"/>
    <col min="107" max="107" width="17" style="2" customWidth="1"/>
    <col min="108" max="108" width="21.42578125" style="2" customWidth="1"/>
    <col min="109" max="109" width="16.42578125" style="2" customWidth="1"/>
    <col min="110" max="110" width="16.28515625" style="2" customWidth="1"/>
    <col min="111" max="111" width="19.85546875" style="2" customWidth="1"/>
    <col min="112" max="112" width="9.140625" style="2"/>
    <col min="113" max="113" width="13.140625" style="2" customWidth="1"/>
    <col min="114" max="114" width="17.5703125" style="2" customWidth="1"/>
    <col min="115" max="115" width="18.85546875" style="2" customWidth="1"/>
    <col min="116" max="116" width="14.7109375" style="2" customWidth="1"/>
    <col min="117" max="117" width="18.140625" style="2" customWidth="1"/>
    <col min="118" max="118" width="19.7109375" style="2" customWidth="1"/>
    <col min="119" max="119" width="18.140625" style="2" customWidth="1"/>
    <col min="120" max="120" width="19.7109375" style="2" customWidth="1"/>
    <col min="121" max="121" width="4.140625" style="2" customWidth="1"/>
    <col min="122" max="122" width="13.140625" style="2" customWidth="1"/>
    <col min="123" max="123" width="17.5703125" style="2" customWidth="1"/>
    <col min="124" max="124" width="18.85546875" style="2" customWidth="1"/>
    <col min="125" max="125" width="14.7109375" style="2" customWidth="1"/>
    <col min="126" max="126" width="18.140625" style="2" customWidth="1"/>
    <col min="127" max="127" width="19.7109375" style="2" customWidth="1"/>
    <col min="128" max="128" width="18.140625" style="2" customWidth="1"/>
    <col min="129" max="129" width="19.7109375" style="2" customWidth="1"/>
    <col min="130" max="130" width="4.28515625" style="2" customWidth="1"/>
    <col min="131" max="131" width="13.140625" style="2" customWidth="1"/>
    <col min="132" max="132" width="17.5703125" style="2" customWidth="1"/>
    <col min="133" max="133" width="18.85546875" style="2" customWidth="1"/>
    <col min="134" max="134" width="14.7109375" style="2" customWidth="1"/>
    <col min="135" max="135" width="18.140625" style="2" customWidth="1"/>
    <col min="136" max="136" width="19.7109375" style="2" customWidth="1"/>
    <col min="137" max="137" width="18.140625" style="2" customWidth="1"/>
    <col min="138" max="138" width="19.7109375" style="2" customWidth="1"/>
    <col min="139" max="139" width="4.140625" style="2" customWidth="1"/>
    <col min="140" max="140" width="13.140625" style="2" customWidth="1"/>
    <col min="141" max="141" width="17.5703125" style="2" customWidth="1"/>
    <col min="142" max="142" width="18.85546875" style="2" customWidth="1"/>
    <col min="143" max="143" width="14.7109375" style="2" customWidth="1"/>
    <col min="144" max="144" width="18.140625" style="2" customWidth="1"/>
    <col min="145" max="145" width="19.7109375" style="2" customWidth="1"/>
    <col min="146" max="146" width="18.140625" style="2" customWidth="1"/>
    <col min="147" max="147" width="19.7109375" style="2" customWidth="1"/>
    <col min="148" max="16384" width="9.140625" style="2"/>
  </cols>
  <sheetData>
    <row r="1" spans="1:258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258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  <c r="IX2" s="2" t="s">
        <v>1071</v>
      </c>
    </row>
    <row r="3" spans="1:258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258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258" ht="15.75" x14ac:dyDescent="0.25">
      <c r="A5" s="1171"/>
      <c r="B5" s="1172"/>
      <c r="C5" s="1172"/>
      <c r="D5" s="1173"/>
      <c r="E5" s="1173"/>
      <c r="F5" s="1174"/>
      <c r="G5" s="1174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258" ht="41.25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987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1136" t="s">
        <v>1055</v>
      </c>
      <c r="DP6" s="1136"/>
      <c r="DQ6" s="538"/>
      <c r="DR6" s="1128" t="s">
        <v>1071</v>
      </c>
      <c r="DS6" s="1128"/>
      <c r="DT6" s="1128"/>
      <c r="DU6" s="1128"/>
      <c r="DV6" s="1128"/>
      <c r="DW6" s="1128"/>
      <c r="DX6" s="1136" t="s">
        <v>1077</v>
      </c>
      <c r="DY6" s="1136"/>
      <c r="DZ6" s="646"/>
      <c r="EA6" s="1123" t="s">
        <v>1078</v>
      </c>
      <c r="EB6" s="1123"/>
      <c r="EC6" s="1123"/>
      <c r="ED6" s="1123"/>
      <c r="EE6" s="1123"/>
      <c r="EF6" s="1123"/>
      <c r="EG6" s="1136" t="s">
        <v>1079</v>
      </c>
      <c r="EH6" s="1136"/>
      <c r="EJ6" s="1130" t="s">
        <v>1049</v>
      </c>
      <c r="EK6" s="1130"/>
      <c r="EL6" s="1130"/>
      <c r="EM6" s="1130"/>
      <c r="EN6" s="1130"/>
      <c r="EO6" s="1130"/>
      <c r="EP6" s="1136" t="s">
        <v>1083</v>
      </c>
      <c r="EQ6" s="1136"/>
    </row>
    <row r="7" spans="1:258" x14ac:dyDescent="0.2">
      <c r="A7" s="214" t="s">
        <v>786</v>
      </c>
      <c r="B7" s="214"/>
      <c r="C7" s="214"/>
      <c r="D7" s="214"/>
      <c r="E7" s="214"/>
      <c r="F7" s="214"/>
      <c r="G7" s="215"/>
      <c r="H7" s="214" t="s">
        <v>786</v>
      </c>
      <c r="I7" s="214"/>
      <c r="J7" s="214"/>
      <c r="K7" s="214"/>
      <c r="L7" s="214"/>
      <c r="M7" s="214"/>
      <c r="O7" s="214" t="s">
        <v>786</v>
      </c>
      <c r="P7" s="214"/>
      <c r="Q7" s="214"/>
      <c r="R7" s="214"/>
      <c r="S7" s="214"/>
      <c r="T7" s="214"/>
      <c r="U7" s="215"/>
      <c r="V7" s="214" t="s">
        <v>786</v>
      </c>
      <c r="W7" s="214"/>
      <c r="X7" s="214"/>
      <c r="Y7" s="214"/>
      <c r="Z7" s="214"/>
      <c r="AA7" s="214"/>
      <c r="AB7" s="215"/>
      <c r="AC7" s="214" t="s">
        <v>786</v>
      </c>
      <c r="AD7" s="214"/>
      <c r="AE7" s="214"/>
      <c r="AF7" s="214"/>
      <c r="AG7" s="214"/>
      <c r="AH7" s="214"/>
      <c r="AJ7" s="214" t="s">
        <v>786</v>
      </c>
      <c r="AK7" s="214"/>
      <c r="AL7" s="214"/>
      <c r="AM7" s="214"/>
      <c r="AN7" s="214"/>
      <c r="AO7" s="214"/>
      <c r="AQ7" s="214" t="s">
        <v>786</v>
      </c>
      <c r="AR7" s="214"/>
      <c r="AS7" s="214"/>
      <c r="AT7" s="214"/>
      <c r="AU7" s="214"/>
      <c r="AV7" s="214"/>
      <c r="AW7" s="117"/>
      <c r="AX7" s="214" t="s">
        <v>786</v>
      </c>
      <c r="AY7" s="214"/>
      <c r="AZ7" s="214"/>
      <c r="BA7" s="214"/>
      <c r="BB7" s="214"/>
      <c r="BC7" s="214"/>
      <c r="BD7" s="214"/>
      <c r="BE7" s="214" t="s">
        <v>786</v>
      </c>
      <c r="BF7" s="214"/>
      <c r="BG7" s="214"/>
      <c r="BH7" s="214"/>
      <c r="BI7" s="214"/>
      <c r="BJ7" s="214"/>
      <c r="BK7" s="214"/>
      <c r="BL7" s="214" t="s">
        <v>786</v>
      </c>
      <c r="BM7" s="214"/>
      <c r="BN7" s="214"/>
      <c r="BO7" s="214"/>
      <c r="BP7" s="214"/>
      <c r="BQ7" s="214"/>
      <c r="BS7" s="214" t="s">
        <v>786</v>
      </c>
      <c r="BT7" s="214"/>
      <c r="BU7" s="214"/>
      <c r="BV7" s="214"/>
      <c r="BW7" s="214"/>
      <c r="BX7" s="214"/>
      <c r="BY7" s="214"/>
      <c r="BZ7" s="214" t="s">
        <v>786</v>
      </c>
      <c r="CA7" s="214"/>
      <c r="CB7" s="214"/>
      <c r="CC7" s="214"/>
      <c r="CD7" s="214"/>
      <c r="CE7" s="214"/>
      <c r="CF7" s="214"/>
      <c r="CG7" s="214" t="s">
        <v>786</v>
      </c>
      <c r="CH7" s="214"/>
      <c r="CI7" s="214"/>
      <c r="CJ7" s="214"/>
      <c r="CK7" s="214"/>
      <c r="CL7" s="214"/>
      <c r="CN7" s="214" t="s">
        <v>786</v>
      </c>
      <c r="CO7" s="214"/>
      <c r="CP7" s="214"/>
      <c r="CQ7" s="214"/>
      <c r="CR7" s="214"/>
      <c r="CS7" s="214"/>
      <c r="CU7" s="214" t="s">
        <v>786</v>
      </c>
      <c r="CV7" s="214"/>
      <c r="CW7" s="214"/>
      <c r="CX7" s="214"/>
      <c r="CY7" s="214"/>
      <c r="CZ7" s="214"/>
      <c r="DB7" s="214" t="s">
        <v>786</v>
      </c>
      <c r="DC7" s="214"/>
      <c r="DD7" s="214"/>
      <c r="DE7" s="214"/>
      <c r="DF7" s="214"/>
      <c r="DG7" s="214"/>
      <c r="DI7" s="214" t="s">
        <v>786</v>
      </c>
      <c r="DJ7" s="214"/>
      <c r="DK7" s="214"/>
      <c r="DL7" s="214"/>
      <c r="DM7" s="214"/>
      <c r="DN7" s="214"/>
      <c r="DO7" s="214"/>
      <c r="DP7" s="214"/>
      <c r="DQ7" s="214"/>
      <c r="DR7" s="214" t="s">
        <v>786</v>
      </c>
      <c r="DS7" s="214"/>
      <c r="DT7" s="214"/>
      <c r="DU7" s="214"/>
      <c r="DV7" s="214"/>
      <c r="DW7" s="214"/>
      <c r="DX7" s="214"/>
      <c r="DY7" s="214"/>
      <c r="DZ7" s="214"/>
      <c r="EA7" s="214" t="s">
        <v>786</v>
      </c>
      <c r="EB7" s="214"/>
      <c r="EC7" s="214"/>
      <c r="ED7" s="214"/>
      <c r="EE7" s="214"/>
      <c r="EF7" s="214"/>
      <c r="EG7" s="214"/>
      <c r="EH7" s="214"/>
      <c r="EJ7" s="214" t="s">
        <v>786</v>
      </c>
      <c r="EK7" s="214"/>
      <c r="EL7" s="214"/>
      <c r="EM7" s="214"/>
      <c r="EN7" s="214"/>
      <c r="EO7" s="214"/>
      <c r="EP7" s="214"/>
      <c r="EQ7" s="214"/>
    </row>
    <row r="8" spans="1:258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41"/>
      <c r="DP8" s="22"/>
      <c r="DQ8" s="22"/>
      <c r="DR8" s="41"/>
      <c r="DS8" s="41"/>
      <c r="DT8" s="41"/>
      <c r="DU8" s="41"/>
      <c r="DV8" s="41"/>
      <c r="DW8" s="22"/>
      <c r="DX8" s="41"/>
      <c r="DY8" s="22"/>
      <c r="DZ8" s="22"/>
      <c r="EA8" s="41"/>
      <c r="EB8" s="41"/>
      <c r="EC8" s="41"/>
      <c r="ED8" s="41"/>
      <c r="EE8" s="41"/>
      <c r="EF8" s="22"/>
      <c r="EG8" s="41"/>
      <c r="EH8" s="22"/>
      <c r="EJ8" s="41"/>
      <c r="EK8" s="41"/>
      <c r="EL8" s="41"/>
      <c r="EM8" s="41"/>
      <c r="EN8" s="41"/>
      <c r="EO8" s="22"/>
      <c r="EP8" s="41"/>
      <c r="EQ8" s="22"/>
    </row>
    <row r="9" spans="1:258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1"/>
      <c r="DK9" s="1126"/>
      <c r="DL9" s="1126"/>
      <c r="DM9" s="1126"/>
      <c r="DN9" s="1126"/>
      <c r="DO9" s="500"/>
      <c r="DP9" s="500"/>
      <c r="DQ9" s="500"/>
      <c r="DR9" s="41"/>
      <c r="DS9" s="41"/>
      <c r="DT9" s="1126"/>
      <c r="DU9" s="1126"/>
      <c r="DV9" s="1126"/>
      <c r="DW9" s="1126"/>
      <c r="DX9" s="500"/>
      <c r="DY9" s="500"/>
      <c r="DZ9" s="500"/>
      <c r="EA9" s="41"/>
      <c r="EB9" s="41"/>
      <c r="EC9" s="1126"/>
      <c r="ED9" s="1126"/>
      <c r="EE9" s="1126"/>
      <c r="EF9" s="1126"/>
      <c r="EG9" s="500"/>
      <c r="EH9" s="500"/>
      <c r="EJ9" s="41"/>
      <c r="EK9" s="43" t="s">
        <v>49</v>
      </c>
      <c r="EL9" s="975" t="s">
        <v>768</v>
      </c>
      <c r="EM9" s="975"/>
      <c r="EN9" s="975"/>
      <c r="EO9" s="975"/>
      <c r="EP9" s="500"/>
      <c r="EQ9" s="500"/>
    </row>
    <row r="10" spans="1:258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1"/>
      <c r="DK10" s="1127"/>
      <c r="DL10" s="1127"/>
      <c r="DM10" s="1127"/>
      <c r="DN10" s="1127"/>
      <c r="DO10" s="108"/>
      <c r="DP10" s="108"/>
      <c r="DQ10" s="108"/>
      <c r="DR10" s="41"/>
      <c r="DS10" s="41"/>
      <c r="DT10" s="1127"/>
      <c r="DU10" s="1127"/>
      <c r="DV10" s="1127"/>
      <c r="DW10" s="1127"/>
      <c r="DX10" s="108"/>
      <c r="DY10" s="108"/>
      <c r="DZ10" s="108"/>
      <c r="EA10" s="41"/>
      <c r="EB10" s="41"/>
      <c r="EC10" s="1127"/>
      <c r="ED10" s="1127"/>
      <c r="EE10" s="1127"/>
      <c r="EF10" s="1127"/>
      <c r="EG10" s="108"/>
      <c r="EH10" s="108"/>
      <c r="EJ10" s="41"/>
      <c r="EK10" s="43" t="s">
        <v>50</v>
      </c>
      <c r="EL10" s="1132" t="s">
        <v>820</v>
      </c>
      <c r="EM10" s="1132"/>
      <c r="EN10" s="1132"/>
      <c r="EO10" s="1132"/>
      <c r="EP10" s="108"/>
      <c r="EQ10" s="108"/>
    </row>
    <row r="11" spans="1:258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1"/>
      <c r="DK11" s="1127"/>
      <c r="DL11" s="1127"/>
      <c r="DM11" s="1127"/>
      <c r="DN11" s="1127"/>
      <c r="DO11" s="108"/>
      <c r="DP11" s="108"/>
      <c r="DQ11" s="108"/>
      <c r="DR11" s="41"/>
      <c r="DS11" s="41"/>
      <c r="DT11" s="1127"/>
      <c r="DU11" s="1127"/>
      <c r="DV11" s="1127"/>
      <c r="DW11" s="1127"/>
      <c r="DX11" s="108"/>
      <c r="DY11" s="108"/>
      <c r="DZ11" s="108"/>
      <c r="EA11" s="41"/>
      <c r="EB11" s="41"/>
      <c r="EC11" s="1127"/>
      <c r="ED11" s="1127"/>
      <c r="EE11" s="1127"/>
      <c r="EF11" s="1127"/>
      <c r="EG11" s="108"/>
      <c r="EH11" s="108"/>
      <c r="EJ11" s="41"/>
      <c r="EK11" s="43" t="s">
        <v>0</v>
      </c>
      <c r="EL11" s="1132" t="s">
        <v>821</v>
      </c>
      <c r="EM11" s="1132"/>
      <c r="EN11" s="1132"/>
      <c r="EO11" s="1132"/>
      <c r="EP11" s="108"/>
      <c r="EQ11" s="108"/>
    </row>
    <row r="12" spans="1:258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41"/>
      <c r="DP12" s="22"/>
      <c r="DQ12" s="22"/>
      <c r="DR12" s="41"/>
      <c r="DS12" s="41"/>
      <c r="DT12" s="41"/>
      <c r="DU12" s="41"/>
      <c r="DV12" s="41"/>
      <c r="DW12" s="22"/>
      <c r="DX12" s="41"/>
      <c r="DY12" s="22"/>
      <c r="DZ12" s="22"/>
      <c r="EA12" s="41"/>
      <c r="EB12" s="41"/>
      <c r="EC12" s="41"/>
      <c r="ED12" s="41"/>
      <c r="EE12" s="41"/>
      <c r="EF12" s="22"/>
      <c r="EG12" s="41"/>
      <c r="EH12" s="22"/>
      <c r="EJ12" s="41"/>
      <c r="EK12" s="41"/>
      <c r="EL12" s="41"/>
      <c r="EM12" s="41"/>
      <c r="EN12" s="41"/>
      <c r="EO12" s="22"/>
      <c r="EP12" s="41"/>
      <c r="EQ12" s="22"/>
    </row>
    <row r="13" spans="1:258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52"/>
      <c r="DQ13" s="52"/>
      <c r="DR13" s="938" t="s">
        <v>1</v>
      </c>
      <c r="DS13" s="938"/>
      <c r="DT13" s="938"/>
      <c r="DU13" s="938"/>
      <c r="DV13" s="938"/>
      <c r="DW13" s="938"/>
      <c r="DX13" s="52"/>
      <c r="DY13" s="52"/>
      <c r="DZ13" s="52"/>
      <c r="EA13" s="938" t="s">
        <v>1</v>
      </c>
      <c r="EB13" s="938"/>
      <c r="EC13" s="938"/>
      <c r="ED13" s="938"/>
      <c r="EE13" s="938"/>
      <c r="EF13" s="938"/>
      <c r="EG13" s="52"/>
      <c r="EH13" s="52"/>
      <c r="EJ13" s="938" t="s">
        <v>1</v>
      </c>
      <c r="EK13" s="938"/>
      <c r="EL13" s="938"/>
      <c r="EM13" s="938"/>
      <c r="EN13" s="938"/>
      <c r="EO13" s="938"/>
      <c r="EP13" s="52"/>
      <c r="EQ13" s="52"/>
    </row>
    <row r="14" spans="1:258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106"/>
      <c r="DP14" s="489"/>
      <c r="DQ14" s="31"/>
      <c r="DR14" s="10" t="s">
        <v>22</v>
      </c>
      <c r="DS14" s="105" t="s">
        <v>2</v>
      </c>
      <c r="DT14" s="106"/>
      <c r="DU14" s="106"/>
      <c r="DV14" s="106"/>
      <c r="DW14" s="489"/>
      <c r="DX14" s="106"/>
      <c r="DY14" s="489"/>
      <c r="DZ14" s="31"/>
      <c r="EA14" s="10" t="s">
        <v>22</v>
      </c>
      <c r="EB14" s="105" t="s">
        <v>2</v>
      </c>
      <c r="EC14" s="106"/>
      <c r="ED14" s="106"/>
      <c r="EE14" s="106"/>
      <c r="EF14" s="489"/>
      <c r="EG14" s="106"/>
      <c r="EH14" s="489"/>
      <c r="EJ14" s="10" t="s">
        <v>22</v>
      </c>
      <c r="EK14" s="105" t="s">
        <v>2</v>
      </c>
      <c r="EL14" s="106"/>
      <c r="EM14" s="106"/>
      <c r="EN14" s="106"/>
      <c r="EO14" s="489"/>
      <c r="EP14" s="106"/>
      <c r="EQ14" s="489"/>
    </row>
    <row r="15" spans="1:258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610"/>
      <c r="DP15" s="10" t="s">
        <v>174</v>
      </c>
      <c r="DQ15" s="108"/>
      <c r="DR15" s="10" t="s">
        <v>23</v>
      </c>
      <c r="DS15" s="496" t="s">
        <v>3</v>
      </c>
      <c r="DT15" s="610"/>
      <c r="DU15" s="610"/>
      <c r="DV15" s="610"/>
      <c r="DW15" s="10" t="s">
        <v>174</v>
      </c>
      <c r="DX15" s="610"/>
      <c r="DY15" s="10" t="s">
        <v>174</v>
      </c>
      <c r="DZ15" s="108"/>
      <c r="EA15" s="10" t="s">
        <v>23</v>
      </c>
      <c r="EB15" s="496" t="s">
        <v>3</v>
      </c>
      <c r="EC15" s="610"/>
      <c r="ED15" s="610"/>
      <c r="EE15" s="610"/>
      <c r="EF15" s="10" t="s">
        <v>174</v>
      </c>
      <c r="EG15" s="610"/>
      <c r="EH15" s="10" t="s">
        <v>174</v>
      </c>
      <c r="EJ15" s="10" t="s">
        <v>23</v>
      </c>
      <c r="EK15" s="496" t="s">
        <v>3</v>
      </c>
      <c r="EL15" s="610"/>
      <c r="EM15" s="610"/>
      <c r="EN15" s="610"/>
      <c r="EO15" s="10" t="s">
        <v>174</v>
      </c>
      <c r="EP15" s="610"/>
      <c r="EQ15" s="10" t="s">
        <v>174</v>
      </c>
    </row>
    <row r="16" spans="1:258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494"/>
      <c r="DP16" s="584" t="s">
        <v>1047</v>
      </c>
      <c r="DQ16" s="523"/>
      <c r="DR16" s="24" t="s">
        <v>24</v>
      </c>
      <c r="DS16" s="492" t="s">
        <v>101</v>
      </c>
      <c r="DT16" s="493"/>
      <c r="DU16" s="493"/>
      <c r="DV16" s="494"/>
      <c r="DW16" s="584" t="s">
        <v>1047</v>
      </c>
      <c r="DX16" s="494"/>
      <c r="DY16" s="584" t="s">
        <v>1047</v>
      </c>
      <c r="DZ16" s="523"/>
      <c r="EA16" s="24" t="s">
        <v>24</v>
      </c>
      <c r="EB16" s="492" t="s">
        <v>101</v>
      </c>
      <c r="EC16" s="493"/>
      <c r="ED16" s="493"/>
      <c r="EE16" s="494"/>
      <c r="EF16" s="584" t="s">
        <v>1047</v>
      </c>
      <c r="EG16" s="494"/>
      <c r="EH16" s="584" t="s">
        <v>1047</v>
      </c>
      <c r="EJ16" s="24" t="s">
        <v>24</v>
      </c>
      <c r="EK16" s="492" t="s">
        <v>101</v>
      </c>
      <c r="EL16" s="493"/>
      <c r="EM16" s="493"/>
      <c r="EN16" s="494"/>
      <c r="EO16" s="584" t="s">
        <v>1047</v>
      </c>
      <c r="EP16" s="494"/>
      <c r="EQ16" s="584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611"/>
      <c r="DP17" s="10">
        <v>12</v>
      </c>
      <c r="DQ17" s="108"/>
      <c r="DR17" s="10" t="s">
        <v>25</v>
      </c>
      <c r="DS17" s="497" t="s">
        <v>710</v>
      </c>
      <c r="DT17" s="611"/>
      <c r="DU17" s="611"/>
      <c r="DV17" s="611"/>
      <c r="DW17" s="10">
        <v>12</v>
      </c>
      <c r="DX17" s="611"/>
      <c r="DY17" s="10">
        <v>12</v>
      </c>
      <c r="DZ17" s="108"/>
      <c r="EA17" s="10" t="s">
        <v>25</v>
      </c>
      <c r="EB17" s="497" t="s">
        <v>710</v>
      </c>
      <c r="EC17" s="611"/>
      <c r="ED17" s="611"/>
      <c r="EE17" s="611"/>
      <c r="EF17" s="10">
        <v>12</v>
      </c>
      <c r="EG17" s="611"/>
      <c r="EH17" s="10">
        <v>12</v>
      </c>
      <c r="EJ17" s="10" t="s">
        <v>25</v>
      </c>
      <c r="EK17" s="497" t="s">
        <v>710</v>
      </c>
      <c r="EL17" s="611"/>
      <c r="EM17" s="611"/>
      <c r="EN17" s="611"/>
      <c r="EO17" s="10">
        <v>12</v>
      </c>
      <c r="EP17" s="611"/>
      <c r="EQ17" s="10">
        <v>12</v>
      </c>
    </row>
    <row r="18" spans="1:147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41"/>
      <c r="DP18" s="22"/>
      <c r="DQ18" s="22"/>
      <c r="DR18" s="41"/>
      <c r="DS18" s="41"/>
      <c r="DT18" s="41"/>
      <c r="DU18" s="41"/>
      <c r="DV18" s="41"/>
      <c r="DW18" s="22"/>
      <c r="DX18" s="41"/>
      <c r="DY18" s="22"/>
      <c r="DZ18" s="22"/>
      <c r="EA18" s="41"/>
      <c r="EB18" s="41"/>
      <c r="EC18" s="41"/>
      <c r="ED18" s="41"/>
      <c r="EE18" s="41"/>
      <c r="EF18" s="22"/>
      <c r="EG18" s="41"/>
      <c r="EH18" s="22"/>
      <c r="EJ18" s="41"/>
      <c r="EK18" s="41"/>
      <c r="EL18" s="41"/>
      <c r="EM18" s="41"/>
      <c r="EN18" s="41"/>
      <c r="EO18" s="22"/>
      <c r="EP18" s="41"/>
      <c r="EQ18" s="22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52"/>
      <c r="DQ19" s="52"/>
      <c r="DR19" s="938" t="s">
        <v>26</v>
      </c>
      <c r="DS19" s="938"/>
      <c r="DT19" s="938"/>
      <c r="DU19" s="938"/>
      <c r="DV19" s="938"/>
      <c r="DW19" s="938"/>
      <c r="DX19" s="52"/>
      <c r="DY19" s="52"/>
      <c r="DZ19" s="52"/>
      <c r="EA19" s="938" t="s">
        <v>26</v>
      </c>
      <c r="EB19" s="938"/>
      <c r="EC19" s="938"/>
      <c r="ED19" s="938"/>
      <c r="EE19" s="938"/>
      <c r="EF19" s="938"/>
      <c r="EG19" s="52"/>
      <c r="EH19" s="52"/>
      <c r="EJ19" s="938" t="s">
        <v>26</v>
      </c>
      <c r="EK19" s="938"/>
      <c r="EL19" s="938"/>
      <c r="EM19" s="938"/>
      <c r="EN19" s="938"/>
      <c r="EO19" s="938"/>
      <c r="EP19" s="52"/>
      <c r="EQ19" s="52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51" t="s">
        <v>95</v>
      </c>
      <c r="DQ20" s="52"/>
      <c r="DR20" s="922" t="s">
        <v>27</v>
      </c>
      <c r="DS20" s="976"/>
      <c r="DT20" s="960"/>
      <c r="DU20" s="922" t="s">
        <v>102</v>
      </c>
      <c r="DV20" s="960"/>
      <c r="DW20" s="51" t="s">
        <v>95</v>
      </c>
      <c r="DX20" s="52"/>
      <c r="DY20" s="51" t="s">
        <v>95</v>
      </c>
      <c r="DZ20" s="52"/>
      <c r="EA20" s="922" t="s">
        <v>27</v>
      </c>
      <c r="EB20" s="976"/>
      <c r="EC20" s="960"/>
      <c r="ED20" s="922" t="s">
        <v>102</v>
      </c>
      <c r="EE20" s="960"/>
      <c r="EF20" s="51" t="s">
        <v>95</v>
      </c>
      <c r="EG20" s="52"/>
      <c r="EH20" s="51" t="s">
        <v>95</v>
      </c>
      <c r="EJ20" s="922" t="s">
        <v>27</v>
      </c>
      <c r="EK20" s="976"/>
      <c r="EL20" s="960"/>
      <c r="EM20" s="922" t="s">
        <v>102</v>
      </c>
      <c r="EN20" s="960"/>
      <c r="EO20" s="51" t="s">
        <v>95</v>
      </c>
      <c r="EP20" s="52"/>
      <c r="EQ20" s="51" t="s">
        <v>95</v>
      </c>
    </row>
    <row r="21" spans="1:147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2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2</v>
      </c>
      <c r="O21" s="1021" t="s">
        <v>143</v>
      </c>
      <c r="P21" s="1060"/>
      <c r="Q21" s="1061"/>
      <c r="R21" s="1016" t="s">
        <v>144</v>
      </c>
      <c r="S21" s="1062"/>
      <c r="T21" s="113">
        <v>2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2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2</v>
      </c>
      <c r="AJ21" s="1021" t="s">
        <v>143</v>
      </c>
      <c r="AK21" s="1060"/>
      <c r="AL21" s="1061"/>
      <c r="AM21" s="1016" t="s">
        <v>144</v>
      </c>
      <c r="AN21" s="1062"/>
      <c r="AO21" s="113">
        <v>2</v>
      </c>
      <c r="AQ21" s="1021" t="s">
        <v>143</v>
      </c>
      <c r="AR21" s="1060"/>
      <c r="AS21" s="1061"/>
      <c r="AT21" s="1016" t="s">
        <v>144</v>
      </c>
      <c r="AU21" s="1062"/>
      <c r="AV21" s="113">
        <v>2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2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2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2</v>
      </c>
      <c r="BS21" s="922" t="s">
        <v>143</v>
      </c>
      <c r="BT21" s="976"/>
      <c r="BU21" s="977"/>
      <c r="BV21" s="938" t="s">
        <v>144</v>
      </c>
      <c r="BW21" s="978"/>
      <c r="BX21" s="51">
        <v>2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2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2</v>
      </c>
      <c r="CN21" s="922" t="s">
        <v>143</v>
      </c>
      <c r="CO21" s="976"/>
      <c r="CP21" s="977"/>
      <c r="CQ21" s="938" t="s">
        <v>144</v>
      </c>
      <c r="CR21" s="978"/>
      <c r="CS21" s="51">
        <v>2</v>
      </c>
      <c r="CU21" s="922" t="s">
        <v>143</v>
      </c>
      <c r="CV21" s="976"/>
      <c r="CW21" s="977"/>
      <c r="CX21" s="938" t="s">
        <v>144</v>
      </c>
      <c r="CY21" s="978"/>
      <c r="CZ21" s="51">
        <v>2</v>
      </c>
      <c r="DB21" s="922" t="s">
        <v>143</v>
      </c>
      <c r="DC21" s="976"/>
      <c r="DD21" s="977"/>
      <c r="DE21" s="938" t="s">
        <v>144</v>
      </c>
      <c r="DF21" s="978"/>
      <c r="DG21" s="51">
        <v>2</v>
      </c>
      <c r="DI21" s="922" t="s">
        <v>143</v>
      </c>
      <c r="DJ21" s="976"/>
      <c r="DK21" s="977"/>
      <c r="DL21" s="938" t="s">
        <v>144</v>
      </c>
      <c r="DM21" s="978"/>
      <c r="DN21" s="51">
        <v>2</v>
      </c>
      <c r="DO21" s="52"/>
      <c r="DP21" s="51">
        <v>2</v>
      </c>
      <c r="DQ21" s="52"/>
      <c r="DR21" s="922" t="s">
        <v>143</v>
      </c>
      <c r="DS21" s="976"/>
      <c r="DT21" s="977"/>
      <c r="DU21" s="938" t="s">
        <v>144</v>
      </c>
      <c r="DV21" s="978"/>
      <c r="DW21" s="51">
        <v>2</v>
      </c>
      <c r="DX21" s="52"/>
      <c r="DY21" s="51">
        <v>2</v>
      </c>
      <c r="DZ21" s="52"/>
      <c r="EA21" s="922" t="s">
        <v>143</v>
      </c>
      <c r="EB21" s="976"/>
      <c r="EC21" s="977"/>
      <c r="ED21" s="938" t="s">
        <v>144</v>
      </c>
      <c r="EE21" s="978"/>
      <c r="EF21" s="51">
        <v>2</v>
      </c>
      <c r="EG21" s="52"/>
      <c r="EH21" s="51">
        <v>2</v>
      </c>
      <c r="EJ21" s="922" t="s">
        <v>143</v>
      </c>
      <c r="EK21" s="976"/>
      <c r="EL21" s="977"/>
      <c r="EM21" s="938" t="s">
        <v>144</v>
      </c>
      <c r="EN21" s="978"/>
      <c r="EO21" s="51">
        <v>2</v>
      </c>
      <c r="EP21" s="52"/>
      <c r="EQ21" s="51">
        <v>2</v>
      </c>
    </row>
    <row r="22" spans="1:147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41"/>
      <c r="DP22" s="22"/>
      <c r="DQ22" s="22"/>
      <c r="DR22" s="41"/>
      <c r="DS22" s="41"/>
      <c r="DT22" s="41"/>
      <c r="DU22" s="41"/>
      <c r="DV22" s="41"/>
      <c r="DW22" s="22"/>
      <c r="DX22" s="41"/>
      <c r="DY22" s="22"/>
      <c r="DZ22" s="22"/>
      <c r="EA22" s="41"/>
      <c r="EB22" s="41"/>
      <c r="EC22" s="41"/>
      <c r="ED22" s="41"/>
      <c r="EE22" s="41"/>
      <c r="EF22" s="22"/>
      <c r="EG22" s="41"/>
      <c r="EH22" s="22"/>
      <c r="EJ22" s="41"/>
      <c r="EK22" s="41"/>
      <c r="EL22" s="41"/>
      <c r="EM22" s="41"/>
      <c r="EN22" s="41"/>
      <c r="EO22" s="22"/>
      <c r="EP22" s="41"/>
      <c r="EQ22" s="22"/>
    </row>
    <row r="23" spans="1:147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52"/>
      <c r="DQ23" s="52"/>
      <c r="DR23" s="217" t="s">
        <v>4</v>
      </c>
      <c r="DS23" s="52"/>
      <c r="DT23" s="52"/>
      <c r="DU23" s="52"/>
      <c r="DV23" s="52"/>
      <c r="DW23" s="52"/>
      <c r="DX23" s="52"/>
      <c r="DY23" s="52"/>
      <c r="DZ23" s="52"/>
      <c r="EA23" s="217" t="s">
        <v>4</v>
      </c>
      <c r="EB23" s="52"/>
      <c r="EC23" s="52"/>
      <c r="ED23" s="52"/>
      <c r="EE23" s="52"/>
      <c r="EF23" s="52"/>
      <c r="EG23" s="52"/>
      <c r="EH23" s="52"/>
      <c r="EJ23" s="217" t="s">
        <v>4</v>
      </c>
      <c r="EK23" s="52"/>
      <c r="EL23" s="52"/>
      <c r="EM23" s="52"/>
      <c r="EN23" s="52"/>
      <c r="EO23" s="52"/>
      <c r="EP23" s="52"/>
      <c r="EQ23" s="52"/>
    </row>
    <row r="24" spans="1:147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481"/>
      <c r="DP24" s="482"/>
      <c r="DQ24" s="52"/>
      <c r="DR24" s="612" t="s">
        <v>106</v>
      </c>
      <c r="DS24" s="481"/>
      <c r="DT24" s="481"/>
      <c r="DU24" s="481"/>
      <c r="DV24" s="481"/>
      <c r="DW24" s="482"/>
      <c r="DX24" s="481"/>
      <c r="DY24" s="482"/>
      <c r="DZ24" s="52"/>
      <c r="EA24" s="612" t="s">
        <v>106</v>
      </c>
      <c r="EB24" s="481"/>
      <c r="EC24" s="481"/>
      <c r="ED24" s="481"/>
      <c r="EE24" s="481"/>
      <c r="EF24" s="482"/>
      <c r="EG24" s="481"/>
      <c r="EH24" s="482"/>
      <c r="EJ24" s="612" t="s">
        <v>106</v>
      </c>
      <c r="EK24" s="481"/>
      <c r="EL24" s="481"/>
      <c r="EM24" s="481"/>
      <c r="EN24" s="481"/>
      <c r="EO24" s="482"/>
      <c r="EP24" s="481"/>
      <c r="EQ24" s="482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613"/>
      <c r="DP25" s="592" t="s">
        <v>145</v>
      </c>
      <c r="DQ25" s="52"/>
      <c r="DR25" s="597">
        <v>1</v>
      </c>
      <c r="DS25" s="497" t="s">
        <v>74</v>
      </c>
      <c r="DT25" s="611"/>
      <c r="DU25" s="611"/>
      <c r="DV25" s="613"/>
      <c r="DW25" s="592" t="s">
        <v>145</v>
      </c>
      <c r="DX25" s="613"/>
      <c r="DY25" s="592" t="s">
        <v>145</v>
      </c>
      <c r="DZ25" s="52"/>
      <c r="EA25" s="597">
        <v>1</v>
      </c>
      <c r="EB25" s="497" t="s">
        <v>74</v>
      </c>
      <c r="EC25" s="611"/>
      <c r="ED25" s="611"/>
      <c r="EE25" s="613"/>
      <c r="EF25" s="592" t="s">
        <v>145</v>
      </c>
      <c r="EG25" s="613"/>
      <c r="EH25" s="592" t="s">
        <v>145</v>
      </c>
      <c r="EJ25" s="597">
        <v>1</v>
      </c>
      <c r="EK25" s="497" t="s">
        <v>74</v>
      </c>
      <c r="EL25" s="611"/>
      <c r="EM25" s="611"/>
      <c r="EN25" s="613"/>
      <c r="EO25" s="592" t="s">
        <v>145</v>
      </c>
      <c r="EP25" s="613"/>
      <c r="EQ25" s="592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777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777</v>
      </c>
      <c r="O26" s="155">
        <v>2</v>
      </c>
      <c r="P26" s="192" t="s">
        <v>73</v>
      </c>
      <c r="Q26" s="198"/>
      <c r="R26" s="198"/>
      <c r="S26" s="199"/>
      <c r="T26" s="200" t="s">
        <v>777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777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777</v>
      </c>
      <c r="AJ26" s="155">
        <v>2</v>
      </c>
      <c r="AK26" s="192" t="s">
        <v>73</v>
      </c>
      <c r="AL26" s="198"/>
      <c r="AM26" s="198"/>
      <c r="AN26" s="199"/>
      <c r="AO26" s="200" t="s">
        <v>777</v>
      </c>
      <c r="AQ26" s="155">
        <v>2</v>
      </c>
      <c r="AR26" s="192" t="s">
        <v>73</v>
      </c>
      <c r="AS26" s="198"/>
      <c r="AT26" s="198"/>
      <c r="AU26" s="199"/>
      <c r="AV26" s="200" t="s">
        <v>777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777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777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777</v>
      </c>
      <c r="BS26" s="10">
        <v>2</v>
      </c>
      <c r="BT26" s="612" t="s">
        <v>73</v>
      </c>
      <c r="BU26" s="614"/>
      <c r="BV26" s="614"/>
      <c r="BW26" s="615"/>
      <c r="BX26" s="595" t="s">
        <v>777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777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777</v>
      </c>
      <c r="CN26" s="10">
        <v>2</v>
      </c>
      <c r="CO26" s="612" t="s">
        <v>73</v>
      </c>
      <c r="CP26" s="614"/>
      <c r="CQ26" s="614"/>
      <c r="CR26" s="615"/>
      <c r="CS26" s="595" t="s">
        <v>777</v>
      </c>
      <c r="CU26" s="10">
        <v>2</v>
      </c>
      <c r="CV26" s="612" t="s">
        <v>73</v>
      </c>
      <c r="CW26" s="614"/>
      <c r="CX26" s="614"/>
      <c r="CY26" s="615"/>
      <c r="CZ26" s="595" t="s">
        <v>777</v>
      </c>
      <c r="DB26" s="10">
        <v>2</v>
      </c>
      <c r="DC26" s="612" t="s">
        <v>73</v>
      </c>
      <c r="DD26" s="614"/>
      <c r="DE26" s="614"/>
      <c r="DF26" s="615"/>
      <c r="DG26" s="595" t="s">
        <v>777</v>
      </c>
      <c r="DI26" s="10">
        <v>2</v>
      </c>
      <c r="DJ26" s="612" t="s">
        <v>73</v>
      </c>
      <c r="DK26" s="614"/>
      <c r="DL26" s="614"/>
      <c r="DM26" s="615"/>
      <c r="DN26" s="595" t="s">
        <v>777</v>
      </c>
      <c r="DO26" s="615"/>
      <c r="DP26" s="595" t="s">
        <v>777</v>
      </c>
      <c r="DQ26" s="52"/>
      <c r="DR26" s="10">
        <v>2</v>
      </c>
      <c r="DS26" s="612" t="s">
        <v>73</v>
      </c>
      <c r="DT26" s="614"/>
      <c r="DU26" s="614"/>
      <c r="DV26" s="615"/>
      <c r="DW26" s="595" t="s">
        <v>777</v>
      </c>
      <c r="DX26" s="615"/>
      <c r="DY26" s="595" t="s">
        <v>777</v>
      </c>
      <c r="DZ26" s="52"/>
      <c r="EA26" s="10">
        <v>2</v>
      </c>
      <c r="EB26" s="612" t="s">
        <v>73</v>
      </c>
      <c r="EC26" s="614"/>
      <c r="ED26" s="614"/>
      <c r="EE26" s="615"/>
      <c r="EF26" s="595" t="s">
        <v>777</v>
      </c>
      <c r="EG26" s="615"/>
      <c r="EH26" s="595" t="s">
        <v>777</v>
      </c>
      <c r="EJ26" s="10">
        <v>2</v>
      </c>
      <c r="EK26" s="612" t="s">
        <v>73</v>
      </c>
      <c r="EL26" s="614"/>
      <c r="EM26" s="614"/>
      <c r="EN26" s="615"/>
      <c r="EO26" s="595" t="s">
        <v>777</v>
      </c>
      <c r="EP26" s="615"/>
      <c r="EQ26" s="595" t="s">
        <v>777</v>
      </c>
    </row>
    <row r="27" spans="1:147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1985.5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2034.3433</v>
      </c>
      <c r="O27" s="155">
        <v>3</v>
      </c>
      <c r="P27" s="165" t="s">
        <v>28</v>
      </c>
      <c r="Q27" s="166"/>
      <c r="R27" s="166"/>
      <c r="S27" s="166"/>
      <c r="T27" s="321">
        <f>M27</f>
        <v>2034.3433</v>
      </c>
      <c r="U27" s="215"/>
      <c r="V27" s="155">
        <v>3</v>
      </c>
      <c r="W27" s="165" t="s">
        <v>28</v>
      </c>
      <c r="X27" s="166"/>
      <c r="Y27" s="166"/>
      <c r="Z27" s="166"/>
      <c r="AA27" s="321">
        <f>M27</f>
        <v>2034.3433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AA27*1.038</f>
        <v>2111.6483453999999</v>
      </c>
      <c r="AJ27" s="155">
        <v>3</v>
      </c>
      <c r="AK27" s="165" t="s">
        <v>28</v>
      </c>
      <c r="AL27" s="166"/>
      <c r="AM27" s="166"/>
      <c r="AN27" s="166"/>
      <c r="AO27" s="321">
        <f>AH27</f>
        <v>2111.6483453999999</v>
      </c>
      <c r="AQ27" s="155">
        <v>3</v>
      </c>
      <c r="AR27" s="165" t="s">
        <v>28</v>
      </c>
      <c r="AS27" s="166"/>
      <c r="AT27" s="166"/>
      <c r="AU27" s="166"/>
      <c r="AV27" s="376">
        <f>AO27*1.0379</f>
        <v>2191.67981769066</v>
      </c>
      <c r="AW27" s="175"/>
      <c r="AX27" s="155">
        <v>3</v>
      </c>
      <c r="AY27" s="165" t="s">
        <v>28</v>
      </c>
      <c r="AZ27" s="166"/>
      <c r="BA27" s="166"/>
      <c r="BB27" s="166"/>
      <c r="BC27" s="321">
        <f>AV27</f>
        <v>2191.67981769066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2191.67981769066</v>
      </c>
      <c r="BK27" s="40"/>
      <c r="BL27" s="10">
        <v>3</v>
      </c>
      <c r="BM27" s="105" t="s">
        <v>28</v>
      </c>
      <c r="BN27" s="106"/>
      <c r="BO27" s="106"/>
      <c r="BP27" s="106"/>
      <c r="BQ27" s="376">
        <f>BJ27*1.0624</f>
        <v>2328.4406383145574</v>
      </c>
      <c r="BS27" s="10">
        <v>3</v>
      </c>
      <c r="BT27" s="105" t="s">
        <v>28</v>
      </c>
      <c r="BU27" s="106"/>
      <c r="BV27" s="106"/>
      <c r="BW27" s="106"/>
      <c r="BX27" s="478">
        <f>BQ27</f>
        <v>2328.4406383145574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2328.4406383145574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2328.4406383145574</v>
      </c>
      <c r="CN27" s="10">
        <v>3</v>
      </c>
      <c r="CO27" s="105" t="s">
        <v>28</v>
      </c>
      <c r="CP27" s="106"/>
      <c r="CQ27" s="106"/>
      <c r="CR27" s="106"/>
      <c r="CS27" s="376">
        <f>BX27+AV27*0.0623</f>
        <v>2464.9822909566856</v>
      </c>
      <c r="CU27" s="10">
        <v>3</v>
      </c>
      <c r="CV27" s="105" t="s">
        <v>28</v>
      </c>
      <c r="CW27" s="106"/>
      <c r="CX27" s="106"/>
      <c r="CY27" s="106"/>
      <c r="CZ27" s="321">
        <f>CE27+BC27*0.0623</f>
        <v>2464.9822909566856</v>
      </c>
      <c r="DB27" s="10">
        <v>3</v>
      </c>
      <c r="DC27" s="105" t="s">
        <v>28</v>
      </c>
      <c r="DD27" s="106"/>
      <c r="DE27" s="106"/>
      <c r="DF27" s="106"/>
      <c r="DG27" s="376">
        <f>$CZ$27*1.0433</f>
        <v>2571.7160241551096</v>
      </c>
      <c r="DI27" s="10">
        <v>3</v>
      </c>
      <c r="DJ27" s="105" t="s">
        <v>28</v>
      </c>
      <c r="DK27" s="106"/>
      <c r="DL27" s="106"/>
      <c r="DM27" s="106"/>
      <c r="DN27" s="321">
        <f>$CZ$27*1.0433</f>
        <v>2571.7160241551096</v>
      </c>
      <c r="DO27" s="106"/>
      <c r="DP27" s="321">
        <f>$CZ$27*1.0433</f>
        <v>2571.7160241551096</v>
      </c>
      <c r="DQ27" s="175"/>
      <c r="DR27" s="10">
        <v>3</v>
      </c>
      <c r="DS27" s="105" t="s">
        <v>28</v>
      </c>
      <c r="DT27" s="106"/>
      <c r="DU27" s="106"/>
      <c r="DV27" s="106"/>
      <c r="DW27" s="321">
        <f>$CZ$27*1.0433</f>
        <v>2571.7160241551096</v>
      </c>
      <c r="DX27" s="106"/>
      <c r="DY27" s="321">
        <f>$CZ$27*1.0433</f>
        <v>2571.7160241551096</v>
      </c>
      <c r="DZ27" s="175"/>
      <c r="EA27" s="10">
        <v>3</v>
      </c>
      <c r="EB27" s="105" t="s">
        <v>28</v>
      </c>
      <c r="EC27" s="106"/>
      <c r="ED27" s="106"/>
      <c r="EE27" s="106"/>
      <c r="EF27" s="376">
        <f>$DW$27*1.0386</f>
        <v>2670.9842626874965</v>
      </c>
      <c r="EG27" s="106"/>
      <c r="EH27" s="376">
        <f>EF27</f>
        <v>2670.9842626874965</v>
      </c>
      <c r="EJ27" s="10">
        <v>3</v>
      </c>
      <c r="EK27" s="105" t="s">
        <v>28</v>
      </c>
      <c r="EL27" s="106"/>
      <c r="EM27" s="106"/>
      <c r="EN27" s="106"/>
      <c r="EO27" s="321">
        <f>EF27</f>
        <v>2670.9842626874965</v>
      </c>
      <c r="EP27" s="106"/>
      <c r="EQ27" s="478">
        <f>EO27</f>
        <v>2670.9842626874965</v>
      </c>
    </row>
    <row r="28" spans="1:147" ht="25.5" x14ac:dyDescent="0.2">
      <c r="A28" s="155">
        <v>4</v>
      </c>
      <c r="B28" s="165" t="s">
        <v>5</v>
      </c>
      <c r="C28" s="166"/>
      <c r="D28" s="166"/>
      <c r="E28" s="167"/>
      <c r="F28" s="323" t="s">
        <v>789</v>
      </c>
      <c r="G28" s="215"/>
      <c r="H28" s="155">
        <v>4</v>
      </c>
      <c r="I28" s="165" t="s">
        <v>5</v>
      </c>
      <c r="J28" s="166"/>
      <c r="K28" s="166"/>
      <c r="L28" s="167"/>
      <c r="M28" s="323" t="s">
        <v>789</v>
      </c>
      <c r="O28" s="155">
        <v>4</v>
      </c>
      <c r="P28" s="165" t="s">
        <v>5</v>
      </c>
      <c r="Q28" s="166"/>
      <c r="R28" s="166"/>
      <c r="S28" s="167"/>
      <c r="T28" s="323" t="s">
        <v>789</v>
      </c>
      <c r="U28" s="215"/>
      <c r="V28" s="155">
        <v>4</v>
      </c>
      <c r="W28" s="165" t="s">
        <v>5</v>
      </c>
      <c r="X28" s="166"/>
      <c r="Y28" s="166"/>
      <c r="Z28" s="167"/>
      <c r="AA28" s="323" t="s">
        <v>789</v>
      </c>
      <c r="AB28" s="215"/>
      <c r="AC28" s="155">
        <v>4</v>
      </c>
      <c r="AD28" s="165" t="s">
        <v>5</v>
      </c>
      <c r="AE28" s="166"/>
      <c r="AF28" s="166"/>
      <c r="AG28" s="167"/>
      <c r="AH28" s="323" t="s">
        <v>789</v>
      </c>
      <c r="AJ28" s="155">
        <v>4</v>
      </c>
      <c r="AK28" s="165" t="s">
        <v>5</v>
      </c>
      <c r="AL28" s="166"/>
      <c r="AM28" s="166"/>
      <c r="AN28" s="167"/>
      <c r="AO28" s="323" t="s">
        <v>789</v>
      </c>
      <c r="AQ28" s="155">
        <v>4</v>
      </c>
      <c r="AR28" s="165" t="s">
        <v>5</v>
      </c>
      <c r="AS28" s="166"/>
      <c r="AT28" s="166"/>
      <c r="AU28" s="167"/>
      <c r="AV28" s="323" t="s">
        <v>789</v>
      </c>
      <c r="AW28" s="426"/>
      <c r="AX28" s="155">
        <v>4</v>
      </c>
      <c r="AY28" s="165" t="s">
        <v>5</v>
      </c>
      <c r="AZ28" s="166"/>
      <c r="BA28" s="166"/>
      <c r="BB28" s="167"/>
      <c r="BC28" s="323" t="s">
        <v>789</v>
      </c>
      <c r="BD28" s="523"/>
      <c r="BE28" s="10">
        <v>4</v>
      </c>
      <c r="BF28" s="105" t="s">
        <v>5</v>
      </c>
      <c r="BG28" s="106"/>
      <c r="BH28" s="106"/>
      <c r="BI28" s="107"/>
      <c r="BJ28" s="617" t="s">
        <v>789</v>
      </c>
      <c r="BK28" s="523"/>
      <c r="BL28" s="10">
        <v>4</v>
      </c>
      <c r="BM28" s="105" t="s">
        <v>5</v>
      </c>
      <c r="BN28" s="106"/>
      <c r="BO28" s="106"/>
      <c r="BP28" s="107"/>
      <c r="BQ28" s="617" t="s">
        <v>789</v>
      </c>
      <c r="BS28" s="10">
        <v>4</v>
      </c>
      <c r="BT28" s="105" t="s">
        <v>5</v>
      </c>
      <c r="BU28" s="106"/>
      <c r="BV28" s="106"/>
      <c r="BW28" s="107"/>
      <c r="BX28" s="617" t="s">
        <v>789</v>
      </c>
      <c r="BY28" s="523"/>
      <c r="BZ28" s="10">
        <v>4</v>
      </c>
      <c r="CA28" s="105" t="s">
        <v>5</v>
      </c>
      <c r="CB28" s="106"/>
      <c r="CC28" s="106"/>
      <c r="CD28" s="107"/>
      <c r="CE28" s="617" t="s">
        <v>789</v>
      </c>
      <c r="CF28" s="523"/>
      <c r="CG28" s="10">
        <v>4</v>
      </c>
      <c r="CH28" s="105" t="s">
        <v>5</v>
      </c>
      <c r="CI28" s="106"/>
      <c r="CJ28" s="106"/>
      <c r="CK28" s="107"/>
      <c r="CL28" s="617" t="s">
        <v>789</v>
      </c>
      <c r="CN28" s="10">
        <v>4</v>
      </c>
      <c r="CO28" s="105" t="s">
        <v>5</v>
      </c>
      <c r="CP28" s="106"/>
      <c r="CQ28" s="106"/>
      <c r="CR28" s="107"/>
      <c r="CS28" s="617" t="s">
        <v>789</v>
      </c>
      <c r="CU28" s="10">
        <v>4</v>
      </c>
      <c r="CV28" s="105" t="s">
        <v>5</v>
      </c>
      <c r="CW28" s="106"/>
      <c r="CX28" s="106"/>
      <c r="CY28" s="107"/>
      <c r="CZ28" s="617" t="s">
        <v>789</v>
      </c>
      <c r="DB28" s="10">
        <v>4</v>
      </c>
      <c r="DC28" s="105" t="s">
        <v>5</v>
      </c>
      <c r="DD28" s="106"/>
      <c r="DE28" s="106"/>
      <c r="DF28" s="107"/>
      <c r="DG28" s="617" t="s">
        <v>789</v>
      </c>
      <c r="DI28" s="10">
        <v>4</v>
      </c>
      <c r="DJ28" s="105" t="s">
        <v>5</v>
      </c>
      <c r="DK28" s="106"/>
      <c r="DL28" s="106"/>
      <c r="DM28" s="107"/>
      <c r="DN28" s="617" t="s">
        <v>789</v>
      </c>
      <c r="DO28" s="107"/>
      <c r="DP28" s="617" t="s">
        <v>789</v>
      </c>
      <c r="DQ28" s="523"/>
      <c r="DR28" s="10">
        <v>4</v>
      </c>
      <c r="DS28" s="105" t="s">
        <v>5</v>
      </c>
      <c r="DT28" s="106"/>
      <c r="DU28" s="106"/>
      <c r="DV28" s="107"/>
      <c r="DW28" s="617" t="s">
        <v>789</v>
      </c>
      <c r="DX28" s="107"/>
      <c r="DY28" s="617" t="s">
        <v>789</v>
      </c>
      <c r="DZ28" s="523"/>
      <c r="EA28" s="10">
        <v>4</v>
      </c>
      <c r="EB28" s="105" t="s">
        <v>5</v>
      </c>
      <c r="EC28" s="106"/>
      <c r="ED28" s="106"/>
      <c r="EE28" s="107"/>
      <c r="EF28" s="617" t="s">
        <v>789</v>
      </c>
      <c r="EG28" s="107"/>
      <c r="EH28" s="617" t="s">
        <v>789</v>
      </c>
      <c r="EJ28" s="10">
        <v>4</v>
      </c>
      <c r="EK28" s="105" t="s">
        <v>5</v>
      </c>
      <c r="EL28" s="106"/>
      <c r="EM28" s="106"/>
      <c r="EN28" s="107"/>
      <c r="EO28" s="617" t="s">
        <v>789</v>
      </c>
      <c r="EP28" s="107"/>
      <c r="EQ28" s="617" t="s">
        <v>789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107"/>
      <c r="DP29" s="598" t="s">
        <v>1048</v>
      </c>
      <c r="DQ29" s="524"/>
      <c r="DR29" s="10">
        <v>5</v>
      </c>
      <c r="DS29" s="105" t="s">
        <v>6</v>
      </c>
      <c r="DT29" s="106"/>
      <c r="DU29" s="106"/>
      <c r="DV29" s="107"/>
      <c r="DW29" s="598" t="s">
        <v>1048</v>
      </c>
      <c r="DX29" s="107"/>
      <c r="DY29" s="598" t="s">
        <v>1048</v>
      </c>
      <c r="DZ29" s="524"/>
      <c r="EA29" s="10">
        <v>5</v>
      </c>
      <c r="EB29" s="105" t="s">
        <v>6</v>
      </c>
      <c r="EC29" s="106"/>
      <c r="ED29" s="106"/>
      <c r="EE29" s="107"/>
      <c r="EF29" s="598" t="s">
        <v>1048</v>
      </c>
      <c r="EG29" s="107"/>
      <c r="EH29" s="598" t="s">
        <v>1048</v>
      </c>
      <c r="EJ29" s="10">
        <v>5</v>
      </c>
      <c r="EK29" s="105" t="s">
        <v>6</v>
      </c>
      <c r="EL29" s="106"/>
      <c r="EM29" s="106"/>
      <c r="EN29" s="107"/>
      <c r="EO29" s="598" t="s">
        <v>1050</v>
      </c>
      <c r="EP29" s="107"/>
      <c r="EQ29" s="598" t="s">
        <v>1050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15"/>
      <c r="V30" s="156"/>
      <c r="W30" s="201"/>
      <c r="X30" s="201"/>
      <c r="Y30" s="1063" t="s">
        <v>877</v>
      </c>
      <c r="Z30" s="1062"/>
      <c r="AA30" s="38">
        <v>1100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50">
        <v>1320</v>
      </c>
      <c r="DQ30" s="22"/>
      <c r="DR30" s="108"/>
      <c r="DS30" s="31"/>
      <c r="DT30" s="31"/>
      <c r="DU30" s="979" t="s">
        <v>1031</v>
      </c>
      <c r="DV30" s="978"/>
      <c r="DW30" s="50">
        <v>1412</v>
      </c>
      <c r="DX30" s="22"/>
      <c r="DY30" s="50">
        <v>1412</v>
      </c>
      <c r="DZ30" s="22"/>
      <c r="EA30" s="108"/>
      <c r="EB30" s="31"/>
      <c r="EC30" s="31"/>
      <c r="ED30" s="979" t="s">
        <v>1031</v>
      </c>
      <c r="EE30" s="978"/>
      <c r="EF30" s="50">
        <v>1412</v>
      </c>
      <c r="EG30" s="22"/>
      <c r="EH30" s="50">
        <v>1412</v>
      </c>
      <c r="EJ30" s="108"/>
      <c r="EK30" s="31"/>
      <c r="EL30" s="31"/>
      <c r="EM30" s="979" t="s">
        <v>1051</v>
      </c>
      <c r="EN30" s="978"/>
      <c r="EO30" s="50">
        <v>1412</v>
      </c>
      <c r="EP30" s="22"/>
      <c r="EQ30" s="50">
        <v>1412</v>
      </c>
    </row>
    <row r="31" spans="1:147" s="7" customFormat="1" ht="13.5" x14ac:dyDescent="0.2">
      <c r="A31" s="202"/>
      <c r="B31" s="201"/>
      <c r="C31" s="191"/>
      <c r="D31" s="178"/>
      <c r="E31" s="178"/>
      <c r="F31" s="178"/>
      <c r="G31" s="215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215"/>
      <c r="V31" s="202"/>
      <c r="W31" s="201"/>
      <c r="X31" s="191"/>
      <c r="Y31" s="178"/>
      <c r="Z31" s="178"/>
      <c r="AA31" s="178"/>
      <c r="AB31" s="215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52"/>
      <c r="DQ31" s="52"/>
      <c r="DR31" s="216"/>
      <c r="DS31" s="31"/>
      <c r="DT31" s="217"/>
      <c r="DU31" s="52"/>
      <c r="DV31" s="52"/>
      <c r="DW31" s="52"/>
      <c r="DX31" s="52"/>
      <c r="DY31" s="52"/>
      <c r="DZ31" s="52"/>
      <c r="EA31" s="216"/>
      <c r="EB31" s="31"/>
      <c r="EC31" s="217"/>
      <c r="ED31" s="52"/>
      <c r="EE31" s="52"/>
      <c r="EF31" s="52"/>
      <c r="EG31" s="52"/>
      <c r="EH31" s="52"/>
      <c r="EJ31" s="216"/>
      <c r="EK31" s="31"/>
      <c r="EL31" s="217"/>
      <c r="EM31" s="52"/>
      <c r="EN31" s="52"/>
      <c r="EO31" s="52"/>
      <c r="EP31" s="52"/>
      <c r="EQ31" s="52"/>
    </row>
    <row r="32" spans="1:147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52"/>
      <c r="DQ32" s="52"/>
      <c r="DR32" s="216"/>
      <c r="DS32" s="31"/>
      <c r="DT32" s="217"/>
      <c r="DU32" s="52"/>
      <c r="DV32" s="52"/>
      <c r="DW32" s="52"/>
      <c r="DX32" s="52"/>
      <c r="DY32" s="52"/>
      <c r="DZ32" s="52"/>
      <c r="EA32" s="216"/>
      <c r="EB32" s="31"/>
      <c r="EC32" s="217"/>
      <c r="ED32" s="52"/>
      <c r="EE32" s="52"/>
      <c r="EF32" s="52"/>
      <c r="EG32" s="52"/>
      <c r="EH32" s="52"/>
      <c r="EJ32" s="216"/>
      <c r="EK32" s="31"/>
      <c r="EL32" s="217"/>
      <c r="EM32" s="52"/>
      <c r="EN32" s="52"/>
      <c r="EO32" s="52"/>
      <c r="EP32" s="52"/>
      <c r="EQ32" s="52"/>
    </row>
    <row r="33" spans="1:147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22"/>
      <c r="DQ33" s="22"/>
      <c r="DR33" s="108"/>
      <c r="DS33" s="31"/>
      <c r="DT33" s="31"/>
      <c r="DU33" s="31"/>
      <c r="DV33" s="22"/>
      <c r="DW33" s="22"/>
      <c r="DX33" s="22"/>
      <c r="DY33" s="22"/>
      <c r="DZ33" s="22"/>
      <c r="EA33" s="108"/>
      <c r="EB33" s="31"/>
      <c r="EC33" s="31"/>
      <c r="ED33" s="31"/>
      <c r="EE33" s="22"/>
      <c r="EF33" s="22"/>
      <c r="EG33" s="22"/>
      <c r="EH33" s="22"/>
      <c r="EJ33" s="108"/>
      <c r="EK33" s="31"/>
      <c r="EL33" s="31"/>
      <c r="EM33" s="31"/>
      <c r="EN33" s="22"/>
      <c r="EO33" s="22"/>
      <c r="EP33" s="22"/>
      <c r="EQ33" s="22"/>
    </row>
    <row r="34" spans="1:147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22"/>
      <c r="DQ34" s="22"/>
      <c r="DR34" s="108"/>
      <c r="DS34" s="31"/>
      <c r="DT34" s="31"/>
      <c r="DU34" s="31"/>
      <c r="DV34" s="22"/>
      <c r="DW34" s="22"/>
      <c r="DX34" s="22"/>
      <c r="DY34" s="22"/>
      <c r="DZ34" s="22"/>
      <c r="EA34" s="108"/>
      <c r="EB34" s="31"/>
      <c r="EC34" s="31"/>
      <c r="ED34" s="31"/>
      <c r="EE34" s="22"/>
      <c r="EF34" s="22"/>
      <c r="EG34" s="22"/>
      <c r="EH34" s="22"/>
      <c r="EJ34" s="108"/>
      <c r="EK34" s="31"/>
      <c r="EL34" s="31"/>
      <c r="EM34" s="31"/>
      <c r="EN34" s="22"/>
      <c r="EO34" s="22"/>
      <c r="EP34" s="22"/>
      <c r="EQ34" s="22"/>
    </row>
    <row r="35" spans="1:147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52"/>
      <c r="DQ35" s="52"/>
      <c r="DR35" s="108"/>
      <c r="DS35" s="925" t="s">
        <v>29</v>
      </c>
      <c r="DT35" s="925"/>
      <c r="DU35" s="925"/>
      <c r="DV35" s="925"/>
      <c r="DW35" s="925"/>
      <c r="DX35" s="52"/>
      <c r="DY35" s="52"/>
      <c r="DZ35" s="52"/>
      <c r="EA35" s="108"/>
      <c r="EB35" s="925" t="s">
        <v>29</v>
      </c>
      <c r="EC35" s="925"/>
      <c r="ED35" s="925"/>
      <c r="EE35" s="925"/>
      <c r="EF35" s="925"/>
      <c r="EG35" s="52"/>
      <c r="EH35" s="52"/>
      <c r="EJ35" s="108"/>
      <c r="EK35" s="925" t="s">
        <v>29</v>
      </c>
      <c r="EL35" s="925"/>
      <c r="EM35" s="925"/>
      <c r="EN35" s="925"/>
      <c r="EO35" s="925"/>
      <c r="EP35" s="52"/>
      <c r="EQ35" s="52"/>
    </row>
    <row r="36" spans="1:147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41"/>
      <c r="DP36" s="22"/>
      <c r="DQ36" s="22"/>
      <c r="DR36" s="41"/>
      <c r="DS36" s="41"/>
      <c r="DT36" s="41"/>
      <c r="DU36" s="41"/>
      <c r="DV36" s="41"/>
      <c r="DW36" s="22"/>
      <c r="DX36" s="41"/>
      <c r="DY36" s="22"/>
      <c r="DZ36" s="22"/>
      <c r="EA36" s="41"/>
      <c r="EB36" s="41"/>
      <c r="EC36" s="41"/>
      <c r="ED36" s="41"/>
      <c r="EE36" s="41"/>
      <c r="EF36" s="22"/>
      <c r="EG36" s="41"/>
      <c r="EH36" s="22"/>
      <c r="EJ36" s="41"/>
      <c r="EK36" s="41"/>
      <c r="EL36" s="41"/>
      <c r="EM36" s="41"/>
      <c r="EN36" s="41"/>
      <c r="EO36" s="22"/>
      <c r="EP36" s="41"/>
      <c r="EQ36" s="22"/>
    </row>
    <row r="37" spans="1:147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11" t="s">
        <v>7</v>
      </c>
      <c r="DP37" s="51" t="s">
        <v>8</v>
      </c>
      <c r="DQ37" s="52"/>
      <c r="DR37" s="10">
        <v>1</v>
      </c>
      <c r="DS37" s="922" t="s">
        <v>30</v>
      </c>
      <c r="DT37" s="976"/>
      <c r="DU37" s="960"/>
      <c r="DV37" s="11" t="s">
        <v>7</v>
      </c>
      <c r="DW37" s="51" t="s">
        <v>8</v>
      </c>
      <c r="DX37" s="11" t="s">
        <v>7</v>
      </c>
      <c r="DY37" s="51" t="s">
        <v>8</v>
      </c>
      <c r="DZ37" s="52"/>
      <c r="EA37" s="10">
        <v>1</v>
      </c>
      <c r="EB37" s="922" t="s">
        <v>30</v>
      </c>
      <c r="EC37" s="976"/>
      <c r="ED37" s="960"/>
      <c r="EE37" s="11" t="s">
        <v>7</v>
      </c>
      <c r="EF37" s="51" t="s">
        <v>8</v>
      </c>
      <c r="EG37" s="11" t="s">
        <v>7</v>
      </c>
      <c r="EH37" s="51" t="s">
        <v>8</v>
      </c>
      <c r="EJ37" s="10">
        <v>1</v>
      </c>
      <c r="EK37" s="922" t="s">
        <v>30</v>
      </c>
      <c r="EL37" s="976"/>
      <c r="EM37" s="960"/>
      <c r="EN37" s="11" t="s">
        <v>7</v>
      </c>
      <c r="EO37" s="51" t="s">
        <v>8</v>
      </c>
      <c r="EP37" s="11" t="s">
        <v>7</v>
      </c>
      <c r="EQ37" s="51" t="s">
        <v>8</v>
      </c>
    </row>
    <row r="38" spans="1:147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1985.5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2034.3433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2034.3433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2034.3433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2111.6483453999999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2111.6483453999999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2191.67981769066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2191.67981769066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2191.67981769066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2328.4406383145574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2328.4406383145574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2328.4406383145574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2328.4406383145574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2464.9822909566856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2464.9822909566856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2571.7160241551096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2571.7160241551096</v>
      </c>
      <c r="DO38" s="37">
        <v>1</v>
      </c>
      <c r="DP38" s="50">
        <f>DP$27</f>
        <v>2571.7160241551096</v>
      </c>
      <c r="DQ38" s="22"/>
      <c r="DR38" s="10" t="s">
        <v>22</v>
      </c>
      <c r="DS38" s="927" t="s">
        <v>31</v>
      </c>
      <c r="DT38" s="981"/>
      <c r="DU38" s="982"/>
      <c r="DV38" s="37">
        <v>1</v>
      </c>
      <c r="DW38" s="50">
        <f>DW$27</f>
        <v>2571.7160241551096</v>
      </c>
      <c r="DX38" s="37">
        <v>1</v>
      </c>
      <c r="DY38" s="50">
        <f>DY$27</f>
        <v>2571.7160241551096</v>
      </c>
      <c r="DZ38" s="22"/>
      <c r="EA38" s="10" t="s">
        <v>22</v>
      </c>
      <c r="EB38" s="927" t="s">
        <v>31</v>
      </c>
      <c r="EC38" s="981"/>
      <c r="ED38" s="982"/>
      <c r="EE38" s="37">
        <v>1</v>
      </c>
      <c r="EF38" s="50">
        <f>EF$27</f>
        <v>2670.9842626874965</v>
      </c>
      <c r="EG38" s="37">
        <v>1</v>
      </c>
      <c r="EH38" s="50">
        <f>EH$27</f>
        <v>2670.9842626874965</v>
      </c>
      <c r="EJ38" s="10" t="s">
        <v>22</v>
      </c>
      <c r="EK38" s="927" t="s">
        <v>31</v>
      </c>
      <c r="EL38" s="981"/>
      <c r="EM38" s="982"/>
      <c r="EN38" s="37">
        <v>1</v>
      </c>
      <c r="EO38" s="50">
        <f>EO$27</f>
        <v>2670.9842626874965</v>
      </c>
      <c r="EP38" s="37">
        <v>1</v>
      </c>
      <c r="EQ38" s="50">
        <f>EQ$27</f>
        <v>2670.9842626874965</v>
      </c>
    </row>
    <row r="39" spans="1:147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595.65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610.30299000000002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610.30299000000002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610.30299000000002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633.49450361999993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633.49450361999993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657.50394530719802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657.50394530719802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657.50394530719802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698.53219149436723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698.53219149436723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698.53219149436723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698.53219149436723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739.4946872870056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739.4946872870056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771.51480724653288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771.51480724653288</v>
      </c>
      <c r="DO39" s="1">
        <v>0.3</v>
      </c>
      <c r="DP39" s="50">
        <f>DP$38*DO$39</f>
        <v>771.51480724653288</v>
      </c>
      <c r="DQ39" s="22"/>
      <c r="DR39" s="10" t="s">
        <v>23</v>
      </c>
      <c r="DS39" s="927" t="s">
        <v>706</v>
      </c>
      <c r="DT39" s="981"/>
      <c r="DU39" s="982"/>
      <c r="DV39" s="1">
        <v>0.3</v>
      </c>
      <c r="DW39" s="50">
        <f>DW$38*DV$39</f>
        <v>771.51480724653288</v>
      </c>
      <c r="DX39" s="1">
        <v>0.3</v>
      </c>
      <c r="DY39" s="50">
        <f>DY$38*DX$39</f>
        <v>771.51480724653288</v>
      </c>
      <c r="DZ39" s="22"/>
      <c r="EA39" s="10" t="s">
        <v>23</v>
      </c>
      <c r="EB39" s="927" t="s">
        <v>706</v>
      </c>
      <c r="EC39" s="981"/>
      <c r="ED39" s="982"/>
      <c r="EE39" s="1">
        <v>0.3</v>
      </c>
      <c r="EF39" s="50">
        <f>EF$38*EE$39</f>
        <v>801.29527880624892</v>
      </c>
      <c r="EG39" s="1">
        <v>0.3</v>
      </c>
      <c r="EH39" s="50">
        <f>EH$38*EG$39</f>
        <v>801.29527880624892</v>
      </c>
      <c r="EJ39" s="10" t="s">
        <v>23</v>
      </c>
      <c r="EK39" s="927" t="s">
        <v>706</v>
      </c>
      <c r="EL39" s="981"/>
      <c r="EM39" s="982"/>
      <c r="EN39" s="1">
        <v>0.3</v>
      </c>
      <c r="EO39" s="50">
        <f>EO$38*EN$39</f>
        <v>801.29527880624892</v>
      </c>
      <c r="EP39" s="1">
        <v>0.3</v>
      </c>
      <c r="EQ39" s="50">
        <f>EQ$38*EP$39</f>
        <v>801.29527880624892</v>
      </c>
    </row>
    <row r="40" spans="1:147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1">
        <v>0</v>
      </c>
      <c r="DP40" s="50">
        <f>DP$30*DO$40</f>
        <v>0</v>
      </c>
      <c r="DQ40" s="22"/>
      <c r="DR40" s="10" t="s">
        <v>24</v>
      </c>
      <c r="DS40" s="983" t="s">
        <v>707</v>
      </c>
      <c r="DT40" s="984"/>
      <c r="DU40" s="985"/>
      <c r="DV40" s="1">
        <v>0</v>
      </c>
      <c r="DW40" s="50">
        <f>DW$30*DV$40</f>
        <v>0</v>
      </c>
      <c r="DX40" s="1">
        <v>0</v>
      </c>
      <c r="DY40" s="50">
        <f>DY$30*DX$40</f>
        <v>0</v>
      </c>
      <c r="DZ40" s="22"/>
      <c r="EA40" s="10" t="s">
        <v>24</v>
      </c>
      <c r="EB40" s="983" t="s">
        <v>707</v>
      </c>
      <c r="EC40" s="984"/>
      <c r="ED40" s="985"/>
      <c r="EE40" s="1">
        <v>0</v>
      </c>
      <c r="EF40" s="50">
        <f>EF$30*EE$40</f>
        <v>0</v>
      </c>
      <c r="EG40" s="1">
        <v>0</v>
      </c>
      <c r="EH40" s="50">
        <f>EH$30*EG$40</f>
        <v>0</v>
      </c>
      <c r="EJ40" s="10" t="s">
        <v>24</v>
      </c>
      <c r="EK40" s="983" t="s">
        <v>707</v>
      </c>
      <c r="EL40" s="984"/>
      <c r="EM40" s="985"/>
      <c r="EN40" s="1">
        <v>0</v>
      </c>
      <c r="EO40" s="50">
        <f>EO$30*EN$40</f>
        <v>0</v>
      </c>
      <c r="EP40" s="1">
        <v>0</v>
      </c>
      <c r="EQ40" s="50">
        <f>EQ$30*EP$40</f>
        <v>0</v>
      </c>
    </row>
    <row r="41" spans="1:147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986">
        <v>0</v>
      </c>
      <c r="DP41" s="220">
        <f>((((DP38+DP39+DP40)/220)*DO41)*(15*7))</f>
        <v>0</v>
      </c>
      <c r="DQ41" s="526"/>
      <c r="DR41" s="24" t="s">
        <v>25</v>
      </c>
      <c r="DS41" s="927" t="s">
        <v>708</v>
      </c>
      <c r="DT41" s="981"/>
      <c r="DU41" s="982"/>
      <c r="DV41" s="986">
        <v>0</v>
      </c>
      <c r="DW41" s="220">
        <f>((((DW38+DW39+DW40)/220)*DV41)*(15*7))</f>
        <v>0</v>
      </c>
      <c r="DX41" s="986">
        <v>0</v>
      </c>
      <c r="DY41" s="220">
        <f>((((DY38+DY39+DY40)/220)*DX41)*(15*7))</f>
        <v>0</v>
      </c>
      <c r="DZ41" s="526"/>
      <c r="EA41" s="24" t="s">
        <v>25</v>
      </c>
      <c r="EB41" s="927" t="s">
        <v>708</v>
      </c>
      <c r="EC41" s="981"/>
      <c r="ED41" s="982"/>
      <c r="EE41" s="986">
        <v>0</v>
      </c>
      <c r="EF41" s="220">
        <f>((((EF38+EF39+EF40)/220)*EE41)*(15*7))</f>
        <v>0</v>
      </c>
      <c r="EG41" s="986">
        <v>0</v>
      </c>
      <c r="EH41" s="220">
        <f>((((EH38+EH39+EH40)/220)*EG41)*(15*7))</f>
        <v>0</v>
      </c>
      <c r="EJ41" s="24" t="s">
        <v>25</v>
      </c>
      <c r="EK41" s="927" t="s">
        <v>708</v>
      </c>
      <c r="EL41" s="981"/>
      <c r="EM41" s="982"/>
      <c r="EN41" s="986">
        <v>0</v>
      </c>
      <c r="EO41" s="220">
        <f>((((EO38+EO39+EO40)/220)*EN41)*(15*7))</f>
        <v>0</v>
      </c>
      <c r="EP41" s="986">
        <v>0</v>
      </c>
      <c r="EQ41" s="220">
        <f>((((EQ38+EQ39+EQ40)/220)*EP41)*(15*7))</f>
        <v>0</v>
      </c>
    </row>
    <row r="42" spans="1:147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987"/>
      <c r="DP42" s="50" t="str">
        <f>IF((DO41&lt;=0),"0,00",((((7*1.1429)-7)*15)*((DP38+DP39+DP40)/220)*(1+DO41)))</f>
        <v>0,00</v>
      </c>
      <c r="DQ42" s="22"/>
      <c r="DR42" s="24" t="s">
        <v>32</v>
      </c>
      <c r="DS42" s="988" t="s">
        <v>107</v>
      </c>
      <c r="DT42" s="989"/>
      <c r="DU42" s="990"/>
      <c r="DV42" s="987"/>
      <c r="DW42" s="50" t="str">
        <f>IF((DV41&lt;=0),"0,00",((((7*1.1429)-7)*15)*((DW38+DW39+DW40)/220)*(1+DV41)))</f>
        <v>0,00</v>
      </c>
      <c r="DX42" s="987"/>
      <c r="DY42" s="50" t="str">
        <f>IF((DX41&lt;=0),"0,00",((((7*1.1429)-7)*15)*((DY38+DY39+DY40)/220)*(1+DX41)))</f>
        <v>0,00</v>
      </c>
      <c r="DZ42" s="22"/>
      <c r="EA42" s="24" t="s">
        <v>32</v>
      </c>
      <c r="EB42" s="988" t="s">
        <v>107</v>
      </c>
      <c r="EC42" s="989"/>
      <c r="ED42" s="990"/>
      <c r="EE42" s="987"/>
      <c r="EF42" s="50" t="str">
        <f>IF((EE41&lt;=0),"0,00",((((7*1.1429)-7)*15)*((EF38+EF39+EF40)/220)*(1+EE41)))</f>
        <v>0,00</v>
      </c>
      <c r="EG42" s="987"/>
      <c r="EH42" s="50" t="str">
        <f>IF((EG41&lt;=0),"0,00",((((7*1.1429)-7)*15)*((EH38+EH39+EH40)/220)*(1+EG41)))</f>
        <v>0,00</v>
      </c>
      <c r="EJ42" s="24" t="s">
        <v>32</v>
      </c>
      <c r="EK42" s="988" t="s">
        <v>107</v>
      </c>
      <c r="EL42" s="989"/>
      <c r="EM42" s="990"/>
      <c r="EN42" s="987"/>
      <c r="EO42" s="50" t="str">
        <f>IF((EN41&lt;=0),"0,00",((((7*1.1429)-7)*15)*((EO38+EO39+EO40)/220)*(1+EN41)))</f>
        <v>0,00</v>
      </c>
      <c r="EP42" s="987"/>
      <c r="EQ42" s="50" t="str">
        <f>IF((EP41&lt;=0),"0,00",((((7*1.1429)-7)*15)*((EQ38+EQ39+EQ40)/220)*(1+EP41)))</f>
        <v>0,00</v>
      </c>
    </row>
    <row r="43" spans="1:147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1054</v>
      </c>
      <c r="DK43" s="106"/>
      <c r="DL43" s="107"/>
      <c r="DM43" s="381">
        <v>0.05</v>
      </c>
      <c r="DN43" s="50">
        <f>DN$38*DM$43</f>
        <v>128.58580120775548</v>
      </c>
      <c r="DO43" s="1">
        <v>0</v>
      </c>
      <c r="DP43" s="50">
        <v>0</v>
      </c>
      <c r="DQ43" s="22"/>
      <c r="DR43" s="10" t="s">
        <v>33</v>
      </c>
      <c r="DS43" s="105" t="s">
        <v>1054</v>
      </c>
      <c r="DT43" s="106"/>
      <c r="DU43" s="107"/>
      <c r="DV43" s="381">
        <v>0.05</v>
      </c>
      <c r="DW43" s="50">
        <f>DW$38*DV$43</f>
        <v>128.58580120775548</v>
      </c>
      <c r="DX43" s="1">
        <v>0</v>
      </c>
      <c r="DY43" s="50">
        <v>0</v>
      </c>
      <c r="DZ43" s="22"/>
      <c r="EA43" s="10" t="s">
        <v>33</v>
      </c>
      <c r="EB43" s="105" t="s">
        <v>1054</v>
      </c>
      <c r="EC43" s="106"/>
      <c r="ED43" s="107"/>
      <c r="EE43" s="1">
        <v>0.05</v>
      </c>
      <c r="EF43" s="50">
        <f>EF$38*EE$43</f>
        <v>133.54921313437484</v>
      </c>
      <c r="EG43" s="1">
        <v>0</v>
      </c>
      <c r="EH43" s="50">
        <v>0</v>
      </c>
      <c r="EJ43" s="10" t="s">
        <v>33</v>
      </c>
      <c r="EK43" s="105" t="s">
        <v>1082</v>
      </c>
      <c r="EL43" s="106"/>
      <c r="EM43" s="107"/>
      <c r="EN43" s="1">
        <v>0.05</v>
      </c>
      <c r="EO43" s="50">
        <f>EN43*EO38</f>
        <v>133.54921313437484</v>
      </c>
      <c r="EP43" s="1">
        <v>0</v>
      </c>
      <c r="EQ43" s="50">
        <v>0</v>
      </c>
    </row>
    <row r="44" spans="1:147" ht="15" x14ac:dyDescent="0.2">
      <c r="A44" s="962" t="s">
        <v>21</v>
      </c>
      <c r="B44" s="963"/>
      <c r="C44" s="963"/>
      <c r="D44" s="963"/>
      <c r="E44" s="964"/>
      <c r="F44" s="11">
        <f>SUM(F38:F43)</f>
        <v>2581.15</v>
      </c>
      <c r="G44" s="215"/>
      <c r="H44" s="962" t="s">
        <v>21</v>
      </c>
      <c r="I44" s="963"/>
      <c r="J44" s="963"/>
      <c r="K44" s="963"/>
      <c r="L44" s="964"/>
      <c r="M44" s="11">
        <f>SUM(M38:M43)</f>
        <v>2644.6462900000001</v>
      </c>
      <c r="O44" s="962" t="s">
        <v>21</v>
      </c>
      <c r="P44" s="963"/>
      <c r="Q44" s="963"/>
      <c r="R44" s="963"/>
      <c r="S44" s="964"/>
      <c r="T44" s="11">
        <f>SUM(T38:T43)</f>
        <v>2644.6462900000001</v>
      </c>
      <c r="U44" s="215"/>
      <c r="V44" s="962" t="s">
        <v>21</v>
      </c>
      <c r="W44" s="963"/>
      <c r="X44" s="963"/>
      <c r="Y44" s="963"/>
      <c r="Z44" s="964"/>
      <c r="AA44" s="11">
        <f>SUM(AA38:AA43)</f>
        <v>2644.6462900000001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2745.1428490199996</v>
      </c>
      <c r="AJ44" s="962" t="s">
        <v>21</v>
      </c>
      <c r="AK44" s="963"/>
      <c r="AL44" s="963"/>
      <c r="AM44" s="963"/>
      <c r="AN44" s="964"/>
      <c r="AO44" s="11">
        <f>SUM(AO38:AO43)</f>
        <v>2745.1428490199996</v>
      </c>
      <c r="AQ44" s="962" t="s">
        <v>21</v>
      </c>
      <c r="AR44" s="963"/>
      <c r="AS44" s="963"/>
      <c r="AT44" s="963"/>
      <c r="AU44" s="964"/>
      <c r="AV44" s="11">
        <f>SUM(AV38:AV43)</f>
        <v>2849.1837629978581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2849.1837629978581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2849.1837629978581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3026.9728298089249</v>
      </c>
      <c r="BS44" s="962" t="s">
        <v>21</v>
      </c>
      <c r="BT44" s="963"/>
      <c r="BU44" s="963"/>
      <c r="BV44" s="963"/>
      <c r="BW44" s="964"/>
      <c r="BX44" s="11">
        <f>SUM(BX$38:BX$43)</f>
        <v>3026.9728298089249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3026.9728298089249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3026.9728298089249</v>
      </c>
      <c r="CN44" s="962" t="s">
        <v>21</v>
      </c>
      <c r="CO44" s="963"/>
      <c r="CP44" s="963"/>
      <c r="CQ44" s="963"/>
      <c r="CR44" s="964"/>
      <c r="CS44" s="11">
        <f>SUM(CS$38:CS$43)</f>
        <v>3204.4769782436911</v>
      </c>
      <c r="CU44" s="962" t="s">
        <v>21</v>
      </c>
      <c r="CV44" s="963"/>
      <c r="CW44" s="963"/>
      <c r="CX44" s="963"/>
      <c r="CY44" s="964"/>
      <c r="CZ44" s="11">
        <f>SUM(CZ$38:CZ$43)</f>
        <v>3204.4769782436911</v>
      </c>
      <c r="DB44" s="962" t="s">
        <v>21</v>
      </c>
      <c r="DC44" s="963"/>
      <c r="DD44" s="963"/>
      <c r="DE44" s="963"/>
      <c r="DF44" s="964"/>
      <c r="DG44" s="11">
        <f>SUM(DG$38:DG$43)</f>
        <v>3343.2308314016427</v>
      </c>
      <c r="DI44" s="962" t="s">
        <v>21</v>
      </c>
      <c r="DJ44" s="963"/>
      <c r="DK44" s="963"/>
      <c r="DL44" s="963"/>
      <c r="DM44" s="964"/>
      <c r="DN44" s="11">
        <f>SUM(DN$38:DN$43)</f>
        <v>3471.8166326093983</v>
      </c>
      <c r="DO44" s="40"/>
      <c r="DP44" s="11">
        <f>SUM(DP$38:DP$43)</f>
        <v>3343.2308314016427</v>
      </c>
      <c r="DQ44" s="40"/>
      <c r="DR44" s="962" t="s">
        <v>21</v>
      </c>
      <c r="DS44" s="963"/>
      <c r="DT44" s="963"/>
      <c r="DU44" s="963"/>
      <c r="DV44" s="964"/>
      <c r="DW44" s="11">
        <f>SUM(DW$38:DW$43)</f>
        <v>3471.8166326093983</v>
      </c>
      <c r="DX44" s="40"/>
      <c r="DY44" s="11">
        <f>SUM(DY$38:DY$43)</f>
        <v>3343.2308314016427</v>
      </c>
      <c r="DZ44" s="40"/>
      <c r="EA44" s="962" t="s">
        <v>21</v>
      </c>
      <c r="EB44" s="963"/>
      <c r="EC44" s="963"/>
      <c r="ED44" s="963"/>
      <c r="EE44" s="964"/>
      <c r="EF44" s="11">
        <f>SUM(EF$38:EF$43)</f>
        <v>3605.8287546281204</v>
      </c>
      <c r="EG44" s="40"/>
      <c r="EH44" s="11">
        <f>SUM(EH$38:EH$43)</f>
        <v>3472.2795414937455</v>
      </c>
      <c r="EJ44" s="962" t="s">
        <v>21</v>
      </c>
      <c r="EK44" s="963"/>
      <c r="EL44" s="963"/>
      <c r="EM44" s="963"/>
      <c r="EN44" s="964"/>
      <c r="EO44" s="11">
        <f>SUM(EO$38:EO$43)</f>
        <v>3605.8287546281204</v>
      </c>
      <c r="EP44" s="40"/>
      <c r="EQ44" s="11">
        <f>SUM(EQ$38:EQ$43)</f>
        <v>3472.2795414937455</v>
      </c>
    </row>
    <row r="45" spans="1:147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495"/>
      <c r="DQ45" s="495"/>
      <c r="DR45" s="216"/>
      <c r="DS45" s="1108"/>
      <c r="DT45" s="1121"/>
      <c r="DU45" s="1121"/>
      <c r="DV45" s="1121"/>
      <c r="DW45" s="1121"/>
      <c r="DX45" s="495"/>
      <c r="DY45" s="495"/>
      <c r="DZ45" s="495"/>
      <c r="EA45" s="216"/>
      <c r="EB45" s="1108"/>
      <c r="EC45" s="1121"/>
      <c r="ED45" s="1121"/>
      <c r="EE45" s="1121"/>
      <c r="EF45" s="1121"/>
      <c r="EG45" s="495"/>
      <c r="EH45" s="495"/>
      <c r="EJ45" s="216"/>
      <c r="EK45" s="1108"/>
      <c r="EL45" s="1121"/>
      <c r="EM45" s="1121"/>
      <c r="EN45" s="1121"/>
      <c r="EO45" s="1121"/>
      <c r="EP45" s="495"/>
      <c r="EQ45" s="495"/>
    </row>
    <row r="46" spans="1:147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52"/>
      <c r="DP46" s="40"/>
      <c r="DQ46" s="40"/>
      <c r="DR46" s="217"/>
      <c r="DS46" s="217"/>
      <c r="DT46" s="52"/>
      <c r="DU46" s="52"/>
      <c r="DV46" s="52"/>
      <c r="DW46" s="40"/>
      <c r="DX46" s="52"/>
      <c r="DY46" s="40"/>
      <c r="DZ46" s="40"/>
      <c r="EA46" s="217"/>
      <c r="EB46" s="217"/>
      <c r="EC46" s="52"/>
      <c r="ED46" s="52"/>
      <c r="EE46" s="52"/>
      <c r="EF46" s="40"/>
      <c r="EG46" s="52"/>
      <c r="EH46" s="40"/>
      <c r="EJ46" s="217"/>
      <c r="EK46" s="217"/>
      <c r="EL46" s="52"/>
      <c r="EM46" s="52"/>
      <c r="EN46" s="52"/>
      <c r="EO46" s="40"/>
      <c r="EP46" s="52"/>
      <c r="EQ46" s="40"/>
    </row>
    <row r="47" spans="1:147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495"/>
      <c r="DQ47" s="495"/>
      <c r="DR47" s="216"/>
      <c r="DS47" s="1108"/>
      <c r="DT47" s="1121"/>
      <c r="DU47" s="1121"/>
      <c r="DV47" s="1121"/>
      <c r="DW47" s="1121"/>
      <c r="DX47" s="495"/>
      <c r="DY47" s="495"/>
      <c r="DZ47" s="495"/>
      <c r="EA47" s="216"/>
      <c r="EB47" s="1108"/>
      <c r="EC47" s="1121"/>
      <c r="ED47" s="1121"/>
      <c r="EE47" s="1121"/>
      <c r="EF47" s="1121"/>
      <c r="EG47" s="495"/>
      <c r="EH47" s="495"/>
      <c r="EJ47" s="216"/>
      <c r="EK47" s="1108"/>
      <c r="EL47" s="1121"/>
      <c r="EM47" s="1121"/>
      <c r="EN47" s="1121"/>
      <c r="EO47" s="1121"/>
      <c r="EP47" s="495"/>
      <c r="EQ47" s="495"/>
    </row>
    <row r="48" spans="1:147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41"/>
      <c r="DP48" s="22"/>
      <c r="DQ48" s="22"/>
      <c r="DR48" s="41"/>
      <c r="DS48" s="41"/>
      <c r="DT48" s="41"/>
      <c r="DU48" s="41"/>
      <c r="DV48" s="41"/>
      <c r="DW48" s="22"/>
      <c r="DX48" s="41"/>
      <c r="DY48" s="22"/>
      <c r="DZ48" s="22"/>
      <c r="EA48" s="41"/>
      <c r="EB48" s="41"/>
      <c r="EC48" s="41"/>
      <c r="ED48" s="41"/>
      <c r="EE48" s="41"/>
      <c r="EF48" s="22"/>
      <c r="EG48" s="41"/>
      <c r="EH48" s="22"/>
      <c r="EJ48" s="41"/>
      <c r="EK48" s="41"/>
      <c r="EL48" s="41"/>
      <c r="EM48" s="41"/>
      <c r="EN48" s="41"/>
      <c r="EO48" s="22"/>
      <c r="EP48" s="41"/>
      <c r="EQ48" s="22"/>
    </row>
    <row r="49" spans="1:147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33"/>
      <c r="DQ49" s="33"/>
      <c r="DR49" s="1110" t="s">
        <v>75</v>
      </c>
      <c r="DS49" s="1110"/>
      <c r="DT49" s="1110"/>
      <c r="DU49" s="1110"/>
      <c r="DV49" s="1110"/>
      <c r="DW49" s="1110"/>
      <c r="DX49" s="33"/>
      <c r="DY49" s="33"/>
      <c r="DZ49" s="33"/>
      <c r="EA49" s="1110" t="s">
        <v>75</v>
      </c>
      <c r="EB49" s="1110"/>
      <c r="EC49" s="1110"/>
      <c r="ED49" s="1110"/>
      <c r="EE49" s="1110"/>
      <c r="EF49" s="1110"/>
      <c r="EG49" s="33"/>
      <c r="EH49" s="33"/>
      <c r="EJ49" s="1110" t="s">
        <v>75</v>
      </c>
      <c r="EK49" s="1110"/>
      <c r="EL49" s="1110"/>
      <c r="EM49" s="1110"/>
      <c r="EN49" s="1110"/>
      <c r="EO49" s="1110"/>
      <c r="EP49" s="33"/>
      <c r="EQ49" s="33"/>
    </row>
    <row r="50" spans="1:147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J50" s="33"/>
      <c r="EK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535"/>
      <c r="DQ51" s="535"/>
      <c r="DR51" s="972" t="s">
        <v>76</v>
      </c>
      <c r="DS51" s="1122"/>
      <c r="DT51" s="1122"/>
      <c r="DU51" s="1122"/>
      <c r="DV51" s="1122"/>
      <c r="DW51" s="1122"/>
      <c r="DX51" s="535"/>
      <c r="DY51" s="535"/>
      <c r="DZ51" s="535"/>
      <c r="EA51" s="972" t="s">
        <v>76</v>
      </c>
      <c r="EB51" s="1122"/>
      <c r="EC51" s="1122"/>
      <c r="ED51" s="1122"/>
      <c r="EE51" s="1122"/>
      <c r="EF51" s="1122"/>
      <c r="EG51" s="535"/>
      <c r="EH51" s="535"/>
      <c r="EJ51" s="972" t="s">
        <v>76</v>
      </c>
      <c r="EK51" s="1122"/>
      <c r="EL51" s="1122"/>
      <c r="EM51" s="1122"/>
      <c r="EN51" s="1122"/>
      <c r="EO51" s="1122"/>
      <c r="EP51" s="535"/>
      <c r="EQ51" s="535"/>
    </row>
    <row r="52" spans="1:147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51" t="s">
        <v>7</v>
      </c>
      <c r="DP52" s="11" t="s">
        <v>8</v>
      </c>
      <c r="DQ52" s="40"/>
      <c r="DR52" s="10" t="s">
        <v>77</v>
      </c>
      <c r="DS52" s="922" t="s">
        <v>79</v>
      </c>
      <c r="DT52" s="976"/>
      <c r="DU52" s="960"/>
      <c r="DV52" s="51" t="s">
        <v>7</v>
      </c>
      <c r="DW52" s="11" t="s">
        <v>8</v>
      </c>
      <c r="DX52" s="51" t="s">
        <v>7</v>
      </c>
      <c r="DY52" s="11" t="s">
        <v>8</v>
      </c>
      <c r="DZ52" s="40"/>
      <c r="EA52" s="10" t="s">
        <v>77</v>
      </c>
      <c r="EB52" s="922" t="s">
        <v>79</v>
      </c>
      <c r="EC52" s="976"/>
      <c r="ED52" s="960"/>
      <c r="EE52" s="51" t="s">
        <v>7</v>
      </c>
      <c r="EF52" s="11" t="s">
        <v>8</v>
      </c>
      <c r="EG52" s="51" t="s">
        <v>7</v>
      </c>
      <c r="EH52" s="11" t="s">
        <v>8</v>
      </c>
      <c r="EJ52" s="10" t="s">
        <v>77</v>
      </c>
      <c r="EK52" s="922" t="s">
        <v>79</v>
      </c>
      <c r="EL52" s="976"/>
      <c r="EM52" s="960"/>
      <c r="EN52" s="51" t="s">
        <v>7</v>
      </c>
      <c r="EO52" s="11" t="s">
        <v>8</v>
      </c>
      <c r="EP52" s="51" t="s">
        <v>7</v>
      </c>
      <c r="EQ52" s="11" t="s">
        <v>8</v>
      </c>
    </row>
    <row r="53" spans="1:147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215.09583333333333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220.38719083333334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220.38719083333334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220.38719083333334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228.76190408499997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228.76190408499997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237.43198024982149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237.43198024982149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237.43198024982149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252.24773581741039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252.24773581741039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252.24773581741039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252.24773581741039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267.03974818697424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267.03974818697424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278.60256928347019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289.31805271744986</v>
      </c>
      <c r="DO53" s="1">
        <f>1/12</f>
        <v>8.3333333333333329E-2</v>
      </c>
      <c r="DP53" s="50">
        <f>DO$53*DP$44</f>
        <v>278.60256928347019</v>
      </c>
      <c r="DQ53" s="22"/>
      <c r="DR53" s="10" t="s">
        <v>22</v>
      </c>
      <c r="DS53" s="927" t="s">
        <v>78</v>
      </c>
      <c r="DT53" s="928"/>
      <c r="DU53" s="1133"/>
      <c r="DV53" s="1">
        <f>1/12</f>
        <v>8.3333333333333329E-2</v>
      </c>
      <c r="DW53" s="50">
        <f>DV$53*DW$44</f>
        <v>289.31805271744986</v>
      </c>
      <c r="DX53" s="1">
        <f>1/12</f>
        <v>8.3333333333333329E-2</v>
      </c>
      <c r="DY53" s="50">
        <f>DX$53*DY$44</f>
        <v>278.60256928347019</v>
      </c>
      <c r="DZ53" s="22"/>
      <c r="EA53" s="10" t="s">
        <v>22</v>
      </c>
      <c r="EB53" s="927" t="s">
        <v>78</v>
      </c>
      <c r="EC53" s="928"/>
      <c r="ED53" s="1133"/>
      <c r="EE53" s="1">
        <f>1/12</f>
        <v>8.3333333333333329E-2</v>
      </c>
      <c r="EF53" s="50">
        <f>EE$53*EF$44</f>
        <v>300.48572955234334</v>
      </c>
      <c r="EG53" s="1">
        <f>1/12</f>
        <v>8.3333333333333329E-2</v>
      </c>
      <c r="EH53" s="50">
        <f>EG$53*EH$44</f>
        <v>289.35662845781212</v>
      </c>
      <c r="EJ53" s="10" t="s">
        <v>22</v>
      </c>
      <c r="EK53" s="927" t="s">
        <v>78</v>
      </c>
      <c r="EL53" s="928"/>
      <c r="EM53" s="1133"/>
      <c r="EN53" s="1">
        <f>1/12</f>
        <v>8.3333333333333329E-2</v>
      </c>
      <c r="EO53" s="50">
        <f>EN$53*EO$44</f>
        <v>300.48572955234334</v>
      </c>
      <c r="EP53" s="1">
        <f>1/12</f>
        <v>8.3333333333333329E-2</v>
      </c>
      <c r="EQ53" s="50">
        <f>EP$53*EQ$44</f>
        <v>289.35662845781212</v>
      </c>
    </row>
    <row r="54" spans="1:147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312.31914999999998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320.00220109000003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320.00220109000003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320.00220109000003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332.16228473141996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332.16228473141996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344.7512353227408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344.7512353227408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344.7512353227408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366.2637124068799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366.2637124068799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366.2637124068799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366.2637124068799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387.74171436748662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387.74171436748662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404.53093059959878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420.08981254573717</v>
      </c>
      <c r="DO54" s="1">
        <v>0.121</v>
      </c>
      <c r="DP54" s="50">
        <f>DO$54*DP$44</f>
        <v>404.53093059959878</v>
      </c>
      <c r="DQ54" s="22"/>
      <c r="DR54" s="10" t="s">
        <v>23</v>
      </c>
      <c r="DS54" s="927" t="s">
        <v>126</v>
      </c>
      <c r="DT54" s="928"/>
      <c r="DU54" s="1133"/>
      <c r="DV54" s="1">
        <v>0.121</v>
      </c>
      <c r="DW54" s="50">
        <f>DV$54*DW$44</f>
        <v>420.08981254573717</v>
      </c>
      <c r="DX54" s="1">
        <v>0.121</v>
      </c>
      <c r="DY54" s="50">
        <f>DX$54*DY$44</f>
        <v>404.53093059959878</v>
      </c>
      <c r="DZ54" s="22"/>
      <c r="EA54" s="10" t="s">
        <v>23</v>
      </c>
      <c r="EB54" s="927" t="s">
        <v>126</v>
      </c>
      <c r="EC54" s="928"/>
      <c r="ED54" s="1133"/>
      <c r="EE54" s="1">
        <v>0.121</v>
      </c>
      <c r="EF54" s="50">
        <f>EE$54*EF$44</f>
        <v>436.30527931000256</v>
      </c>
      <c r="EG54" s="1">
        <v>0.121</v>
      </c>
      <c r="EH54" s="50">
        <f>EG$54*EH$44</f>
        <v>420.14582452074319</v>
      </c>
      <c r="EJ54" s="10" t="s">
        <v>23</v>
      </c>
      <c r="EK54" s="927" t="s">
        <v>126</v>
      </c>
      <c r="EL54" s="928"/>
      <c r="EM54" s="1133"/>
      <c r="EN54" s="1">
        <v>0.121</v>
      </c>
      <c r="EO54" s="50">
        <f>EN$54*EO$44</f>
        <v>436.30527931000256</v>
      </c>
      <c r="EP54" s="1">
        <v>0.121</v>
      </c>
      <c r="EQ54" s="50">
        <f>EP$54*EQ$44</f>
        <v>420.14582452074319</v>
      </c>
    </row>
    <row r="55" spans="1:147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527.41498333333334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540.38939192333339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540.38939192333339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540.38939192333339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560.92418881641993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560.92418881641993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582.18321557256229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582.18321557256229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582.18321557256229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618.51144822429023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618.51144822429023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618.51144822429023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618.51144822429023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654.78146255446086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654.78146255446086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683.13349988306891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709.40786526318698</v>
      </c>
      <c r="DO55" s="1">
        <f>SUM(DO53:DO54)</f>
        <v>0.20433333333333331</v>
      </c>
      <c r="DP55" s="11">
        <f>SUM(DP$53:DP$54)</f>
        <v>683.13349988306891</v>
      </c>
      <c r="DQ55" s="40"/>
      <c r="DR55" s="10"/>
      <c r="DS55" s="922" t="s">
        <v>42</v>
      </c>
      <c r="DT55" s="1134"/>
      <c r="DU55" s="1135"/>
      <c r="DV55" s="1">
        <f>SUM(DV53:DV54)</f>
        <v>0.20433333333333331</v>
      </c>
      <c r="DW55" s="11">
        <f>SUM(DW$53:DW$54)</f>
        <v>709.40786526318698</v>
      </c>
      <c r="DX55" s="1">
        <f>SUM(DX53:DX54)</f>
        <v>0.20433333333333331</v>
      </c>
      <c r="DY55" s="11">
        <f>SUM(DY$53:DY$54)</f>
        <v>683.13349988306891</v>
      </c>
      <c r="DZ55" s="40"/>
      <c r="EA55" s="10"/>
      <c r="EB55" s="922" t="s">
        <v>42</v>
      </c>
      <c r="EC55" s="1134"/>
      <c r="ED55" s="1135"/>
      <c r="EE55" s="1">
        <f>SUM(EE53:EE54)</f>
        <v>0.20433333333333331</v>
      </c>
      <c r="EF55" s="11">
        <f>SUM(EF$53:EF$54)</f>
        <v>736.79100886234596</v>
      </c>
      <c r="EG55" s="1">
        <f>SUM(EG53:EG54)</f>
        <v>0.20433333333333331</v>
      </c>
      <c r="EH55" s="11">
        <f>SUM(EH$53:EH$54)</f>
        <v>709.50245297855531</v>
      </c>
      <c r="EJ55" s="10"/>
      <c r="EK55" s="922" t="s">
        <v>42</v>
      </c>
      <c r="EL55" s="1134"/>
      <c r="EM55" s="1135"/>
      <c r="EN55" s="1">
        <f>SUM(EN53:EN54)</f>
        <v>0.20433333333333331</v>
      </c>
      <c r="EO55" s="11">
        <f>SUM(EO$53:EO$54)</f>
        <v>736.79100886234596</v>
      </c>
      <c r="EP55" s="1">
        <f>SUM(EP53:EP54)</f>
        <v>0.20433333333333331</v>
      </c>
      <c r="EQ55" s="11">
        <f>SUM(EQ$53:EQ$54)</f>
        <v>709.50245297855531</v>
      </c>
    </row>
    <row r="56" spans="1:147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87.972819219999991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90.136950572811998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90.136950572811998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90.136950572811998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93.562154694578837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93.562154694578837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97.108160357503394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97.108160357503394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97.108160357503394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103.16770956381161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103.16770956381161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103.16770956381161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103.16770956381161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109.21754795408407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109.21754795408407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113.9466677804959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118.32923192589959</v>
      </c>
      <c r="DO56" s="1">
        <f>DO55*DO70</f>
        <v>3.4082799999999996E-2</v>
      </c>
      <c r="DP56" s="50">
        <f>DO$56*$DP$44</f>
        <v>113.9466677804959</v>
      </c>
      <c r="DQ56" s="22"/>
      <c r="DR56" s="10" t="s">
        <v>24</v>
      </c>
      <c r="DS56" s="940" t="s">
        <v>97</v>
      </c>
      <c r="DT56" s="940"/>
      <c r="DU56" s="940"/>
      <c r="DV56" s="1">
        <f>DV55*DV70</f>
        <v>3.4082799999999996E-2</v>
      </c>
      <c r="DW56" s="50">
        <f>DV$56*$DW$44</f>
        <v>118.32923192589959</v>
      </c>
      <c r="DX56" s="1">
        <f>DX55*DX70</f>
        <v>3.4082799999999996E-2</v>
      </c>
      <c r="DY56" s="50">
        <f>DX$56*$DY$44</f>
        <v>113.9466677804959</v>
      </c>
      <c r="DZ56" s="22"/>
      <c r="EA56" s="10" t="s">
        <v>24</v>
      </c>
      <c r="EB56" s="940" t="s">
        <v>97</v>
      </c>
      <c r="EC56" s="940"/>
      <c r="ED56" s="940"/>
      <c r="EE56" s="1">
        <f>EE55*EE70</f>
        <v>3.4082799999999996E-2</v>
      </c>
      <c r="EF56" s="50">
        <f>EE$56*$EF$44</f>
        <v>122.89674027823929</v>
      </c>
      <c r="EG56" s="1">
        <f>EG55*EG70</f>
        <v>3.4082799999999996E-2</v>
      </c>
      <c r="EH56" s="50">
        <f>EG$56*$EH$44</f>
        <v>118.34500915682301</v>
      </c>
      <c r="EJ56" s="10" t="s">
        <v>24</v>
      </c>
      <c r="EK56" s="940" t="s">
        <v>97</v>
      </c>
      <c r="EL56" s="940"/>
      <c r="EM56" s="940"/>
      <c r="EN56" s="1">
        <f>EN55*EN70</f>
        <v>3.4082799999999996E-2</v>
      </c>
      <c r="EO56" s="50">
        <f>EN$56*$EO$44</f>
        <v>122.89674027823929</v>
      </c>
      <c r="EP56" s="1">
        <f>EP55*EP70</f>
        <v>3.4082799999999996E-2</v>
      </c>
      <c r="EQ56" s="50">
        <f>EP$56*$EQ$44</f>
        <v>118.34500915682301</v>
      </c>
    </row>
    <row r="57" spans="1:147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615.38780255333336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630.52634249614539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630.52634249614539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630.52634249614539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654.48634351099872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654.48634351099872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679.29137593006567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679.29137593006567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679.29137593006567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721.67915778810186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721.67915778810186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721.67915778810186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721.67915778810186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763.99901050854487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763.99901050854487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797.08016766356479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827.73709718908663</v>
      </c>
      <c r="DO57" s="8">
        <f>SUM(DO55:DO56)</f>
        <v>0.23841613333333331</v>
      </c>
      <c r="DP57" s="11">
        <f>SUM(DP$55:DP$56)</f>
        <v>797.08016766356479</v>
      </c>
      <c r="DQ57" s="40"/>
      <c r="DR57" s="922" t="s">
        <v>40</v>
      </c>
      <c r="DS57" s="923"/>
      <c r="DT57" s="923"/>
      <c r="DU57" s="923"/>
      <c r="DV57" s="8">
        <f>SUM(DV55:DV56)</f>
        <v>0.23841613333333331</v>
      </c>
      <c r="DW57" s="11">
        <f>SUM(DW$55:DW$56)</f>
        <v>827.73709718908663</v>
      </c>
      <c r="DX57" s="8">
        <f>SUM(DX55:DX56)</f>
        <v>0.23841613333333331</v>
      </c>
      <c r="DY57" s="11">
        <f>SUM(DY$55:DY$56)</f>
        <v>797.08016766356479</v>
      </c>
      <c r="DZ57" s="40"/>
      <c r="EA57" s="922" t="s">
        <v>40</v>
      </c>
      <c r="EB57" s="923"/>
      <c r="EC57" s="923"/>
      <c r="ED57" s="923"/>
      <c r="EE57" s="8">
        <f>SUM(EE55:EE56)</f>
        <v>0.23841613333333331</v>
      </c>
      <c r="EF57" s="11">
        <f>SUM(EF$55:EF$56)</f>
        <v>859.68774914058531</v>
      </c>
      <c r="EG57" s="8">
        <f>SUM(EG55:EG56)</f>
        <v>0.23841613333333331</v>
      </c>
      <c r="EH57" s="11">
        <f>SUM(EH$55:EH$56)</f>
        <v>827.84746213537835</v>
      </c>
      <c r="EJ57" s="922" t="s">
        <v>40</v>
      </c>
      <c r="EK57" s="923"/>
      <c r="EL57" s="923"/>
      <c r="EM57" s="923"/>
      <c r="EN57" s="8">
        <f>SUM(EN55:EN56)</f>
        <v>0.23841613333333331</v>
      </c>
      <c r="EO57" s="11">
        <f>SUM(EO$55:EO$56)</f>
        <v>859.68774914058531</v>
      </c>
      <c r="EP57" s="8">
        <f>SUM(EP55:EP56)</f>
        <v>0.23841613333333331</v>
      </c>
      <c r="EQ57" s="11">
        <f>SUM(EQ$55:EQ$56)</f>
        <v>827.84746213537835</v>
      </c>
    </row>
    <row r="58" spans="1:147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495"/>
      <c r="DQ58" s="495"/>
      <c r="DR58" s="216"/>
      <c r="DS58" s="1108"/>
      <c r="DT58" s="1121"/>
      <c r="DU58" s="1121"/>
      <c r="DV58" s="1121"/>
      <c r="DW58" s="1121"/>
      <c r="DX58" s="495"/>
      <c r="DY58" s="495"/>
      <c r="DZ58" s="495"/>
      <c r="EA58" s="216"/>
      <c r="EB58" s="1108"/>
      <c r="EC58" s="1121"/>
      <c r="ED58" s="1121"/>
      <c r="EE58" s="1121"/>
      <c r="EF58" s="1121"/>
      <c r="EG58" s="495"/>
      <c r="EH58" s="495"/>
      <c r="EJ58" s="216"/>
      <c r="EK58" s="1108"/>
      <c r="EL58" s="1121"/>
      <c r="EM58" s="1121"/>
      <c r="EN58" s="1121"/>
      <c r="EO58" s="1121"/>
      <c r="EP58" s="495"/>
      <c r="EQ58" s="495"/>
    </row>
    <row r="59" spans="1:147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39"/>
      <c r="DP59" s="22"/>
      <c r="DQ59" s="22"/>
      <c r="DR59" s="108"/>
      <c r="DS59" s="21"/>
      <c r="DT59" s="21"/>
      <c r="DU59" s="21"/>
      <c r="DV59" s="39"/>
      <c r="DW59" s="22"/>
      <c r="DX59" s="39"/>
      <c r="DY59" s="22"/>
      <c r="DZ59" s="22"/>
      <c r="EA59" s="108"/>
      <c r="EB59" s="21"/>
      <c r="EC59" s="21"/>
      <c r="ED59" s="21"/>
      <c r="EE59" s="39"/>
      <c r="EF59" s="22"/>
      <c r="EG59" s="39"/>
      <c r="EH59" s="22"/>
      <c r="EJ59" s="108"/>
      <c r="EK59" s="21"/>
      <c r="EL59" s="21"/>
      <c r="EM59" s="21"/>
      <c r="EN59" s="39"/>
      <c r="EO59" s="22"/>
      <c r="EP59" s="39"/>
      <c r="EQ59" s="22"/>
    </row>
    <row r="60" spans="1:147" ht="24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535"/>
      <c r="DQ60" s="535"/>
      <c r="DR60" s="972" t="s">
        <v>127</v>
      </c>
      <c r="DS60" s="1122"/>
      <c r="DT60" s="1122"/>
      <c r="DU60" s="1122"/>
      <c r="DV60" s="1122"/>
      <c r="DW60" s="1122"/>
      <c r="DX60" s="535"/>
      <c r="DY60" s="535"/>
      <c r="DZ60" s="535"/>
      <c r="EA60" s="972" t="s">
        <v>127</v>
      </c>
      <c r="EB60" s="1122"/>
      <c r="EC60" s="1122"/>
      <c r="ED60" s="1122"/>
      <c r="EE60" s="1122"/>
      <c r="EF60" s="1122"/>
      <c r="EG60" s="535"/>
      <c r="EH60" s="535"/>
      <c r="EJ60" s="972" t="s">
        <v>127</v>
      </c>
      <c r="EK60" s="1122"/>
      <c r="EL60" s="1122"/>
      <c r="EM60" s="1122"/>
      <c r="EN60" s="1122"/>
      <c r="EO60" s="1122"/>
      <c r="EP60" s="535"/>
      <c r="EQ60" s="535"/>
    </row>
    <row r="61" spans="1:147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51" t="s">
        <v>7</v>
      </c>
      <c r="DP61" s="11" t="s">
        <v>8</v>
      </c>
      <c r="DQ61" s="40"/>
      <c r="DR61" s="51" t="s">
        <v>80</v>
      </c>
      <c r="DS61" s="938" t="s">
        <v>99</v>
      </c>
      <c r="DT61" s="938"/>
      <c r="DU61" s="938"/>
      <c r="DV61" s="51" t="s">
        <v>7</v>
      </c>
      <c r="DW61" s="11" t="s">
        <v>8</v>
      </c>
      <c r="DX61" s="51" t="s">
        <v>7</v>
      </c>
      <c r="DY61" s="11" t="s">
        <v>8</v>
      </c>
      <c r="DZ61" s="40"/>
      <c r="EA61" s="51" t="s">
        <v>80</v>
      </c>
      <c r="EB61" s="938" t="s">
        <v>99</v>
      </c>
      <c r="EC61" s="938"/>
      <c r="ED61" s="938"/>
      <c r="EE61" s="51" t="s">
        <v>7</v>
      </c>
      <c r="EF61" s="11" t="s">
        <v>8</v>
      </c>
      <c r="EG61" s="51" t="s">
        <v>7</v>
      </c>
      <c r="EH61" s="11" t="s">
        <v>8</v>
      </c>
      <c r="EJ61" s="51" t="s">
        <v>80</v>
      </c>
      <c r="EK61" s="938" t="s">
        <v>99</v>
      </c>
      <c r="EL61" s="938"/>
      <c r="EM61" s="938"/>
      <c r="EN61" s="51" t="s">
        <v>7</v>
      </c>
      <c r="EO61" s="11" t="s">
        <v>8</v>
      </c>
      <c r="EP61" s="51" t="s">
        <v>7</v>
      </c>
      <c r="EQ61" s="11" t="s">
        <v>8</v>
      </c>
    </row>
    <row r="62" spans="1:147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1">
        <v>0</v>
      </c>
      <c r="DP62" s="50">
        <f>DO$62*$DP$44</f>
        <v>0</v>
      </c>
      <c r="DQ62" s="22"/>
      <c r="DR62" s="10" t="s">
        <v>22</v>
      </c>
      <c r="DS62" s="939" t="s">
        <v>100</v>
      </c>
      <c r="DT62" s="939"/>
      <c r="DU62" s="939"/>
      <c r="DV62" s="1">
        <v>0</v>
      </c>
      <c r="DW62" s="50">
        <f>DV$62*$DW$44</f>
        <v>0</v>
      </c>
      <c r="DX62" s="1">
        <v>0</v>
      </c>
      <c r="DY62" s="50">
        <f>DX$62*$DY$44</f>
        <v>0</v>
      </c>
      <c r="DZ62" s="22"/>
      <c r="EA62" s="10" t="s">
        <v>22</v>
      </c>
      <c r="EB62" s="939" t="s">
        <v>100</v>
      </c>
      <c r="EC62" s="939"/>
      <c r="ED62" s="939"/>
      <c r="EE62" s="1">
        <v>0</v>
      </c>
      <c r="EF62" s="50">
        <f>EE$62*$EF$44</f>
        <v>0</v>
      </c>
      <c r="EG62" s="1">
        <v>0</v>
      </c>
      <c r="EH62" s="50">
        <f>EG$62*$EH$44</f>
        <v>0</v>
      </c>
      <c r="EJ62" s="10" t="s">
        <v>22</v>
      </c>
      <c r="EK62" s="939" t="s">
        <v>100</v>
      </c>
      <c r="EL62" s="939"/>
      <c r="EM62" s="939"/>
      <c r="EN62" s="1">
        <v>0</v>
      </c>
      <c r="EO62" s="50">
        <f>EN$62*$EO$44</f>
        <v>0</v>
      </c>
      <c r="EP62" s="1">
        <v>0</v>
      </c>
      <c r="EQ62" s="50">
        <f>EP$62*$EQ$44</f>
        <v>0</v>
      </c>
    </row>
    <row r="63" spans="1:147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64.528750000000002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66.116157250000001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66.116157250000001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66.116157250000001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68.628571225499996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68.628571225499996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71.229594074946462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71.229594074946462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71.229594074946462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75.674320745223127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75.674320745223127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75.674320745223127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75.674320745223127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80.111924456092282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80.111924456092282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83.580770785041068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86.795415815234961</v>
      </c>
      <c r="DO63" s="1">
        <v>2.5000000000000001E-2</v>
      </c>
      <c r="DP63" s="50">
        <f>DO$63*$DP$44</f>
        <v>83.580770785041068</v>
      </c>
      <c r="DQ63" s="22"/>
      <c r="DR63" s="10" t="s">
        <v>23</v>
      </c>
      <c r="DS63" s="939" t="s">
        <v>14</v>
      </c>
      <c r="DT63" s="939"/>
      <c r="DU63" s="939"/>
      <c r="DV63" s="1">
        <v>2.5000000000000001E-2</v>
      </c>
      <c r="DW63" s="50">
        <f>DV$63*$DW$44</f>
        <v>86.795415815234961</v>
      </c>
      <c r="DX63" s="1">
        <v>2.5000000000000001E-2</v>
      </c>
      <c r="DY63" s="50">
        <f>DX$63*$DY$44</f>
        <v>83.580770785041068</v>
      </c>
      <c r="DZ63" s="22"/>
      <c r="EA63" s="10" t="s">
        <v>23</v>
      </c>
      <c r="EB63" s="939" t="s">
        <v>14</v>
      </c>
      <c r="EC63" s="939"/>
      <c r="ED63" s="939"/>
      <c r="EE63" s="1">
        <v>2.5000000000000001E-2</v>
      </c>
      <c r="EF63" s="50">
        <f>EE$63*$EF$44</f>
        <v>90.145718865703017</v>
      </c>
      <c r="EG63" s="1">
        <v>2.5000000000000001E-2</v>
      </c>
      <c r="EH63" s="50">
        <f>EG$63*$EH$44</f>
        <v>86.806988537343642</v>
      </c>
      <c r="EJ63" s="10" t="s">
        <v>23</v>
      </c>
      <c r="EK63" s="939" t="s">
        <v>14</v>
      </c>
      <c r="EL63" s="939"/>
      <c r="EM63" s="939"/>
      <c r="EN63" s="1">
        <v>2.5000000000000001E-2</v>
      </c>
      <c r="EO63" s="50">
        <f>EN$63*$EO$44</f>
        <v>90.145718865703017</v>
      </c>
      <c r="EP63" s="1">
        <v>2.5000000000000001E-2</v>
      </c>
      <c r="EQ63" s="50">
        <f>EP$63*$EQ$44</f>
        <v>86.806988537343642</v>
      </c>
    </row>
    <row r="64" spans="1:147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74.337119999999999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76.165813151999998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76.165813151999998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76.165813151999998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79.060114051775983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79.060114051775983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82.056492374338319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82.056492374338319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82.056492374338319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87.17681749849703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87.17681749849703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87.17681749849703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87.17681749849703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92.288936973418302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92.288936973418302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96.285047944367307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99.988319019150666</v>
      </c>
      <c r="DO64" s="1">
        <f>0.96*3%</f>
        <v>2.8799999999999999E-2</v>
      </c>
      <c r="DP64" s="50">
        <f>DO$64*$DP$44</f>
        <v>96.285047944367307</v>
      </c>
      <c r="DQ64" s="22"/>
      <c r="DR64" s="10" t="s">
        <v>24</v>
      </c>
      <c r="DS64" s="939" t="s">
        <v>96</v>
      </c>
      <c r="DT64" s="939"/>
      <c r="DU64" s="939"/>
      <c r="DV64" s="1">
        <f>0.96*3%</f>
        <v>2.8799999999999999E-2</v>
      </c>
      <c r="DW64" s="50">
        <f>DV$64*$DW$44</f>
        <v>99.988319019150666</v>
      </c>
      <c r="DX64" s="1">
        <f>0.96*3%</f>
        <v>2.8799999999999999E-2</v>
      </c>
      <c r="DY64" s="50">
        <f>DX$64*$DY$44</f>
        <v>96.285047944367307</v>
      </c>
      <c r="DZ64" s="22"/>
      <c r="EA64" s="10" t="s">
        <v>24</v>
      </c>
      <c r="EB64" s="939" t="s">
        <v>96</v>
      </c>
      <c r="EC64" s="939"/>
      <c r="ED64" s="939"/>
      <c r="EE64" s="1">
        <f>0.96*3%</f>
        <v>2.8799999999999999E-2</v>
      </c>
      <c r="EF64" s="50">
        <f>EE$64*$EF$44</f>
        <v>103.84786813328986</v>
      </c>
      <c r="EG64" s="1">
        <f>0.96*3%</f>
        <v>2.8799999999999999E-2</v>
      </c>
      <c r="EH64" s="50">
        <f>EG$64*$EH$44</f>
        <v>100.00165079501987</v>
      </c>
      <c r="EJ64" s="10" t="s">
        <v>24</v>
      </c>
      <c r="EK64" s="939" t="s">
        <v>96</v>
      </c>
      <c r="EL64" s="939"/>
      <c r="EM64" s="939"/>
      <c r="EN64" s="1">
        <f>0.96*3%</f>
        <v>2.8799999999999999E-2</v>
      </c>
      <c r="EO64" s="50">
        <f>EN$64*$EO$44</f>
        <v>103.84786813328986</v>
      </c>
      <c r="EP64" s="1">
        <f>0.96*3%</f>
        <v>2.8799999999999999E-2</v>
      </c>
      <c r="EQ64" s="50">
        <f>EP$64*$EQ$44</f>
        <v>100.00165079501987</v>
      </c>
    </row>
    <row r="65" spans="1:147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38.71725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39.66969435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39.66969435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39.66969435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41.177142735299995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41.177142735299995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42.737756444967872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42.737756444967872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42.737756444967872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45.404592447133872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45.404592447133872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45.404592447133872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45.404592447133872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48.067154673655367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48.067154673655367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50.148462471024636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52.077249489140975</v>
      </c>
      <c r="DO65" s="1">
        <v>1.4999999999999999E-2</v>
      </c>
      <c r="DP65" s="50">
        <f>DO$65*$DP$44</f>
        <v>50.148462471024636</v>
      </c>
      <c r="DQ65" s="22"/>
      <c r="DR65" s="10" t="s">
        <v>25</v>
      </c>
      <c r="DS65" s="939" t="s">
        <v>11</v>
      </c>
      <c r="DT65" s="939"/>
      <c r="DU65" s="939"/>
      <c r="DV65" s="1">
        <v>1.4999999999999999E-2</v>
      </c>
      <c r="DW65" s="50">
        <f>DV$65*$DW$44</f>
        <v>52.077249489140975</v>
      </c>
      <c r="DX65" s="1">
        <v>1.4999999999999999E-2</v>
      </c>
      <c r="DY65" s="50">
        <f>DX$65*$DY$44</f>
        <v>50.148462471024636</v>
      </c>
      <c r="DZ65" s="22"/>
      <c r="EA65" s="10" t="s">
        <v>25</v>
      </c>
      <c r="EB65" s="939" t="s">
        <v>11</v>
      </c>
      <c r="EC65" s="939"/>
      <c r="ED65" s="939"/>
      <c r="EE65" s="1">
        <v>1.4999999999999999E-2</v>
      </c>
      <c r="EF65" s="50">
        <f>EE$65*$EF$44</f>
        <v>54.087431319421803</v>
      </c>
      <c r="EG65" s="1">
        <v>1.4999999999999999E-2</v>
      </c>
      <c r="EH65" s="50">
        <f>EG$65*$EH$44</f>
        <v>52.084193122406177</v>
      </c>
      <c r="EJ65" s="10" t="s">
        <v>25</v>
      </c>
      <c r="EK65" s="939" t="s">
        <v>11</v>
      </c>
      <c r="EL65" s="939"/>
      <c r="EM65" s="939"/>
      <c r="EN65" s="1">
        <v>1.4999999999999999E-2</v>
      </c>
      <c r="EO65" s="50">
        <f>EN$65*$EO$44</f>
        <v>54.087431319421803</v>
      </c>
      <c r="EP65" s="1">
        <v>1.4999999999999999E-2</v>
      </c>
      <c r="EQ65" s="50">
        <f>EP$65*$EQ$44</f>
        <v>52.084193122406177</v>
      </c>
    </row>
    <row r="66" spans="1:147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25.811500000000002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26.4464629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26.4464629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26.4464629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27.451428490199998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27.451428490199998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28.491837629978583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28.491837629978583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28.491837629978583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30.269728298089248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30.269728298089248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30.269728298089248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30.269728298089248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32.044769782436909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32.044769782436909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33.432308314016424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34.718166326093986</v>
      </c>
      <c r="DO66" s="1">
        <v>0.01</v>
      </c>
      <c r="DP66" s="50">
        <f>DO$66*$DP$44</f>
        <v>33.432308314016424</v>
      </c>
      <c r="DQ66" s="22"/>
      <c r="DR66" s="10" t="s">
        <v>32</v>
      </c>
      <c r="DS66" s="939" t="s">
        <v>128</v>
      </c>
      <c r="DT66" s="939"/>
      <c r="DU66" s="939"/>
      <c r="DV66" s="1">
        <v>0.01</v>
      </c>
      <c r="DW66" s="50">
        <f>DV$66*$DW$44</f>
        <v>34.718166326093986</v>
      </c>
      <c r="DX66" s="1">
        <v>0.01</v>
      </c>
      <c r="DY66" s="50">
        <f>DX$66*$DY$44</f>
        <v>33.432308314016424</v>
      </c>
      <c r="DZ66" s="22"/>
      <c r="EA66" s="10" t="s">
        <v>32</v>
      </c>
      <c r="EB66" s="939" t="s">
        <v>128</v>
      </c>
      <c r="EC66" s="939"/>
      <c r="ED66" s="939"/>
      <c r="EE66" s="1">
        <v>0.01</v>
      </c>
      <c r="EF66" s="50">
        <f>EE$66*$EF$44</f>
        <v>36.058287546281207</v>
      </c>
      <c r="EG66" s="1">
        <v>0.01</v>
      </c>
      <c r="EH66" s="50">
        <f>EG$66*$EH$44</f>
        <v>34.722795414937458</v>
      </c>
      <c r="EJ66" s="10" t="s">
        <v>32</v>
      </c>
      <c r="EK66" s="939" t="s">
        <v>128</v>
      </c>
      <c r="EL66" s="939"/>
      <c r="EM66" s="939"/>
      <c r="EN66" s="1">
        <v>0.01</v>
      </c>
      <c r="EO66" s="50">
        <f>EN$66*$EO$44</f>
        <v>36.058287546281207</v>
      </c>
      <c r="EP66" s="1">
        <v>0.01</v>
      </c>
      <c r="EQ66" s="50">
        <f>EP$66*$EQ$44</f>
        <v>34.722795414937458</v>
      </c>
    </row>
    <row r="67" spans="1:147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15.4869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15.867877740000001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15.867877740000001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15.867877740000001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16.470857094119999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16.470857094119999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17.095102577987149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17.095102577987149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17.095102577987149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18.16183697885355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18.16183697885355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18.16183697885355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18.16183697885355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19.226861869462148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19.226861869462148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20.059384988409857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20.830899795656389</v>
      </c>
      <c r="DO67" s="1">
        <v>6.0000000000000001E-3</v>
      </c>
      <c r="DP67" s="50">
        <f>DO$67*$DP$44</f>
        <v>20.059384988409857</v>
      </c>
      <c r="DQ67" s="22"/>
      <c r="DR67" s="10" t="s">
        <v>33</v>
      </c>
      <c r="DS67" s="927" t="s">
        <v>82</v>
      </c>
      <c r="DT67" s="981"/>
      <c r="DU67" s="982"/>
      <c r="DV67" s="1">
        <v>6.0000000000000001E-3</v>
      </c>
      <c r="DW67" s="50">
        <f>DV$67*$DW$44</f>
        <v>20.830899795656389</v>
      </c>
      <c r="DX67" s="1">
        <v>6.0000000000000001E-3</v>
      </c>
      <c r="DY67" s="50">
        <f>DX$67*$DY$44</f>
        <v>20.059384988409857</v>
      </c>
      <c r="DZ67" s="22"/>
      <c r="EA67" s="10" t="s">
        <v>33</v>
      </c>
      <c r="EB67" s="927" t="s">
        <v>82</v>
      </c>
      <c r="EC67" s="981"/>
      <c r="ED67" s="982"/>
      <c r="EE67" s="1">
        <v>6.0000000000000001E-3</v>
      </c>
      <c r="EF67" s="50">
        <f>EE$67*$EF$44</f>
        <v>21.634972527768724</v>
      </c>
      <c r="EG67" s="1">
        <v>6.0000000000000001E-3</v>
      </c>
      <c r="EH67" s="50">
        <f>EG$67*$EH$44</f>
        <v>20.833677248962474</v>
      </c>
      <c r="EJ67" s="10" t="s">
        <v>33</v>
      </c>
      <c r="EK67" s="927" t="s">
        <v>82</v>
      </c>
      <c r="EL67" s="981"/>
      <c r="EM67" s="982"/>
      <c r="EN67" s="1">
        <v>6.0000000000000001E-3</v>
      </c>
      <c r="EO67" s="50">
        <f>EN$67*$EO$44</f>
        <v>21.634972527768724</v>
      </c>
      <c r="EP67" s="1">
        <v>6.0000000000000001E-3</v>
      </c>
      <c r="EQ67" s="50">
        <f>EP$67*$EQ$44</f>
        <v>20.833677248962474</v>
      </c>
    </row>
    <row r="68" spans="1:147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5.1623000000000001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5.2892925800000006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5.2892925800000006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5.2892925800000006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5.4902856980399992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5.4902856980399992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5.6983675259957165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5.6983675259957165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5.6983675259957165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6.0539456596178498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6.0539456596178498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6.0539456596178498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6.0539456596178498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6.4089539564873821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6.4089539564873821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6.6864616628032856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6.9436332652187964</v>
      </c>
      <c r="DO68" s="1">
        <v>2E-3</v>
      </c>
      <c r="DP68" s="50">
        <f>DO$68*$DP$44</f>
        <v>6.6864616628032856</v>
      </c>
      <c r="DQ68" s="22"/>
      <c r="DR68" s="10" t="s">
        <v>34</v>
      </c>
      <c r="DS68" s="939" t="s">
        <v>12</v>
      </c>
      <c r="DT68" s="939"/>
      <c r="DU68" s="939"/>
      <c r="DV68" s="1">
        <v>2E-3</v>
      </c>
      <c r="DW68" s="50">
        <f>DV$68*$DW$44</f>
        <v>6.9436332652187964</v>
      </c>
      <c r="DX68" s="1">
        <v>2E-3</v>
      </c>
      <c r="DY68" s="50">
        <f>DX$68*$DY$44</f>
        <v>6.6864616628032856</v>
      </c>
      <c r="DZ68" s="22"/>
      <c r="EA68" s="10" t="s">
        <v>34</v>
      </c>
      <c r="EB68" s="939" t="s">
        <v>12</v>
      </c>
      <c r="EC68" s="939"/>
      <c r="ED68" s="939"/>
      <c r="EE68" s="1">
        <v>2E-3</v>
      </c>
      <c r="EF68" s="50">
        <f>EE$68*$EF$44</f>
        <v>7.2116575092562405</v>
      </c>
      <c r="EG68" s="1">
        <v>2E-3</v>
      </c>
      <c r="EH68" s="50">
        <f>EG$68*$EH$44</f>
        <v>6.9445590829874915</v>
      </c>
      <c r="EJ68" s="10" t="s">
        <v>34</v>
      </c>
      <c r="EK68" s="939" t="s">
        <v>12</v>
      </c>
      <c r="EL68" s="939"/>
      <c r="EM68" s="939"/>
      <c r="EN68" s="1">
        <v>2E-3</v>
      </c>
      <c r="EO68" s="50">
        <f>EN$68*$EO$44</f>
        <v>7.2116575092562405</v>
      </c>
      <c r="EP68" s="1">
        <v>2E-3</v>
      </c>
      <c r="EQ68" s="50">
        <f>EP$68*$EQ$44</f>
        <v>6.9445590829874915</v>
      </c>
    </row>
    <row r="69" spans="1:147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206.49200000000002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211.5717032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211.5717032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211.5717032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219.61142792159998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219.61142792159998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227.93470103982867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227.93470103982867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227.93470103982867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242.15782638471399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242.15782638471399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242.15782638471399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242.15782638471399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256.35815825949527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256.35815825949527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267.45846651213139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277.74533060875189</v>
      </c>
      <c r="DO69" s="1">
        <v>0.08</v>
      </c>
      <c r="DP69" s="50">
        <f>DO$69*$DP$44</f>
        <v>267.45846651213139</v>
      </c>
      <c r="DQ69" s="22"/>
      <c r="DR69" s="10" t="s">
        <v>35</v>
      </c>
      <c r="DS69" s="939" t="s">
        <v>13</v>
      </c>
      <c r="DT69" s="939"/>
      <c r="DU69" s="939"/>
      <c r="DV69" s="1">
        <v>0.08</v>
      </c>
      <c r="DW69" s="50">
        <f>DV$69*$DW$44</f>
        <v>277.74533060875189</v>
      </c>
      <c r="DX69" s="1">
        <v>0.08</v>
      </c>
      <c r="DY69" s="50">
        <f>DX$69*$DY$44</f>
        <v>267.45846651213139</v>
      </c>
      <c r="DZ69" s="22"/>
      <c r="EA69" s="10" t="s">
        <v>35</v>
      </c>
      <c r="EB69" s="939" t="s">
        <v>13</v>
      </c>
      <c r="EC69" s="939"/>
      <c r="ED69" s="939"/>
      <c r="EE69" s="1">
        <v>0.08</v>
      </c>
      <c r="EF69" s="50">
        <f>EE$69*$EF$44</f>
        <v>288.46630037024966</v>
      </c>
      <c r="EG69" s="1">
        <v>0.08</v>
      </c>
      <c r="EH69" s="50">
        <f>EG$69*$EH$44</f>
        <v>277.78236331949967</v>
      </c>
      <c r="EJ69" s="10" t="s">
        <v>35</v>
      </c>
      <c r="EK69" s="939" t="s">
        <v>13</v>
      </c>
      <c r="EL69" s="939"/>
      <c r="EM69" s="939"/>
      <c r="EN69" s="1">
        <v>0.08</v>
      </c>
      <c r="EO69" s="50">
        <f>EN$69*$EO$44</f>
        <v>288.46630037024966</v>
      </c>
      <c r="EP69" s="1">
        <v>0.08</v>
      </c>
      <c r="EQ69" s="50">
        <f>EP$69*$EQ$44</f>
        <v>277.78236331949967</v>
      </c>
    </row>
    <row r="70" spans="1:147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430.53582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441.12700117200001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441.12700117200001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441.12700117200001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457.88982721653588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457.88982721653588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475.24385166804279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475.24385166804279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475.24385166804279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504.89906801212868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504.89906801212868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504.89906801212868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504.89906801212868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534.50675997104759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534.50675997104759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557.65090267779397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579.09901431924766</v>
      </c>
      <c r="DO70" s="8">
        <f>SUM(DO62:DO69)</f>
        <v>0.1668</v>
      </c>
      <c r="DP70" s="11">
        <f>SUM(DP$62:DP$69)</f>
        <v>557.65090267779397</v>
      </c>
      <c r="DQ70" s="40"/>
      <c r="DR70" s="938" t="s">
        <v>40</v>
      </c>
      <c r="DS70" s="938"/>
      <c r="DT70" s="938"/>
      <c r="DU70" s="938"/>
      <c r="DV70" s="8">
        <f>SUM(DV62:DV69)</f>
        <v>0.1668</v>
      </c>
      <c r="DW70" s="11">
        <f>SUM(DW$62:DW$69)</f>
        <v>579.09901431924766</v>
      </c>
      <c r="DX70" s="8">
        <f>SUM(DX62:DX69)</f>
        <v>0.1668</v>
      </c>
      <c r="DY70" s="11">
        <f>SUM(DY$62:DY$69)</f>
        <v>557.65090267779397</v>
      </c>
      <c r="DZ70" s="40"/>
      <c r="EA70" s="938" t="s">
        <v>40</v>
      </c>
      <c r="EB70" s="938"/>
      <c r="EC70" s="938"/>
      <c r="ED70" s="938"/>
      <c r="EE70" s="8">
        <f>SUM(EE62:EE69)</f>
        <v>0.1668</v>
      </c>
      <c r="EF70" s="11">
        <f>SUM(EF$62:EF$69)</f>
        <v>601.45223627197038</v>
      </c>
      <c r="EG70" s="8">
        <f>SUM(EG62:EG69)</f>
        <v>0.1668</v>
      </c>
      <c r="EH70" s="11">
        <f>SUM(EH$62:EH$69)</f>
        <v>579.17622752115676</v>
      </c>
      <c r="EJ70" s="938" t="s">
        <v>40</v>
      </c>
      <c r="EK70" s="938"/>
      <c r="EL70" s="938"/>
      <c r="EM70" s="938"/>
      <c r="EN70" s="8">
        <f>SUM(EN62:EN69)</f>
        <v>0.1668</v>
      </c>
      <c r="EO70" s="11">
        <f>SUM(EO$62:EO$69)</f>
        <v>601.45223627197038</v>
      </c>
      <c r="EP70" s="8">
        <f>SUM(EP62:EP69)</f>
        <v>0.1668</v>
      </c>
      <c r="EQ70" s="11">
        <f>SUM(EQ$62:EQ$69)</f>
        <v>579.17622752115676</v>
      </c>
    </row>
    <row r="71" spans="1:147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488"/>
      <c r="DQ71" s="488"/>
      <c r="DR71" s="222"/>
      <c r="DS71" s="1119"/>
      <c r="DT71" s="1120"/>
      <c r="DU71" s="1120"/>
      <c r="DV71" s="1120"/>
      <c r="DW71" s="1120"/>
      <c r="DX71" s="488"/>
      <c r="DY71" s="488"/>
      <c r="DZ71" s="488"/>
      <c r="EA71" s="222"/>
      <c r="EB71" s="1119"/>
      <c r="EC71" s="1120"/>
      <c r="ED71" s="1120"/>
      <c r="EE71" s="1120"/>
      <c r="EF71" s="1120"/>
      <c r="EG71" s="488"/>
      <c r="EH71" s="488"/>
      <c r="EJ71" s="222"/>
      <c r="EK71" s="1119"/>
      <c r="EL71" s="1120"/>
      <c r="EM71" s="1120"/>
      <c r="EN71" s="1120"/>
      <c r="EO71" s="1120"/>
      <c r="EP71" s="488"/>
      <c r="EQ71" s="488"/>
    </row>
    <row r="72" spans="1:147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488"/>
      <c r="DQ72" s="488"/>
      <c r="DR72" s="222"/>
      <c r="DS72" s="1108"/>
      <c r="DT72" s="1109"/>
      <c r="DU72" s="1109"/>
      <c r="DV72" s="1109"/>
      <c r="DW72" s="1109"/>
      <c r="DX72" s="488"/>
      <c r="DY72" s="488"/>
      <c r="DZ72" s="488"/>
      <c r="EA72" s="222"/>
      <c r="EB72" s="1108"/>
      <c r="EC72" s="1109"/>
      <c r="ED72" s="1109"/>
      <c r="EE72" s="1109"/>
      <c r="EF72" s="1109"/>
      <c r="EG72" s="488"/>
      <c r="EH72" s="488"/>
      <c r="EJ72" s="222"/>
      <c r="EK72" s="1108"/>
      <c r="EL72" s="1109"/>
      <c r="EM72" s="1109"/>
      <c r="EN72" s="1109"/>
      <c r="EO72" s="1109"/>
      <c r="EP72" s="488"/>
      <c r="EQ72" s="488"/>
    </row>
    <row r="73" spans="1:147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39"/>
      <c r="DP73" s="22"/>
      <c r="DQ73" s="22"/>
      <c r="DR73" s="108"/>
      <c r="DS73" s="21"/>
      <c r="DT73" s="21"/>
      <c r="DU73" s="21"/>
      <c r="DV73" s="39"/>
      <c r="DW73" s="22"/>
      <c r="DX73" s="39"/>
      <c r="DY73" s="22"/>
      <c r="DZ73" s="22"/>
      <c r="EA73" s="108"/>
      <c r="EB73" s="21"/>
      <c r="EC73" s="21"/>
      <c r="ED73" s="21"/>
      <c r="EE73" s="39"/>
      <c r="EF73" s="22"/>
      <c r="EG73" s="39"/>
      <c r="EH73" s="22"/>
      <c r="EJ73" s="108"/>
      <c r="EK73" s="21"/>
      <c r="EL73" s="21"/>
      <c r="EM73" s="21"/>
      <c r="EN73" s="39"/>
      <c r="EO73" s="22"/>
      <c r="EP73" s="39"/>
      <c r="EQ73" s="22"/>
    </row>
    <row r="74" spans="1:147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490"/>
      <c r="DQ74" s="490"/>
      <c r="DR74" s="958" t="s">
        <v>85</v>
      </c>
      <c r="DS74" s="959"/>
      <c r="DT74" s="959"/>
      <c r="DU74" s="959"/>
      <c r="DV74" s="959"/>
      <c r="DW74" s="959"/>
      <c r="DX74" s="490"/>
      <c r="DY74" s="490"/>
      <c r="DZ74" s="490"/>
      <c r="EA74" s="958" t="s">
        <v>85</v>
      </c>
      <c r="EB74" s="959"/>
      <c r="EC74" s="959"/>
      <c r="ED74" s="959"/>
      <c r="EE74" s="959"/>
      <c r="EF74" s="959"/>
      <c r="EG74" s="490"/>
      <c r="EH74" s="490"/>
      <c r="EJ74" s="958" t="s">
        <v>85</v>
      </c>
      <c r="EK74" s="959"/>
      <c r="EL74" s="959"/>
      <c r="EM74" s="959"/>
      <c r="EN74" s="959"/>
      <c r="EO74" s="959"/>
      <c r="EP74" s="490"/>
      <c r="EQ74" s="490"/>
    </row>
    <row r="75" spans="1:147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39"/>
      <c r="DP75" s="22"/>
      <c r="DQ75" s="22"/>
      <c r="DR75" s="108"/>
      <c r="DS75" s="21"/>
      <c r="DT75" s="21"/>
      <c r="DU75" s="21"/>
      <c r="DV75" s="39"/>
      <c r="DW75" s="22"/>
      <c r="DX75" s="39"/>
      <c r="DY75" s="22"/>
      <c r="DZ75" s="22"/>
      <c r="EA75" s="108"/>
      <c r="EB75" s="21"/>
      <c r="EC75" s="21"/>
      <c r="ED75" s="21"/>
      <c r="EE75" s="39"/>
      <c r="EF75" s="22"/>
      <c r="EG75" s="39"/>
      <c r="EH75" s="22"/>
      <c r="EJ75" s="108"/>
      <c r="EK75" s="21"/>
      <c r="EL75" s="21"/>
      <c r="EM75" s="21"/>
      <c r="EN75" s="39"/>
      <c r="EO75" s="22"/>
      <c r="EP75" s="39"/>
      <c r="EQ75" s="22"/>
    </row>
    <row r="76" spans="1:147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215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215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215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51" t="s">
        <v>66</v>
      </c>
      <c r="DP76" s="11" t="s">
        <v>8</v>
      </c>
      <c r="DQ76" s="40"/>
      <c r="DR76" s="51" t="s">
        <v>83</v>
      </c>
      <c r="DS76" s="922" t="s">
        <v>36</v>
      </c>
      <c r="DT76" s="960"/>
      <c r="DU76" s="51" t="s">
        <v>65</v>
      </c>
      <c r="DV76" s="51" t="s">
        <v>66</v>
      </c>
      <c r="DW76" s="11" t="s">
        <v>8</v>
      </c>
      <c r="DX76" s="51" t="s">
        <v>66</v>
      </c>
      <c r="DY76" s="11" t="s">
        <v>8</v>
      </c>
      <c r="DZ76" s="40"/>
      <c r="EA76" s="51" t="s">
        <v>83</v>
      </c>
      <c r="EB76" s="922" t="s">
        <v>36</v>
      </c>
      <c r="EC76" s="960"/>
      <c r="ED76" s="51" t="s">
        <v>65</v>
      </c>
      <c r="EE76" s="51" t="s">
        <v>66</v>
      </c>
      <c r="EF76" s="11" t="s">
        <v>8</v>
      </c>
      <c r="EG76" s="51" t="s">
        <v>66</v>
      </c>
      <c r="EH76" s="11" t="s">
        <v>8</v>
      </c>
      <c r="EJ76" s="51" t="s">
        <v>83</v>
      </c>
      <c r="EK76" s="922" t="s">
        <v>36</v>
      </c>
      <c r="EL76" s="960"/>
      <c r="EM76" s="51" t="s">
        <v>65</v>
      </c>
      <c r="EN76" s="51" t="s">
        <v>66</v>
      </c>
      <c r="EO76" s="11" t="s">
        <v>8</v>
      </c>
      <c r="EP76" s="51" t="s">
        <v>66</v>
      </c>
      <c r="EQ76" s="11" t="s">
        <v>8</v>
      </c>
    </row>
    <row r="77" spans="1:147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603">
        <v>11</v>
      </c>
      <c r="DP77" s="50">
        <f>(DO$77*DL$77)</f>
        <v>242</v>
      </c>
      <c r="DQ77" s="22"/>
      <c r="DR77" s="10" t="s">
        <v>22</v>
      </c>
      <c r="DS77" s="927" t="s">
        <v>10</v>
      </c>
      <c r="DT77" s="928"/>
      <c r="DU77" s="602">
        <v>22</v>
      </c>
      <c r="DV77" s="603">
        <v>11</v>
      </c>
      <c r="DW77" s="50">
        <f>(DV$77*DU$77)</f>
        <v>242</v>
      </c>
      <c r="DX77" s="603">
        <v>11</v>
      </c>
      <c r="DY77" s="50">
        <f>(DX$77*DU$77)</f>
        <v>242</v>
      </c>
      <c r="DZ77" s="22"/>
      <c r="EA77" s="10" t="s">
        <v>22</v>
      </c>
      <c r="EB77" s="927" t="s">
        <v>10</v>
      </c>
      <c r="EC77" s="928"/>
      <c r="ED77" s="602">
        <v>22</v>
      </c>
      <c r="EE77" s="603">
        <v>11</v>
      </c>
      <c r="EF77" s="50">
        <f>(EE$77*ED$77)</f>
        <v>242</v>
      </c>
      <c r="EG77" s="603">
        <v>11</v>
      </c>
      <c r="EH77" s="50">
        <f>(EG$77*ED$77)</f>
        <v>242</v>
      </c>
      <c r="EJ77" s="10" t="s">
        <v>22</v>
      </c>
      <c r="EK77" s="927" t="s">
        <v>10</v>
      </c>
      <c r="EL77" s="928"/>
      <c r="EM77" s="602">
        <v>22</v>
      </c>
      <c r="EN77" s="603">
        <v>11</v>
      </c>
      <c r="EO77" s="50">
        <f>(EN$77*EM$77)</f>
        <v>242</v>
      </c>
      <c r="EP77" s="603">
        <v>11</v>
      </c>
      <c r="EQ77" s="50">
        <f>(EP$77*EM$77)</f>
        <v>242</v>
      </c>
    </row>
    <row r="78" spans="1:147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603">
        <f>24.25*0.91+5.75</f>
        <v>27.817499999999999</v>
      </c>
      <c r="DP78" s="50">
        <f>DL$78*DO$78</f>
        <v>611.98500000000001</v>
      </c>
      <c r="DQ78" s="22"/>
      <c r="DR78" s="10" t="s">
        <v>23</v>
      </c>
      <c r="DS78" s="927" t="s">
        <v>984</v>
      </c>
      <c r="DT78" s="928"/>
      <c r="DU78" s="602">
        <v>22</v>
      </c>
      <c r="DV78" s="603">
        <f>24.25*0.91+5.75</f>
        <v>27.817499999999999</v>
      </c>
      <c r="DW78" s="50">
        <f>DU$78*DV$78</f>
        <v>611.98500000000001</v>
      </c>
      <c r="DX78" s="603">
        <f>24.25*0.91+5.75</f>
        <v>27.817499999999999</v>
      </c>
      <c r="DY78" s="50">
        <f>DU$78*DX$78</f>
        <v>611.98500000000001</v>
      </c>
      <c r="DZ78" s="22"/>
      <c r="EA78" s="10" t="s">
        <v>23</v>
      </c>
      <c r="EB78" s="927" t="s">
        <v>984</v>
      </c>
      <c r="EC78" s="928"/>
      <c r="ED78" s="602">
        <v>22</v>
      </c>
      <c r="EE78" s="377">
        <f>'Auxiliar de manutenção '!EE78</f>
        <v>28.931999999999999</v>
      </c>
      <c r="EF78" s="50">
        <f>ED$78*EE$78</f>
        <v>636.50400000000002</v>
      </c>
      <c r="EG78" s="377">
        <f>EE78</f>
        <v>28.931999999999999</v>
      </c>
      <c r="EH78" s="50">
        <f>ED$78*EG$78</f>
        <v>636.50400000000002</v>
      </c>
      <c r="EJ78" s="10" t="s">
        <v>23</v>
      </c>
      <c r="EK78" s="927" t="s">
        <v>984</v>
      </c>
      <c r="EL78" s="928"/>
      <c r="EM78" s="602">
        <v>22</v>
      </c>
      <c r="EN78" s="603">
        <f>EE78</f>
        <v>28.931999999999999</v>
      </c>
      <c r="EO78" s="50">
        <f>EM$78*EN$78</f>
        <v>636.50400000000002</v>
      </c>
      <c r="EP78" s="603">
        <f>EN78</f>
        <v>28.931999999999999</v>
      </c>
      <c r="EQ78" s="50">
        <f>EM$78*EP$78</f>
        <v>636.50400000000002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605"/>
      <c r="DP79" s="50">
        <v>0</v>
      </c>
      <c r="DQ79" s="22"/>
      <c r="DR79" s="10" t="s">
        <v>24</v>
      </c>
      <c r="DS79" s="105" t="s">
        <v>104</v>
      </c>
      <c r="DT79" s="106"/>
      <c r="DU79" s="604"/>
      <c r="DV79" s="605"/>
      <c r="DW79" s="50">
        <v>0</v>
      </c>
      <c r="DX79" s="605"/>
      <c r="DY79" s="50">
        <v>0</v>
      </c>
      <c r="DZ79" s="22"/>
      <c r="EA79" s="10" t="s">
        <v>24</v>
      </c>
      <c r="EB79" s="105" t="s">
        <v>104</v>
      </c>
      <c r="EC79" s="106"/>
      <c r="ED79" s="604"/>
      <c r="EE79" s="605"/>
      <c r="EF79" s="50">
        <v>0</v>
      </c>
      <c r="EG79" s="605"/>
      <c r="EH79" s="50">
        <v>0</v>
      </c>
      <c r="EJ79" s="10" t="s">
        <v>24</v>
      </c>
      <c r="EK79" s="105" t="s">
        <v>104</v>
      </c>
      <c r="EL79" s="106"/>
      <c r="EM79" s="604"/>
      <c r="EN79" s="605"/>
      <c r="EO79" s="50">
        <v>0</v>
      </c>
      <c r="EP79" s="605"/>
      <c r="EQ79" s="50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50">
        <v>0</v>
      </c>
      <c r="DQ80" s="22"/>
      <c r="DR80" s="10" t="s">
        <v>25</v>
      </c>
      <c r="DS80" s="927" t="s">
        <v>59</v>
      </c>
      <c r="DT80" s="928"/>
      <c r="DU80" s="928"/>
      <c r="DV80" s="929"/>
      <c r="DW80" s="50">
        <v>0</v>
      </c>
      <c r="DX80" s="22"/>
      <c r="DY80" s="50">
        <v>0</v>
      </c>
      <c r="DZ80" s="22"/>
      <c r="EA80" s="10" t="s">
        <v>25</v>
      </c>
      <c r="EB80" s="927" t="s">
        <v>59</v>
      </c>
      <c r="EC80" s="928"/>
      <c r="ED80" s="928"/>
      <c r="EE80" s="929"/>
      <c r="EF80" s="50">
        <v>0</v>
      </c>
      <c r="EG80" s="22"/>
      <c r="EH80" s="50">
        <v>0</v>
      </c>
      <c r="EJ80" s="10" t="s">
        <v>25</v>
      </c>
      <c r="EK80" s="927" t="s">
        <v>59</v>
      </c>
      <c r="EL80" s="928"/>
      <c r="EM80" s="928"/>
      <c r="EN80" s="929"/>
      <c r="EO80" s="50">
        <v>0</v>
      </c>
      <c r="EP80" s="22"/>
      <c r="EQ80" s="50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50">
        <v>13.5</v>
      </c>
      <c r="DQ81" s="22"/>
      <c r="DR81" s="10" t="s">
        <v>32</v>
      </c>
      <c r="DS81" s="927" t="s">
        <v>57</v>
      </c>
      <c r="DT81" s="928"/>
      <c r="DU81" s="928"/>
      <c r="DV81" s="929"/>
      <c r="DW81" s="50">
        <v>13.5</v>
      </c>
      <c r="DX81" s="22"/>
      <c r="DY81" s="50">
        <v>13.5</v>
      </c>
      <c r="DZ81" s="22"/>
      <c r="EA81" s="10" t="s">
        <v>32</v>
      </c>
      <c r="EB81" s="927" t="s">
        <v>57</v>
      </c>
      <c r="EC81" s="928"/>
      <c r="ED81" s="928"/>
      <c r="EE81" s="929"/>
      <c r="EF81" s="50">
        <v>13.5</v>
      </c>
      <c r="EG81" s="22"/>
      <c r="EH81" s="50">
        <v>13.5</v>
      </c>
      <c r="EJ81" s="10" t="s">
        <v>32</v>
      </c>
      <c r="EK81" s="927" t="s">
        <v>57</v>
      </c>
      <c r="EL81" s="928"/>
      <c r="EM81" s="928"/>
      <c r="EN81" s="929"/>
      <c r="EO81" s="50">
        <v>13.5</v>
      </c>
      <c r="EP81" s="22"/>
      <c r="EQ81" s="50">
        <v>13.5</v>
      </c>
    </row>
    <row r="82" spans="1:147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50">
        <v>0</v>
      </c>
      <c r="DQ82" s="22"/>
      <c r="DR82" s="10" t="s">
        <v>33</v>
      </c>
      <c r="DS82" s="927" t="s">
        <v>37</v>
      </c>
      <c r="DT82" s="928"/>
      <c r="DU82" s="928"/>
      <c r="DV82" s="929"/>
      <c r="DW82" s="50">
        <v>0</v>
      </c>
      <c r="DX82" s="22"/>
      <c r="DY82" s="50">
        <v>0</v>
      </c>
      <c r="DZ82" s="22"/>
      <c r="EA82" s="10" t="s">
        <v>33</v>
      </c>
      <c r="EB82" s="927" t="s">
        <v>37</v>
      </c>
      <c r="EC82" s="928"/>
      <c r="ED82" s="928"/>
      <c r="EE82" s="929"/>
      <c r="EF82" s="50">
        <v>0</v>
      </c>
      <c r="EG82" s="22"/>
      <c r="EH82" s="50">
        <v>0</v>
      </c>
      <c r="EJ82" s="10" t="s">
        <v>33</v>
      </c>
      <c r="EK82" s="927" t="s">
        <v>37</v>
      </c>
      <c r="EL82" s="928"/>
      <c r="EM82" s="928"/>
      <c r="EN82" s="929"/>
      <c r="EO82" s="50">
        <v>0</v>
      </c>
      <c r="EP82" s="22"/>
      <c r="EQ82" s="50">
        <v>0</v>
      </c>
    </row>
    <row r="83" spans="1:147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50">
        <v>0</v>
      </c>
      <c r="DQ83" s="22"/>
      <c r="DR83" s="10" t="s">
        <v>34</v>
      </c>
      <c r="DS83" s="927" t="s">
        <v>9</v>
      </c>
      <c r="DT83" s="928"/>
      <c r="DU83" s="928"/>
      <c r="DV83" s="929"/>
      <c r="DW83" s="50">
        <v>0</v>
      </c>
      <c r="DX83" s="22"/>
      <c r="DY83" s="50">
        <v>0</v>
      </c>
      <c r="DZ83" s="22"/>
      <c r="EA83" s="10" t="s">
        <v>34</v>
      </c>
      <c r="EB83" s="927" t="s">
        <v>9</v>
      </c>
      <c r="EC83" s="928"/>
      <c r="ED83" s="928"/>
      <c r="EE83" s="929"/>
      <c r="EF83" s="50">
        <v>0</v>
      </c>
      <c r="EG83" s="22"/>
      <c r="EH83" s="50">
        <v>0</v>
      </c>
      <c r="EJ83" s="10" t="s">
        <v>34</v>
      </c>
      <c r="EK83" s="927" t="s">
        <v>9</v>
      </c>
      <c r="EL83" s="928"/>
      <c r="EM83" s="928"/>
      <c r="EN83" s="929"/>
      <c r="EO83" s="50">
        <v>0</v>
      </c>
      <c r="EP83" s="22"/>
      <c r="EQ83" s="50">
        <v>0</v>
      </c>
    </row>
    <row r="84" spans="1:147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11">
        <f>SUM(DP$77:DP$83)</f>
        <v>867.48500000000001</v>
      </c>
      <c r="DQ84" s="40"/>
      <c r="DR84" s="938" t="s">
        <v>40</v>
      </c>
      <c r="DS84" s="938"/>
      <c r="DT84" s="938"/>
      <c r="DU84" s="938"/>
      <c r="DV84" s="938"/>
      <c r="DW84" s="11">
        <f>SUM(DW$77:DW$83)</f>
        <v>867.48500000000001</v>
      </c>
      <c r="DX84" s="40"/>
      <c r="DY84" s="11">
        <f>SUM(DY$77:DY$83)</f>
        <v>867.48500000000001</v>
      </c>
      <c r="DZ84" s="40"/>
      <c r="EA84" s="938" t="s">
        <v>40</v>
      </c>
      <c r="EB84" s="938"/>
      <c r="EC84" s="938"/>
      <c r="ED84" s="938"/>
      <c r="EE84" s="938"/>
      <c r="EF84" s="11">
        <f>SUM(EF$77:EF$83)</f>
        <v>892.00400000000002</v>
      </c>
      <c r="EG84" s="40"/>
      <c r="EH84" s="11">
        <f>SUM(EH$77:EH$83)</f>
        <v>892.00400000000002</v>
      </c>
      <c r="EJ84" s="938" t="s">
        <v>40</v>
      </c>
      <c r="EK84" s="938"/>
      <c r="EL84" s="938"/>
      <c r="EM84" s="938"/>
      <c r="EN84" s="938"/>
      <c r="EO84" s="11">
        <f>SUM(EO$77:EO$83)</f>
        <v>892.00400000000002</v>
      </c>
      <c r="EP84" s="40"/>
      <c r="EQ84" s="11">
        <f>SUM(EQ$77:EQ$83)</f>
        <v>892.00400000000002</v>
      </c>
    </row>
    <row r="85" spans="1:147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535"/>
      <c r="DQ85" s="535"/>
      <c r="DR85" s="224"/>
      <c r="DS85" s="1111"/>
      <c r="DT85" s="1112"/>
      <c r="DU85" s="1112"/>
      <c r="DV85" s="1112"/>
      <c r="DW85" s="1112"/>
      <c r="DX85" s="535"/>
      <c r="DY85" s="535"/>
      <c r="DZ85" s="535"/>
      <c r="EA85" s="224"/>
      <c r="EB85" s="1111"/>
      <c r="EC85" s="1112"/>
      <c r="ED85" s="1112"/>
      <c r="EE85" s="1112"/>
      <c r="EF85" s="1112"/>
      <c r="EG85" s="535"/>
      <c r="EH85" s="535"/>
      <c r="EJ85" s="224"/>
      <c r="EK85" s="1111"/>
      <c r="EL85" s="1112"/>
      <c r="EM85" s="1112"/>
      <c r="EN85" s="1112"/>
      <c r="EO85" s="1112"/>
      <c r="EP85" s="535"/>
      <c r="EQ85" s="535"/>
    </row>
    <row r="86" spans="1:147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490"/>
      <c r="DQ86" s="490"/>
      <c r="DR86" s="224"/>
      <c r="DS86" s="1113"/>
      <c r="DT86" s="959"/>
      <c r="DU86" s="959"/>
      <c r="DV86" s="959"/>
      <c r="DW86" s="959"/>
      <c r="DX86" s="490"/>
      <c r="DY86" s="490"/>
      <c r="DZ86" s="490"/>
      <c r="EA86" s="224"/>
      <c r="EB86" s="1113"/>
      <c r="EC86" s="959"/>
      <c r="ED86" s="959"/>
      <c r="EE86" s="959"/>
      <c r="EF86" s="959"/>
      <c r="EG86" s="490"/>
      <c r="EH86" s="490"/>
      <c r="EJ86" s="224"/>
      <c r="EK86" s="1113"/>
      <c r="EL86" s="959"/>
      <c r="EM86" s="959"/>
      <c r="EN86" s="959"/>
      <c r="EO86" s="959"/>
      <c r="EP86" s="490"/>
      <c r="EQ86" s="490"/>
    </row>
    <row r="87" spans="1:147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491"/>
      <c r="DQ87" s="491"/>
      <c r="DR87" s="224"/>
      <c r="DS87" s="1114"/>
      <c r="DT87" s="1115"/>
      <c r="DU87" s="1115"/>
      <c r="DV87" s="1115"/>
      <c r="DW87" s="1115"/>
      <c r="DX87" s="491"/>
      <c r="DY87" s="491"/>
      <c r="DZ87" s="491"/>
      <c r="EA87" s="224"/>
      <c r="EB87" s="1114"/>
      <c r="EC87" s="1115"/>
      <c r="ED87" s="1115"/>
      <c r="EE87" s="1115"/>
      <c r="EF87" s="1115"/>
      <c r="EG87" s="491"/>
      <c r="EH87" s="491"/>
      <c r="EJ87" s="224"/>
      <c r="EK87" s="1114"/>
      <c r="EL87" s="1115"/>
      <c r="EM87" s="1115"/>
      <c r="EN87" s="1115"/>
      <c r="EO87" s="1115"/>
      <c r="EP87" s="491"/>
      <c r="EQ87" s="491"/>
    </row>
    <row r="88" spans="1:147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52"/>
      <c r="DP88" s="40"/>
      <c r="DQ88" s="40"/>
      <c r="DR88" s="52"/>
      <c r="DS88" s="52"/>
      <c r="DT88" s="52"/>
      <c r="DU88" s="52"/>
      <c r="DV88" s="52"/>
      <c r="DW88" s="40"/>
      <c r="DX88" s="52"/>
      <c r="DY88" s="40"/>
      <c r="DZ88" s="40"/>
      <c r="EA88" s="52"/>
      <c r="EB88" s="52"/>
      <c r="EC88" s="52"/>
      <c r="ED88" s="52"/>
      <c r="EE88" s="52"/>
      <c r="EF88" s="40"/>
      <c r="EG88" s="52"/>
      <c r="EH88" s="40"/>
      <c r="EJ88" s="52"/>
      <c r="EK88" s="52"/>
      <c r="EL88" s="52"/>
      <c r="EM88" s="52"/>
      <c r="EN88" s="52"/>
      <c r="EO88" s="40"/>
      <c r="EP88" s="52"/>
      <c r="EQ88" s="40"/>
    </row>
    <row r="89" spans="1:147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52"/>
      <c r="DQ89" s="52"/>
      <c r="DR89" s="949" t="s">
        <v>103</v>
      </c>
      <c r="DS89" s="949"/>
      <c r="DT89" s="949"/>
      <c r="DU89" s="949"/>
      <c r="DV89" s="949"/>
      <c r="DW89" s="949"/>
      <c r="DX89" s="52"/>
      <c r="DY89" s="52"/>
      <c r="DZ89" s="52"/>
      <c r="EA89" s="949" t="s">
        <v>103</v>
      </c>
      <c r="EB89" s="949"/>
      <c r="EC89" s="949"/>
      <c r="ED89" s="949"/>
      <c r="EE89" s="949"/>
      <c r="EF89" s="949"/>
      <c r="EG89" s="52"/>
      <c r="EH89" s="52"/>
      <c r="EJ89" s="949" t="s">
        <v>103</v>
      </c>
      <c r="EK89" s="949"/>
      <c r="EL89" s="949"/>
      <c r="EM89" s="949"/>
      <c r="EN89" s="949"/>
      <c r="EO89" s="949"/>
      <c r="EP89" s="52"/>
      <c r="EQ89" s="52"/>
    </row>
    <row r="90" spans="1:147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11" t="s">
        <v>8</v>
      </c>
      <c r="DQ90" s="40"/>
      <c r="DR90" s="922" t="s">
        <v>84</v>
      </c>
      <c r="DS90" s="923"/>
      <c r="DT90" s="923"/>
      <c r="DU90" s="923"/>
      <c r="DV90" s="924"/>
      <c r="DW90" s="11" t="s">
        <v>8</v>
      </c>
      <c r="DX90" s="40"/>
      <c r="DY90" s="11" t="s">
        <v>8</v>
      </c>
      <c r="DZ90" s="40"/>
      <c r="EA90" s="922" t="s">
        <v>84</v>
      </c>
      <c r="EB90" s="923"/>
      <c r="EC90" s="923"/>
      <c r="ED90" s="923"/>
      <c r="EE90" s="924"/>
      <c r="EF90" s="11" t="s">
        <v>8</v>
      </c>
      <c r="EG90" s="40"/>
      <c r="EH90" s="11" t="s">
        <v>8</v>
      </c>
      <c r="EJ90" s="922" t="s">
        <v>84</v>
      </c>
      <c r="EK90" s="923"/>
      <c r="EL90" s="923"/>
      <c r="EM90" s="923"/>
      <c r="EN90" s="924"/>
      <c r="EO90" s="11" t="s">
        <v>8</v>
      </c>
      <c r="EP90" s="40"/>
      <c r="EQ90" s="11" t="s">
        <v>8</v>
      </c>
    </row>
    <row r="91" spans="1:147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615.38780255333336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630.52634249614539</v>
      </c>
      <c r="O91" s="10" t="s">
        <v>77</v>
      </c>
      <c r="P91" s="1116" t="s">
        <v>79</v>
      </c>
      <c r="Q91" s="1117"/>
      <c r="R91" s="1117"/>
      <c r="S91" s="1118"/>
      <c r="T91" s="11">
        <f>T57</f>
        <v>630.52634249614539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630.52634249614539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654.48634351099872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654.48634351099872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679.29137593006567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679.29137593006567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679.29137593006567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721.67915778810186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721.67915778810186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721.67915778810186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721.67915778810186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763.99901050854487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763.99901050854487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797.08016766356479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827.73709718908663</v>
      </c>
      <c r="DO91" s="40"/>
      <c r="DP91" s="11">
        <f>DP$57</f>
        <v>797.08016766356479</v>
      </c>
      <c r="DQ91" s="40"/>
      <c r="DR91" s="10" t="s">
        <v>77</v>
      </c>
      <c r="DS91" s="1116" t="s">
        <v>79</v>
      </c>
      <c r="DT91" s="1117"/>
      <c r="DU91" s="1117"/>
      <c r="DV91" s="1118"/>
      <c r="DW91" s="11">
        <f>DW$57</f>
        <v>827.73709718908663</v>
      </c>
      <c r="DX91" s="40"/>
      <c r="DY91" s="11">
        <f>DY$57</f>
        <v>797.08016766356479</v>
      </c>
      <c r="DZ91" s="40"/>
      <c r="EA91" s="10" t="s">
        <v>77</v>
      </c>
      <c r="EB91" s="1116" t="s">
        <v>79</v>
      </c>
      <c r="EC91" s="1117"/>
      <c r="ED91" s="1117"/>
      <c r="EE91" s="1118"/>
      <c r="EF91" s="11">
        <f>EF$57</f>
        <v>859.68774914058531</v>
      </c>
      <c r="EG91" s="40"/>
      <c r="EH91" s="11">
        <f>EH$57</f>
        <v>827.84746213537835</v>
      </c>
      <c r="EJ91" s="10" t="s">
        <v>77</v>
      </c>
      <c r="EK91" s="1116" t="s">
        <v>79</v>
      </c>
      <c r="EL91" s="1117"/>
      <c r="EM91" s="1117"/>
      <c r="EN91" s="1118"/>
      <c r="EO91" s="11">
        <f>EO$57</f>
        <v>859.68774914058531</v>
      </c>
      <c r="EP91" s="40"/>
      <c r="EQ91" s="11">
        <f>EQ$57</f>
        <v>827.84746213537835</v>
      </c>
    </row>
    <row r="92" spans="1:147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430.53582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441.12700117200001</v>
      </c>
      <c r="O92" s="10" t="s">
        <v>80</v>
      </c>
      <c r="P92" s="1116" t="s">
        <v>81</v>
      </c>
      <c r="Q92" s="1117"/>
      <c r="R92" s="1117"/>
      <c r="S92" s="1118"/>
      <c r="T92" s="11">
        <f>T70</f>
        <v>441.12700117200001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441.12700117200001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457.88982721653588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457.88982721653588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475.24385166804279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475.24385166804279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475.24385166804279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504.89906801212868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504.89906801212868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504.89906801212868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504.89906801212868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534.50675997104759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534.50675997104759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557.65090267779397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579.09901431924766</v>
      </c>
      <c r="DO92" s="40"/>
      <c r="DP92" s="11">
        <f>DP$70</f>
        <v>557.65090267779397</v>
      </c>
      <c r="DQ92" s="40"/>
      <c r="DR92" s="10" t="s">
        <v>80</v>
      </c>
      <c r="DS92" s="1116" t="s">
        <v>81</v>
      </c>
      <c r="DT92" s="1117"/>
      <c r="DU92" s="1117"/>
      <c r="DV92" s="1118"/>
      <c r="DW92" s="11">
        <f>DW$70</f>
        <v>579.09901431924766</v>
      </c>
      <c r="DX92" s="40"/>
      <c r="DY92" s="11">
        <f>DY$70</f>
        <v>557.65090267779397</v>
      </c>
      <c r="DZ92" s="40"/>
      <c r="EA92" s="10" t="s">
        <v>80</v>
      </c>
      <c r="EB92" s="1116" t="s">
        <v>81</v>
      </c>
      <c r="EC92" s="1117"/>
      <c r="ED92" s="1117"/>
      <c r="EE92" s="1118"/>
      <c r="EF92" s="11">
        <f>EF$70</f>
        <v>601.45223627197038</v>
      </c>
      <c r="EG92" s="40"/>
      <c r="EH92" s="11">
        <f>EH$70</f>
        <v>579.17622752115676</v>
      </c>
      <c r="EJ92" s="10" t="s">
        <v>80</v>
      </c>
      <c r="EK92" s="1116" t="s">
        <v>81</v>
      </c>
      <c r="EL92" s="1117"/>
      <c r="EM92" s="1117"/>
      <c r="EN92" s="1118"/>
      <c r="EO92" s="11">
        <f>EO$70</f>
        <v>601.45223627197038</v>
      </c>
      <c r="EP92" s="40"/>
      <c r="EQ92" s="11">
        <f>EQ$70</f>
        <v>579.17622752115676</v>
      </c>
    </row>
    <row r="93" spans="1:147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1">
        <f>DP$84</f>
        <v>867.48500000000001</v>
      </c>
      <c r="DQ93" s="40"/>
      <c r="DR93" s="10" t="s">
        <v>83</v>
      </c>
      <c r="DS93" s="1116" t="s">
        <v>36</v>
      </c>
      <c r="DT93" s="1117"/>
      <c r="DU93" s="1117"/>
      <c r="DV93" s="1118"/>
      <c r="DW93" s="11">
        <f>DW$84</f>
        <v>867.48500000000001</v>
      </c>
      <c r="DX93" s="40"/>
      <c r="DY93" s="11">
        <f>DY$84</f>
        <v>867.48500000000001</v>
      </c>
      <c r="DZ93" s="40"/>
      <c r="EA93" s="10" t="s">
        <v>83</v>
      </c>
      <c r="EB93" s="1116" t="s">
        <v>36</v>
      </c>
      <c r="EC93" s="1117"/>
      <c r="ED93" s="1117"/>
      <c r="EE93" s="1118"/>
      <c r="EF93" s="11">
        <f>EF$84</f>
        <v>892.00400000000002</v>
      </c>
      <c r="EG93" s="40"/>
      <c r="EH93" s="11">
        <f>EH$84</f>
        <v>892.00400000000002</v>
      </c>
      <c r="EJ93" s="10" t="s">
        <v>83</v>
      </c>
      <c r="EK93" s="1116" t="s">
        <v>36</v>
      </c>
      <c r="EL93" s="1117"/>
      <c r="EM93" s="1117"/>
      <c r="EN93" s="1118"/>
      <c r="EO93" s="11">
        <f>EO$84</f>
        <v>892.00400000000002</v>
      </c>
      <c r="EP93" s="40"/>
      <c r="EQ93" s="11">
        <f>EQ$84</f>
        <v>892.00400000000002</v>
      </c>
    </row>
    <row r="94" spans="1:147" x14ac:dyDescent="0.2">
      <c r="A94" s="922" t="s">
        <v>40</v>
      </c>
      <c r="B94" s="923"/>
      <c r="C94" s="923"/>
      <c r="D94" s="923"/>
      <c r="E94" s="924"/>
      <c r="F94" s="11">
        <f>SUM(F91:F93)</f>
        <v>1716.3546225533335</v>
      </c>
      <c r="G94" s="215"/>
      <c r="H94" s="922" t="s">
        <v>40</v>
      </c>
      <c r="I94" s="923"/>
      <c r="J94" s="923"/>
      <c r="K94" s="923"/>
      <c r="L94" s="924"/>
      <c r="M94" s="11">
        <f>SUM(M91:M93)</f>
        <v>1752.0723436681455</v>
      </c>
      <c r="O94" s="922" t="s">
        <v>40</v>
      </c>
      <c r="P94" s="923"/>
      <c r="Q94" s="923"/>
      <c r="R94" s="923"/>
      <c r="S94" s="924"/>
      <c r="T94" s="11">
        <f>SUM(T91:T93)</f>
        <v>1752.0723436681455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1752.0723436681455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1827.0623707275345</v>
      </c>
      <c r="AJ94" s="922" t="s">
        <v>40</v>
      </c>
      <c r="AK94" s="923"/>
      <c r="AL94" s="923"/>
      <c r="AM94" s="923"/>
      <c r="AN94" s="924"/>
      <c r="AO94" s="11">
        <f>SUM(AO91:AO93)</f>
        <v>1827.0623707275345</v>
      </c>
      <c r="AQ94" s="922" t="s">
        <v>40</v>
      </c>
      <c r="AR94" s="923"/>
      <c r="AS94" s="923"/>
      <c r="AT94" s="923"/>
      <c r="AU94" s="924"/>
      <c r="AV94" s="11">
        <f>SUM(AV91:AV93)</f>
        <v>1869.2214275981087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1869.2214275981087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1869.2214275981087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2012.4982258002306</v>
      </c>
      <c r="BS94" s="922" t="s">
        <v>40</v>
      </c>
      <c r="BT94" s="923"/>
      <c r="BU94" s="923"/>
      <c r="BV94" s="923"/>
      <c r="BW94" s="924"/>
      <c r="BX94" s="11">
        <f>SUM(BX$91:BX$93)</f>
        <v>2012.4982258002306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2012.4982258002306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2012.4982258002306</v>
      </c>
      <c r="CN94" s="922" t="s">
        <v>40</v>
      </c>
      <c r="CO94" s="923"/>
      <c r="CP94" s="923"/>
      <c r="CQ94" s="923"/>
      <c r="CR94" s="924"/>
      <c r="CS94" s="11">
        <f>SUM(CS$91:CS$93)</f>
        <v>2084.4257704795923</v>
      </c>
      <c r="CU94" s="922" t="s">
        <v>40</v>
      </c>
      <c r="CV94" s="923"/>
      <c r="CW94" s="923"/>
      <c r="CX94" s="923"/>
      <c r="CY94" s="924"/>
      <c r="CZ94" s="11">
        <f>SUM(CZ$91:CZ$93)</f>
        <v>2084.4257704795923</v>
      </c>
      <c r="DB94" s="922" t="s">
        <v>40</v>
      </c>
      <c r="DC94" s="923"/>
      <c r="DD94" s="923"/>
      <c r="DE94" s="923"/>
      <c r="DF94" s="924"/>
      <c r="DG94" s="11">
        <f>SUM(DG$91:DG$93)</f>
        <v>2222.2160703413588</v>
      </c>
      <c r="DI94" s="922" t="s">
        <v>40</v>
      </c>
      <c r="DJ94" s="923"/>
      <c r="DK94" s="923"/>
      <c r="DL94" s="923"/>
      <c r="DM94" s="924"/>
      <c r="DN94" s="11">
        <f>SUM(DN$91:DN$93)</f>
        <v>2274.3211115083345</v>
      </c>
      <c r="DO94" s="40"/>
      <c r="DP94" s="11">
        <f>SUM(DP$91:DP$93)</f>
        <v>2222.2160703413588</v>
      </c>
      <c r="DQ94" s="40"/>
      <c r="DR94" s="922" t="s">
        <v>40</v>
      </c>
      <c r="DS94" s="923"/>
      <c r="DT94" s="923"/>
      <c r="DU94" s="923"/>
      <c r="DV94" s="924"/>
      <c r="DW94" s="11">
        <f>SUM(DW$91:DW$93)</f>
        <v>2274.3211115083345</v>
      </c>
      <c r="DX94" s="40"/>
      <c r="DY94" s="11">
        <f>SUM(DY$91:DY$93)</f>
        <v>2222.2160703413588</v>
      </c>
      <c r="DZ94" s="40"/>
      <c r="EA94" s="922" t="s">
        <v>40</v>
      </c>
      <c r="EB94" s="923"/>
      <c r="EC94" s="923"/>
      <c r="ED94" s="923"/>
      <c r="EE94" s="924"/>
      <c r="EF94" s="11">
        <f>SUM(EF$91:EF$93)</f>
        <v>2353.1439854125556</v>
      </c>
      <c r="EG94" s="40"/>
      <c r="EH94" s="11">
        <f>SUM(EH$91:EH$93)</f>
        <v>2299.0276896565351</v>
      </c>
      <c r="EJ94" s="922" t="s">
        <v>40</v>
      </c>
      <c r="EK94" s="923"/>
      <c r="EL94" s="923"/>
      <c r="EM94" s="923"/>
      <c r="EN94" s="924"/>
      <c r="EO94" s="11">
        <f>SUM(EO$91:EO$93)</f>
        <v>2353.1439854125556</v>
      </c>
      <c r="EP94" s="40"/>
      <c r="EQ94" s="11">
        <f>SUM(EQ$91:EQ$93)</f>
        <v>2299.0276896565351</v>
      </c>
    </row>
    <row r="95" spans="1:147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52"/>
      <c r="DP95" s="40"/>
      <c r="DQ95" s="40"/>
      <c r="DR95" s="52"/>
      <c r="DS95" s="52"/>
      <c r="DT95" s="52"/>
      <c r="DU95" s="52"/>
      <c r="DV95" s="52"/>
      <c r="DW95" s="40"/>
      <c r="DX95" s="52"/>
      <c r="DY95" s="40"/>
      <c r="DZ95" s="40"/>
      <c r="EA95" s="52"/>
      <c r="EB95" s="52"/>
      <c r="EC95" s="52"/>
      <c r="ED95" s="52"/>
      <c r="EE95" s="52"/>
      <c r="EF95" s="40"/>
      <c r="EG95" s="52"/>
      <c r="EH95" s="40"/>
      <c r="EJ95" s="52"/>
      <c r="EK95" s="52"/>
      <c r="EL95" s="52"/>
      <c r="EM95" s="52"/>
      <c r="EN95" s="52"/>
      <c r="EO95" s="40"/>
      <c r="EP95" s="52"/>
      <c r="EQ95" s="40"/>
    </row>
    <row r="96" spans="1:147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52"/>
      <c r="DP96" s="40"/>
      <c r="DQ96" s="40"/>
      <c r="DR96" s="52"/>
      <c r="DS96" s="52"/>
      <c r="DT96" s="52"/>
      <c r="DU96" s="52"/>
      <c r="DV96" s="52"/>
      <c r="DW96" s="40"/>
      <c r="DX96" s="52"/>
      <c r="DY96" s="40"/>
      <c r="DZ96" s="40"/>
      <c r="EA96" s="52"/>
      <c r="EB96" s="52"/>
      <c r="EC96" s="52"/>
      <c r="ED96" s="52"/>
      <c r="EE96" s="52"/>
      <c r="EF96" s="40"/>
      <c r="EG96" s="52"/>
      <c r="EH96" s="40"/>
      <c r="EJ96" s="52"/>
      <c r="EK96" s="52"/>
      <c r="EL96" s="52"/>
      <c r="EM96" s="52"/>
      <c r="EN96" s="52"/>
      <c r="EO96" s="40"/>
      <c r="EP96" s="52"/>
      <c r="EQ96" s="40"/>
    </row>
    <row r="97" spans="1:147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52"/>
      <c r="DQ97" s="52"/>
      <c r="DR97" s="925" t="s">
        <v>108</v>
      </c>
      <c r="DS97" s="925"/>
      <c r="DT97" s="925"/>
      <c r="DU97" s="925"/>
      <c r="DV97" s="925"/>
      <c r="DW97" s="925"/>
      <c r="DX97" s="52"/>
      <c r="DY97" s="52"/>
      <c r="DZ97" s="52"/>
      <c r="EA97" s="925" t="s">
        <v>108</v>
      </c>
      <c r="EB97" s="925"/>
      <c r="EC97" s="925"/>
      <c r="ED97" s="925"/>
      <c r="EE97" s="925"/>
      <c r="EF97" s="925"/>
      <c r="EG97" s="52"/>
      <c r="EH97" s="52"/>
      <c r="EJ97" s="925" t="s">
        <v>108</v>
      </c>
      <c r="EK97" s="925"/>
      <c r="EL97" s="925"/>
      <c r="EM97" s="925"/>
      <c r="EN97" s="925"/>
      <c r="EO97" s="925"/>
      <c r="EP97" s="52"/>
      <c r="EQ97" s="52"/>
    </row>
    <row r="98" spans="1:147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41"/>
      <c r="DP98" s="22"/>
      <c r="DQ98" s="22"/>
      <c r="DR98" s="41"/>
      <c r="DS98" s="41"/>
      <c r="DT98" s="41"/>
      <c r="DU98" s="41"/>
      <c r="DV98" s="41"/>
      <c r="DW98" s="22"/>
      <c r="DX98" s="41"/>
      <c r="DY98" s="22"/>
      <c r="DZ98" s="22"/>
      <c r="EA98" s="41"/>
      <c r="EB98" s="41"/>
      <c r="EC98" s="41"/>
      <c r="ED98" s="41"/>
      <c r="EE98" s="41"/>
      <c r="EF98" s="22"/>
      <c r="EG98" s="41"/>
      <c r="EH98" s="22"/>
      <c r="EJ98" s="41"/>
      <c r="EK98" s="41"/>
      <c r="EL98" s="41"/>
      <c r="EM98" s="41"/>
      <c r="EN98" s="41"/>
      <c r="EO98" s="22"/>
      <c r="EP98" s="41"/>
      <c r="EQ98" s="22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51" t="s">
        <v>7</v>
      </c>
      <c r="DP99" s="11" t="s">
        <v>8</v>
      </c>
      <c r="DQ99" s="40"/>
      <c r="DR99" s="51">
        <v>3</v>
      </c>
      <c r="DS99" s="938" t="s">
        <v>43</v>
      </c>
      <c r="DT99" s="938"/>
      <c r="DU99" s="938"/>
      <c r="DV99" s="51" t="s">
        <v>7</v>
      </c>
      <c r="DW99" s="11" t="s">
        <v>8</v>
      </c>
      <c r="DX99" s="51" t="s">
        <v>7</v>
      </c>
      <c r="DY99" s="11" t="s">
        <v>8</v>
      </c>
      <c r="DZ99" s="40"/>
      <c r="EA99" s="51">
        <v>3</v>
      </c>
      <c r="EB99" s="938" t="s">
        <v>43</v>
      </c>
      <c r="EC99" s="938"/>
      <c r="ED99" s="938"/>
      <c r="EE99" s="51" t="s">
        <v>7</v>
      </c>
      <c r="EF99" s="11" t="s">
        <v>8</v>
      </c>
      <c r="EG99" s="51" t="s">
        <v>7</v>
      </c>
      <c r="EH99" s="11" t="s">
        <v>8</v>
      </c>
      <c r="EJ99" s="51">
        <v>3</v>
      </c>
      <c r="EK99" s="938" t="s">
        <v>43</v>
      </c>
      <c r="EL99" s="938"/>
      <c r="EM99" s="938"/>
      <c r="EN99" s="51" t="s">
        <v>7</v>
      </c>
      <c r="EO99" s="11" t="s">
        <v>8</v>
      </c>
      <c r="EP99" s="51" t="s">
        <v>7</v>
      </c>
      <c r="EQ99" s="11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10.754791666666668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11.019359541666667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1.1019359541666669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11.019359541666667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11.438095204249999</v>
      </c>
      <c r="AJ100" s="155" t="s">
        <v>22</v>
      </c>
      <c r="AK100" s="1012" t="s">
        <v>109</v>
      </c>
      <c r="AL100" s="1012"/>
      <c r="AM100" s="1012"/>
      <c r="AN100" s="383">
        <f>E100*10%</f>
        <v>4.1666666666666669E-4</v>
      </c>
      <c r="AO100" s="38">
        <f>AN100*AO$44</f>
        <v>1.1438095204249998</v>
      </c>
      <c r="AQ100" s="155" t="s">
        <v>22</v>
      </c>
      <c r="AR100" s="1012" t="s">
        <v>109</v>
      </c>
      <c r="AS100" s="1012"/>
      <c r="AT100" s="1012"/>
      <c r="AU100" s="382">
        <f>L100*10%</f>
        <v>4.1666666666666669E-4</v>
      </c>
      <c r="AV100" s="38">
        <f>AU100*AV$44</f>
        <v>1.1871599012491076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1.1871599012491074</v>
      </c>
      <c r="BD100" s="22"/>
      <c r="BE100" s="10" t="s">
        <v>22</v>
      </c>
      <c r="BF100" s="939" t="s">
        <v>109</v>
      </c>
      <c r="BG100" s="939"/>
      <c r="BH100" s="939"/>
      <c r="BI100" s="606">
        <f>L100*10%</f>
        <v>4.1666666666666669E-4</v>
      </c>
      <c r="BJ100" s="50">
        <f>BI$100*BJ$44</f>
        <v>1.1871599012491076</v>
      </c>
      <c r="BK100" s="22"/>
      <c r="BL100" s="10" t="s">
        <v>22</v>
      </c>
      <c r="BM100" s="939" t="s">
        <v>109</v>
      </c>
      <c r="BN100" s="939"/>
      <c r="BO100" s="939"/>
      <c r="BP100" s="606">
        <f>L100*10%</f>
        <v>4.1666666666666669E-4</v>
      </c>
      <c r="BQ100" s="50">
        <f>BP$100*BQ$44</f>
        <v>1.261238679087052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1.261238679087052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1.261238679087052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1.261238679087052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1.3351987409348711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1.3351987409348711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1.393012846417351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1.4465902635872492</v>
      </c>
      <c r="DO100" s="606">
        <f>1*(1/12)*0.05/10</f>
        <v>4.1666666666666664E-4</v>
      </c>
      <c r="DP100" s="50">
        <f>DO$100*$DP$44</f>
        <v>1.393012846417351</v>
      </c>
      <c r="DQ100" s="22"/>
      <c r="DR100" s="10" t="s">
        <v>22</v>
      </c>
      <c r="DS100" s="939" t="s">
        <v>109</v>
      </c>
      <c r="DT100" s="939"/>
      <c r="DU100" s="939"/>
      <c r="DV100" s="606">
        <f>1*(1/12)*0.05/10</f>
        <v>4.1666666666666664E-4</v>
      </c>
      <c r="DW100" s="50">
        <f>DV$100*$DW$44</f>
        <v>1.4465902635872492</v>
      </c>
      <c r="DX100" s="606">
        <f>1*(1/12)*0.05/10</f>
        <v>4.1666666666666664E-4</v>
      </c>
      <c r="DY100" s="50">
        <f>DX$100*$DY$44</f>
        <v>1.393012846417351</v>
      </c>
      <c r="DZ100" s="22"/>
      <c r="EA100" s="10" t="s">
        <v>22</v>
      </c>
      <c r="EB100" s="939" t="s">
        <v>109</v>
      </c>
      <c r="EC100" s="939"/>
      <c r="ED100" s="939"/>
      <c r="EE100" s="606">
        <f>1*(1/12)*0.05/10</f>
        <v>4.1666666666666664E-4</v>
      </c>
      <c r="EF100" s="50">
        <f>EE$100*$EF$44</f>
        <v>1.5024286477617168</v>
      </c>
      <c r="EG100" s="606">
        <f>1*(1/12)*0.05/10</f>
        <v>4.1666666666666664E-4</v>
      </c>
      <c r="EH100" s="50">
        <f>EG$100*$EH$44</f>
        <v>1.4467831422890605</v>
      </c>
      <c r="EJ100" s="10" t="s">
        <v>22</v>
      </c>
      <c r="EK100" s="939" t="s">
        <v>109</v>
      </c>
      <c r="EL100" s="939"/>
      <c r="EM100" s="939"/>
      <c r="EN100" s="383">
        <f>(2*E100)/60+E100*10%</f>
        <v>5.5555555555555556E-4</v>
      </c>
      <c r="EO100" s="50">
        <f>EN$100*$EO$44</f>
        <v>2.0032381970156226</v>
      </c>
      <c r="EP100" s="606">
        <f>EN100</f>
        <v>5.5555555555555556E-4</v>
      </c>
      <c r="EQ100" s="50">
        <f>EP$100*$EQ$44</f>
        <v>1.9290441897187476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0.86038333333333339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0.88154876333333332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8.815487633333334E-2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0.88154876333333332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0.91504761633999987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9.1504761633999995E-2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9.4972792099928607E-2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9.4972792099928607E-2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9.4972792099928607E-2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0.10089909432696417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0.10089909432696417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0.10089909432696417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0.10089909432696417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0.10681589927478971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0.10681589927478971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0.1114410277133881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0.11572722108697996</v>
      </c>
      <c r="DO101" s="606">
        <f>DO69*DO100</f>
        <v>3.3333333333333335E-5</v>
      </c>
      <c r="DP101" s="50">
        <f>DO$101*$DP$44</f>
        <v>0.1114410277133881</v>
      </c>
      <c r="DQ101" s="22"/>
      <c r="DR101" s="10" t="s">
        <v>23</v>
      </c>
      <c r="DS101" s="940" t="s">
        <v>110</v>
      </c>
      <c r="DT101" s="940"/>
      <c r="DU101" s="940"/>
      <c r="DV101" s="606">
        <f>DV69*DV100</f>
        <v>3.3333333333333335E-5</v>
      </c>
      <c r="DW101" s="50">
        <f>DV$101*$DW$44</f>
        <v>0.11572722108697996</v>
      </c>
      <c r="DX101" s="606">
        <f>DX69*DX100</f>
        <v>3.3333333333333335E-5</v>
      </c>
      <c r="DY101" s="50">
        <f>DX$101*$DY$44</f>
        <v>0.1114410277133881</v>
      </c>
      <c r="DZ101" s="22"/>
      <c r="EA101" s="10" t="s">
        <v>23</v>
      </c>
      <c r="EB101" s="940" t="s">
        <v>110</v>
      </c>
      <c r="EC101" s="940"/>
      <c r="ED101" s="940"/>
      <c r="EE101" s="606">
        <f>EE69*EE100</f>
        <v>3.3333333333333335E-5</v>
      </c>
      <c r="EF101" s="50">
        <f>EE$101*$EF$44</f>
        <v>0.12019429182093735</v>
      </c>
      <c r="EG101" s="606">
        <f>EG69*EG100</f>
        <v>3.3333333333333335E-5</v>
      </c>
      <c r="EH101" s="50">
        <f>EG$101*$EH$44</f>
        <v>0.11574265138312485</v>
      </c>
      <c r="EJ101" s="10" t="s">
        <v>23</v>
      </c>
      <c r="EK101" s="940" t="s">
        <v>110</v>
      </c>
      <c r="EL101" s="940"/>
      <c r="EM101" s="940"/>
      <c r="EN101" s="606">
        <f>EN69*EN100</f>
        <v>4.4444444444444447E-5</v>
      </c>
      <c r="EO101" s="50">
        <f>EN$101*$EO$44</f>
        <v>0.1602590557612498</v>
      </c>
      <c r="EP101" s="606">
        <f>EP69*EP100</f>
        <v>4.4444444444444447E-5</v>
      </c>
      <c r="EQ101" s="50">
        <f>EP$101*$EQ$44</f>
        <v>0.1543235351774998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89.82401999999999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92.033690891999996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92.033690891999996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92.033690891999996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95.530971145895975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95.530971145895975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99.151594952325453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99.151594952325453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99.151594952325453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105.33865447735057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105.33865447735057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105.33865447735057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105.33865447735057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111.51579884288044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111.51579884288044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116.34443293277715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120.81921881480706</v>
      </c>
      <c r="DO102" s="1">
        <f>(0.08*0.4*0.9)*(1+(5/56)+(5/56)+(5/56/3))</f>
        <v>3.4799999999999998E-2</v>
      </c>
      <c r="DP102" s="50">
        <f>DO$102*$DP$44</f>
        <v>116.34443293277715</v>
      </c>
      <c r="DQ102" s="22"/>
      <c r="DR102" s="10" t="s">
        <v>24</v>
      </c>
      <c r="DS102" s="940" t="s">
        <v>111</v>
      </c>
      <c r="DT102" s="940"/>
      <c r="DU102" s="940"/>
      <c r="DV102" s="1">
        <f>(0.08*0.4*0.9)*(1+(5/56)+(5/56)+(5/56/3))</f>
        <v>3.4799999999999998E-2</v>
      </c>
      <c r="DW102" s="50">
        <f>DV$102*$DW$44</f>
        <v>120.81921881480706</v>
      </c>
      <c r="DX102" s="1">
        <f>(0.08*0.4*0.9)*(1+(5/56)+(5/56)+(5/56/3))</f>
        <v>3.4799999999999998E-2</v>
      </c>
      <c r="DY102" s="50">
        <f>DX$102*$DY$44</f>
        <v>116.34443293277715</v>
      </c>
      <c r="DZ102" s="22"/>
      <c r="EA102" s="10" t="s">
        <v>24</v>
      </c>
      <c r="EB102" s="940" t="s">
        <v>111</v>
      </c>
      <c r="EC102" s="940"/>
      <c r="ED102" s="940"/>
      <c r="EE102" s="1">
        <f>(0.08*0.4*0.9)*(1+(5/56)+(5/56)+(5/56/3))</f>
        <v>3.4799999999999998E-2</v>
      </c>
      <c r="EF102" s="50">
        <f>EE$102*$EF$44</f>
        <v>125.48284066105857</v>
      </c>
      <c r="EG102" s="1">
        <f>(0.08*0.4*0.9)*(1+(5/56)+(5/56)+(5/56/3))</f>
        <v>3.4799999999999998E-2</v>
      </c>
      <c r="EH102" s="50">
        <f>EG$102*$EH$44</f>
        <v>120.83532804398233</v>
      </c>
      <c r="EJ102" s="10" t="s">
        <v>24</v>
      </c>
      <c r="EK102" s="940" t="s">
        <v>111</v>
      </c>
      <c r="EL102" s="940"/>
      <c r="EM102" s="940"/>
      <c r="EN102" s="1">
        <f>(0.08*0.4*0.9)*(1+(5/56)+(5/56)+(5/56/3))</f>
        <v>3.4799999999999998E-2</v>
      </c>
      <c r="EO102" s="50">
        <f>EN$102*$EO$44</f>
        <v>125.48284066105857</v>
      </c>
      <c r="EP102" s="1">
        <f>(0.08*0.4*0.9)*(1+(5/56)+(5/56)+(5/56/3))</f>
        <v>3.4799999999999998E-2</v>
      </c>
      <c r="EQ102" s="50">
        <f>EP$102*$EQ$44</f>
        <v>120.83532804398233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50.189027777777781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51.423677861111116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5.1423677861111114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51.423677861111116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53.377777619833324</v>
      </c>
      <c r="AJ103" s="155" t="s">
        <v>25</v>
      </c>
      <c r="AK103" s="1017" t="s">
        <v>112</v>
      </c>
      <c r="AL103" s="1017"/>
      <c r="AM103" s="1017"/>
      <c r="AN103" s="383">
        <f>E103*10%</f>
        <v>1.9444444444444446E-3</v>
      </c>
      <c r="AO103" s="38">
        <f t="shared" si="13"/>
        <v>5.3377777619833333</v>
      </c>
      <c r="AQ103" s="155" t="s">
        <v>25</v>
      </c>
      <c r="AR103" s="1017" t="s">
        <v>112</v>
      </c>
      <c r="AS103" s="1017"/>
      <c r="AT103" s="1017"/>
      <c r="AU103" s="382">
        <f>L103*10%</f>
        <v>1.9444444444444446E-3</v>
      </c>
      <c r="AV103" s="38">
        <f t="shared" si="14"/>
        <v>5.5400795391625026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5.5400795391625017</v>
      </c>
      <c r="BD103" s="22"/>
      <c r="BE103" s="10" t="s">
        <v>25</v>
      </c>
      <c r="BF103" s="940" t="s">
        <v>112</v>
      </c>
      <c r="BG103" s="940"/>
      <c r="BH103" s="940"/>
      <c r="BI103" s="606">
        <f>L103*10%</f>
        <v>1.9444444444444446E-3</v>
      </c>
      <c r="BJ103" s="50">
        <f>BI$103*BJ$44</f>
        <v>5.5400795391625026</v>
      </c>
      <c r="BK103" s="22"/>
      <c r="BL103" s="10" t="s">
        <v>25</v>
      </c>
      <c r="BM103" s="940" t="s">
        <v>112</v>
      </c>
      <c r="BN103" s="940"/>
      <c r="BO103" s="940"/>
      <c r="BP103" s="606">
        <f>L103*10%</f>
        <v>1.9444444444444446E-3</v>
      </c>
      <c r="BQ103" s="50">
        <f>BP$103*BQ$44</f>
        <v>5.8857805024062433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5.8857805024062424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5.8857805024062424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5.8857805024062424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6.2309274576960654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6.2309274576960654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6.5007266166143047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10.126131845110745</v>
      </c>
      <c r="DO103" s="383">
        <f>(3/60*(7/30)/12)+ 7/30/12/10</f>
        <v>2.9166666666666668E-3</v>
      </c>
      <c r="DP103" s="50">
        <f>DO$103*$DP$44</f>
        <v>9.7510899249214589</v>
      </c>
      <c r="DQ103" s="22"/>
      <c r="DR103" s="10" t="s">
        <v>25</v>
      </c>
      <c r="DS103" s="940" t="s">
        <v>112</v>
      </c>
      <c r="DT103" s="940"/>
      <c r="DU103" s="940"/>
      <c r="DV103" s="383">
        <f>(3/60*(7/30)/12)+ 7/30/12/10</f>
        <v>2.9166666666666668E-3</v>
      </c>
      <c r="DW103" s="50">
        <f>DV$103*$DW$44</f>
        <v>10.126131845110745</v>
      </c>
      <c r="DX103" s="383">
        <f>(3/60*(7/30)/12)+ 7/30/12/10</f>
        <v>2.9166666666666668E-3</v>
      </c>
      <c r="DY103" s="50">
        <f>DX$103*$DY$44</f>
        <v>9.7510899249214589</v>
      </c>
      <c r="DZ103" s="22"/>
      <c r="EA103" s="10" t="s">
        <v>25</v>
      </c>
      <c r="EB103" s="940" t="s">
        <v>112</v>
      </c>
      <c r="EC103" s="940"/>
      <c r="ED103" s="940"/>
      <c r="EE103" s="606">
        <f>(3/60*(7/30)/12)+ 7/30/12/10</f>
        <v>2.9166666666666668E-3</v>
      </c>
      <c r="EF103" s="50">
        <f>EE$103*$EF$44</f>
        <v>10.517000534332018</v>
      </c>
      <c r="EG103" s="606">
        <f>(3/60*(7/30)/12)+ 7/30/12/10</f>
        <v>2.9166666666666668E-3</v>
      </c>
      <c r="EH103" s="50">
        <f>EG$103*$EH$44</f>
        <v>10.127481996023425</v>
      </c>
      <c r="EJ103" s="10" t="s">
        <v>25</v>
      </c>
      <c r="EK103" s="940" t="s">
        <v>112</v>
      </c>
      <c r="EL103" s="940"/>
      <c r="EM103" s="940"/>
      <c r="EN103" s="383">
        <f>(7/30)/12/10</f>
        <v>1.9444444444444444E-3</v>
      </c>
      <c r="EO103" s="50">
        <f>EN$103*$EO$44</f>
        <v>7.0113336895546778</v>
      </c>
      <c r="EP103" s="606">
        <f>EN103</f>
        <v>1.9444444444444444E-3</v>
      </c>
      <c r="EQ103" s="50">
        <f>EP$103*$EQ$44</f>
        <v>6.7516546640156161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8.3715298333333337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8.5774694672333336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0.85774694672333351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8.5774694672333336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8.9034133069881989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0.89034133069882004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0.92408526713230543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0.92408526713230532</v>
      </c>
      <c r="BD104" s="22"/>
      <c r="BE104" s="10" t="s">
        <v>32</v>
      </c>
      <c r="BF104" s="940" t="s">
        <v>129</v>
      </c>
      <c r="BG104" s="940"/>
      <c r="BH104" s="940"/>
      <c r="BI104" s="606">
        <f>BI103*BI70</f>
        <v>3.2433333333333337E-4</v>
      </c>
      <c r="BJ104" s="50">
        <f>BI$104*BJ$44</f>
        <v>0.92408526713230543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0.98174818780136142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0.98174818780136131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0.98174818780136131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0.98174818780136131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1.0393186999437038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1.0393186999437038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1.0843211996512661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1.6890387917644722</v>
      </c>
      <c r="DO104" s="606">
        <f>DO103*DO70</f>
        <v>4.8650000000000001E-4</v>
      </c>
      <c r="DP104" s="50">
        <f>DO$104*$DP$44</f>
        <v>1.6264817994768992</v>
      </c>
      <c r="DQ104" s="22"/>
      <c r="DR104" s="10" t="s">
        <v>32</v>
      </c>
      <c r="DS104" s="940" t="s">
        <v>129</v>
      </c>
      <c r="DT104" s="940"/>
      <c r="DU104" s="940"/>
      <c r="DV104" s="606">
        <f>DV103*DV70</f>
        <v>4.8650000000000001E-4</v>
      </c>
      <c r="DW104" s="50">
        <f>DV$104*$DW$44</f>
        <v>1.6890387917644722</v>
      </c>
      <c r="DX104" s="606">
        <f>DX103*DX70</f>
        <v>4.8650000000000001E-4</v>
      </c>
      <c r="DY104" s="50">
        <f>DX$104*$DY$44</f>
        <v>1.6264817994768992</v>
      </c>
      <c r="DZ104" s="22"/>
      <c r="EA104" s="10" t="s">
        <v>32</v>
      </c>
      <c r="EB104" s="940" t="s">
        <v>129</v>
      </c>
      <c r="EC104" s="940"/>
      <c r="ED104" s="940"/>
      <c r="EE104" s="606">
        <f>EE103*EE70</f>
        <v>4.8650000000000001E-4</v>
      </c>
      <c r="EF104" s="50">
        <f>EE$104*$EF$44</f>
        <v>1.7542356891265807</v>
      </c>
      <c r="EG104" s="606">
        <f>EG103*EG70</f>
        <v>4.8650000000000001E-4</v>
      </c>
      <c r="EH104" s="50">
        <f>EG$104*$EH$44</f>
        <v>1.6892639969367071</v>
      </c>
      <c r="EJ104" s="10" t="s">
        <v>32</v>
      </c>
      <c r="EK104" s="940" t="s">
        <v>129</v>
      </c>
      <c r="EL104" s="940"/>
      <c r="EM104" s="940"/>
      <c r="EN104" s="606">
        <f>EN103*EN70</f>
        <v>3.2433333333333332E-4</v>
      </c>
      <c r="EO104" s="50">
        <f>EN$104*$EO$44</f>
        <v>1.1694904594177202</v>
      </c>
      <c r="EP104" s="606">
        <f>EP103*EP70</f>
        <v>3.2433333333333332E-4</v>
      </c>
      <c r="EQ104" s="50">
        <f>EP$104*$EQ$44</f>
        <v>1.1261759979578048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13.42198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13.752160708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13.752160708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13.752160708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14.274742814903997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14.274742814903997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14.815755567588862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14.815755567588862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14.815755567588862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15.740258715006409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15.740258715006409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15.740258715006409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15.740258715006409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16.663280286867192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16.663280286867192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17.384800323288541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18.05344648956887</v>
      </c>
      <c r="DO105" s="1">
        <v>5.1999999999999998E-3</v>
      </c>
      <c r="DP105" s="50">
        <f>DO$105*$DP$44</f>
        <v>17.384800323288541</v>
      </c>
      <c r="DQ105" s="22"/>
      <c r="DR105" s="10" t="s">
        <v>33</v>
      </c>
      <c r="DS105" s="916" t="s">
        <v>113</v>
      </c>
      <c r="DT105" s="917"/>
      <c r="DU105" s="918"/>
      <c r="DV105" s="1">
        <v>5.1999999999999998E-3</v>
      </c>
      <c r="DW105" s="50">
        <f>DV$105*$DW$44</f>
        <v>18.05344648956887</v>
      </c>
      <c r="DX105" s="1">
        <v>5.1999999999999998E-3</v>
      </c>
      <c r="DY105" s="50">
        <f>DX$105*$DY$44</f>
        <v>17.384800323288541</v>
      </c>
      <c r="DZ105" s="22"/>
      <c r="EA105" s="10" t="s">
        <v>33</v>
      </c>
      <c r="EB105" s="916" t="s">
        <v>113</v>
      </c>
      <c r="EC105" s="917"/>
      <c r="ED105" s="918"/>
      <c r="EE105" s="1">
        <v>5.1999999999999998E-3</v>
      </c>
      <c r="EF105" s="50">
        <f>EE$105*$EF$44</f>
        <v>18.750309524066225</v>
      </c>
      <c r="EG105" s="1">
        <v>5.1999999999999998E-3</v>
      </c>
      <c r="EH105" s="50">
        <f>EG$105*$EH$44</f>
        <v>18.055853615767475</v>
      </c>
      <c r="EJ105" s="10" t="s">
        <v>33</v>
      </c>
      <c r="EK105" s="916" t="s">
        <v>113</v>
      </c>
      <c r="EL105" s="917"/>
      <c r="EM105" s="918"/>
      <c r="EN105" s="1">
        <v>5.1999999999999998E-3</v>
      </c>
      <c r="EO105" s="50">
        <f>EN$105*$EO$44</f>
        <v>18.750309524066225</v>
      </c>
      <c r="EP105" s="1">
        <v>5.1999999999999998E-3</v>
      </c>
      <c r="EQ105" s="50">
        <f>EP$105*$EQ$44</f>
        <v>18.055853615767475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173.42173261111108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177.68790723334445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112.97605716333445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177.68790723334445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184.44004770821147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117.26914733554112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121.71364801955818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121.71364801955816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121.71364801955818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129.3085796559786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129.3085796559786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129.3085796559786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129.3085796559786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136.89133992759707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136.89133992759707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142.818734946462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152.25015342592536</v>
      </c>
      <c r="DO106" s="8">
        <f>SUM(DO100:DO105)</f>
        <v>4.3853166666666665E-2</v>
      </c>
      <c r="DP106" s="11">
        <f>SUM(DP$100:DP$105)</f>
        <v>146.61125885459481</v>
      </c>
      <c r="DQ106" s="40"/>
      <c r="DR106" s="922" t="s">
        <v>40</v>
      </c>
      <c r="DS106" s="923"/>
      <c r="DT106" s="923"/>
      <c r="DU106" s="924"/>
      <c r="DV106" s="8">
        <f>SUM(DV100:DV105)</f>
        <v>4.3853166666666665E-2</v>
      </c>
      <c r="DW106" s="11">
        <f>SUM(DW$100:DW$105)</f>
        <v>152.25015342592536</v>
      </c>
      <c r="DX106" s="8">
        <f>SUM(DX100:DX105)</f>
        <v>4.3853166666666665E-2</v>
      </c>
      <c r="DY106" s="11">
        <f>SUM(DY$100:DY$105)</f>
        <v>146.61125885459481</v>
      </c>
      <c r="DZ106" s="40"/>
      <c r="EA106" s="922" t="s">
        <v>40</v>
      </c>
      <c r="EB106" s="923"/>
      <c r="EC106" s="923"/>
      <c r="ED106" s="924"/>
      <c r="EE106" s="8">
        <f>SUM(EE100:EE105)</f>
        <v>4.3853166666666665E-2</v>
      </c>
      <c r="EF106" s="11">
        <f>SUM(EF$100:EF$105)</f>
        <v>158.12700934816604</v>
      </c>
      <c r="EG106" s="8">
        <f>SUM(EG100:EG105)</f>
        <v>4.3853166666666665E-2</v>
      </c>
      <c r="EH106" s="11">
        <f>SUM(EH$100:EH$105)</f>
        <v>152.27045344638213</v>
      </c>
      <c r="EJ106" s="922" t="s">
        <v>40</v>
      </c>
      <c r="EK106" s="923"/>
      <c r="EL106" s="923"/>
      <c r="EM106" s="924"/>
      <c r="EN106" s="8">
        <f>SUM(EN100:EN105)</f>
        <v>4.2868777777777783E-2</v>
      </c>
      <c r="EO106" s="11">
        <f>SUM(EO$100:EO$105)</f>
        <v>154.57747158687408</v>
      </c>
      <c r="EP106" s="8">
        <f>SUM(EP100:EP105)</f>
        <v>4.2868777777777783E-2</v>
      </c>
      <c r="EQ106" s="11">
        <f>SUM(EQ$100:EQ$105)</f>
        <v>148.85238004661949</v>
      </c>
    </row>
    <row r="107" spans="1:147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9"/>
      <c r="DP107" s="40"/>
      <c r="DQ107" s="40"/>
      <c r="DR107" s="49"/>
      <c r="DS107" s="49"/>
      <c r="DT107" s="49"/>
      <c r="DU107" s="49"/>
      <c r="DV107" s="49"/>
      <c r="DW107" s="40"/>
      <c r="DX107" s="49"/>
      <c r="DY107" s="40"/>
      <c r="DZ107" s="40"/>
      <c r="EA107" s="49"/>
      <c r="EB107" s="49"/>
      <c r="EC107" s="49"/>
      <c r="ED107" s="49"/>
      <c r="EE107" s="49"/>
      <c r="EF107" s="40"/>
      <c r="EG107" s="49"/>
      <c r="EH107" s="40"/>
      <c r="EJ107" s="49"/>
      <c r="EK107" s="49"/>
      <c r="EL107" s="49"/>
      <c r="EM107" s="49"/>
      <c r="EN107" s="49"/>
      <c r="EO107" s="40"/>
      <c r="EP107" s="49"/>
      <c r="EQ107" s="40"/>
    </row>
    <row r="108" spans="1:147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9"/>
      <c r="DP108" s="40"/>
      <c r="DQ108" s="40"/>
      <c r="DR108" s="49"/>
      <c r="DS108" s="49"/>
      <c r="DT108" s="49"/>
      <c r="DU108" s="49"/>
      <c r="DV108" s="49"/>
      <c r="DW108" s="40"/>
      <c r="DX108" s="49"/>
      <c r="DY108" s="40"/>
      <c r="DZ108" s="40"/>
      <c r="EA108" s="49"/>
      <c r="EB108" s="49"/>
      <c r="EC108" s="49"/>
      <c r="ED108" s="49"/>
      <c r="EE108" s="49"/>
      <c r="EF108" s="40"/>
      <c r="EG108" s="49"/>
      <c r="EH108" s="40"/>
      <c r="EJ108" s="49"/>
      <c r="EK108" s="49"/>
      <c r="EL108" s="49"/>
      <c r="EM108" s="49"/>
      <c r="EN108" s="49"/>
      <c r="EO108" s="40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52"/>
      <c r="DQ109" s="52"/>
      <c r="DR109" s="925" t="s">
        <v>114</v>
      </c>
      <c r="DS109" s="925"/>
      <c r="DT109" s="925"/>
      <c r="DU109" s="925"/>
      <c r="DV109" s="925"/>
      <c r="DW109" s="925"/>
      <c r="DX109" s="52"/>
      <c r="DY109" s="52"/>
      <c r="DZ109" s="52"/>
      <c r="EA109" s="925" t="s">
        <v>114</v>
      </c>
      <c r="EB109" s="925"/>
      <c r="EC109" s="925"/>
      <c r="ED109" s="925"/>
      <c r="EE109" s="925"/>
      <c r="EF109" s="925"/>
      <c r="EG109" s="52"/>
      <c r="EH109" s="52"/>
      <c r="EJ109" s="925" t="s">
        <v>114</v>
      </c>
      <c r="EK109" s="925"/>
      <c r="EL109" s="925"/>
      <c r="EM109" s="925"/>
      <c r="EN109" s="925"/>
      <c r="EO109" s="925"/>
      <c r="EP109" s="52"/>
      <c r="EQ109" s="52"/>
    </row>
    <row r="110" spans="1:147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1"/>
      <c r="DP110" s="42"/>
      <c r="DQ110" s="42"/>
      <c r="DR110" s="41"/>
      <c r="DS110" s="41"/>
      <c r="DT110" s="41"/>
      <c r="DU110" s="41"/>
      <c r="DV110" s="41"/>
      <c r="DW110" s="42"/>
      <c r="DX110" s="41"/>
      <c r="DY110" s="42"/>
      <c r="DZ110" s="42"/>
      <c r="EA110" s="41"/>
      <c r="EB110" s="41"/>
      <c r="EC110" s="41"/>
      <c r="ED110" s="41"/>
      <c r="EE110" s="41"/>
      <c r="EF110" s="42"/>
      <c r="EG110" s="41"/>
      <c r="EH110" s="42"/>
      <c r="EJ110" s="41"/>
      <c r="EK110" s="41"/>
      <c r="EL110" s="41"/>
      <c r="EM110" s="41"/>
      <c r="EN110" s="41"/>
      <c r="EO110" s="42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52"/>
      <c r="DQ111" s="52"/>
      <c r="DR111" s="925" t="s">
        <v>130</v>
      </c>
      <c r="DS111" s="925"/>
      <c r="DT111" s="925"/>
      <c r="DU111" s="925"/>
      <c r="DV111" s="925"/>
      <c r="DW111" s="925"/>
      <c r="DX111" s="52"/>
      <c r="DY111" s="52"/>
      <c r="DZ111" s="52"/>
      <c r="EA111" s="925" t="s">
        <v>130</v>
      </c>
      <c r="EB111" s="925"/>
      <c r="EC111" s="925"/>
      <c r="ED111" s="925"/>
      <c r="EE111" s="925"/>
      <c r="EF111" s="925"/>
      <c r="EG111" s="52"/>
      <c r="EH111" s="52"/>
      <c r="EJ111" s="925" t="s">
        <v>130</v>
      </c>
      <c r="EK111" s="925"/>
      <c r="EL111" s="925"/>
      <c r="EM111" s="925"/>
      <c r="EN111" s="925"/>
      <c r="EO111" s="925"/>
      <c r="EP111" s="52"/>
      <c r="EQ111" s="52"/>
    </row>
    <row r="112" spans="1:147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J112" s="52"/>
      <c r="EK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51" t="s">
        <v>7</v>
      </c>
      <c r="DP113" s="11" t="s">
        <v>8</v>
      </c>
      <c r="DQ113" s="40"/>
      <c r="DR113" s="51" t="s">
        <v>39</v>
      </c>
      <c r="DS113" s="914" t="s">
        <v>131</v>
      </c>
      <c r="DT113" s="915"/>
      <c r="DU113" s="926"/>
      <c r="DV113" s="51" t="s">
        <v>7</v>
      </c>
      <c r="DW113" s="11" t="s">
        <v>8</v>
      </c>
      <c r="DX113" s="51" t="s">
        <v>7</v>
      </c>
      <c r="DY113" s="11" t="s">
        <v>8</v>
      </c>
      <c r="DZ113" s="40"/>
      <c r="EA113" s="51" t="s">
        <v>39</v>
      </c>
      <c r="EB113" s="914" t="s">
        <v>131</v>
      </c>
      <c r="EC113" s="915"/>
      <c r="ED113" s="926"/>
      <c r="EE113" s="51" t="s">
        <v>7</v>
      </c>
      <c r="EF113" s="11" t="s">
        <v>8</v>
      </c>
      <c r="EG113" s="51" t="s">
        <v>7</v>
      </c>
      <c r="EH113" s="11" t="s">
        <v>8</v>
      </c>
      <c r="EJ113" s="51" t="s">
        <v>39</v>
      </c>
      <c r="EK113" s="914" t="s">
        <v>131</v>
      </c>
      <c r="EL113" s="915"/>
      <c r="EM113" s="926"/>
      <c r="EN113" s="51" t="s">
        <v>7</v>
      </c>
      <c r="EO113" s="11" t="s">
        <v>8</v>
      </c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45.033004733793888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46.14081665024522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46.14081665024522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46.14081665024522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47.894167682954532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47.894167682954532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49.709356638138516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49.709356638138516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49.709356638138516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52.811220492358366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52.811220492358366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52.811220492358366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52.811220492358366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55.908113410914389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55.908113410914389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58.328934721606977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60.572355287822631</v>
      </c>
      <c r="DO114" s="1">
        <v>1.7446876289171062E-2</v>
      </c>
      <c r="DP114" s="50">
        <f>DO$114*$DP$44</f>
        <v>58.328934721606977</v>
      </c>
      <c r="DQ114" s="22"/>
      <c r="DR114" s="10" t="s">
        <v>22</v>
      </c>
      <c r="DS114" s="916" t="s">
        <v>132</v>
      </c>
      <c r="DT114" s="917"/>
      <c r="DU114" s="918"/>
      <c r="DV114" s="1">
        <v>1.7446876289171062E-2</v>
      </c>
      <c r="DW114" s="50">
        <f>DV$114*$DW$44</f>
        <v>60.572355287822631</v>
      </c>
      <c r="DX114" s="1">
        <v>1.7446876289171062E-2</v>
      </c>
      <c r="DY114" s="50">
        <f>DX$114*$DY$44</f>
        <v>58.328934721606977</v>
      </c>
      <c r="DZ114" s="22"/>
      <c r="EA114" s="10" t="s">
        <v>22</v>
      </c>
      <c r="EB114" s="916" t="s">
        <v>132</v>
      </c>
      <c r="EC114" s="917"/>
      <c r="ED114" s="918"/>
      <c r="EE114" s="1">
        <v>1.7446876289171062E-2</v>
      </c>
      <c r="EF114" s="50">
        <f>EE$114*$EF$44</f>
        <v>62.910448201932574</v>
      </c>
      <c r="EG114" s="1">
        <v>1.7446876289171062E-2</v>
      </c>
      <c r="EH114" s="50">
        <f>EG$114*$EH$44</f>
        <v>60.580431601860994</v>
      </c>
      <c r="EJ114" s="10" t="s">
        <v>22</v>
      </c>
      <c r="EK114" s="916" t="s">
        <v>132</v>
      </c>
      <c r="EL114" s="917"/>
      <c r="EM114" s="918"/>
      <c r="EN114" s="1">
        <v>1.7446876289171062E-2</v>
      </c>
      <c r="EO114" s="50">
        <f>EN$114*$EO$44</f>
        <v>62.910448201932574</v>
      </c>
      <c r="EP114" s="1">
        <v>1.7446876289171062E-2</v>
      </c>
      <c r="EQ114" s="50">
        <f>EP$114*$EQ$44</f>
        <v>60.580431601860994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7.0264638888888884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7.1993149005555548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7.1993149005555548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7.4728888667766649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1">
        <v>0</v>
      </c>
      <c r="DP115" s="50">
        <f>DO$115*$DP$44</f>
        <v>0</v>
      </c>
      <c r="DQ115" s="22"/>
      <c r="DR115" s="10" t="s">
        <v>23</v>
      </c>
      <c r="DS115" s="916" t="s">
        <v>133</v>
      </c>
      <c r="DT115" s="917"/>
      <c r="DU115" s="918"/>
      <c r="DV115" s="1">
        <v>0</v>
      </c>
      <c r="DW115" s="50">
        <f>DV$115*$DW$44</f>
        <v>0</v>
      </c>
      <c r="DX115" s="1">
        <v>0</v>
      </c>
      <c r="DY115" s="50">
        <f>DX$115*$DY$44</f>
        <v>0</v>
      </c>
      <c r="DZ115" s="22"/>
      <c r="EA115" s="10" t="s">
        <v>23</v>
      </c>
      <c r="EB115" s="916" t="s">
        <v>133</v>
      </c>
      <c r="EC115" s="917"/>
      <c r="ED115" s="918"/>
      <c r="EE115" s="1">
        <v>0</v>
      </c>
      <c r="EF115" s="50">
        <f>EE$115*$EF$44</f>
        <v>0</v>
      </c>
      <c r="EG115" s="1">
        <v>0</v>
      </c>
      <c r="EH115" s="50">
        <f>EG$115*$EH$44</f>
        <v>0</v>
      </c>
      <c r="EJ115" s="10" t="s">
        <v>23</v>
      </c>
      <c r="EK115" s="916" t="s">
        <v>133</v>
      </c>
      <c r="EL115" s="917"/>
      <c r="EM115" s="918"/>
      <c r="EN115" s="1">
        <v>0</v>
      </c>
      <c r="EO115" s="50">
        <f>EN$115*$EO$44</f>
        <v>0</v>
      </c>
      <c r="EP115" s="1">
        <v>0</v>
      </c>
      <c r="EQ115" s="50">
        <f>EP$115*$EQ$44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0.35849305555555555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0.36731198472222226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0.36731198472222226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0.38126984014166659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1">
        <v>0</v>
      </c>
      <c r="DP116" s="50">
        <f>DO$116*$DP$44</f>
        <v>0</v>
      </c>
      <c r="DQ116" s="22"/>
      <c r="DR116" s="10" t="s">
        <v>24</v>
      </c>
      <c r="DS116" s="916" t="s">
        <v>134</v>
      </c>
      <c r="DT116" s="917"/>
      <c r="DU116" s="918"/>
      <c r="DV116" s="1">
        <v>0</v>
      </c>
      <c r="DW116" s="50">
        <f>DV$116*$DW$44</f>
        <v>0</v>
      </c>
      <c r="DX116" s="1">
        <v>0</v>
      </c>
      <c r="DY116" s="50">
        <f>DX$116*$DY$44</f>
        <v>0</v>
      </c>
      <c r="DZ116" s="22"/>
      <c r="EA116" s="10" t="s">
        <v>24</v>
      </c>
      <c r="EB116" s="916" t="s">
        <v>134</v>
      </c>
      <c r="EC116" s="917"/>
      <c r="ED116" s="918"/>
      <c r="EE116" s="1">
        <v>0</v>
      </c>
      <c r="EF116" s="50">
        <f>EE$116*$EF$44</f>
        <v>0</v>
      </c>
      <c r="EG116" s="1">
        <v>0</v>
      </c>
      <c r="EH116" s="50">
        <f>EG$116*$EH$44</f>
        <v>0</v>
      </c>
      <c r="EJ116" s="10" t="s">
        <v>24</v>
      </c>
      <c r="EK116" s="916" t="s">
        <v>134</v>
      </c>
      <c r="EL116" s="917"/>
      <c r="EM116" s="918"/>
      <c r="EN116" s="1">
        <v>0</v>
      </c>
      <c r="EO116" s="50">
        <f>EN$116*$EO$44</f>
        <v>0</v>
      </c>
      <c r="EP116" s="1">
        <v>0</v>
      </c>
      <c r="EQ116" s="50">
        <f>EP$116*$EQ$44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8.6038333333333323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8.8154876333333334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8.8154876333333334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9.1504761633999987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0.60149434996621443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0.63902759740410631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0.63902759740410631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0.63902759740410631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0.67650069540700131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0.67650069540700131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0.70579317551812448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0.73293906688420618</v>
      </c>
      <c r="DO117" s="1">
        <f>'Relatório de Custos TA 03'!H69</f>
        <v>2.1111111111111108E-4</v>
      </c>
      <c r="DP117" s="50">
        <f>DO$117*$DP$44</f>
        <v>0.70579317551812448</v>
      </c>
      <c r="DQ117" s="22"/>
      <c r="DR117" s="10" t="s">
        <v>25</v>
      </c>
      <c r="DS117" s="940" t="s">
        <v>135</v>
      </c>
      <c r="DT117" s="940"/>
      <c r="DU117" s="940"/>
      <c r="DV117" s="1">
        <f>'Relatório de Custos TA 03'!H69</f>
        <v>2.1111111111111108E-4</v>
      </c>
      <c r="DW117" s="50">
        <f>DV$117*$DW$44</f>
        <v>0.73293906688420618</v>
      </c>
      <c r="DX117" s="1">
        <f>'Relatório de Custos TA 03'!H69</f>
        <v>2.1111111111111108E-4</v>
      </c>
      <c r="DY117" s="50">
        <f>DX$117*$DY$44</f>
        <v>0.70579317551812448</v>
      </c>
      <c r="DZ117" s="22"/>
      <c r="EA117" s="10" t="s">
        <v>25</v>
      </c>
      <c r="EB117" s="940" t="s">
        <v>135</v>
      </c>
      <c r="EC117" s="940"/>
      <c r="ED117" s="940"/>
      <c r="EE117" s="1">
        <f>'Relatório de Custos TA 03'!H69</f>
        <v>2.1111111111111108E-4</v>
      </c>
      <c r="EF117" s="50">
        <f>EE$117*$EF$44</f>
        <v>0.7612305148659364</v>
      </c>
      <c r="EG117" s="1">
        <f>'Relatório de Custos TA 03'!H69</f>
        <v>2.1111111111111108E-4</v>
      </c>
      <c r="EH117" s="50">
        <f>EG$117*$EH$44</f>
        <v>0.73303679209312389</v>
      </c>
      <c r="EJ117" s="10" t="s">
        <v>25</v>
      </c>
      <c r="EK117" s="940" t="s">
        <v>135</v>
      </c>
      <c r="EL117" s="940"/>
      <c r="EM117" s="940"/>
      <c r="EN117" s="1">
        <f>'Relatório de Custos TA 03'!H69</f>
        <v>2.1111111111111108E-4</v>
      </c>
      <c r="EO117" s="50">
        <f>EN$117*$EO$44</f>
        <v>0.7612305148659364</v>
      </c>
      <c r="EP117" s="1">
        <f>'Relatório de Custos TA 03'!H69</f>
        <v>2.1111111111111108E-4</v>
      </c>
      <c r="EQ117" s="50">
        <f>EP$117*$EQ$44</f>
        <v>0.73303679209312389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0.43019166666666669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0.44077438166666666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0.44077438166666666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0.45752380816999993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1">
        <v>0</v>
      </c>
      <c r="DP118" s="50">
        <f>DO$118*$DP$44</f>
        <v>0</v>
      </c>
      <c r="DQ118" s="22"/>
      <c r="DR118" s="10" t="s">
        <v>32</v>
      </c>
      <c r="DS118" s="927" t="s">
        <v>136</v>
      </c>
      <c r="DT118" s="928"/>
      <c r="DU118" s="929"/>
      <c r="DV118" s="1">
        <v>0</v>
      </c>
      <c r="DW118" s="50">
        <f>DV$118*$DW$44</f>
        <v>0</v>
      </c>
      <c r="DX118" s="1">
        <v>0</v>
      </c>
      <c r="DY118" s="50">
        <f>DX$118*$DY$44</f>
        <v>0</v>
      </c>
      <c r="DZ118" s="22"/>
      <c r="EA118" s="10" t="s">
        <v>32</v>
      </c>
      <c r="EB118" s="927" t="s">
        <v>136</v>
      </c>
      <c r="EC118" s="928"/>
      <c r="ED118" s="929"/>
      <c r="EE118" s="1">
        <v>0</v>
      </c>
      <c r="EF118" s="50">
        <f>EE$118*$EF$44</f>
        <v>0</v>
      </c>
      <c r="EG118" s="1">
        <v>0</v>
      </c>
      <c r="EH118" s="50">
        <f>EG$118*$EH$44</f>
        <v>0</v>
      </c>
      <c r="EJ118" s="10" t="s">
        <v>32</v>
      </c>
      <c r="EK118" s="927" t="s">
        <v>136</v>
      </c>
      <c r="EL118" s="928"/>
      <c r="EM118" s="929"/>
      <c r="EN118" s="1">
        <v>0</v>
      </c>
      <c r="EO118" s="50">
        <f>EN$118*$EO$44</f>
        <v>0</v>
      </c>
      <c r="EP118" s="1">
        <v>0</v>
      </c>
      <c r="EQ118" s="50">
        <f>EP$118*$EQ$44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1">
        <v>0</v>
      </c>
      <c r="DP119" s="50">
        <f>DO$119*$DP$44</f>
        <v>0</v>
      </c>
      <c r="DQ119" s="22"/>
      <c r="DR119" s="10" t="s">
        <v>33</v>
      </c>
      <c r="DS119" s="916" t="s">
        <v>137</v>
      </c>
      <c r="DT119" s="917"/>
      <c r="DU119" s="918"/>
      <c r="DV119" s="1">
        <v>0</v>
      </c>
      <c r="DW119" s="50">
        <f>DV$119*$DW$44</f>
        <v>0</v>
      </c>
      <c r="DX119" s="1">
        <v>0</v>
      </c>
      <c r="DY119" s="50">
        <f>DX$119*$DY$44</f>
        <v>0</v>
      </c>
      <c r="DZ119" s="22"/>
      <c r="EA119" s="10" t="s">
        <v>33</v>
      </c>
      <c r="EB119" s="916" t="s">
        <v>137</v>
      </c>
      <c r="EC119" s="917"/>
      <c r="ED119" s="918"/>
      <c r="EE119" s="1">
        <v>0</v>
      </c>
      <c r="EF119" s="50">
        <f>EE$119*$EF$44</f>
        <v>0</v>
      </c>
      <c r="EG119" s="1">
        <v>0</v>
      </c>
      <c r="EH119" s="50">
        <f>EG$119*$EH$44</f>
        <v>0</v>
      </c>
      <c r="EJ119" s="10" t="s">
        <v>33</v>
      </c>
      <c r="EK119" s="916" t="s">
        <v>137</v>
      </c>
      <c r="EL119" s="917"/>
      <c r="EM119" s="918"/>
      <c r="EN119" s="1">
        <v>0</v>
      </c>
      <c r="EO119" s="50">
        <f>EN$119*$EO$44</f>
        <v>0</v>
      </c>
      <c r="EP119" s="1">
        <v>0</v>
      </c>
      <c r="EQ119" s="50">
        <f>EP$119*$EQ$44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61.451986678238335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62.963705550522995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46.14081665024522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62.963705550522995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65.356326361442854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47.894167682954532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49.709356638138516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50.310850988104733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49.709356638138516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52.811220492358366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53.450248089762475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53.450248089762475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53.450248089762475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56.584614106321389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56.584614106321389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59.034727897125101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61.305294354706838</v>
      </c>
      <c r="DO120" s="1">
        <f>SUM(DO114:DO119)</f>
        <v>1.7657987400282172E-2</v>
      </c>
      <c r="DP120" s="11">
        <f>SUM(DP$114:DP$119)</f>
        <v>59.034727897125101</v>
      </c>
      <c r="DQ120" s="40"/>
      <c r="DR120" s="24"/>
      <c r="DS120" s="935" t="s">
        <v>42</v>
      </c>
      <c r="DT120" s="941"/>
      <c r="DU120" s="942"/>
      <c r="DV120" s="1">
        <f>SUM(DV114:DV119)</f>
        <v>1.7657987400282172E-2</v>
      </c>
      <c r="DW120" s="11">
        <f>SUM(DW$114:DW$119)</f>
        <v>61.305294354706838</v>
      </c>
      <c r="DX120" s="1">
        <f>SUM(DX114:DX119)</f>
        <v>1.7657987400282172E-2</v>
      </c>
      <c r="DY120" s="11">
        <f>SUM(DY$114:DY$119)</f>
        <v>59.034727897125101</v>
      </c>
      <c r="DZ120" s="40"/>
      <c r="EA120" s="24"/>
      <c r="EB120" s="935" t="s">
        <v>42</v>
      </c>
      <c r="EC120" s="941"/>
      <c r="ED120" s="942"/>
      <c r="EE120" s="1">
        <f>SUM(EE114:EE119)</f>
        <v>1.7657987400282172E-2</v>
      </c>
      <c r="EF120" s="11">
        <f>SUM(EF$114:EF$119)</f>
        <v>63.67167871679851</v>
      </c>
      <c r="EG120" s="1">
        <f>SUM(EG114:EG119)</f>
        <v>1.7657987400282172E-2</v>
      </c>
      <c r="EH120" s="11">
        <f>SUM(EH$114:EH$119)</f>
        <v>61.313468393954118</v>
      </c>
      <c r="EJ120" s="24"/>
      <c r="EK120" s="935" t="s">
        <v>42</v>
      </c>
      <c r="EL120" s="941"/>
      <c r="EM120" s="942"/>
      <c r="EN120" s="1">
        <f>SUM(EN114:EN119)</f>
        <v>1.7657987400282172E-2</v>
      </c>
      <c r="EO120" s="11">
        <f>SUM(EO$114:EO$119)</f>
        <v>63.67167871679851</v>
      </c>
      <c r="EP120" s="1">
        <f>SUM(EP114:EP119)</f>
        <v>1.7657987400282172E-2</v>
      </c>
      <c r="EQ120" s="11">
        <f>SUM(EQ$114:EQ$119)</f>
        <v>61.313468393954118</v>
      </c>
    </row>
    <row r="121" spans="1:147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488"/>
      <c r="DQ121" s="488"/>
      <c r="DR121" s="222"/>
      <c r="DS121" s="1108"/>
      <c r="DT121" s="1109"/>
      <c r="DU121" s="1109"/>
      <c r="DV121" s="1109"/>
      <c r="DW121" s="1109"/>
      <c r="DX121" s="488"/>
      <c r="DY121" s="488"/>
      <c r="DZ121" s="488"/>
      <c r="EA121" s="222"/>
      <c r="EB121" s="1108"/>
      <c r="EC121" s="1109"/>
      <c r="ED121" s="1109"/>
      <c r="EE121" s="1109"/>
      <c r="EF121" s="1109"/>
      <c r="EG121" s="488"/>
      <c r="EH121" s="488"/>
      <c r="EJ121" s="222"/>
      <c r="EK121" s="1108"/>
      <c r="EL121" s="1109"/>
      <c r="EM121" s="1109"/>
      <c r="EN121" s="1109"/>
      <c r="EO121" s="1109"/>
      <c r="EP121" s="488"/>
      <c r="EQ121" s="488"/>
    </row>
    <row r="122" spans="1:147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488"/>
      <c r="DQ122" s="488"/>
      <c r="DR122" s="222"/>
      <c r="DS122" s="1108"/>
      <c r="DT122" s="1109"/>
      <c r="DU122" s="1109"/>
      <c r="DV122" s="1109"/>
      <c r="DW122" s="1109"/>
      <c r="DX122" s="488"/>
      <c r="DY122" s="488"/>
      <c r="DZ122" s="488"/>
      <c r="EA122" s="222"/>
      <c r="EB122" s="1108"/>
      <c r="EC122" s="1109"/>
      <c r="ED122" s="1109"/>
      <c r="EE122" s="1109"/>
      <c r="EF122" s="1109"/>
      <c r="EG122" s="488"/>
      <c r="EH122" s="488"/>
      <c r="EJ122" s="222"/>
      <c r="EK122" s="1108"/>
      <c r="EL122" s="1109"/>
      <c r="EM122" s="1109"/>
      <c r="EN122" s="1109"/>
      <c r="EO122" s="1109"/>
      <c r="EP122" s="488"/>
      <c r="EQ122" s="488"/>
    </row>
    <row r="123" spans="1:147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52"/>
      <c r="DP123" s="40"/>
      <c r="DQ123" s="40"/>
      <c r="DR123" s="52"/>
      <c r="DS123" s="52"/>
      <c r="DT123" s="52"/>
      <c r="DU123" s="52"/>
      <c r="DV123" s="52"/>
      <c r="DW123" s="40"/>
      <c r="DX123" s="52"/>
      <c r="DY123" s="40"/>
      <c r="DZ123" s="40"/>
      <c r="EA123" s="52"/>
      <c r="EB123" s="52"/>
      <c r="EC123" s="52"/>
      <c r="ED123" s="52"/>
      <c r="EE123" s="52"/>
      <c r="EF123" s="40"/>
      <c r="EG123" s="52"/>
      <c r="EH123" s="40"/>
      <c r="EJ123" s="52"/>
      <c r="EK123" s="52"/>
      <c r="EL123" s="52"/>
      <c r="EM123" s="52"/>
      <c r="EN123" s="52"/>
      <c r="EO123" s="40"/>
      <c r="EP123" s="52"/>
      <c r="EQ123" s="40"/>
    </row>
    <row r="124" spans="1:147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52"/>
      <c r="DQ124" s="52"/>
      <c r="DR124" s="925" t="s">
        <v>138</v>
      </c>
      <c r="DS124" s="925"/>
      <c r="DT124" s="925"/>
      <c r="DU124" s="925"/>
      <c r="DV124" s="925"/>
      <c r="DW124" s="925"/>
      <c r="DX124" s="52"/>
      <c r="DY124" s="52"/>
      <c r="DZ124" s="52"/>
      <c r="EA124" s="925" t="s">
        <v>138</v>
      </c>
      <c r="EB124" s="925"/>
      <c r="EC124" s="925"/>
      <c r="ED124" s="925"/>
      <c r="EE124" s="925"/>
      <c r="EF124" s="925"/>
      <c r="EG124" s="52"/>
      <c r="EH124" s="52"/>
      <c r="EJ124" s="925" t="s">
        <v>138</v>
      </c>
      <c r="EK124" s="925"/>
      <c r="EL124" s="925"/>
      <c r="EM124" s="925"/>
      <c r="EN124" s="925"/>
      <c r="EO124" s="925"/>
      <c r="EP124" s="52"/>
      <c r="EQ124" s="52"/>
    </row>
    <row r="125" spans="1:147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1"/>
      <c r="DP125" s="42"/>
      <c r="DQ125" s="42"/>
      <c r="DR125" s="41"/>
      <c r="DS125" s="41"/>
      <c r="DT125" s="41"/>
      <c r="DU125" s="41"/>
      <c r="DV125" s="41"/>
      <c r="DW125" s="42"/>
      <c r="DX125" s="41"/>
      <c r="DY125" s="42"/>
      <c r="DZ125" s="42"/>
      <c r="EA125" s="41"/>
      <c r="EB125" s="41"/>
      <c r="EC125" s="41"/>
      <c r="ED125" s="41"/>
      <c r="EE125" s="41"/>
      <c r="EF125" s="42"/>
      <c r="EG125" s="41"/>
      <c r="EH125" s="42"/>
      <c r="EJ125" s="41"/>
      <c r="EK125" s="41"/>
      <c r="EL125" s="41"/>
      <c r="EM125" s="41"/>
      <c r="EN125" s="41"/>
      <c r="EO125" s="42"/>
      <c r="EP125" s="41"/>
      <c r="EQ125" s="42"/>
    </row>
    <row r="126" spans="1:147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51" t="s">
        <v>7</v>
      </c>
      <c r="DP126" s="11" t="s">
        <v>8</v>
      </c>
      <c r="DQ126" s="40"/>
      <c r="DR126" s="51" t="s">
        <v>41</v>
      </c>
      <c r="DS126" s="914" t="s">
        <v>139</v>
      </c>
      <c r="DT126" s="915"/>
      <c r="DU126" s="926"/>
      <c r="DV126" s="51" t="s">
        <v>7</v>
      </c>
      <c r="DW126" s="11" t="s">
        <v>8</v>
      </c>
      <c r="DX126" s="51" t="s">
        <v>7</v>
      </c>
      <c r="DY126" s="11" t="s">
        <v>8</v>
      </c>
      <c r="DZ126" s="40"/>
      <c r="EA126" s="51" t="s">
        <v>41</v>
      </c>
      <c r="EB126" s="914" t="s">
        <v>139</v>
      </c>
      <c r="EC126" s="915"/>
      <c r="ED126" s="926"/>
      <c r="EE126" s="51" t="s">
        <v>7</v>
      </c>
      <c r="EF126" s="11" t="s">
        <v>8</v>
      </c>
      <c r="EG126" s="51" t="s">
        <v>7</v>
      </c>
      <c r="EH126" s="11" t="s">
        <v>8</v>
      </c>
      <c r="EJ126" s="51" t="s">
        <v>41</v>
      </c>
      <c r="EK126" s="914" t="s">
        <v>139</v>
      </c>
      <c r="EL126" s="915"/>
      <c r="EM126" s="926"/>
      <c r="EN126" s="51" t="s">
        <v>7</v>
      </c>
      <c r="EO126" s="11" t="s">
        <v>8</v>
      </c>
      <c r="EP126" s="51" t="s">
        <v>7</v>
      </c>
      <c r="EQ126" s="11" t="s">
        <v>8</v>
      </c>
    </row>
    <row r="127" spans="1:147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1">
        <v>0</v>
      </c>
      <c r="DP127" s="50">
        <v>0</v>
      </c>
      <c r="DQ127" s="22"/>
      <c r="DR127" s="10" t="s">
        <v>22</v>
      </c>
      <c r="DS127" s="940" t="s">
        <v>140</v>
      </c>
      <c r="DT127" s="940"/>
      <c r="DU127" s="940"/>
      <c r="DV127" s="1">
        <v>0</v>
      </c>
      <c r="DW127" s="50">
        <v>0</v>
      </c>
      <c r="DX127" s="1">
        <v>0</v>
      </c>
      <c r="DY127" s="50">
        <v>0</v>
      </c>
      <c r="DZ127" s="22"/>
      <c r="EA127" s="10" t="s">
        <v>22</v>
      </c>
      <c r="EB127" s="940" t="s">
        <v>140</v>
      </c>
      <c r="EC127" s="940"/>
      <c r="ED127" s="940"/>
      <c r="EE127" s="1">
        <v>0</v>
      </c>
      <c r="EF127" s="50">
        <v>0</v>
      </c>
      <c r="EG127" s="1">
        <v>0</v>
      </c>
      <c r="EH127" s="50">
        <v>0</v>
      </c>
      <c r="EJ127" s="10" t="s">
        <v>22</v>
      </c>
      <c r="EK127" s="940" t="s">
        <v>140</v>
      </c>
      <c r="EL127" s="940"/>
      <c r="EM127" s="940"/>
      <c r="EN127" s="1">
        <v>0</v>
      </c>
      <c r="EO127" s="50">
        <v>0</v>
      </c>
      <c r="EP127" s="1">
        <v>0</v>
      </c>
      <c r="EQ127" s="50">
        <v>0</v>
      </c>
    </row>
    <row r="128" spans="1:147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DN127</f>
        <v>0</v>
      </c>
      <c r="DO128" s="8">
        <f>DO127</f>
        <v>0</v>
      </c>
      <c r="DP128" s="11">
        <f>DP127</f>
        <v>0</v>
      </c>
      <c r="DQ128" s="40"/>
      <c r="DR128" s="922" t="s">
        <v>42</v>
      </c>
      <c r="DS128" s="923"/>
      <c r="DT128" s="923"/>
      <c r="DU128" s="923"/>
      <c r="DV128" s="8">
        <f>DV127</f>
        <v>0</v>
      </c>
      <c r="DW128" s="11">
        <f>DW127</f>
        <v>0</v>
      </c>
      <c r="DX128" s="8">
        <f>DX127</f>
        <v>0</v>
      </c>
      <c r="DY128" s="11">
        <f>DY127</f>
        <v>0</v>
      </c>
      <c r="DZ128" s="40"/>
      <c r="EA128" s="922" t="s">
        <v>42</v>
      </c>
      <c r="EB128" s="923"/>
      <c r="EC128" s="923"/>
      <c r="ED128" s="923"/>
      <c r="EE128" s="8">
        <f>EE127</f>
        <v>0</v>
      </c>
      <c r="EF128" s="11">
        <f>EF127</f>
        <v>0</v>
      </c>
      <c r="EG128" s="8">
        <f>EG127</f>
        <v>0</v>
      </c>
      <c r="EH128" s="11">
        <f>EH127</f>
        <v>0</v>
      </c>
      <c r="EJ128" s="922" t="s">
        <v>42</v>
      </c>
      <c r="EK128" s="923"/>
      <c r="EL128" s="923"/>
      <c r="EM128" s="923"/>
      <c r="EN128" s="8">
        <f>EN127</f>
        <v>0</v>
      </c>
      <c r="EO128" s="11">
        <f>EO127</f>
        <v>0</v>
      </c>
      <c r="EP128" s="8">
        <f>EP127</f>
        <v>0</v>
      </c>
      <c r="EQ128" s="11">
        <f>EQ127</f>
        <v>0</v>
      </c>
    </row>
    <row r="129" spans="1:147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488"/>
      <c r="DQ129" s="488"/>
      <c r="DR129" s="222"/>
      <c r="DS129" s="1108"/>
      <c r="DT129" s="1109"/>
      <c r="DU129" s="1109"/>
      <c r="DV129" s="1109"/>
      <c r="DW129" s="1109"/>
      <c r="DX129" s="488"/>
      <c r="DY129" s="488"/>
      <c r="DZ129" s="488"/>
      <c r="EA129" s="222"/>
      <c r="EB129" s="1108"/>
      <c r="EC129" s="1109"/>
      <c r="ED129" s="1109"/>
      <c r="EE129" s="1109"/>
      <c r="EF129" s="1109"/>
      <c r="EG129" s="488"/>
      <c r="EH129" s="488"/>
      <c r="EJ129" s="222"/>
      <c r="EK129" s="1108"/>
      <c r="EL129" s="1109"/>
      <c r="EM129" s="1109"/>
      <c r="EN129" s="1109"/>
      <c r="EO129" s="1109"/>
      <c r="EP129" s="488"/>
      <c r="EQ129" s="488"/>
    </row>
    <row r="130" spans="1:147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41"/>
      <c r="DP130" s="22"/>
      <c r="DQ130" s="22"/>
      <c r="DR130" s="41"/>
      <c r="DS130" s="41"/>
      <c r="DT130" s="41"/>
      <c r="DU130" s="41"/>
      <c r="DV130" s="41"/>
      <c r="DW130" s="22"/>
      <c r="DX130" s="41"/>
      <c r="DY130" s="22"/>
      <c r="DZ130" s="22"/>
      <c r="EA130" s="41"/>
      <c r="EB130" s="41"/>
      <c r="EC130" s="41"/>
      <c r="ED130" s="41"/>
      <c r="EE130" s="41"/>
      <c r="EF130" s="22"/>
      <c r="EG130" s="41"/>
      <c r="EH130" s="22"/>
      <c r="EJ130" s="41"/>
      <c r="EK130" s="41"/>
      <c r="EL130" s="41"/>
      <c r="EM130" s="41"/>
      <c r="EN130" s="41"/>
      <c r="EO130" s="22"/>
      <c r="EP130" s="41"/>
      <c r="EQ130" s="22"/>
    </row>
    <row r="131" spans="1:147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52"/>
      <c r="DQ131" s="52"/>
      <c r="DR131" s="925" t="s">
        <v>115</v>
      </c>
      <c r="DS131" s="925"/>
      <c r="DT131" s="925"/>
      <c r="DU131" s="925"/>
      <c r="DV131" s="925"/>
      <c r="DW131" s="925"/>
      <c r="DX131" s="52"/>
      <c r="DY131" s="52"/>
      <c r="DZ131" s="52"/>
      <c r="EA131" s="925" t="s">
        <v>115</v>
      </c>
      <c r="EB131" s="925"/>
      <c r="EC131" s="925"/>
      <c r="ED131" s="925"/>
      <c r="EE131" s="925"/>
      <c r="EF131" s="925"/>
      <c r="EG131" s="52"/>
      <c r="EH131" s="52"/>
      <c r="EJ131" s="925" t="s">
        <v>115</v>
      </c>
      <c r="EK131" s="925"/>
      <c r="EL131" s="925"/>
      <c r="EM131" s="925"/>
      <c r="EN131" s="925"/>
      <c r="EO131" s="925"/>
      <c r="EP131" s="52"/>
      <c r="EQ131" s="52"/>
    </row>
    <row r="132" spans="1:147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41"/>
      <c r="DP132" s="22"/>
      <c r="DQ132" s="22"/>
      <c r="DR132" s="52"/>
      <c r="DS132" s="41"/>
      <c r="DT132" s="41"/>
      <c r="DU132" s="41"/>
      <c r="DV132" s="41"/>
      <c r="DW132" s="22"/>
      <c r="DX132" s="41"/>
      <c r="DY132" s="22"/>
      <c r="DZ132" s="22"/>
      <c r="EA132" s="52"/>
      <c r="EB132" s="41"/>
      <c r="EC132" s="41"/>
      <c r="ED132" s="41"/>
      <c r="EE132" s="41"/>
      <c r="EF132" s="22"/>
      <c r="EG132" s="41"/>
      <c r="EH132" s="22"/>
      <c r="EJ132" s="52"/>
      <c r="EK132" s="41"/>
      <c r="EL132" s="41"/>
      <c r="EM132" s="41"/>
      <c r="EN132" s="41"/>
      <c r="EO132" s="22"/>
      <c r="EP132" s="41"/>
      <c r="EQ132" s="22"/>
    </row>
    <row r="133" spans="1:147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11" t="s">
        <v>8</v>
      </c>
      <c r="DQ133" s="40"/>
      <c r="DR133" s="51">
        <v>4</v>
      </c>
      <c r="DS133" s="922" t="s">
        <v>116</v>
      </c>
      <c r="DT133" s="923"/>
      <c r="DU133" s="923"/>
      <c r="DV133" s="924"/>
      <c r="DW133" s="11" t="s">
        <v>8</v>
      </c>
      <c r="DX133" s="40"/>
      <c r="DY133" s="11" t="s">
        <v>8</v>
      </c>
      <c r="DZ133" s="40"/>
      <c r="EA133" s="51">
        <v>4</v>
      </c>
      <c r="EB133" s="922" t="s">
        <v>116</v>
      </c>
      <c r="EC133" s="923"/>
      <c r="ED133" s="923"/>
      <c r="EE133" s="924"/>
      <c r="EF133" s="11" t="s">
        <v>8</v>
      </c>
      <c r="EG133" s="40"/>
      <c r="EH133" s="11" t="s">
        <v>8</v>
      </c>
      <c r="EJ133" s="51">
        <v>4</v>
      </c>
      <c r="EK133" s="922" t="s">
        <v>116</v>
      </c>
      <c r="EL133" s="923"/>
      <c r="EM133" s="923"/>
      <c r="EN133" s="924"/>
      <c r="EO133" s="11" t="s">
        <v>8</v>
      </c>
      <c r="EP133" s="40"/>
      <c r="EQ133" s="11" t="s">
        <v>8</v>
      </c>
    </row>
    <row r="134" spans="1:147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61.451986678238335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62.963705550522995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46.14081665024522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62.963705550522995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65.356326361442854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47.894167682954532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49.709356638138516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50.310850988104733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49.709356638138516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52.811220492358366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53.450248089762475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53.450248089762475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53.450248089762475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56.584614106321389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56.584614106321389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59.034727897125101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61.305294354706838</v>
      </c>
      <c r="DO134" s="22"/>
      <c r="DP134" s="50">
        <f>DP$120</f>
        <v>59.034727897125101</v>
      </c>
      <c r="DQ134" s="22"/>
      <c r="DR134" s="43" t="s">
        <v>39</v>
      </c>
      <c r="DS134" s="927" t="s">
        <v>131</v>
      </c>
      <c r="DT134" s="928"/>
      <c r="DU134" s="928"/>
      <c r="DV134" s="929"/>
      <c r="DW134" s="50">
        <f>DW$120</f>
        <v>61.305294354706838</v>
      </c>
      <c r="DX134" s="22"/>
      <c r="DY134" s="50">
        <f>DY$120</f>
        <v>59.034727897125101</v>
      </c>
      <c r="DZ134" s="22"/>
      <c r="EA134" s="43" t="s">
        <v>39</v>
      </c>
      <c r="EB134" s="927" t="s">
        <v>131</v>
      </c>
      <c r="EC134" s="928"/>
      <c r="ED134" s="928"/>
      <c r="EE134" s="929"/>
      <c r="EF134" s="50">
        <f>EF$120</f>
        <v>63.67167871679851</v>
      </c>
      <c r="EG134" s="22"/>
      <c r="EH134" s="50">
        <f>EH$120</f>
        <v>61.313468393954118</v>
      </c>
      <c r="EJ134" s="43" t="s">
        <v>39</v>
      </c>
      <c r="EK134" s="927" t="s">
        <v>131</v>
      </c>
      <c r="EL134" s="928"/>
      <c r="EM134" s="928"/>
      <c r="EN134" s="929"/>
      <c r="EO134" s="50">
        <f>EO$120</f>
        <v>63.67167871679851</v>
      </c>
      <c r="EP134" s="22"/>
      <c r="EQ134" s="50">
        <f>EQ$120</f>
        <v>61.313468393954118</v>
      </c>
    </row>
    <row r="135" spans="1:147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50">
        <f>DP$128</f>
        <v>0</v>
      </c>
      <c r="DQ135" s="22"/>
      <c r="DR135" s="43" t="s">
        <v>41</v>
      </c>
      <c r="DS135" s="927" t="s">
        <v>139</v>
      </c>
      <c r="DT135" s="928"/>
      <c r="DU135" s="928"/>
      <c r="DV135" s="929"/>
      <c r="DW135" s="50">
        <f>DW$128</f>
        <v>0</v>
      </c>
      <c r="DX135" s="22"/>
      <c r="DY135" s="50">
        <f>DY$128</f>
        <v>0</v>
      </c>
      <c r="DZ135" s="22"/>
      <c r="EA135" s="43" t="s">
        <v>41</v>
      </c>
      <c r="EB135" s="927" t="s">
        <v>139</v>
      </c>
      <c r="EC135" s="928"/>
      <c r="ED135" s="928"/>
      <c r="EE135" s="929"/>
      <c r="EF135" s="50">
        <f>EF$128</f>
        <v>0</v>
      </c>
      <c r="EG135" s="22"/>
      <c r="EH135" s="50">
        <f>EH$128</f>
        <v>0</v>
      </c>
      <c r="EJ135" s="43" t="s">
        <v>41</v>
      </c>
      <c r="EK135" s="927" t="s">
        <v>139</v>
      </c>
      <c r="EL135" s="928"/>
      <c r="EM135" s="928"/>
      <c r="EN135" s="929"/>
      <c r="EO135" s="50">
        <f>EO$128</f>
        <v>0</v>
      </c>
      <c r="EP135" s="22"/>
      <c r="EQ135" s="50">
        <f>EQ$128</f>
        <v>0</v>
      </c>
    </row>
    <row r="136" spans="1:147" x14ac:dyDescent="0.2">
      <c r="A136" s="922" t="s">
        <v>40</v>
      </c>
      <c r="B136" s="923"/>
      <c r="C136" s="923"/>
      <c r="D136" s="923"/>
      <c r="E136" s="924"/>
      <c r="F136" s="11">
        <f>SUM(F134:F135)</f>
        <v>61.451986678238335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62.963705550522995</v>
      </c>
      <c r="O136" s="922" t="s">
        <v>40</v>
      </c>
      <c r="P136" s="923"/>
      <c r="Q136" s="923"/>
      <c r="R136" s="923"/>
      <c r="S136" s="924"/>
      <c r="T136" s="11">
        <f>SUM(T134:T135)</f>
        <v>46.14081665024522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62.963705550522995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65.356326361442854</v>
      </c>
      <c r="AJ136" s="922" t="s">
        <v>40</v>
      </c>
      <c r="AK136" s="923"/>
      <c r="AL136" s="923"/>
      <c r="AM136" s="923"/>
      <c r="AN136" s="924"/>
      <c r="AO136" s="11">
        <f>SUM(AO134:AO135)</f>
        <v>47.894167682954532</v>
      </c>
      <c r="AQ136" s="922" t="s">
        <v>40</v>
      </c>
      <c r="AR136" s="923"/>
      <c r="AS136" s="923"/>
      <c r="AT136" s="923"/>
      <c r="AU136" s="924"/>
      <c r="AV136" s="11">
        <f>SUM(AV134:AV135)</f>
        <v>49.709356638138516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50.310850988104733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49.709356638138516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52.811220492358366</v>
      </c>
      <c r="BS136" s="922" t="s">
        <v>40</v>
      </c>
      <c r="BT136" s="923"/>
      <c r="BU136" s="923"/>
      <c r="BV136" s="923"/>
      <c r="BW136" s="924"/>
      <c r="BX136" s="11">
        <f>SUM(BX$134:BX$135)</f>
        <v>53.450248089762475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53.450248089762475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53.450248089762475</v>
      </c>
      <c r="CN136" s="922" t="s">
        <v>40</v>
      </c>
      <c r="CO136" s="923"/>
      <c r="CP136" s="923"/>
      <c r="CQ136" s="923"/>
      <c r="CR136" s="924"/>
      <c r="CS136" s="11">
        <f>SUM(CS$134:CS$135)</f>
        <v>56.584614106321389</v>
      </c>
      <c r="CU136" s="922" t="s">
        <v>40</v>
      </c>
      <c r="CV136" s="923"/>
      <c r="CW136" s="923"/>
      <c r="CX136" s="923"/>
      <c r="CY136" s="924"/>
      <c r="CZ136" s="11">
        <f>SUM(CZ$134:CZ$135)</f>
        <v>56.584614106321389</v>
      </c>
      <c r="DB136" s="922" t="s">
        <v>40</v>
      </c>
      <c r="DC136" s="923"/>
      <c r="DD136" s="923"/>
      <c r="DE136" s="923"/>
      <c r="DF136" s="924"/>
      <c r="DG136" s="11">
        <f>SUM(DG$134:DG$135)</f>
        <v>59.034727897125101</v>
      </c>
      <c r="DI136" s="922" t="s">
        <v>40</v>
      </c>
      <c r="DJ136" s="923"/>
      <c r="DK136" s="923"/>
      <c r="DL136" s="923"/>
      <c r="DM136" s="924"/>
      <c r="DN136" s="11">
        <f>SUM(DN$134:DN$135)</f>
        <v>61.305294354706838</v>
      </c>
      <c r="DO136" s="40"/>
      <c r="DP136" s="11">
        <f>SUM(DP$134:DP$135)</f>
        <v>59.034727897125101</v>
      </c>
      <c r="DQ136" s="40"/>
      <c r="DR136" s="922" t="s">
        <v>40</v>
      </c>
      <c r="DS136" s="923"/>
      <c r="DT136" s="923"/>
      <c r="DU136" s="923"/>
      <c r="DV136" s="924"/>
      <c r="DW136" s="11">
        <f>SUM(DW$134:DW$135)</f>
        <v>61.305294354706838</v>
      </c>
      <c r="DX136" s="40"/>
      <c r="DY136" s="11">
        <f>SUM(DY$134:DY$135)</f>
        <v>59.034727897125101</v>
      </c>
      <c r="DZ136" s="40"/>
      <c r="EA136" s="922" t="s">
        <v>40</v>
      </c>
      <c r="EB136" s="923"/>
      <c r="EC136" s="923"/>
      <c r="ED136" s="923"/>
      <c r="EE136" s="924"/>
      <c r="EF136" s="11">
        <f>SUM(EF$134:EF$135)</f>
        <v>63.67167871679851</v>
      </c>
      <c r="EG136" s="40"/>
      <c r="EH136" s="11">
        <f>SUM(EH$134:EH$135)</f>
        <v>61.313468393954118</v>
      </c>
      <c r="EJ136" s="922" t="s">
        <v>40</v>
      </c>
      <c r="EK136" s="923"/>
      <c r="EL136" s="923"/>
      <c r="EM136" s="923"/>
      <c r="EN136" s="924"/>
      <c r="EO136" s="11">
        <f>SUM(EO$134:EO$135)</f>
        <v>63.67167871679851</v>
      </c>
      <c r="EP136" s="40"/>
      <c r="EQ136" s="11">
        <f>SUM(EQ$134:EQ$135)</f>
        <v>61.313468393954118</v>
      </c>
    </row>
    <row r="137" spans="1:147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41"/>
      <c r="DP137" s="22"/>
      <c r="DQ137" s="22"/>
      <c r="DR137" s="41"/>
      <c r="DS137" s="41"/>
      <c r="DT137" s="41"/>
      <c r="DU137" s="41"/>
      <c r="DV137" s="41"/>
      <c r="DW137" s="22"/>
      <c r="DX137" s="41"/>
      <c r="DY137" s="22"/>
      <c r="DZ137" s="22"/>
      <c r="EA137" s="41"/>
      <c r="EB137" s="41"/>
      <c r="EC137" s="41"/>
      <c r="ED137" s="41"/>
      <c r="EE137" s="41"/>
      <c r="EF137" s="22"/>
      <c r="EG137" s="41"/>
      <c r="EH137" s="22"/>
      <c r="EJ137" s="41"/>
      <c r="EK137" s="41"/>
      <c r="EL137" s="41"/>
      <c r="EM137" s="41"/>
      <c r="EN137" s="41"/>
      <c r="EO137" s="22"/>
      <c r="EP137" s="41"/>
      <c r="EQ137" s="22"/>
    </row>
    <row r="138" spans="1:147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41"/>
      <c r="DP138" s="22"/>
      <c r="DQ138" s="22"/>
      <c r="DR138" s="41"/>
      <c r="DS138" s="41"/>
      <c r="DT138" s="41"/>
      <c r="DU138" s="41"/>
      <c r="DV138" s="41"/>
      <c r="DW138" s="22"/>
      <c r="DX138" s="41"/>
      <c r="DY138" s="22"/>
      <c r="DZ138" s="22"/>
      <c r="EA138" s="41"/>
      <c r="EB138" s="41"/>
      <c r="EC138" s="41"/>
      <c r="ED138" s="41"/>
      <c r="EE138" s="41"/>
      <c r="EF138" s="22"/>
      <c r="EG138" s="41"/>
      <c r="EH138" s="22"/>
      <c r="EJ138" s="41"/>
      <c r="EK138" s="41"/>
      <c r="EL138" s="41"/>
      <c r="EM138" s="41"/>
      <c r="EN138" s="41"/>
      <c r="EO138" s="22"/>
      <c r="EP138" s="41"/>
      <c r="EQ138" s="22"/>
    </row>
    <row r="139" spans="1:147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33"/>
      <c r="DQ139" s="33"/>
      <c r="DR139" s="1110" t="s">
        <v>86</v>
      </c>
      <c r="DS139" s="1110"/>
      <c r="DT139" s="1110"/>
      <c r="DU139" s="1110"/>
      <c r="DV139" s="1110"/>
      <c r="DW139" s="1110"/>
      <c r="DX139" s="33"/>
      <c r="DY139" s="33"/>
      <c r="DZ139" s="33"/>
      <c r="EA139" s="1110" t="s">
        <v>86</v>
      </c>
      <c r="EB139" s="1110"/>
      <c r="EC139" s="1110"/>
      <c r="ED139" s="1110"/>
      <c r="EE139" s="1110"/>
      <c r="EF139" s="1110"/>
      <c r="EG139" s="33"/>
      <c r="EH139" s="33"/>
      <c r="EJ139" s="1110" t="s">
        <v>86</v>
      </c>
      <c r="EK139" s="1110"/>
      <c r="EL139" s="1110"/>
      <c r="EM139" s="1110"/>
      <c r="EN139" s="1110"/>
      <c r="EO139" s="1110"/>
      <c r="EP139" s="33"/>
      <c r="EQ139" s="33"/>
    </row>
    <row r="140" spans="1:147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41"/>
      <c r="DP140" s="22"/>
      <c r="DQ140" s="22"/>
      <c r="DR140" s="41"/>
      <c r="DS140" s="41"/>
      <c r="DT140" s="41"/>
      <c r="DU140" s="41"/>
      <c r="DV140" s="41"/>
      <c r="DW140" s="22"/>
      <c r="DX140" s="41"/>
      <c r="DY140" s="22"/>
      <c r="DZ140" s="22"/>
      <c r="EA140" s="41"/>
      <c r="EB140" s="41"/>
      <c r="EC140" s="41"/>
      <c r="ED140" s="41"/>
      <c r="EE140" s="41"/>
      <c r="EF140" s="22"/>
      <c r="EG140" s="41"/>
      <c r="EH140" s="22"/>
      <c r="EJ140" s="41"/>
      <c r="EK140" s="41"/>
      <c r="EL140" s="41"/>
      <c r="EM140" s="41"/>
      <c r="EN140" s="41"/>
      <c r="EO140" s="22"/>
      <c r="EP140" s="41"/>
      <c r="EQ140" s="22"/>
    </row>
    <row r="141" spans="1:147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1" t="s">
        <v>8</v>
      </c>
      <c r="DQ141" s="40"/>
      <c r="DR141" s="10">
        <v>5</v>
      </c>
      <c r="DS141" s="922" t="s">
        <v>20</v>
      </c>
      <c r="DT141" s="923"/>
      <c r="DU141" s="923"/>
      <c r="DV141" s="924"/>
      <c r="DW141" s="11" t="s">
        <v>8</v>
      </c>
      <c r="DX141" s="40"/>
      <c r="DY141" s="11" t="s">
        <v>8</v>
      </c>
      <c r="DZ141" s="40"/>
      <c r="EA141" s="10">
        <v>5</v>
      </c>
      <c r="EB141" s="922" t="s">
        <v>20</v>
      </c>
      <c r="EC141" s="923"/>
      <c r="ED141" s="923"/>
      <c r="EE141" s="924"/>
      <c r="EF141" s="11" t="s">
        <v>8</v>
      </c>
      <c r="EG141" s="40"/>
      <c r="EH141" s="11" t="s">
        <v>8</v>
      </c>
      <c r="EJ141" s="10">
        <v>5</v>
      </c>
      <c r="EK141" s="922" t="s">
        <v>20</v>
      </c>
      <c r="EL141" s="923"/>
      <c r="EM141" s="923"/>
      <c r="EN141" s="924"/>
      <c r="EO141" s="11" t="s">
        <v>8</v>
      </c>
      <c r="EP141" s="40"/>
      <c r="EQ141" s="11" t="s">
        <v>8</v>
      </c>
    </row>
    <row r="142" spans="1:147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'!$AA$18)</f>
        <v>34.390555555555558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'!$AA$18)</f>
        <v>34.390555555555558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'!$AA$18)</f>
        <v>34.390555555555558</v>
      </c>
      <c r="U142" s="215"/>
      <c r="V142" s="10" t="s">
        <v>22</v>
      </c>
      <c r="W142" s="927" t="s">
        <v>48</v>
      </c>
      <c r="X142" s="928"/>
      <c r="Y142" s="928"/>
      <c r="Z142" s="929"/>
      <c r="AA142" s="398">
        <f>SUM('(VI) Uniforme '!$AA$18)*1.0676</f>
        <v>36.715357111111118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'!$AA$18)*1.0676</f>
        <v>36.715357111111118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'!$AA$18)*1.0676</f>
        <v>36.715357111111118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'!$AA$18)*1.0676</f>
        <v>36.715357111111118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'!$AA$18)*1.0676</f>
        <v>36.715357111111118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'!AA24:AB24)</f>
        <v>41.168929928688897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'!AA24:AB24)</f>
        <v>41.168929928688897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'!Y24:Z24)</f>
        <v>41.16892992868889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'!AA24:AB24)</f>
        <v>41.168929928688897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'!AA26:AB26)</f>
        <v>42.889791199708093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'!AA26:AB26)</f>
        <v>42.889791199708093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'!AA26:AB26)</f>
        <v>42.889791199708093</v>
      </c>
      <c r="DO142" s="22"/>
      <c r="DP142" s="50">
        <f>SUM('(VI) Uniforme '!Z26:AA26)</f>
        <v>42.889791199708093</v>
      </c>
      <c r="DQ142" s="22"/>
      <c r="DR142" s="10" t="s">
        <v>22</v>
      </c>
      <c r="DS142" s="927" t="s">
        <v>48</v>
      </c>
      <c r="DT142" s="928"/>
      <c r="DU142" s="928"/>
      <c r="DV142" s="929"/>
      <c r="DW142" s="398">
        <f>SUM('(VI) Uniforme '!AA28:AB28)</f>
        <v>44.47</v>
      </c>
      <c r="DX142" s="22"/>
      <c r="DY142" s="398">
        <f>SUM('(VI) Uniforme '!AA28:AB28)</f>
        <v>44.47</v>
      </c>
      <c r="DZ142" s="22"/>
      <c r="EA142" s="10" t="s">
        <v>22</v>
      </c>
      <c r="EB142" s="927" t="s">
        <v>48</v>
      </c>
      <c r="EC142" s="928"/>
      <c r="ED142" s="928"/>
      <c r="EE142" s="929"/>
      <c r="EF142" s="50">
        <f>SUM('(VI) Uniforme '!AA28:AB28)</f>
        <v>44.47</v>
      </c>
      <c r="EG142" s="22"/>
      <c r="EH142" s="50">
        <f>SUM('(VI) Uniforme '!AA28:AB28)</f>
        <v>44.47</v>
      </c>
      <c r="EJ142" s="10" t="s">
        <v>22</v>
      </c>
      <c r="EK142" s="927" t="s">
        <v>48</v>
      </c>
      <c r="EL142" s="928"/>
      <c r="EM142" s="928"/>
      <c r="EN142" s="929"/>
      <c r="EO142" s="50">
        <f>SUM('(VI) Uniforme '!AA28:AB28)</f>
        <v>44.47</v>
      </c>
      <c r="EP142" s="22"/>
      <c r="EQ142" s="50">
        <f>SUM('(VI) Uniforme '!AA28:AB28)</f>
        <v>44.47</v>
      </c>
    </row>
    <row r="143" spans="1:147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50">
        <f>SUM('(IV) Ferramentas '!J71:K71)</f>
        <v>7.8512112499999995</v>
      </c>
      <c r="DQ143" s="22"/>
      <c r="DR143" s="10" t="s">
        <v>23</v>
      </c>
      <c r="DS143" s="927" t="s">
        <v>319</v>
      </c>
      <c r="DT143" s="928"/>
      <c r="DU143" s="928"/>
      <c r="DV143" s="929"/>
      <c r="DW143" s="50">
        <f>SUM('(IV) Ferramentas '!J71:K71)</f>
        <v>7.8512112499999995</v>
      </c>
      <c r="DX143" s="22"/>
      <c r="DY143" s="50">
        <f>SUM('(IV) Ferramentas '!J71:K71)</f>
        <v>7.8512112499999995</v>
      </c>
      <c r="DZ143" s="22"/>
      <c r="EA143" s="10" t="s">
        <v>23</v>
      </c>
      <c r="EB143" s="927" t="s">
        <v>319</v>
      </c>
      <c r="EC143" s="928"/>
      <c r="ED143" s="928"/>
      <c r="EE143" s="929"/>
      <c r="EF143" s="50">
        <f>SUM('(IV) Ferramentas '!J71:K71)</f>
        <v>7.8512112499999995</v>
      </c>
      <c r="EG143" s="22"/>
      <c r="EH143" s="50">
        <f>SUM('(IV) Ferramentas '!J71:K71)</f>
        <v>7.8512112499999995</v>
      </c>
      <c r="EJ143" s="10" t="s">
        <v>23</v>
      </c>
      <c r="EK143" s="927" t="s">
        <v>319</v>
      </c>
      <c r="EL143" s="928"/>
      <c r="EM143" s="928"/>
      <c r="EN143" s="929"/>
      <c r="EO143" s="50">
        <f>SUM('(IV) Ferramentas '!J71:K71)</f>
        <v>7.8512112499999995</v>
      </c>
      <c r="EP143" s="22"/>
      <c r="EQ143" s="50">
        <f>SUM('(IV) Ferramentas '!J71:K71)</f>
        <v>7.8512112499999995</v>
      </c>
    </row>
    <row r="144" spans="1:147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50">
        <f>SUM('(V) Equipamentos'!I17:J17)</f>
        <v>42.256437499999997</v>
      </c>
      <c r="DQ144" s="22"/>
      <c r="DR144" s="10" t="s">
        <v>24</v>
      </c>
      <c r="DS144" s="927" t="s">
        <v>38</v>
      </c>
      <c r="DT144" s="928"/>
      <c r="DU144" s="928"/>
      <c r="DV144" s="929"/>
      <c r="DW144" s="50">
        <f>SUM('(V) Equipamentos'!I17:J17)</f>
        <v>42.256437499999997</v>
      </c>
      <c r="DX144" s="22"/>
      <c r="DY144" s="50">
        <f>SUM('(V) Equipamentos'!I17:J17)</f>
        <v>42.256437499999997</v>
      </c>
      <c r="DZ144" s="22"/>
      <c r="EA144" s="10" t="s">
        <v>24</v>
      </c>
      <c r="EB144" s="927" t="s">
        <v>38</v>
      </c>
      <c r="EC144" s="928"/>
      <c r="ED144" s="928"/>
      <c r="EE144" s="929"/>
      <c r="EF144" s="50">
        <f>SUM('(V) Equipamentos'!I17:J17)</f>
        <v>42.256437499999997</v>
      </c>
      <c r="EG144" s="22"/>
      <c r="EH144" s="50">
        <f>SUM('(V) Equipamentos'!I17:J17)</f>
        <v>42.256437499999997</v>
      </c>
      <c r="EJ144" s="10" t="s">
        <v>24</v>
      </c>
      <c r="EK144" s="927" t="s">
        <v>38</v>
      </c>
      <c r="EL144" s="928"/>
      <c r="EM144" s="928"/>
      <c r="EN144" s="929"/>
      <c r="EO144" s="50">
        <f>SUM('(V) Equipamentos'!I17:J17)</f>
        <v>42.256437499999997</v>
      </c>
      <c r="EP144" s="22"/>
      <c r="EQ144" s="50">
        <f>SUM('(V) Equipamentos'!I17:J17)</f>
        <v>42.256437499999997</v>
      </c>
    </row>
    <row r="145" spans="1:147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50">
        <f>SUM('(VII) EPI'!H33:I33)</f>
        <v>46.331013240133601</v>
      </c>
      <c r="DQ145" s="22"/>
      <c r="DR145" s="10" t="s">
        <v>25</v>
      </c>
      <c r="DS145" s="927" t="s">
        <v>808</v>
      </c>
      <c r="DT145" s="928"/>
      <c r="DU145" s="928"/>
      <c r="DV145" s="929"/>
      <c r="DW145" s="398">
        <f>SUM('(VII) EPI'!H35:I35)</f>
        <v>48.04</v>
      </c>
      <c r="DX145" s="22"/>
      <c r="DY145" s="398">
        <f>SUM('(VII) EPI'!H35:I35)</f>
        <v>48.04</v>
      </c>
      <c r="DZ145" s="22"/>
      <c r="EA145" s="10" t="s">
        <v>25</v>
      </c>
      <c r="EB145" s="927" t="s">
        <v>808</v>
      </c>
      <c r="EC145" s="928"/>
      <c r="ED145" s="928"/>
      <c r="EE145" s="929"/>
      <c r="EF145" s="50">
        <f>SUM('(VII) EPI'!H35:I35)</f>
        <v>48.04</v>
      </c>
      <c r="EG145" s="22"/>
      <c r="EH145" s="50">
        <f>SUM('(VII) EPI'!H35:I35)</f>
        <v>48.04</v>
      </c>
      <c r="EJ145" s="10" t="s">
        <v>25</v>
      </c>
      <c r="EK145" s="927" t="s">
        <v>808</v>
      </c>
      <c r="EL145" s="928"/>
      <c r="EM145" s="928"/>
      <c r="EN145" s="929"/>
      <c r="EO145" s="50">
        <f>SUM('(VII) EPI'!H35:I35)</f>
        <v>48.04</v>
      </c>
      <c r="EP145" s="22"/>
      <c r="EQ145" s="50">
        <f>SUM('(VII) EPI'!H35:I35)</f>
        <v>48.04</v>
      </c>
    </row>
    <row r="146" spans="1:147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121.64805372685186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121.64805372685186</v>
      </c>
      <c r="O146" s="922" t="s">
        <v>40</v>
      </c>
      <c r="P146" s="923"/>
      <c r="Q146" s="923"/>
      <c r="R146" s="923"/>
      <c r="S146" s="924"/>
      <c r="T146" s="11">
        <f>SUM(T142:T145)</f>
        <v>121.64805372685186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135.74865896294077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135.74865896294077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135.74865896294077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11">
        <f>SUM(DP$142:DP$145)</f>
        <v>139.3284531898417</v>
      </c>
      <c r="DQ146" s="40"/>
      <c r="DR146" s="922" t="s">
        <v>40</v>
      </c>
      <c r="DS146" s="923"/>
      <c r="DT146" s="923"/>
      <c r="DU146" s="923"/>
      <c r="DV146" s="924"/>
      <c r="DW146" s="11">
        <f>SUM(DW$142:DW$145)</f>
        <v>142.61764875</v>
      </c>
      <c r="DX146" s="40"/>
      <c r="DY146" s="11">
        <f>SUM(DY$142:DY$145)</f>
        <v>142.61764875</v>
      </c>
      <c r="DZ146" s="40"/>
      <c r="EA146" s="922" t="s">
        <v>40</v>
      </c>
      <c r="EB146" s="923"/>
      <c r="EC146" s="923"/>
      <c r="ED146" s="923"/>
      <c r="EE146" s="924"/>
      <c r="EF146" s="11">
        <f>SUM(EF$142:EF$145)</f>
        <v>142.61764875</v>
      </c>
      <c r="EG146" s="40"/>
      <c r="EH146" s="11">
        <f>SUM(EH$142:EH$145)</f>
        <v>142.61764875</v>
      </c>
      <c r="EJ146" s="922" t="s">
        <v>40</v>
      </c>
      <c r="EK146" s="923"/>
      <c r="EL146" s="923"/>
      <c r="EM146" s="923"/>
      <c r="EN146" s="924"/>
      <c r="EO146" s="11">
        <f>SUM(EO$142:EO$145)</f>
        <v>142.61764875</v>
      </c>
      <c r="EP146" s="40"/>
      <c r="EQ146" s="11">
        <f>SUM(EQ$142:EQ$145)</f>
        <v>142.61764875</v>
      </c>
    </row>
    <row r="147" spans="1:147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41"/>
      <c r="DP147" s="22"/>
      <c r="DQ147" s="22"/>
      <c r="DR147" s="222"/>
      <c r="DS147" s="41"/>
      <c r="DT147" s="41"/>
      <c r="DU147" s="41"/>
      <c r="DV147" s="41"/>
      <c r="DW147" s="22"/>
      <c r="DX147" s="41"/>
      <c r="DY147" s="22"/>
      <c r="DZ147" s="22"/>
      <c r="EA147" s="222"/>
      <c r="EB147" s="41"/>
      <c r="EC147" s="41"/>
      <c r="ED147" s="41"/>
      <c r="EE147" s="41"/>
      <c r="EF147" s="22"/>
      <c r="EG147" s="41"/>
      <c r="EH147" s="22"/>
      <c r="EJ147" s="222"/>
      <c r="EK147" s="41"/>
      <c r="EL147" s="41"/>
      <c r="EM147" s="41"/>
      <c r="EN147" s="41"/>
      <c r="EO147" s="22"/>
      <c r="EP147" s="41"/>
      <c r="EQ147" s="22"/>
    </row>
    <row r="148" spans="1:147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41"/>
      <c r="DP148" s="22"/>
      <c r="DQ148" s="22"/>
      <c r="DR148" s="41"/>
      <c r="DS148" s="41"/>
      <c r="DT148" s="41"/>
      <c r="DU148" s="41"/>
      <c r="DV148" s="41"/>
      <c r="DW148" s="22"/>
      <c r="DX148" s="41"/>
      <c r="DY148" s="22"/>
      <c r="DZ148" s="22"/>
      <c r="EA148" s="41"/>
      <c r="EB148" s="41"/>
      <c r="EC148" s="41"/>
      <c r="ED148" s="41"/>
      <c r="EE148" s="41"/>
      <c r="EF148" s="22"/>
      <c r="EG148" s="41"/>
      <c r="EH148" s="22"/>
      <c r="EJ148" s="41"/>
      <c r="EK148" s="41"/>
      <c r="EL148" s="41"/>
      <c r="EM148" s="41"/>
      <c r="EN148" s="41"/>
      <c r="EO148" s="22"/>
      <c r="EP148" s="41"/>
      <c r="EQ148" s="22"/>
    </row>
    <row r="149" spans="1:147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52"/>
      <c r="DQ149" s="52"/>
      <c r="DR149" s="925" t="s">
        <v>87</v>
      </c>
      <c r="DS149" s="925"/>
      <c r="DT149" s="925"/>
      <c r="DU149" s="925"/>
      <c r="DV149" s="925"/>
      <c r="DW149" s="925"/>
      <c r="DX149" s="52"/>
      <c r="DY149" s="52"/>
      <c r="DZ149" s="52"/>
      <c r="EA149" s="925" t="s">
        <v>87</v>
      </c>
      <c r="EB149" s="925"/>
      <c r="EC149" s="925"/>
      <c r="ED149" s="925"/>
      <c r="EE149" s="925"/>
      <c r="EF149" s="925"/>
      <c r="EG149" s="52"/>
      <c r="EH149" s="52"/>
      <c r="EJ149" s="925" t="s">
        <v>87</v>
      </c>
      <c r="EK149" s="925"/>
      <c r="EL149" s="925"/>
      <c r="EM149" s="925"/>
      <c r="EN149" s="925"/>
      <c r="EO149" s="925"/>
      <c r="EP149" s="52"/>
      <c r="EQ149" s="52"/>
    </row>
    <row r="150" spans="1:147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41"/>
      <c r="DP150" s="22"/>
      <c r="DQ150" s="22"/>
      <c r="DR150" s="41"/>
      <c r="DS150" s="41"/>
      <c r="DT150" s="41"/>
      <c r="DU150" s="41"/>
      <c r="DV150" s="41"/>
      <c r="DW150" s="22"/>
      <c r="DX150" s="41"/>
      <c r="DY150" s="22"/>
      <c r="DZ150" s="22"/>
      <c r="EA150" s="41"/>
      <c r="EB150" s="41"/>
      <c r="EC150" s="41"/>
      <c r="ED150" s="41"/>
      <c r="EE150" s="41"/>
      <c r="EF150" s="22"/>
      <c r="EG150" s="41"/>
      <c r="EH150" s="22"/>
      <c r="EJ150" s="41"/>
      <c r="EK150" s="41"/>
      <c r="EL150" s="41"/>
      <c r="EM150" s="41"/>
      <c r="EN150" s="41"/>
      <c r="EO150" s="22"/>
      <c r="EP150" s="41"/>
      <c r="EQ150" s="22"/>
    </row>
    <row r="151" spans="1:147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51" t="s">
        <v>7</v>
      </c>
      <c r="DP151" s="11" t="s">
        <v>8</v>
      </c>
      <c r="DQ151" s="40"/>
      <c r="DR151" s="51">
        <v>6</v>
      </c>
      <c r="DS151" s="938" t="s">
        <v>44</v>
      </c>
      <c r="DT151" s="938"/>
      <c r="DU151" s="938"/>
      <c r="DV151" s="51" t="s">
        <v>7</v>
      </c>
      <c r="DW151" s="11" t="s">
        <v>8</v>
      </c>
      <c r="DX151" s="51" t="s">
        <v>7</v>
      </c>
      <c r="DY151" s="11" t="s">
        <v>8</v>
      </c>
      <c r="DZ151" s="40"/>
      <c r="EA151" s="51">
        <v>6</v>
      </c>
      <c r="EB151" s="938" t="s">
        <v>44</v>
      </c>
      <c r="EC151" s="938"/>
      <c r="ED151" s="938"/>
      <c r="EE151" s="51" t="s">
        <v>7</v>
      </c>
      <c r="EF151" s="11" t="s">
        <v>8</v>
      </c>
      <c r="EG151" s="51" t="s">
        <v>7</v>
      </c>
      <c r="EH151" s="11" t="s">
        <v>8</v>
      </c>
      <c r="EJ151" s="51">
        <v>6</v>
      </c>
      <c r="EK151" s="938" t="s">
        <v>44</v>
      </c>
      <c r="EL151" s="938"/>
      <c r="EM151" s="938"/>
      <c r="EN151" s="51" t="s">
        <v>7</v>
      </c>
      <c r="EO151" s="11" t="s">
        <v>8</v>
      </c>
      <c r="EP151" s="51" t="s">
        <v>7</v>
      </c>
      <c r="EQ151" s="11" t="s">
        <v>8</v>
      </c>
    </row>
    <row r="152" spans="1:147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325.78184768986745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333.13128101252056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327.42384928460041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333.46981020887102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346.39400452443334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340.46969039085218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351.14186662498656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351.42108062336922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351.79037979516232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375.01376603043042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375.05849796224874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375.05849796224874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375.05849796224874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393.26891532040997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393.51950091629305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413.4640172443502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426.93151515617456</v>
      </c>
      <c r="DO152" s="1">
        <v>7.0000000000000007E-2</v>
      </c>
      <c r="DP152" s="50">
        <f>DO$152*($DP$44+$DP$94+$DP$106+$DP$136+$DP$146)</f>
        <v>413.72949391791946</v>
      </c>
      <c r="DQ152" s="22"/>
      <c r="DR152" s="10" t="s">
        <v>22</v>
      </c>
      <c r="DS152" s="939" t="s">
        <v>141</v>
      </c>
      <c r="DT152" s="939"/>
      <c r="DU152" s="939"/>
      <c r="DV152" s="1">
        <v>7.0000000000000007E-2</v>
      </c>
      <c r="DW152" s="50">
        <f>DV$152*($DW$44+$DW$94+$DW$106+$DW$136+$DW$146)</f>
        <v>427.16175884538563</v>
      </c>
      <c r="DX152" s="1">
        <v>7.0000000000000007E-2</v>
      </c>
      <c r="DY152" s="50">
        <f>DX$152*($DY$44+$DY$94+$DY$106+$DY$136+$DY$146)</f>
        <v>413.95973760713053</v>
      </c>
      <c r="DZ152" s="22"/>
      <c r="EA152" s="10" t="s">
        <v>22</v>
      </c>
      <c r="EB152" s="939" t="s">
        <v>141</v>
      </c>
      <c r="EC152" s="939"/>
      <c r="ED152" s="939"/>
      <c r="EE152" s="1">
        <v>7.0000000000000007E-2</v>
      </c>
      <c r="EF152" s="50">
        <f>EE$152*($EF$44+$EF$94+$EF$106+$EF$136+$EF$146)</f>
        <v>442.63723537989489</v>
      </c>
      <c r="EG152" s="1">
        <v>7.0000000000000007E-2</v>
      </c>
      <c r="EH152" s="50">
        <f>EG$152*($EH$44+$EH$94+$EH$106+$EH$136+$EH$146)</f>
        <v>428.92561612184318</v>
      </c>
      <c r="EJ152" s="10" t="s">
        <v>22</v>
      </c>
      <c r="EK152" s="939" t="s">
        <v>141</v>
      </c>
      <c r="EL152" s="939"/>
      <c r="EM152" s="939"/>
      <c r="EN152" s="1">
        <v>7.0000000000000007E-2</v>
      </c>
      <c r="EO152" s="50">
        <f>EN$152*($EO$44+$EO$94+$EO$106+$EO$136+$EO$146)</f>
        <v>442.38876773660439</v>
      </c>
      <c r="EP152" s="1">
        <v>7.0000000000000007E-2</v>
      </c>
      <c r="EQ152" s="50">
        <f>EP$152*($EQ$44+$EQ$94+$EQ$106+$EQ$136+$EQ$146)</f>
        <v>428.68635098385977</v>
      </c>
    </row>
    <row r="153" spans="1:147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853.14903483221906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872.39553978713684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857.44906592871223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873.28207124730545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907.12761538825043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891.61317552320565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919.56119324817928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920.29239160966256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921.2595026817304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982.07630291983355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982.19344574018282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982.19344574018282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982.19344574018282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1029.8824133827172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1030.5386404278595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1082.7688213791189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1118.0371548561141</v>
      </c>
      <c r="DO153" s="1">
        <v>0.17132166403937935</v>
      </c>
      <c r="DP153" s="50">
        <f>DO$153*($DP$44+$DP$94+$DP$106+$DP$136+$DP$146+$DP$152)</f>
        <v>1083.4640447914487</v>
      </c>
      <c r="DQ153" s="22"/>
      <c r="DR153" s="10" t="s">
        <v>23</v>
      </c>
      <c r="DS153" s="916" t="s">
        <v>15</v>
      </c>
      <c r="DT153" s="917"/>
      <c r="DU153" s="918"/>
      <c r="DV153" s="1">
        <v>0.17132166403937935</v>
      </c>
      <c r="DW153" s="50">
        <f>DV$153*($DW$44+$DW$94+$DW$106+$DW$136+$DW$146+$DW$152)</f>
        <v>1118.6401110448012</v>
      </c>
      <c r="DX153" s="1">
        <v>0.17132166403937935</v>
      </c>
      <c r="DY153" s="50">
        <f>DX$153*($DY$44+$DY$94+$DY$106+$DY$136+$DY$146+$DY$152)</f>
        <v>1084.0670009801361</v>
      </c>
      <c r="DZ153" s="22"/>
      <c r="EA153" s="10" t="s">
        <v>23</v>
      </c>
      <c r="EB153" s="916" t="s">
        <v>15</v>
      </c>
      <c r="EC153" s="917"/>
      <c r="ED153" s="918"/>
      <c r="EE153" s="1">
        <v>0.17132166403937935</v>
      </c>
      <c r="EF153" s="50">
        <f>EE$153*($EF$44+$EF$94+$EF$106+$EF$136+$EF$146+$EF$152)</f>
        <v>1159.1668867464173</v>
      </c>
      <c r="EG153" s="1">
        <v>0.17132166403937935</v>
      </c>
      <c r="EH153" s="50">
        <f>EG$153*($EH$44+$EH$94+$EH$106+$EH$136+$EH$146+$EH$152)</f>
        <v>1123.259254633256</v>
      </c>
      <c r="EJ153" s="10" t="s">
        <v>23</v>
      </c>
      <c r="EK153" s="916" t="s">
        <v>15</v>
      </c>
      <c r="EL153" s="917"/>
      <c r="EM153" s="918"/>
      <c r="EN153" s="1">
        <v>0.17132166403937935</v>
      </c>
      <c r="EO153" s="50">
        <f>EN$153*($EO$44+$EO$94+$EO$106+$EO$136+$EO$146+$EO$152)</f>
        <v>1158.5162061404735</v>
      </c>
      <c r="EP153" s="1">
        <v>0.17132166403937935</v>
      </c>
      <c r="EQ153" s="50">
        <f>EP$153*($EQ$44+$EQ$94+$EQ$106+$EQ$136+$EQ$146+$EQ$152)</f>
        <v>1122.6326733090139</v>
      </c>
    </row>
    <row r="154" spans="1:147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658.92616997918685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673.79112941493599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662.24728142105937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674.47583836467993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700.61630604514835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688.63379182750418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710.2193290855389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710.78406715140579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711.53101143504728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758.50261852262202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758.59309330112126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758.59309330112126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758.59309330112126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795.42547254085912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795.93230681697992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836.272073594424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863.51142680322801</v>
      </c>
      <c r="DO154" s="607">
        <f>DO155+DO156+DO157+DO158</f>
        <v>0.10149999999999999</v>
      </c>
      <c r="DP154" s="11">
        <f>SUM(DP$155:DP$158)</f>
        <v>836.80902655535237</v>
      </c>
      <c r="DQ154" s="40"/>
      <c r="DR154" s="10" t="s">
        <v>24</v>
      </c>
      <c r="DS154" s="914" t="s">
        <v>16</v>
      </c>
      <c r="DT154" s="915"/>
      <c r="DU154" s="915"/>
      <c r="DV154" s="607">
        <f>DV155+DV156+DV157+DV158</f>
        <v>0.10149999999999999</v>
      </c>
      <c r="DW154" s="11">
        <f>SUM(DW$155:DW$158)</f>
        <v>863.97711755109958</v>
      </c>
      <c r="DX154" s="607">
        <f>DX155+DX156+DX157+DX158</f>
        <v>0.10149999999999999</v>
      </c>
      <c r="DY154" s="11">
        <f>SUM(DY$155:DY$158)</f>
        <v>837.27471730322395</v>
      </c>
      <c r="DZ154" s="40"/>
      <c r="EA154" s="10" t="s">
        <v>24</v>
      </c>
      <c r="EB154" s="914" t="s">
        <v>16</v>
      </c>
      <c r="EC154" s="915"/>
      <c r="ED154" s="915"/>
      <c r="EE154" s="607">
        <f>EE155+EE156+EE157+EE158</f>
        <v>0.10149999999999999</v>
      </c>
      <c r="EF154" s="11">
        <f>SUM(EF$155:EF$158)</f>
        <v>895.27780711927471</v>
      </c>
      <c r="EG154" s="607">
        <f>EG155+EG156+EG157+EG158</f>
        <v>0.10149999999999999</v>
      </c>
      <c r="EH154" s="11">
        <f>SUM(EH$155:EH$158)</f>
        <v>867.54469422183092</v>
      </c>
      <c r="EJ154" s="10" t="s">
        <v>24</v>
      </c>
      <c r="EK154" s="914" t="s">
        <v>16</v>
      </c>
      <c r="EL154" s="915"/>
      <c r="EM154" s="915"/>
      <c r="EN154" s="607">
        <f>EN155+EN156+EN157+EN158</f>
        <v>0.10149999999999999</v>
      </c>
      <c r="EO154" s="11">
        <f>SUM(EO$155:EO$158)</f>
        <v>894.77525661279878</v>
      </c>
      <c r="EP154" s="607">
        <f>EP155+EP156+EP157+EP158</f>
        <v>0.10149999999999999</v>
      </c>
      <c r="EQ154" s="11">
        <f>SUM(EQ$155:EQ$158)</f>
        <v>867.0607566970765</v>
      </c>
    </row>
    <row r="155" spans="1:147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194.7565034421242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199.15008751180375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195.73811273528847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199.35246454128469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207.07871114634926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203.53708132832637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209.91704307946964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210.08396073440565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210.30473244385635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224.1879660657996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224.21470737964174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224.21470737964174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224.21470737964174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235.10112488892389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235.2509281232453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247.17401189982974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255.22505225711174</v>
      </c>
      <c r="DO155" s="1">
        <v>0.03</v>
      </c>
      <c r="DP155" s="50">
        <f>DO$155*(DP$44+DP$94+DP$106+DP$136+DP$146+DP$152+DP$153)/(1-DO$154)</f>
        <v>247.33271720847853</v>
      </c>
      <c r="DQ155" s="22"/>
      <c r="DR155" s="30" t="s">
        <v>88</v>
      </c>
      <c r="DS155" s="916" t="s">
        <v>17</v>
      </c>
      <c r="DT155" s="917"/>
      <c r="DU155" s="918"/>
      <c r="DV155" s="1">
        <v>0.03</v>
      </c>
      <c r="DW155" s="50">
        <f>DV$155*(DW$44+DW$94+DW$106+DW$136+DW$146+DW$152+DW$153)/(1-DV$154)</f>
        <v>255.36269484268954</v>
      </c>
      <c r="DX155" s="1">
        <v>0.03</v>
      </c>
      <c r="DY155" s="50">
        <f>DX$155*(DY$44+DY$94+DY$106+DY$136+DY$146+DY$152+DY$153)/(1-DX$154)</f>
        <v>247.47035979405635</v>
      </c>
      <c r="DZ155" s="22"/>
      <c r="EA155" s="30" t="s">
        <v>88</v>
      </c>
      <c r="EB155" s="916" t="s">
        <v>17</v>
      </c>
      <c r="EC155" s="917"/>
      <c r="ED155" s="918"/>
      <c r="EE155" s="1">
        <v>0.03</v>
      </c>
      <c r="EF155" s="50">
        <f>EE$155*(EF$44+EF$94+EF$106+EF$136+EF$146+EF$152+EF$153)/(1-EE$154)</f>
        <v>264.61413018303682</v>
      </c>
      <c r="EG155" s="1">
        <v>0.03</v>
      </c>
      <c r="EH155" s="50">
        <f>EG$155*(EH$44+EH$94+EH$106+EH$136+EH$146+EH$152+EH$153)/(1-EG$154)</f>
        <v>256.41715100152641</v>
      </c>
      <c r="EJ155" s="30" t="s">
        <v>88</v>
      </c>
      <c r="EK155" s="916" t="s">
        <v>17</v>
      </c>
      <c r="EL155" s="917"/>
      <c r="EM155" s="918"/>
      <c r="EN155" s="1">
        <v>0.03</v>
      </c>
      <c r="EO155" s="50">
        <f>EN$155*(EO$44+EO$94+EO$106+EO$136+EO$146+EO$152+EO$153)/(1-EN$154)</f>
        <v>264.46559308752671</v>
      </c>
      <c r="EP155" s="1">
        <v>0.03</v>
      </c>
      <c r="EQ155" s="50">
        <f>EP$155*(EQ$44+EQ$94+EQ$106+EQ$136+EQ$146+EQ$152+EQ$153)/(1-EP$154)</f>
        <v>256.2741152799241</v>
      </c>
    </row>
    <row r="156" spans="1:147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42.197242412460248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43.149185627557479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42.40992442597917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43.193033983945021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44.867054081709007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44.099700954470713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45.482026000551755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45.518191492454555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45.566025362835539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48.57405931425658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48.579853265589044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48.579853265589044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48.579853265589044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50.938577059266841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50.971034426703149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53.554369244963105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55.298761322374212</v>
      </c>
      <c r="DO156" s="1">
        <v>6.4999999999999997E-3</v>
      </c>
      <c r="DP156" s="50">
        <f>DO$156*(DP$44+DP$94+DP$106+DP$136+DP$146+DP$152+DP$153)/(1-DO$154)</f>
        <v>53.588755395170338</v>
      </c>
      <c r="DQ156" s="22"/>
      <c r="DR156" s="30" t="s">
        <v>89</v>
      </c>
      <c r="DS156" s="916" t="s">
        <v>18</v>
      </c>
      <c r="DT156" s="917"/>
      <c r="DU156" s="918"/>
      <c r="DV156" s="1">
        <v>6.4999999999999997E-3</v>
      </c>
      <c r="DW156" s="50">
        <f>DV$156*(DW$44+DW$94+DW$106+DW$136+DW$146+DW$152+DW$153)/(1-DV$154)</f>
        <v>55.328583882582741</v>
      </c>
      <c r="DX156" s="1">
        <v>6.4999999999999997E-3</v>
      </c>
      <c r="DY156" s="50">
        <f>DX$156*(DY$44+DY$94+DY$106+DY$136+DY$146+DY$152+DY$153)/(1-DX$154)</f>
        <v>53.618577955378875</v>
      </c>
      <c r="DZ156" s="22"/>
      <c r="EA156" s="30" t="s">
        <v>89</v>
      </c>
      <c r="EB156" s="916" t="s">
        <v>18</v>
      </c>
      <c r="EC156" s="917"/>
      <c r="ED156" s="918"/>
      <c r="EE156" s="1">
        <v>6.4999999999999997E-3</v>
      </c>
      <c r="EF156" s="50">
        <f>EE$156*(EF$44+EF$94+EF$106+EF$136+EF$146+EF$152+EF$153)/(1-EE$154)</f>
        <v>57.333061539657983</v>
      </c>
      <c r="EG156" s="1">
        <v>6.4999999999999997E-3</v>
      </c>
      <c r="EH156" s="50">
        <f>EG$156*(EH$44+EH$94+EH$106+EH$136+EH$146+EH$152+EH$153)/(1-EG$154)</f>
        <v>55.557049383664051</v>
      </c>
      <c r="EJ156" s="30" t="s">
        <v>89</v>
      </c>
      <c r="EK156" s="916" t="s">
        <v>18</v>
      </c>
      <c r="EL156" s="917"/>
      <c r="EM156" s="918"/>
      <c r="EN156" s="1">
        <v>6.4999999999999997E-3</v>
      </c>
      <c r="EO156" s="50">
        <f>EN$156*(EO$44+EO$94+EO$106+EO$136+EO$146+EO$152+EO$153)/(1-EN$154)</f>
        <v>57.300878502297458</v>
      </c>
      <c r="EP156" s="1">
        <v>6.4999999999999997E-3</v>
      </c>
      <c r="EQ156" s="50">
        <f>EP$156*(EQ$44+EQ$94+EQ$106+EQ$136+EQ$146+EQ$152+EQ$153)/(1-EP$154)</f>
        <v>55.526058310650221</v>
      </c>
    </row>
    <row r="157" spans="1:147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129.83766896141617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132.76672500786916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130.49207515685899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132.90164302752314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138.0524740975662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135.69138755221758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139.9446953863131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140.05597382293709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140.20315496257089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149.4586440438664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149.47647158642783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149.47647158642783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149.47647158642783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156.73408325928258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156.83395208216356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164.78267459988649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170.1500348380745</v>
      </c>
      <c r="DO157" s="1">
        <v>0.02</v>
      </c>
      <c r="DP157" s="50">
        <f>DO$157*(DP$44+DP$94+DP$106+DP$136+DP$146+DP$152+DP$153)/(1-DO$154)</f>
        <v>164.8884781389857</v>
      </c>
      <c r="DQ157" s="22"/>
      <c r="DR157" s="30" t="s">
        <v>90</v>
      </c>
      <c r="DS157" s="919" t="s">
        <v>19</v>
      </c>
      <c r="DT157" s="920"/>
      <c r="DU157" s="921"/>
      <c r="DV157" s="1">
        <v>0.02</v>
      </c>
      <c r="DW157" s="50">
        <f>DV$157*(DW$44+DW$94+DW$106+DW$136+DW$146+DW$152+DW$153)/(1-DV$154)</f>
        <v>170.24179656179305</v>
      </c>
      <c r="DX157" s="1">
        <v>0.02</v>
      </c>
      <c r="DY157" s="50">
        <f>DX$157*(DY$44+DY$94+DY$106+DY$136+DY$146+DY$152+DY$153)/(1-DX$154)</f>
        <v>164.98023986270425</v>
      </c>
      <c r="DZ157" s="22"/>
      <c r="EA157" s="30" t="s">
        <v>90</v>
      </c>
      <c r="EB157" s="919" t="s">
        <v>19</v>
      </c>
      <c r="EC157" s="920"/>
      <c r="ED157" s="921"/>
      <c r="EE157" s="1">
        <v>0.02</v>
      </c>
      <c r="EF157" s="50">
        <f>EE$157*(EF$44+EF$94+EF$106+EF$136+EF$146+EF$152+EF$153)/(1-EE$154)</f>
        <v>176.40942012202458</v>
      </c>
      <c r="EG157" s="1">
        <v>0.02</v>
      </c>
      <c r="EH157" s="50">
        <f>EG$157*(EH$44+EH$94+EH$106+EH$136+EH$146+EH$152+EH$153)/(1-EG$154)</f>
        <v>170.94476733435096</v>
      </c>
      <c r="EJ157" s="30" t="s">
        <v>90</v>
      </c>
      <c r="EK157" s="919" t="s">
        <v>19</v>
      </c>
      <c r="EL157" s="920"/>
      <c r="EM157" s="921"/>
      <c r="EN157" s="1">
        <v>0.02</v>
      </c>
      <c r="EO157" s="50">
        <f>EN$157*(EO$44+EO$94+EO$106+EO$136+EO$146+EO$152+EO$153)/(1-EN$154)</f>
        <v>176.31039539168449</v>
      </c>
      <c r="EP157" s="1">
        <v>0.02</v>
      </c>
      <c r="EQ157" s="50">
        <f>EP$157*(EQ$44+EQ$94+EQ$106+EQ$136+EQ$146+EQ$152+EQ$153)/(1-EP$154)</f>
        <v>170.84941018661607</v>
      </c>
    </row>
    <row r="158" spans="1:147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292.1347551631863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298.72513126770565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293.60716910293274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299.02869681192709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310.61806671952388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305.30562199248953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314.87556461920445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315.12594110160853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315.45709866578449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336.28194909869939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336.32206106946262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336.32206106946262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336.32206106946262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352.65168733338584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352.87639218486794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370.76101784974463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382.8375783856676</v>
      </c>
      <c r="DO158" s="1">
        <v>4.4999999999999998E-2</v>
      </c>
      <c r="DP158" s="50">
        <f>DO$158*(DP$44+DP$94+DP$106+DP$136+DP$146+DP$152+DP$153)/(1-DO$154)</f>
        <v>370.99907581271782</v>
      </c>
      <c r="DQ158" s="22"/>
      <c r="DR158" s="30" t="s">
        <v>825</v>
      </c>
      <c r="DS158" s="919" t="s">
        <v>826</v>
      </c>
      <c r="DT158" s="920"/>
      <c r="DU158" s="921"/>
      <c r="DV158" s="1">
        <v>4.4999999999999998E-2</v>
      </c>
      <c r="DW158" s="50">
        <f>DV$158*(DW$44+DW$94+DW$106+DW$136+DW$146+DW$152+DW$153)/(1-DV$154)</f>
        <v>383.04404226403432</v>
      </c>
      <c r="DX158" s="1">
        <v>4.4999999999999998E-2</v>
      </c>
      <c r="DY158" s="50">
        <f>DX$158*(DY$44+DY$94+DY$106+DY$136+DY$146+DY$152+DY$153)/(1-DX$154)</f>
        <v>371.20553969108454</v>
      </c>
      <c r="DZ158" s="22"/>
      <c r="EA158" s="30" t="s">
        <v>825</v>
      </c>
      <c r="EB158" s="919" t="s">
        <v>826</v>
      </c>
      <c r="EC158" s="920"/>
      <c r="ED158" s="921"/>
      <c r="EE158" s="1">
        <v>4.4999999999999998E-2</v>
      </c>
      <c r="EF158" s="50">
        <f>EE$158*(EF$44+EF$94+EF$106+EF$136+EF$146+EF$152+EF$153)/(1-EE$154)</f>
        <v>396.92119527455526</v>
      </c>
      <c r="EG158" s="1">
        <v>4.4999999999999998E-2</v>
      </c>
      <c r="EH158" s="50">
        <f>EG$158*(EH$44+EH$94+EH$106+EH$136+EH$146+EH$152+EH$153)/(1-EG$154)</f>
        <v>384.62572650228958</v>
      </c>
      <c r="EJ158" s="30" t="s">
        <v>825</v>
      </c>
      <c r="EK158" s="919" t="s">
        <v>826</v>
      </c>
      <c r="EL158" s="920"/>
      <c r="EM158" s="921"/>
      <c r="EN158" s="1">
        <v>4.4999999999999998E-2</v>
      </c>
      <c r="EO158" s="50">
        <f>EN$158*(EO$44+EO$94+EO$106+EO$136+EO$146+EO$152+EO$153)/(1-EN$154)</f>
        <v>396.69838963129013</v>
      </c>
      <c r="EP158" s="1">
        <v>4.4999999999999998E-2</v>
      </c>
      <c r="EQ158" s="50">
        <f>EP$158*(EQ$44+EQ$94+EQ$106+EQ$136+EQ$146+EQ$152+EQ$153)/(1-EP$154)</f>
        <v>384.4111729198861</v>
      </c>
    </row>
    <row r="159" spans="1:147" x14ac:dyDescent="0.2">
      <c r="A159" s="922" t="s">
        <v>40</v>
      </c>
      <c r="B159" s="923"/>
      <c r="C159" s="923"/>
      <c r="D159" s="923"/>
      <c r="E159" s="924"/>
      <c r="F159" s="11">
        <f>F152+F153+F154</f>
        <v>1837.8570525012733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1879.3179502145933</v>
      </c>
      <c r="O159" s="922" t="s">
        <v>40</v>
      </c>
      <c r="P159" s="923"/>
      <c r="Q159" s="923"/>
      <c r="R159" s="923"/>
      <c r="S159" s="924"/>
      <c r="T159" s="11">
        <f>T152+T153+T154</f>
        <v>1847.120196634372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1881.2277198208565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1954.1379259578321</v>
      </c>
      <c r="AJ159" s="922" t="s">
        <v>40</v>
      </c>
      <c r="AK159" s="923"/>
      <c r="AL159" s="923"/>
      <c r="AM159" s="923"/>
      <c r="AN159" s="924"/>
      <c r="AO159" s="11">
        <f>AO152+AO153+AO154</f>
        <v>1920.7166577415621</v>
      </c>
      <c r="AQ159" s="922" t="s">
        <v>40</v>
      </c>
      <c r="AR159" s="923"/>
      <c r="AS159" s="923"/>
      <c r="AT159" s="923"/>
      <c r="AU159" s="924"/>
      <c r="AV159" s="11">
        <f>AV152+AV153+AV154</f>
        <v>1980.9223889587047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1982.4975393844375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1984.5808939119399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2115.5926874728857</v>
      </c>
      <c r="BS159" s="922" t="s">
        <v>40</v>
      </c>
      <c r="BT159" s="923"/>
      <c r="BU159" s="923"/>
      <c r="BV159" s="923"/>
      <c r="BW159" s="924"/>
      <c r="BX159" s="11">
        <f>BX$152+BX$153+BX$154</f>
        <v>2115.845037003553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2115.845037003553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2115.845037003553</v>
      </c>
      <c r="CN159" s="922" t="s">
        <v>40</v>
      </c>
      <c r="CO159" s="923"/>
      <c r="CP159" s="923"/>
      <c r="CQ159" s="923"/>
      <c r="CR159" s="924"/>
      <c r="CS159" s="11">
        <f>CS$152+CS$153+CS$154</f>
        <v>2218.5768012439862</v>
      </c>
      <c r="CU159" s="922" t="s">
        <v>40</v>
      </c>
      <c r="CV159" s="923"/>
      <c r="CW159" s="923"/>
      <c r="CX159" s="923"/>
      <c r="CY159" s="924"/>
      <c r="CZ159" s="11">
        <f>CZ$152+CZ$153+CZ$154</f>
        <v>2219.9904481611325</v>
      </c>
      <c r="DB159" s="922" t="s">
        <v>40</v>
      </c>
      <c r="DC159" s="923"/>
      <c r="DD159" s="923"/>
      <c r="DE159" s="923"/>
      <c r="DF159" s="924"/>
      <c r="DG159" s="11">
        <f>DG$152+DG$153+DG$154</f>
        <v>2332.504912217893</v>
      </c>
      <c r="DI159" s="922" t="s">
        <v>40</v>
      </c>
      <c r="DJ159" s="923"/>
      <c r="DK159" s="923"/>
      <c r="DL159" s="923"/>
      <c r="DM159" s="924"/>
      <c r="DN159" s="11">
        <f>DN$152+DN$153+DN$154</f>
        <v>2408.4800968155168</v>
      </c>
      <c r="DO159" s="40"/>
      <c r="DP159" s="11">
        <f>DP$152+DP$153+DP$154</f>
        <v>2334.0025652647205</v>
      </c>
      <c r="DQ159" s="40"/>
      <c r="DR159" s="922" t="s">
        <v>40</v>
      </c>
      <c r="DS159" s="923"/>
      <c r="DT159" s="923"/>
      <c r="DU159" s="923"/>
      <c r="DV159" s="924"/>
      <c r="DW159" s="11">
        <f>DW$152+DW$153+DW$154</f>
        <v>2409.7789874412865</v>
      </c>
      <c r="DX159" s="40"/>
      <c r="DY159" s="11">
        <f>DY$152+DY$153+DY$154</f>
        <v>2335.3014558904906</v>
      </c>
      <c r="DZ159" s="40"/>
      <c r="EA159" s="922" t="s">
        <v>40</v>
      </c>
      <c r="EB159" s="923"/>
      <c r="EC159" s="923"/>
      <c r="ED159" s="923"/>
      <c r="EE159" s="924"/>
      <c r="EF159" s="11">
        <f>EF$152+EF$153+EF$154</f>
        <v>2497.0819292455872</v>
      </c>
      <c r="EG159" s="40"/>
      <c r="EH159" s="11">
        <f>EH$152+EH$153+EH$154</f>
        <v>2419.7295649769303</v>
      </c>
      <c r="EJ159" s="922" t="s">
        <v>40</v>
      </c>
      <c r="EK159" s="923"/>
      <c r="EL159" s="923"/>
      <c r="EM159" s="923"/>
      <c r="EN159" s="924"/>
      <c r="EO159" s="11">
        <f>EO$152+EO$153+EO$154</f>
        <v>2495.6802304898765</v>
      </c>
      <c r="EP159" s="40"/>
      <c r="EQ159" s="11">
        <f>EQ$152+EQ$153+EQ$154</f>
        <v>2418.3797809899502</v>
      </c>
    </row>
    <row r="160" spans="1:147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41"/>
      <c r="DP160" s="22"/>
      <c r="DQ160" s="22"/>
      <c r="DR160" s="225"/>
      <c r="DS160" s="225"/>
      <c r="DT160" s="41"/>
      <c r="DU160" s="41"/>
      <c r="DV160" s="41"/>
      <c r="DW160" s="22"/>
      <c r="DX160" s="41"/>
      <c r="DY160" s="22"/>
      <c r="DZ160" s="22"/>
      <c r="EA160" s="225"/>
      <c r="EB160" s="225"/>
      <c r="EC160" s="41"/>
      <c r="ED160" s="41"/>
      <c r="EE160" s="41"/>
      <c r="EF160" s="22"/>
      <c r="EG160" s="41"/>
      <c r="EH160" s="22"/>
      <c r="EJ160" s="225"/>
      <c r="EK160" s="225"/>
      <c r="EL160" s="41"/>
      <c r="EM160" s="41"/>
      <c r="EN160" s="41"/>
      <c r="EO160" s="22"/>
      <c r="EP160" s="41"/>
      <c r="EQ160" s="22"/>
    </row>
    <row r="161" spans="1:147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41"/>
      <c r="DP161" s="22"/>
      <c r="DQ161" s="22"/>
      <c r="DR161" s="225"/>
      <c r="DS161" s="225"/>
      <c r="DT161" s="41"/>
      <c r="DU161" s="41"/>
      <c r="DV161" s="41"/>
      <c r="DW161" s="22"/>
      <c r="DX161" s="41"/>
      <c r="DY161" s="22"/>
      <c r="DZ161" s="22"/>
      <c r="EA161" s="225"/>
      <c r="EB161" s="225"/>
      <c r="EC161" s="41"/>
      <c r="ED161" s="41"/>
      <c r="EE161" s="41"/>
      <c r="EF161" s="22"/>
      <c r="EG161" s="41"/>
      <c r="EH161" s="22"/>
      <c r="EJ161" s="225"/>
      <c r="EK161" s="225"/>
      <c r="EL161" s="41"/>
      <c r="EM161" s="41"/>
      <c r="EN161" s="41"/>
      <c r="EO161" s="22"/>
      <c r="EP161" s="41"/>
      <c r="EQ161" s="22"/>
    </row>
    <row r="162" spans="1:147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41"/>
      <c r="DP162" s="22"/>
      <c r="DQ162" s="22"/>
      <c r="DR162" s="225"/>
      <c r="DS162" s="225"/>
      <c r="DT162" s="41"/>
      <c r="DU162" s="41"/>
      <c r="DV162" s="41"/>
      <c r="DW162" s="22"/>
      <c r="DX162" s="41"/>
      <c r="DY162" s="22"/>
      <c r="DZ162" s="22"/>
      <c r="EA162" s="225"/>
      <c r="EB162" s="225"/>
      <c r="EC162" s="41"/>
      <c r="ED162" s="41"/>
      <c r="EE162" s="41"/>
      <c r="EF162" s="22"/>
      <c r="EG162" s="41"/>
      <c r="EH162" s="22"/>
      <c r="EJ162" s="225"/>
      <c r="EK162" s="225"/>
      <c r="EL162" s="41"/>
      <c r="EM162" s="41"/>
      <c r="EN162" s="41"/>
      <c r="EO162" s="22"/>
      <c r="EP162" s="41"/>
      <c r="EQ162" s="22"/>
    </row>
    <row r="163" spans="1:147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41"/>
      <c r="DP163" s="22"/>
      <c r="DQ163" s="22"/>
      <c r="DR163" s="225"/>
      <c r="DS163" s="225"/>
      <c r="DT163" s="41"/>
      <c r="DU163" s="41"/>
      <c r="DV163" s="41"/>
      <c r="DW163" s="22"/>
      <c r="DX163" s="41"/>
      <c r="DY163" s="22"/>
      <c r="DZ163" s="22"/>
      <c r="EA163" s="225"/>
      <c r="EB163" s="225"/>
      <c r="EC163" s="41"/>
      <c r="ED163" s="41"/>
      <c r="EE163" s="41"/>
      <c r="EF163" s="22"/>
      <c r="EG163" s="41"/>
      <c r="EH163" s="22"/>
      <c r="EJ163" s="225"/>
      <c r="EK163" s="225"/>
      <c r="EL163" s="41"/>
      <c r="EM163" s="41"/>
      <c r="EN163" s="41"/>
      <c r="EO163" s="22"/>
      <c r="EP163" s="41"/>
      <c r="EQ163" s="22"/>
    </row>
    <row r="164" spans="1:147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52"/>
      <c r="DQ164" s="52"/>
      <c r="DR164" s="925" t="s">
        <v>117</v>
      </c>
      <c r="DS164" s="925"/>
      <c r="DT164" s="925"/>
      <c r="DU164" s="925"/>
      <c r="DV164" s="925"/>
      <c r="DW164" s="925"/>
      <c r="DX164" s="52"/>
      <c r="DY164" s="52"/>
      <c r="DZ164" s="52"/>
      <c r="EA164" s="925" t="s">
        <v>117</v>
      </c>
      <c r="EB164" s="925"/>
      <c r="EC164" s="925"/>
      <c r="ED164" s="925"/>
      <c r="EE164" s="925"/>
      <c r="EF164" s="925"/>
      <c r="EG164" s="52"/>
      <c r="EH164" s="52"/>
      <c r="EJ164" s="925" t="s">
        <v>117</v>
      </c>
      <c r="EK164" s="925"/>
      <c r="EL164" s="925"/>
      <c r="EM164" s="925"/>
      <c r="EN164" s="925"/>
      <c r="EO164" s="925"/>
      <c r="EP164" s="52"/>
      <c r="EQ164" s="52"/>
    </row>
    <row r="165" spans="1:147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11" t="s">
        <v>8</v>
      </c>
      <c r="DQ165" s="40"/>
      <c r="DR165" s="914" t="s">
        <v>56</v>
      </c>
      <c r="DS165" s="915"/>
      <c r="DT165" s="915"/>
      <c r="DU165" s="915"/>
      <c r="DV165" s="926"/>
      <c r="DW165" s="11" t="s">
        <v>8</v>
      </c>
      <c r="DX165" s="40"/>
      <c r="DY165" s="11" t="s">
        <v>8</v>
      </c>
      <c r="DZ165" s="40"/>
      <c r="EA165" s="914" t="s">
        <v>56</v>
      </c>
      <c r="EB165" s="915"/>
      <c r="EC165" s="915"/>
      <c r="ED165" s="915"/>
      <c r="EE165" s="926"/>
      <c r="EF165" s="11" t="s">
        <v>8</v>
      </c>
      <c r="EG165" s="40"/>
      <c r="EH165" s="11" t="s">
        <v>8</v>
      </c>
      <c r="EJ165" s="914" t="s">
        <v>56</v>
      </c>
      <c r="EK165" s="915"/>
      <c r="EL165" s="915"/>
      <c r="EM165" s="915"/>
      <c r="EN165" s="926"/>
      <c r="EO165" s="11" t="s">
        <v>8</v>
      </c>
      <c r="EP165" s="40"/>
      <c r="EQ165" s="11" t="s">
        <v>8</v>
      </c>
    </row>
    <row r="166" spans="1:147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2581.15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2644.6462900000001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2644.6462900000001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2644.6462900000001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2745.1428490199996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2745.1428490199996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2849.1837629978581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2849.1837629978581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2849.1837629978581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3026.9728298089249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3026.9728298089249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3026.9728298089249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3026.9728298089249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3204.4769782436911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3204.4769782436911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3343.2308314016427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3471.8166326093983</v>
      </c>
      <c r="DO166" s="22"/>
      <c r="DP166" s="50">
        <f>DP$44</f>
        <v>3343.2308314016427</v>
      </c>
      <c r="DQ166" s="22"/>
      <c r="DR166" s="10" t="s">
        <v>22</v>
      </c>
      <c r="DS166" s="927" t="s">
        <v>45</v>
      </c>
      <c r="DT166" s="928"/>
      <c r="DU166" s="928"/>
      <c r="DV166" s="929"/>
      <c r="DW166" s="50">
        <f>DW$44</f>
        <v>3471.8166326093983</v>
      </c>
      <c r="DX166" s="22"/>
      <c r="DY166" s="50">
        <f>DY$44</f>
        <v>3343.2308314016427</v>
      </c>
      <c r="DZ166" s="22"/>
      <c r="EA166" s="10" t="s">
        <v>22</v>
      </c>
      <c r="EB166" s="927" t="s">
        <v>45</v>
      </c>
      <c r="EC166" s="928"/>
      <c r="ED166" s="928"/>
      <c r="EE166" s="929"/>
      <c r="EF166" s="50">
        <f>EF$44</f>
        <v>3605.8287546281204</v>
      </c>
      <c r="EG166" s="22"/>
      <c r="EH166" s="50">
        <f>EH$44</f>
        <v>3472.2795414937455</v>
      </c>
      <c r="EJ166" s="10" t="s">
        <v>22</v>
      </c>
      <c r="EK166" s="927" t="s">
        <v>45</v>
      </c>
      <c r="EL166" s="928"/>
      <c r="EM166" s="928"/>
      <c r="EN166" s="929"/>
      <c r="EO166" s="50">
        <f>EO$44</f>
        <v>3605.8287546281204</v>
      </c>
      <c r="EP166" s="22"/>
      <c r="EQ166" s="50">
        <f>EQ$44</f>
        <v>3472.2795414937455</v>
      </c>
    </row>
    <row r="167" spans="1:147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1716.3546225533335</v>
      </c>
      <c r="G167" s="362">
        <f>(F167+F168+F169-F84)/F166</f>
        <v>0.49621189851139336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1752.0723436681455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1752.0723436681455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1752.0723436681455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1827.0623707275345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1827.0623707275345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1869.2214275981087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1869.2214275981087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1869.2214275981087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2012.4982258002306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2012.4982258002306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2012.4982258002306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2012.4982258002306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2084.4257704795923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2084.4257704795923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2222.2160703413588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2274.3211115083345</v>
      </c>
      <c r="DO167" s="22"/>
      <c r="DP167" s="50">
        <f>DP$94</f>
        <v>2222.2160703413588</v>
      </c>
      <c r="DQ167" s="22"/>
      <c r="DR167" s="10" t="s">
        <v>23</v>
      </c>
      <c r="DS167" s="927" t="s">
        <v>91</v>
      </c>
      <c r="DT167" s="928"/>
      <c r="DU167" s="928"/>
      <c r="DV167" s="929"/>
      <c r="DW167" s="50">
        <f>DW$94</f>
        <v>2274.3211115083345</v>
      </c>
      <c r="DX167" s="22"/>
      <c r="DY167" s="50">
        <f>DY$94</f>
        <v>2222.2160703413588</v>
      </c>
      <c r="DZ167" s="22"/>
      <c r="EA167" s="10" t="s">
        <v>23</v>
      </c>
      <c r="EB167" s="927" t="s">
        <v>91</v>
      </c>
      <c r="EC167" s="928"/>
      <c r="ED167" s="928"/>
      <c r="EE167" s="929"/>
      <c r="EF167" s="50">
        <f>EF$94</f>
        <v>2353.1439854125556</v>
      </c>
      <c r="EG167" s="22"/>
      <c r="EH167" s="50">
        <f>EH$94</f>
        <v>2299.0276896565351</v>
      </c>
      <c r="EJ167" s="10" t="s">
        <v>23</v>
      </c>
      <c r="EK167" s="927" t="s">
        <v>91</v>
      </c>
      <c r="EL167" s="928"/>
      <c r="EM167" s="928"/>
      <c r="EN167" s="929"/>
      <c r="EO167" s="50">
        <f>EO$94</f>
        <v>2353.1439854125556</v>
      </c>
      <c r="EP167" s="22"/>
      <c r="EQ167" s="50">
        <f>EQ$94</f>
        <v>2299.0276896565351</v>
      </c>
    </row>
    <row r="168" spans="1:147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173.42173261111108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177.68790723334445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112.97605716333445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177.68790723334445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184.44004770821147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117.26914733554112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121.71364801955818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121.71364801955816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121.71364801955818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129.3085796559786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129.3085796559786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129.3085796559786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129.3085796559786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136.89133992759707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136.89133992759707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142.818734946462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152.25015342592536</v>
      </c>
      <c r="DO168" s="22"/>
      <c r="DP168" s="50">
        <f>DP$106</f>
        <v>146.61125885459481</v>
      </c>
      <c r="DQ168" s="22"/>
      <c r="DR168" s="10" t="s">
        <v>24</v>
      </c>
      <c r="DS168" s="927" t="s">
        <v>92</v>
      </c>
      <c r="DT168" s="928"/>
      <c r="DU168" s="928"/>
      <c r="DV168" s="929"/>
      <c r="DW168" s="50">
        <f>DW$106</f>
        <v>152.25015342592536</v>
      </c>
      <c r="DX168" s="22"/>
      <c r="DY168" s="50">
        <f>DY$106</f>
        <v>146.61125885459481</v>
      </c>
      <c r="DZ168" s="22"/>
      <c r="EA168" s="10" t="s">
        <v>24</v>
      </c>
      <c r="EB168" s="927" t="s">
        <v>92</v>
      </c>
      <c r="EC168" s="928"/>
      <c r="ED168" s="928"/>
      <c r="EE168" s="929"/>
      <c r="EF168" s="50">
        <f>EF$106</f>
        <v>158.12700934816604</v>
      </c>
      <c r="EG168" s="22"/>
      <c r="EH168" s="50">
        <f>EH$106</f>
        <v>152.27045344638213</v>
      </c>
      <c r="EJ168" s="10" t="s">
        <v>24</v>
      </c>
      <c r="EK168" s="927" t="s">
        <v>92</v>
      </c>
      <c r="EL168" s="928"/>
      <c r="EM168" s="928"/>
      <c r="EN168" s="929"/>
      <c r="EO168" s="50">
        <f>EO$106</f>
        <v>154.57747158687408</v>
      </c>
      <c r="EP168" s="22"/>
      <c r="EQ168" s="50">
        <f>EQ$106</f>
        <v>148.85238004661949</v>
      </c>
    </row>
    <row r="169" spans="1:147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61.451986678238335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62.963705550522995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46.14081665024522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62.963705550522995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65.356326361442854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47.894167682954532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49.709356638138516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50.310850988104733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49.709356638138516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52.811220492358366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53.450248089762475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53.450248089762475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53.450248089762475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56.584614106321389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56.584614106321389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59.034727897125101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61.305294354706838</v>
      </c>
      <c r="DO169" s="22"/>
      <c r="DP169" s="50">
        <f>DP$136</f>
        <v>59.034727897125101</v>
      </c>
      <c r="DQ169" s="22"/>
      <c r="DR169" s="10" t="s">
        <v>25</v>
      </c>
      <c r="DS169" s="927" t="s">
        <v>93</v>
      </c>
      <c r="DT169" s="928"/>
      <c r="DU169" s="928"/>
      <c r="DV169" s="929"/>
      <c r="DW169" s="50">
        <f>DW$136</f>
        <v>61.305294354706838</v>
      </c>
      <c r="DX169" s="22"/>
      <c r="DY169" s="50">
        <f>DY$136</f>
        <v>59.034727897125101</v>
      </c>
      <c r="DZ169" s="22"/>
      <c r="EA169" s="10" t="s">
        <v>25</v>
      </c>
      <c r="EB169" s="927" t="s">
        <v>93</v>
      </c>
      <c r="EC169" s="928"/>
      <c r="ED169" s="928"/>
      <c r="EE169" s="929"/>
      <c r="EF169" s="50">
        <f>EF$136</f>
        <v>63.67167871679851</v>
      </c>
      <c r="EG169" s="22"/>
      <c r="EH169" s="50">
        <f>EH$136</f>
        <v>61.313468393954118</v>
      </c>
      <c r="EJ169" s="10" t="s">
        <v>25</v>
      </c>
      <c r="EK169" s="927" t="s">
        <v>93</v>
      </c>
      <c r="EL169" s="928"/>
      <c r="EM169" s="928"/>
      <c r="EN169" s="929"/>
      <c r="EO169" s="50">
        <f>EO$136</f>
        <v>63.67167871679851</v>
      </c>
      <c r="EP169" s="22"/>
      <c r="EQ169" s="50">
        <f>EQ$136</f>
        <v>61.313468393954118</v>
      </c>
    </row>
    <row r="170" spans="1:147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121.64805372685186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121.64805372685186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121.64805372685186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135.74865896294077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135.74865896294077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135.74865896294077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50">
        <f>DP$146</f>
        <v>139.3284531898417</v>
      </c>
      <c r="DQ170" s="22"/>
      <c r="DR170" s="10" t="s">
        <v>32</v>
      </c>
      <c r="DS170" s="927" t="s">
        <v>120</v>
      </c>
      <c r="DT170" s="928"/>
      <c r="DU170" s="928"/>
      <c r="DV170" s="929"/>
      <c r="DW170" s="50">
        <f>DW$146</f>
        <v>142.61764875</v>
      </c>
      <c r="DX170" s="22"/>
      <c r="DY170" s="50">
        <f>DY$146</f>
        <v>142.61764875</v>
      </c>
      <c r="DZ170" s="22"/>
      <c r="EA170" s="10" t="s">
        <v>32</v>
      </c>
      <c r="EB170" s="927" t="s">
        <v>120</v>
      </c>
      <c r="EC170" s="928"/>
      <c r="ED170" s="928"/>
      <c r="EE170" s="929"/>
      <c r="EF170" s="50">
        <f>EF$146</f>
        <v>142.61764875</v>
      </c>
      <c r="EG170" s="22"/>
      <c r="EH170" s="50">
        <f>EH$146</f>
        <v>142.61764875</v>
      </c>
      <c r="EJ170" s="10" t="s">
        <v>32</v>
      </c>
      <c r="EK170" s="927" t="s">
        <v>120</v>
      </c>
      <c r="EL170" s="928"/>
      <c r="EM170" s="928"/>
      <c r="EN170" s="929"/>
      <c r="EO170" s="50">
        <f>EO$146</f>
        <v>142.61764875</v>
      </c>
      <c r="EP170" s="22"/>
      <c r="EQ170" s="50">
        <f>EQ$146</f>
        <v>142.61764875</v>
      </c>
    </row>
    <row r="171" spans="1:147" x14ac:dyDescent="0.2">
      <c r="A171" s="922" t="s">
        <v>119</v>
      </c>
      <c r="B171" s="923"/>
      <c r="C171" s="923"/>
      <c r="D171" s="923"/>
      <c r="E171" s="924"/>
      <c r="F171" s="11">
        <f>SUM(F166:F170)</f>
        <v>4654.0263955695345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4759.0183001788646</v>
      </c>
      <c r="O171" s="922" t="s">
        <v>119</v>
      </c>
      <c r="P171" s="923"/>
      <c r="Q171" s="923"/>
      <c r="R171" s="923"/>
      <c r="S171" s="924"/>
      <c r="T171" s="11">
        <f>SUM(T166:T170)</f>
        <v>4677.4835612085772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4763.8544315552999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4948.4857789204762</v>
      </c>
      <c r="AJ171" s="922" t="s">
        <v>119</v>
      </c>
      <c r="AK171" s="923"/>
      <c r="AL171" s="923"/>
      <c r="AM171" s="923"/>
      <c r="AN171" s="924"/>
      <c r="AO171" s="11">
        <f>SUM(AO166:AO170)</f>
        <v>4863.8527198693164</v>
      </c>
      <c r="AQ171" s="922" t="s">
        <v>119</v>
      </c>
      <c r="AR171" s="923"/>
      <c r="AS171" s="923"/>
      <c r="AT171" s="923"/>
      <c r="AU171" s="924"/>
      <c r="AV171" s="11">
        <f>SUM(AV166:AV170)</f>
        <v>5016.3123803569506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5020.3011517624172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5025.5768542166043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5357.3395147204337</v>
      </c>
      <c r="BS171" s="922" t="s">
        <v>119</v>
      </c>
      <c r="BT171" s="923"/>
      <c r="BU171" s="923"/>
      <c r="BV171" s="923"/>
      <c r="BW171" s="924"/>
      <c r="BX171" s="11">
        <f>SUM(BX$166:BX$170)</f>
        <v>5357.9785423178382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5357.9785423178382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5357.9785423178382</v>
      </c>
      <c r="CN171" s="922" t="s">
        <v>119</v>
      </c>
      <c r="CO171" s="923"/>
      <c r="CP171" s="923"/>
      <c r="CQ171" s="923"/>
      <c r="CR171" s="924"/>
      <c r="CS171" s="11">
        <f>SUM(CS$166:CS$170)</f>
        <v>5618.1273617201423</v>
      </c>
      <c r="CU171" s="922" t="s">
        <v>119</v>
      </c>
      <c r="CV171" s="923"/>
      <c r="CW171" s="923"/>
      <c r="CX171" s="923"/>
      <c r="CY171" s="924"/>
      <c r="CZ171" s="11">
        <f>SUM(CZ$166:CZ$170)</f>
        <v>5621.7071559470432</v>
      </c>
      <c r="DB171" s="922" t="s">
        <v>119</v>
      </c>
      <c r="DC171" s="923"/>
      <c r="DD171" s="923"/>
      <c r="DE171" s="923"/>
      <c r="DF171" s="924"/>
      <c r="DG171" s="11">
        <f>SUM(DG$166:DG$170)</f>
        <v>5906.6288177764309</v>
      </c>
      <c r="DI171" s="922" t="s">
        <v>119</v>
      </c>
      <c r="DJ171" s="923"/>
      <c r="DK171" s="923"/>
      <c r="DL171" s="923"/>
      <c r="DM171" s="924"/>
      <c r="DN171" s="11">
        <f>SUM(DN$166:DN$170)</f>
        <v>6099.0216450882072</v>
      </c>
      <c r="DO171" s="40"/>
      <c r="DP171" s="11">
        <f>SUM(DP$166:DP$170)</f>
        <v>5910.4213416845632</v>
      </c>
      <c r="DQ171" s="40"/>
      <c r="DR171" s="922" t="s">
        <v>119</v>
      </c>
      <c r="DS171" s="923"/>
      <c r="DT171" s="923"/>
      <c r="DU171" s="923"/>
      <c r="DV171" s="924"/>
      <c r="DW171" s="11">
        <f>SUM(DW$166:DW$170)</f>
        <v>6102.3108406483652</v>
      </c>
      <c r="DX171" s="40"/>
      <c r="DY171" s="11">
        <f>SUM(DY$166:DY$170)</f>
        <v>5913.7105372447213</v>
      </c>
      <c r="DZ171" s="40"/>
      <c r="EA171" s="922" t="s">
        <v>119</v>
      </c>
      <c r="EB171" s="923"/>
      <c r="EC171" s="923"/>
      <c r="ED171" s="923"/>
      <c r="EE171" s="924"/>
      <c r="EF171" s="11">
        <f>SUM(EF$166:EF$170)</f>
        <v>6323.3890768556403</v>
      </c>
      <c r="EG171" s="40"/>
      <c r="EH171" s="11">
        <f>SUM(EH$166:EH$170)</f>
        <v>6127.508801740616</v>
      </c>
      <c r="EJ171" s="922" t="s">
        <v>119</v>
      </c>
      <c r="EK171" s="923"/>
      <c r="EL171" s="923"/>
      <c r="EM171" s="923"/>
      <c r="EN171" s="924"/>
      <c r="EO171" s="11">
        <f>SUM(EO$166:EO$170)</f>
        <v>6319.8395390943479</v>
      </c>
      <c r="EP171" s="40"/>
      <c r="EQ171" s="11">
        <f>SUM(EQ$166:EQ$170)</f>
        <v>6124.0907283408533</v>
      </c>
    </row>
    <row r="172" spans="1:147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1837.8570525012733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1879.3179502145933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1847.120196634372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1881.2277198208565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1954.1379259578321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1920.7166577415621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1980.9223889587047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1982.4975393844375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1984.5808939119399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2115.5926874728857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2115.845037003553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2115.845037003553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2115.845037003553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2218.5768012439862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2219.9904481611325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2332.504912217893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2408.4800968155168</v>
      </c>
      <c r="DO172" s="22"/>
      <c r="DP172" s="50">
        <f>DP$159</f>
        <v>2334.0025652647205</v>
      </c>
      <c r="DQ172" s="22"/>
      <c r="DR172" s="10" t="s">
        <v>33</v>
      </c>
      <c r="DS172" s="927" t="s">
        <v>121</v>
      </c>
      <c r="DT172" s="928"/>
      <c r="DU172" s="928"/>
      <c r="DV172" s="929"/>
      <c r="DW172" s="50">
        <f>DW$159</f>
        <v>2409.7789874412865</v>
      </c>
      <c r="DX172" s="22"/>
      <c r="DY172" s="50">
        <f>DY$159</f>
        <v>2335.3014558904906</v>
      </c>
      <c r="DZ172" s="22"/>
      <c r="EA172" s="10" t="s">
        <v>33</v>
      </c>
      <c r="EB172" s="927" t="s">
        <v>121</v>
      </c>
      <c r="EC172" s="928"/>
      <c r="ED172" s="928"/>
      <c r="EE172" s="929"/>
      <c r="EF172" s="50">
        <f>EF$159</f>
        <v>2497.0819292455872</v>
      </c>
      <c r="EG172" s="22"/>
      <c r="EH172" s="50">
        <f>EH$159</f>
        <v>2419.7295649769303</v>
      </c>
      <c r="EJ172" s="10" t="s">
        <v>33</v>
      </c>
      <c r="EK172" s="927" t="s">
        <v>121</v>
      </c>
      <c r="EL172" s="928"/>
      <c r="EM172" s="928"/>
      <c r="EN172" s="929"/>
      <c r="EO172" s="50">
        <f>EO$159</f>
        <v>2495.6802304898765</v>
      </c>
      <c r="EP172" s="22"/>
      <c r="EQ172" s="50">
        <f>EQ$159</f>
        <v>2418.3797809899502</v>
      </c>
    </row>
    <row r="173" spans="1:147" x14ac:dyDescent="0.2">
      <c r="A173" s="922" t="s">
        <v>118</v>
      </c>
      <c r="B173" s="923"/>
      <c r="C173" s="923"/>
      <c r="D173" s="923"/>
      <c r="E173" s="924"/>
      <c r="F173" s="11">
        <f>SUM(F171:F172)</f>
        <v>6491.8834480708083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6638.3362503934577</v>
      </c>
      <c r="O173" s="922" t="s">
        <v>118</v>
      </c>
      <c r="P173" s="923"/>
      <c r="Q173" s="923"/>
      <c r="R173" s="923"/>
      <c r="S173" s="924"/>
      <c r="T173" s="11">
        <f>SUM(T171:T172)</f>
        <v>6524.6037578429496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6645.0821513761566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6902.6237048783078</v>
      </c>
      <c r="AJ173" s="922" t="s">
        <v>118</v>
      </c>
      <c r="AK173" s="923"/>
      <c r="AL173" s="923"/>
      <c r="AM173" s="923"/>
      <c r="AN173" s="924"/>
      <c r="AO173" s="11">
        <f>SUM(AO171:AO172)</f>
        <v>6784.5693776108783</v>
      </c>
      <c r="AQ173" s="922" t="s">
        <v>118</v>
      </c>
      <c r="AR173" s="923"/>
      <c r="AS173" s="923"/>
      <c r="AT173" s="923"/>
      <c r="AU173" s="924"/>
      <c r="AV173" s="11">
        <f>SUM(AV171:AV172)</f>
        <v>6997.2347693156553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7002.7986911468543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7010.157748128544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7472.9322021933194</v>
      </c>
      <c r="BS173" s="922" t="s">
        <v>118</v>
      </c>
      <c r="BT173" s="923"/>
      <c r="BU173" s="923"/>
      <c r="BV173" s="923"/>
      <c r="BW173" s="924"/>
      <c r="BX173" s="11">
        <f>SUM(BX$171:BX$172)</f>
        <v>7473.8235793213917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7473.8235793213917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7473.8235793213917</v>
      </c>
      <c r="CN173" s="922" t="s">
        <v>118</v>
      </c>
      <c r="CO173" s="923"/>
      <c r="CP173" s="923"/>
      <c r="CQ173" s="923"/>
      <c r="CR173" s="924"/>
      <c r="CS173" s="11">
        <f>SUM(CS$171:CS$172)</f>
        <v>7836.704162964128</v>
      </c>
      <c r="CU173" s="922" t="s">
        <v>118</v>
      </c>
      <c r="CV173" s="923"/>
      <c r="CW173" s="923"/>
      <c r="CX173" s="923"/>
      <c r="CY173" s="924"/>
      <c r="CZ173" s="11">
        <f>SUM(CZ$171:CZ$172)</f>
        <v>7841.6976041081762</v>
      </c>
      <c r="DB173" s="922" t="s">
        <v>118</v>
      </c>
      <c r="DC173" s="923"/>
      <c r="DD173" s="923"/>
      <c r="DE173" s="923"/>
      <c r="DF173" s="924"/>
      <c r="DG173" s="11">
        <f>SUM(DG$171:DG$172)</f>
        <v>8239.1337299943243</v>
      </c>
      <c r="DI173" s="922" t="s">
        <v>118</v>
      </c>
      <c r="DJ173" s="923"/>
      <c r="DK173" s="923"/>
      <c r="DL173" s="923"/>
      <c r="DM173" s="924"/>
      <c r="DN173" s="11">
        <f>SUM(DN$171:DN$172)</f>
        <v>8507.5017419037249</v>
      </c>
      <c r="DO173" s="40"/>
      <c r="DP173" s="11">
        <f>SUM(DP$171:DP$172)</f>
        <v>8244.4239069492833</v>
      </c>
      <c r="DQ173" s="40"/>
      <c r="DR173" s="922" t="s">
        <v>118</v>
      </c>
      <c r="DS173" s="923"/>
      <c r="DT173" s="923"/>
      <c r="DU173" s="923"/>
      <c r="DV173" s="924"/>
      <c r="DW173" s="11">
        <f>SUM(DW$171:DW$172)</f>
        <v>8512.0898280896508</v>
      </c>
      <c r="DX173" s="40"/>
      <c r="DY173" s="11">
        <f>SUM(DY$171:DY$172)</f>
        <v>8249.0119931352128</v>
      </c>
      <c r="DZ173" s="40"/>
      <c r="EA173" s="922" t="s">
        <v>118</v>
      </c>
      <c r="EB173" s="923"/>
      <c r="EC173" s="923"/>
      <c r="ED173" s="923"/>
      <c r="EE173" s="924"/>
      <c r="EF173" s="11">
        <f>SUM(EF$171:EF$172)</f>
        <v>8820.4710061012265</v>
      </c>
      <c r="EG173" s="40"/>
      <c r="EH173" s="11">
        <f>SUM(EH$171:EH$172)</f>
        <v>8547.2383667175454</v>
      </c>
      <c r="EJ173" s="922" t="s">
        <v>118</v>
      </c>
      <c r="EK173" s="923"/>
      <c r="EL173" s="923"/>
      <c r="EM173" s="923"/>
      <c r="EN173" s="924"/>
      <c r="EO173" s="11">
        <f>SUM(EO$171:EO$172)</f>
        <v>8815.5197695842253</v>
      </c>
      <c r="EP173" s="40"/>
      <c r="EQ173" s="11">
        <f>SUM(EQ$171:EQ$172)</f>
        <v>8542.4705093308039</v>
      </c>
    </row>
    <row r="174" spans="1:147" ht="15" x14ac:dyDescent="0.2">
      <c r="A174" s="930" t="s">
        <v>125</v>
      </c>
      <c r="B174" s="1098"/>
      <c r="C174" s="1098"/>
      <c r="D174" s="1098"/>
      <c r="E174" s="1098"/>
      <c r="F174" s="11">
        <f>F173/F44</f>
        <v>2.515112817182577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2.5101036291675349</v>
      </c>
      <c r="O174" s="930" t="s">
        <v>125</v>
      </c>
      <c r="P174" s="1098"/>
      <c r="Q174" s="1098"/>
      <c r="R174" s="1098"/>
      <c r="S174" s="1098"/>
      <c r="T174" s="11">
        <f>T173/T44</f>
        <v>2.4670988262263793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2.5126544054313427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2.5144861613822775</v>
      </c>
      <c r="AJ174" s="930" t="s">
        <v>125</v>
      </c>
      <c r="AK174" s="1098"/>
      <c r="AL174" s="1098"/>
      <c r="AM174" s="1098"/>
      <c r="AN174" s="1098"/>
      <c r="AO174" s="11">
        <f>AO173/AO44</f>
        <v>2.471481358441121</v>
      </c>
      <c r="AQ174" s="930" t="s">
        <v>125</v>
      </c>
      <c r="AR174" s="1098"/>
      <c r="AS174" s="1098"/>
      <c r="AT174" s="1098"/>
      <c r="AU174" s="1098"/>
      <c r="AV174" s="11">
        <f>AV173/AV44</f>
        <v>2.4558734540706828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2.45782626662825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2.4604091316147985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2.4687807332135989</v>
      </c>
      <c r="BS174" s="930" t="s">
        <v>125</v>
      </c>
      <c r="BT174" s="1098"/>
      <c r="BU174" s="1098"/>
      <c r="BV174" s="1098"/>
      <c r="BW174" s="1098"/>
      <c r="BX174" s="11">
        <f>BX$173/BX$44</f>
        <v>2.4690752112873016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2.4690752112873016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2.4690752112873016</v>
      </c>
      <c r="CN174" s="930" t="s">
        <v>125</v>
      </c>
      <c r="CO174" s="1098"/>
      <c r="CP174" s="1098"/>
      <c r="CQ174" s="1098"/>
      <c r="CR174" s="1098"/>
      <c r="CS174" s="11">
        <f>CS$173/CS$44</f>
        <v>2.4455485922258884</v>
      </c>
      <c r="CU174" s="930" t="s">
        <v>125</v>
      </c>
      <c r="CV174" s="1098"/>
      <c r="CW174" s="1098"/>
      <c r="CX174" s="1098"/>
      <c r="CY174" s="1098"/>
      <c r="CZ174" s="11">
        <f>CZ$173/CZ$44</f>
        <v>2.4471068624765255</v>
      </c>
      <c r="DB174" s="930" t="s">
        <v>125</v>
      </c>
      <c r="DC174" s="1098"/>
      <c r="DD174" s="1098"/>
      <c r="DE174" s="1098"/>
      <c r="DF174" s="1098"/>
      <c r="DG174" s="11">
        <f>DG$173/DG$44</f>
        <v>2.4644226335218633</v>
      </c>
      <c r="DI174" s="930" t="s">
        <v>125</v>
      </c>
      <c r="DJ174" s="1098"/>
      <c r="DK174" s="1098"/>
      <c r="DL174" s="1098"/>
      <c r="DM174" s="1098"/>
      <c r="DN174" s="11">
        <f>DN$173/DN$44</f>
        <v>2.4504467378824479</v>
      </c>
      <c r="DO174" s="40"/>
      <c r="DP174" s="11">
        <f>DP$173/DP$44</f>
        <v>2.466004988202632</v>
      </c>
      <c r="DQ174" s="40"/>
      <c r="DR174" s="930" t="s">
        <v>125</v>
      </c>
      <c r="DS174" s="1098"/>
      <c r="DT174" s="1098"/>
      <c r="DU174" s="1098"/>
      <c r="DV174" s="1098"/>
      <c r="DW174" s="11">
        <f>DW$173/DW$44</f>
        <v>2.4517682610708649</v>
      </c>
      <c r="DX174" s="40"/>
      <c r="DY174" s="11">
        <f>DY$173/DY$44</f>
        <v>2.4673773392059895</v>
      </c>
      <c r="DZ174" s="40"/>
      <c r="EA174" s="930" t="s">
        <v>125</v>
      </c>
      <c r="EB174" s="1098"/>
      <c r="EC174" s="1098"/>
      <c r="ED174" s="1098"/>
      <c r="EE174" s="1098"/>
      <c r="EF174" s="11">
        <f>EF$173/EF$44</f>
        <v>2.4461702444355007</v>
      </c>
      <c r="EG174" s="40"/>
      <c r="EH174" s="11">
        <f>EH$173/EH$44</f>
        <v>2.4615640142384954</v>
      </c>
      <c r="EJ174" s="930" t="s">
        <v>125</v>
      </c>
      <c r="EK174" s="1098"/>
      <c r="EL174" s="1098"/>
      <c r="EM174" s="1098"/>
      <c r="EN174" s="1098"/>
      <c r="EO174" s="11">
        <f>EO$173/EO$44</f>
        <v>2.44479712417552</v>
      </c>
      <c r="EP174" s="40"/>
      <c r="EQ174" s="11">
        <f>EQ$173/EQ$44</f>
        <v>2.4601908939785146</v>
      </c>
    </row>
    <row r="175" spans="1:147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215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108"/>
      <c r="DP175" s="22"/>
      <c r="DQ175" s="22"/>
      <c r="DR175" s="41"/>
      <c r="DS175" s="41"/>
      <c r="DT175" s="41"/>
      <c r="DU175" s="108"/>
      <c r="DV175" s="108"/>
      <c r="DW175" s="22"/>
      <c r="DX175" s="108"/>
      <c r="DY175" s="22"/>
      <c r="DZ175" s="22"/>
      <c r="EA175" s="41"/>
      <c r="EB175" s="41"/>
      <c r="EC175" s="41"/>
      <c r="ED175" s="108"/>
      <c r="EE175" s="108"/>
      <c r="EF175" s="22"/>
      <c r="EG175" s="108"/>
      <c r="EH175" s="22"/>
      <c r="EJ175" s="41"/>
      <c r="EK175" s="41"/>
      <c r="EL175" s="41"/>
      <c r="EM175" s="108"/>
      <c r="EN175" s="108"/>
      <c r="EO175" s="22"/>
      <c r="EP175" s="108"/>
      <c r="EQ175" s="22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G176" s="215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U176" s="215"/>
      <c r="V176" s="882" t="s">
        <v>123</v>
      </c>
      <c r="W176" s="882"/>
      <c r="X176" s="882"/>
      <c r="Y176" s="882"/>
      <c r="Z176" s="882"/>
      <c r="AA176" s="882"/>
      <c r="AB176" s="215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413"/>
      <c r="DQ176" s="413"/>
      <c r="DR176" s="882" t="s">
        <v>123</v>
      </c>
      <c r="DS176" s="882"/>
      <c r="DT176" s="882"/>
      <c r="DU176" s="882"/>
      <c r="DV176" s="882"/>
      <c r="DW176" s="882"/>
      <c r="DX176" s="413"/>
      <c r="DY176" s="413"/>
      <c r="DZ176" s="413"/>
      <c r="EA176" s="882" t="s">
        <v>123</v>
      </c>
      <c r="EB176" s="882"/>
      <c r="EC176" s="882"/>
      <c r="ED176" s="882"/>
      <c r="EE176" s="882"/>
      <c r="EF176" s="882"/>
      <c r="EG176" s="413"/>
      <c r="EH176" s="413"/>
      <c r="EJ176" s="882" t="s">
        <v>123</v>
      </c>
      <c r="EK176" s="882"/>
      <c r="EL176" s="882"/>
      <c r="EM176" s="882"/>
      <c r="EN176" s="882"/>
      <c r="EO176" s="882"/>
      <c r="EP176" s="413"/>
      <c r="EQ176" s="413"/>
    </row>
    <row r="177" spans="1:147" ht="13.5" thickBot="1" x14ac:dyDescent="0.25">
      <c r="A177" s="370"/>
      <c r="B177" s="370"/>
      <c r="C177" s="370"/>
      <c r="D177" s="370"/>
      <c r="E177" s="370"/>
      <c r="F177" s="370"/>
      <c r="G177" s="215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U177" s="215"/>
      <c r="V177" s="370"/>
      <c r="W177" s="370"/>
      <c r="X177" s="370"/>
      <c r="Y177" s="370"/>
      <c r="Z177" s="370"/>
      <c r="AA177" s="370"/>
      <c r="AB177" s="215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J177" s="370"/>
      <c r="EK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G178" s="215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U178" s="215"/>
      <c r="V178" s="1009" t="s">
        <v>47</v>
      </c>
      <c r="W178" s="1010"/>
      <c r="X178" s="1011"/>
      <c r="Y178" s="1010" t="s">
        <v>51</v>
      </c>
      <c r="Z178" s="1010"/>
      <c r="AA178" s="1011"/>
      <c r="AB178" s="215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49"/>
      <c r="DQ178" s="49"/>
      <c r="DR178" s="883" t="s">
        <v>47</v>
      </c>
      <c r="DS178" s="884"/>
      <c r="DT178" s="885"/>
      <c r="DU178" s="884" t="s">
        <v>51</v>
      </c>
      <c r="DV178" s="884"/>
      <c r="DW178" s="885"/>
      <c r="DX178" s="49"/>
      <c r="DY178" s="49"/>
      <c r="DZ178" s="49"/>
      <c r="EA178" s="883" t="s">
        <v>47</v>
      </c>
      <c r="EB178" s="884"/>
      <c r="EC178" s="885"/>
      <c r="ED178" s="884" t="s">
        <v>51</v>
      </c>
      <c r="EE178" s="884"/>
      <c r="EF178" s="885"/>
      <c r="EG178" s="49"/>
      <c r="EH178" s="49"/>
      <c r="EJ178" s="883" t="s">
        <v>47</v>
      </c>
      <c r="EK178" s="884"/>
      <c r="EL178" s="885"/>
      <c r="EM178" s="884" t="s">
        <v>51</v>
      </c>
      <c r="EN178" s="884"/>
      <c r="EO178" s="885"/>
      <c r="EP178" s="49"/>
      <c r="EQ178" s="49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G179" s="215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U179" s="215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B179" s="215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431"/>
      <c r="DQ179" s="431"/>
      <c r="DR179" s="886" t="s">
        <v>54</v>
      </c>
      <c r="DS179" s="887"/>
      <c r="DT179" s="888"/>
      <c r="DU179" s="889">
        <f>DV53</f>
        <v>8.3333333333333329E-2</v>
      </c>
      <c r="DV179" s="889"/>
      <c r="DW179" s="890"/>
      <c r="DX179" s="431"/>
      <c r="DY179" s="431"/>
      <c r="DZ179" s="431"/>
      <c r="EA179" s="886" t="s">
        <v>54</v>
      </c>
      <c r="EB179" s="887"/>
      <c r="EC179" s="888"/>
      <c r="ED179" s="889">
        <f>EE53</f>
        <v>8.3333333333333329E-2</v>
      </c>
      <c r="EE179" s="889"/>
      <c r="EF179" s="890"/>
      <c r="EG179" s="431"/>
      <c r="EH179" s="431"/>
      <c r="EJ179" s="886" t="s">
        <v>54</v>
      </c>
      <c r="EK179" s="887"/>
      <c r="EL179" s="888"/>
      <c r="EM179" s="889">
        <f>EN53</f>
        <v>8.3333333333333329E-2</v>
      </c>
      <c r="EN179" s="889"/>
      <c r="EO179" s="890"/>
      <c r="EP179" s="431"/>
      <c r="EQ179" s="431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G180" s="21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U180" s="215"/>
      <c r="V180" s="891" t="s">
        <v>53</v>
      </c>
      <c r="W180" s="892"/>
      <c r="X180" s="893"/>
      <c r="Y180" s="894">
        <f>Z54</f>
        <v>0.121</v>
      </c>
      <c r="Z180" s="894"/>
      <c r="AA180" s="895"/>
      <c r="AB180" s="21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431"/>
      <c r="DQ180" s="431"/>
      <c r="DR180" s="891" t="s">
        <v>53</v>
      </c>
      <c r="DS180" s="892"/>
      <c r="DT180" s="893"/>
      <c r="DU180" s="894">
        <f>DV54</f>
        <v>0.121</v>
      </c>
      <c r="DV180" s="894"/>
      <c r="DW180" s="895"/>
      <c r="DX180" s="431"/>
      <c r="DY180" s="431"/>
      <c r="DZ180" s="431"/>
      <c r="EA180" s="891" t="s">
        <v>53</v>
      </c>
      <c r="EB180" s="892"/>
      <c r="EC180" s="893"/>
      <c r="ED180" s="894">
        <f>EE54</f>
        <v>0.121</v>
      </c>
      <c r="EE180" s="894"/>
      <c r="EF180" s="895"/>
      <c r="EG180" s="431"/>
      <c r="EH180" s="431"/>
      <c r="EJ180" s="891" t="s">
        <v>53</v>
      </c>
      <c r="EK180" s="892"/>
      <c r="EL180" s="893"/>
      <c r="EM180" s="894">
        <f>EN54</f>
        <v>0.121</v>
      </c>
      <c r="EN180" s="894"/>
      <c r="EO180" s="895"/>
      <c r="EP180" s="431"/>
      <c r="EQ180" s="431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G181" s="215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U181" s="215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B181" s="215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431"/>
      <c r="DQ181" s="431"/>
      <c r="DR181" s="896" t="s">
        <v>55</v>
      </c>
      <c r="DS181" s="897"/>
      <c r="DT181" s="898"/>
      <c r="DU181" s="899">
        <f>DV102+DV105</f>
        <v>3.9999999999999994E-2</v>
      </c>
      <c r="DV181" s="899"/>
      <c r="DW181" s="900"/>
      <c r="DX181" s="431"/>
      <c r="DY181" s="431"/>
      <c r="DZ181" s="431"/>
      <c r="EA181" s="896" t="s">
        <v>55</v>
      </c>
      <c r="EB181" s="897"/>
      <c r="EC181" s="898"/>
      <c r="ED181" s="899">
        <f>EE102+EE105</f>
        <v>3.9999999999999994E-2</v>
      </c>
      <c r="EE181" s="899"/>
      <c r="EF181" s="900"/>
      <c r="EG181" s="431"/>
      <c r="EH181" s="431"/>
      <c r="EJ181" s="896" t="s">
        <v>55</v>
      </c>
      <c r="EK181" s="897"/>
      <c r="EL181" s="898"/>
      <c r="EM181" s="899">
        <f>EN102+EN105</f>
        <v>3.9999999999999994E-2</v>
      </c>
      <c r="EN181" s="899"/>
      <c r="EO181" s="900"/>
      <c r="EP181" s="431"/>
      <c r="EQ181" s="431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G182" s="215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U182" s="215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B182" s="215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534"/>
      <c r="DQ182" s="534"/>
      <c r="DR182" s="901" t="s">
        <v>42</v>
      </c>
      <c r="DS182" s="902"/>
      <c r="DT182" s="903"/>
      <c r="DU182" s="904">
        <f>SUM(DU179:DW181)</f>
        <v>0.24433333333333329</v>
      </c>
      <c r="DV182" s="905"/>
      <c r="DW182" s="906"/>
      <c r="DX182" s="534"/>
      <c r="DY182" s="534"/>
      <c r="DZ182" s="534"/>
      <c r="EA182" s="901" t="s">
        <v>42</v>
      </c>
      <c r="EB182" s="902"/>
      <c r="EC182" s="903"/>
      <c r="ED182" s="904">
        <f>SUM(ED179:EF181)</f>
        <v>0.24433333333333329</v>
      </c>
      <c r="EE182" s="905"/>
      <c r="EF182" s="906"/>
      <c r="EG182" s="534"/>
      <c r="EH182" s="534"/>
      <c r="EJ182" s="901" t="s">
        <v>42</v>
      </c>
      <c r="EK182" s="902"/>
      <c r="EL182" s="903"/>
      <c r="EM182" s="904">
        <f>SUM(EM179:EO181)</f>
        <v>0.24433333333333329</v>
      </c>
      <c r="EN182" s="905"/>
      <c r="EO182" s="906"/>
      <c r="EP182" s="534"/>
      <c r="EQ182" s="53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G183" s="215"/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U183" s="215"/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B183" s="215"/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373" t="s">
        <v>828</v>
      </c>
      <c r="DP183" s="374">
        <f>DO56</f>
        <v>3.4082799999999996E-2</v>
      </c>
      <c r="DQ183" s="431"/>
      <c r="DR183" s="907" t="s">
        <v>122</v>
      </c>
      <c r="DS183" s="908"/>
      <c r="DT183" s="909"/>
      <c r="DU183" s="373" t="s">
        <v>828</v>
      </c>
      <c r="DV183" s="373" t="s">
        <v>828</v>
      </c>
      <c r="DW183" s="374">
        <f>DV56</f>
        <v>3.4082799999999996E-2</v>
      </c>
      <c r="DX183" s="373" t="s">
        <v>828</v>
      </c>
      <c r="DY183" s="374">
        <f>DX56</f>
        <v>3.4082799999999996E-2</v>
      </c>
      <c r="DZ183" s="431"/>
      <c r="EA183" s="907" t="s">
        <v>122</v>
      </c>
      <c r="EB183" s="908"/>
      <c r="EC183" s="909"/>
      <c r="ED183" s="373" t="s">
        <v>828</v>
      </c>
      <c r="EE183" s="373" t="s">
        <v>828</v>
      </c>
      <c r="EF183" s="374">
        <f>EE56</f>
        <v>3.4082799999999996E-2</v>
      </c>
      <c r="EG183" s="373" t="s">
        <v>828</v>
      </c>
      <c r="EH183" s="374">
        <f>EG56</f>
        <v>3.4082799999999996E-2</v>
      </c>
      <c r="EJ183" s="907" t="s">
        <v>122</v>
      </c>
      <c r="EK183" s="908"/>
      <c r="EL183" s="909"/>
      <c r="EM183" s="373" t="s">
        <v>828</v>
      </c>
      <c r="EN183" s="373" t="s">
        <v>828</v>
      </c>
      <c r="EO183" s="374">
        <f>EN56</f>
        <v>3.4082799999999996E-2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G184" s="215"/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U184" s="215"/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B184" s="215"/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608" t="s">
        <v>828</v>
      </c>
      <c r="DP184" s="609">
        <f>DP183+DN182</f>
        <v>3.4082799999999996E-2</v>
      </c>
      <c r="DQ184" s="431"/>
      <c r="DR184" s="910" t="s">
        <v>52</v>
      </c>
      <c r="DS184" s="911"/>
      <c r="DT184" s="912"/>
      <c r="DU184" s="608" t="s">
        <v>828</v>
      </c>
      <c r="DV184" s="608" t="s">
        <v>828</v>
      </c>
      <c r="DW184" s="609">
        <f>DW183+DU182</f>
        <v>0.27841613333333326</v>
      </c>
      <c r="DX184" s="608" t="s">
        <v>828</v>
      </c>
      <c r="DY184" s="609">
        <f>DY183+DW182</f>
        <v>3.4082799999999996E-2</v>
      </c>
      <c r="DZ184" s="431"/>
      <c r="EA184" s="910" t="s">
        <v>52</v>
      </c>
      <c r="EB184" s="911"/>
      <c r="EC184" s="912"/>
      <c r="ED184" s="608" t="s">
        <v>828</v>
      </c>
      <c r="EE184" s="608" t="s">
        <v>828</v>
      </c>
      <c r="EF184" s="609">
        <f>EF183+ED182</f>
        <v>0.27841613333333326</v>
      </c>
      <c r="EG184" s="608" t="s">
        <v>828</v>
      </c>
      <c r="EH184" s="609">
        <f>EH183+EF182</f>
        <v>3.4082799999999996E-2</v>
      </c>
      <c r="EJ184" s="910" t="s">
        <v>52</v>
      </c>
      <c r="EK184" s="911"/>
      <c r="EL184" s="912"/>
      <c r="EM184" s="608" t="s">
        <v>828</v>
      </c>
      <c r="EN184" s="608" t="s">
        <v>828</v>
      </c>
      <c r="EO184" s="609">
        <f>EO183+EM182</f>
        <v>0.27841613333333326</v>
      </c>
      <c r="EP184" s="608" t="s">
        <v>828</v>
      </c>
      <c r="EQ184" s="609">
        <f>EQ183+EO182</f>
        <v>3.4082799999999996E-2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G185" s="215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U185" s="215"/>
      <c r="V185" s="881" t="s">
        <v>58</v>
      </c>
      <c r="W185" s="881"/>
      <c r="X185" s="881"/>
      <c r="Y185" s="881"/>
      <c r="Z185" s="881"/>
      <c r="AA185" s="881"/>
      <c r="AB185" s="215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365"/>
      <c r="DQ185" s="365"/>
      <c r="DR185" s="881" t="s">
        <v>58</v>
      </c>
      <c r="DS185" s="881"/>
      <c r="DT185" s="881"/>
      <c r="DU185" s="881"/>
      <c r="DV185" s="881"/>
      <c r="DW185" s="881"/>
      <c r="DX185" s="365"/>
      <c r="DY185" s="365"/>
      <c r="DZ185" s="365"/>
      <c r="EA185" s="881" t="s">
        <v>58</v>
      </c>
      <c r="EB185" s="881"/>
      <c r="EC185" s="881"/>
      <c r="ED185" s="881"/>
      <c r="EE185" s="881"/>
      <c r="EF185" s="881"/>
      <c r="EG185" s="365"/>
      <c r="EH185" s="365"/>
      <c r="EJ185" s="881" t="s">
        <v>58</v>
      </c>
      <c r="EK185" s="881"/>
      <c r="EL185" s="881"/>
      <c r="EM185" s="881"/>
      <c r="EN185" s="881"/>
      <c r="EO185" s="881"/>
      <c r="EP185" s="365"/>
      <c r="EQ185" s="365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7"/>
      <c r="DQ186" s="367"/>
      <c r="DR186" s="366"/>
      <c r="DS186" s="366"/>
      <c r="DT186" s="366"/>
      <c r="DU186" s="367"/>
      <c r="DV186" s="367"/>
      <c r="DW186" s="367"/>
      <c r="DX186" s="367"/>
      <c r="DY186" s="367"/>
      <c r="DZ186" s="367"/>
      <c r="EA186" s="366"/>
      <c r="EB186" s="366"/>
      <c r="EC186" s="366"/>
      <c r="ED186" s="367"/>
      <c r="EE186" s="367"/>
      <c r="EF186" s="367"/>
      <c r="EG186" s="367"/>
      <c r="EH186" s="367"/>
      <c r="EJ186" s="366"/>
      <c r="EK186" s="366"/>
      <c r="EL186" s="366"/>
      <c r="EM186" s="367"/>
      <c r="EN186" s="367"/>
      <c r="EO186" s="367"/>
      <c r="EP186" s="367"/>
      <c r="EQ186" s="367"/>
    </row>
    <row r="187" spans="1:147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365"/>
      <c r="DQ187" s="365"/>
      <c r="DR187" s="881" t="s">
        <v>829</v>
      </c>
      <c r="DS187" s="881"/>
      <c r="DT187" s="881"/>
      <c r="DU187" s="881"/>
      <c r="DV187" s="881"/>
      <c r="DW187" s="881"/>
      <c r="DX187" s="365"/>
      <c r="DY187" s="365"/>
      <c r="DZ187" s="365"/>
      <c r="EA187" s="881" t="s">
        <v>829</v>
      </c>
      <c r="EB187" s="881"/>
      <c r="EC187" s="881"/>
      <c r="ED187" s="881"/>
      <c r="EE187" s="881"/>
      <c r="EF187" s="881"/>
      <c r="EG187" s="365"/>
      <c r="EH187" s="365"/>
      <c r="EJ187" s="881" t="s">
        <v>829</v>
      </c>
      <c r="EK187" s="881"/>
      <c r="EL187" s="881"/>
      <c r="EM187" s="881"/>
      <c r="EN187" s="881"/>
      <c r="EO187" s="881"/>
      <c r="EP187" s="365"/>
      <c r="EQ187" s="365"/>
    </row>
    <row r="188" spans="1:147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365"/>
      <c r="DQ188" s="365"/>
      <c r="DR188" s="881" t="s">
        <v>839</v>
      </c>
      <c r="DS188" s="881"/>
      <c r="DT188" s="881"/>
      <c r="DU188" s="881"/>
      <c r="DV188" s="881"/>
      <c r="DW188" s="881"/>
      <c r="DX188" s="365"/>
      <c r="DY188" s="365"/>
      <c r="DZ188" s="365"/>
      <c r="EA188" s="881" t="s">
        <v>839</v>
      </c>
      <c r="EB188" s="881"/>
      <c r="EC188" s="881"/>
      <c r="ED188" s="881"/>
      <c r="EE188" s="881"/>
      <c r="EF188" s="881"/>
      <c r="EG188" s="365"/>
      <c r="EH188" s="365"/>
      <c r="EJ188" s="881" t="s">
        <v>839</v>
      </c>
      <c r="EK188" s="881"/>
      <c r="EL188" s="881"/>
      <c r="EM188" s="881"/>
      <c r="EN188" s="881"/>
      <c r="EO188" s="881"/>
      <c r="EP188" s="365"/>
      <c r="EQ188" s="365"/>
    </row>
    <row r="189" spans="1:147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J189" s="365"/>
      <c r="EK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366"/>
      <c r="DQ190" s="366"/>
      <c r="DR190" s="913" t="s">
        <v>830</v>
      </c>
      <c r="DS190" s="913"/>
      <c r="DT190" s="913"/>
      <c r="DU190" s="913"/>
      <c r="DV190" s="913"/>
      <c r="DW190" s="913"/>
      <c r="DX190" s="366"/>
      <c r="DY190" s="366"/>
      <c r="DZ190" s="366"/>
      <c r="EA190" s="913" t="s">
        <v>830</v>
      </c>
      <c r="EB190" s="913"/>
      <c r="EC190" s="913"/>
      <c r="ED190" s="913"/>
      <c r="EE190" s="913"/>
      <c r="EF190" s="913"/>
      <c r="EG190" s="366"/>
      <c r="EH190" s="366"/>
      <c r="EJ190" s="913" t="s">
        <v>830</v>
      </c>
      <c r="EK190" s="913"/>
      <c r="EL190" s="913"/>
      <c r="EM190" s="913"/>
      <c r="EN190" s="913"/>
      <c r="EO190" s="913"/>
      <c r="EP190" s="366"/>
      <c r="EQ190" s="366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412"/>
      <c r="DQ191" s="412"/>
      <c r="DR191" s="368"/>
      <c r="DS191" s="880" t="s">
        <v>834</v>
      </c>
      <c r="DT191" s="880"/>
      <c r="DU191" s="880"/>
      <c r="DV191" s="880"/>
      <c r="DW191" s="880"/>
      <c r="DX191" s="412"/>
      <c r="DY191" s="412"/>
      <c r="DZ191" s="412"/>
      <c r="EA191" s="368"/>
      <c r="EB191" s="880" t="s">
        <v>834</v>
      </c>
      <c r="EC191" s="880"/>
      <c r="ED191" s="880"/>
      <c r="EE191" s="880"/>
      <c r="EF191" s="880"/>
      <c r="EG191" s="412"/>
      <c r="EH191" s="412"/>
      <c r="EJ191" s="368"/>
      <c r="EK191" s="880" t="s">
        <v>834</v>
      </c>
      <c r="EL191" s="880"/>
      <c r="EM191" s="880"/>
      <c r="EN191" s="880"/>
      <c r="EO191" s="880"/>
      <c r="EP191" s="412"/>
      <c r="EQ191" s="412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412"/>
      <c r="DQ192" s="412"/>
      <c r="DR192" s="366"/>
      <c r="DS192" s="880" t="s">
        <v>836</v>
      </c>
      <c r="DT192" s="880"/>
      <c r="DU192" s="880"/>
      <c r="DV192" s="880"/>
      <c r="DW192" s="880"/>
      <c r="DX192" s="412"/>
      <c r="DY192" s="412"/>
      <c r="DZ192" s="412"/>
      <c r="EA192" s="366"/>
      <c r="EB192" s="880" t="s">
        <v>836</v>
      </c>
      <c r="EC192" s="880"/>
      <c r="ED192" s="880"/>
      <c r="EE192" s="880"/>
      <c r="EF192" s="880"/>
      <c r="EG192" s="412"/>
      <c r="EH192" s="412"/>
      <c r="EJ192" s="366"/>
      <c r="EK192" s="880" t="s">
        <v>836</v>
      </c>
      <c r="EL192" s="880"/>
      <c r="EM192" s="880"/>
      <c r="EN192" s="880"/>
      <c r="EO192" s="880"/>
      <c r="EP192" s="412"/>
      <c r="EQ192" s="412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412"/>
      <c r="DQ193" s="412"/>
      <c r="DR193" s="366"/>
      <c r="DS193" s="880" t="s">
        <v>837</v>
      </c>
      <c r="DT193" s="880"/>
      <c r="DU193" s="880"/>
      <c r="DV193" s="880"/>
      <c r="DW193" s="880"/>
      <c r="DX193" s="412"/>
      <c r="DY193" s="412"/>
      <c r="DZ193" s="412"/>
      <c r="EA193" s="366"/>
      <c r="EB193" s="880" t="s">
        <v>837</v>
      </c>
      <c r="EC193" s="880"/>
      <c r="ED193" s="880"/>
      <c r="EE193" s="880"/>
      <c r="EF193" s="880"/>
      <c r="EG193" s="412"/>
      <c r="EH193" s="412"/>
      <c r="EJ193" s="366"/>
      <c r="EK193" s="880" t="s">
        <v>837</v>
      </c>
      <c r="EL193" s="880"/>
      <c r="EM193" s="880"/>
      <c r="EN193" s="880"/>
      <c r="EO193" s="880"/>
      <c r="EP193" s="412"/>
      <c r="EQ193" s="412"/>
    </row>
    <row r="194" spans="1:147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412"/>
      <c r="DQ194" s="412"/>
      <c r="DR194" s="366"/>
      <c r="DS194" s="880" t="s">
        <v>838</v>
      </c>
      <c r="DT194" s="880"/>
      <c r="DU194" s="880"/>
      <c r="DV194" s="880"/>
      <c r="DW194" s="880"/>
      <c r="DX194" s="412"/>
      <c r="DY194" s="412"/>
      <c r="DZ194" s="412"/>
      <c r="EA194" s="366"/>
      <c r="EB194" s="880" t="s">
        <v>838</v>
      </c>
      <c r="EC194" s="880"/>
      <c r="ED194" s="880"/>
      <c r="EE194" s="880"/>
      <c r="EF194" s="880"/>
      <c r="EG194" s="412"/>
      <c r="EH194" s="412"/>
      <c r="EJ194" s="366"/>
      <c r="EK194" s="880" t="s">
        <v>838</v>
      </c>
      <c r="EL194" s="880"/>
      <c r="EM194" s="880"/>
      <c r="EN194" s="880"/>
      <c r="EO194" s="880"/>
      <c r="EP194" s="412"/>
      <c r="EQ194" s="412"/>
    </row>
    <row r="195" spans="1:147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6"/>
      <c r="DP195" s="369"/>
      <c r="DQ195" s="369"/>
      <c r="DR195" s="366"/>
      <c r="DS195" s="366"/>
      <c r="DT195" s="366"/>
      <c r="DU195" s="366"/>
      <c r="DV195" s="366"/>
      <c r="DW195" s="369"/>
      <c r="DX195" s="366"/>
      <c r="DY195" s="369"/>
      <c r="DZ195" s="369"/>
      <c r="EA195" s="366"/>
      <c r="EB195" s="366"/>
      <c r="EC195" s="366"/>
      <c r="ED195" s="366"/>
      <c r="EE195" s="366"/>
      <c r="EF195" s="369"/>
      <c r="EG195" s="366"/>
      <c r="EH195" s="369"/>
      <c r="EJ195" s="366"/>
      <c r="EK195" s="366"/>
      <c r="EL195" s="366"/>
      <c r="EM195" s="366"/>
      <c r="EN195" s="366"/>
      <c r="EO195" s="369"/>
      <c r="EP195" s="366"/>
      <c r="EQ195" s="369"/>
    </row>
    <row r="196" spans="1:147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365"/>
      <c r="DQ196" s="365"/>
      <c r="DR196" s="881" t="s">
        <v>835</v>
      </c>
      <c r="DS196" s="881"/>
      <c r="DT196" s="881"/>
      <c r="DU196" s="881"/>
      <c r="DV196" s="881"/>
      <c r="DW196" s="881"/>
      <c r="DX196" s="365"/>
      <c r="DY196" s="365"/>
      <c r="DZ196" s="365"/>
      <c r="EA196" s="881" t="s">
        <v>835</v>
      </c>
      <c r="EB196" s="881"/>
      <c r="EC196" s="881"/>
      <c r="ED196" s="881"/>
      <c r="EE196" s="881"/>
      <c r="EF196" s="881"/>
      <c r="EG196" s="365"/>
      <c r="EH196" s="365"/>
      <c r="EJ196" s="881" t="s">
        <v>835</v>
      </c>
      <c r="EK196" s="881"/>
      <c r="EL196" s="881"/>
      <c r="EM196" s="881"/>
      <c r="EN196" s="881"/>
      <c r="EO196" s="881"/>
      <c r="EP196" s="365"/>
      <c r="EQ196" s="365"/>
    </row>
    <row r="197" spans="1:147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  <c r="CN197" s="34"/>
      <c r="CO197" s="34"/>
      <c r="CP197" s="46"/>
      <c r="CQ197" s="34"/>
      <c r="CR197" s="34"/>
      <c r="CS197" s="35"/>
      <c r="CU197" s="34"/>
      <c r="CV197" s="34"/>
      <c r="CW197" s="46"/>
      <c r="CX197" s="34"/>
      <c r="CY197" s="34"/>
      <c r="CZ197" s="35"/>
      <c r="DB197" s="34"/>
      <c r="DC197" s="34"/>
      <c r="DD197" s="46"/>
      <c r="DE197" s="34"/>
      <c r="DF197" s="34"/>
      <c r="DG197" s="35"/>
      <c r="DI197" s="34"/>
      <c r="DJ197" s="34"/>
      <c r="DK197" s="46"/>
      <c r="DL197" s="34"/>
      <c r="DM197" s="34"/>
      <c r="DN197" s="35"/>
      <c r="DO197" s="34"/>
      <c r="DP197" s="35"/>
      <c r="DQ197" s="35"/>
      <c r="DR197" s="34"/>
      <c r="DS197" s="34"/>
      <c r="DT197" s="46"/>
      <c r="DU197" s="34"/>
      <c r="DV197" s="34"/>
      <c r="DW197" s="35"/>
      <c r="DX197" s="34"/>
      <c r="DY197" s="35"/>
      <c r="DZ197" s="35"/>
      <c r="EA197" s="34"/>
      <c r="EB197" s="34"/>
      <c r="EC197" s="46"/>
      <c r="ED197" s="34"/>
      <c r="EE197" s="34"/>
      <c r="EF197" s="35"/>
      <c r="EG197" s="34"/>
      <c r="EH197" s="35"/>
      <c r="EJ197" s="34"/>
      <c r="EK197" s="34"/>
      <c r="EL197" s="46"/>
      <c r="EM197" s="34"/>
      <c r="EN197" s="34"/>
      <c r="EO197" s="35"/>
      <c r="EP197" s="34"/>
      <c r="EQ197" s="35"/>
    </row>
    <row r="198" spans="1:147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  <row r="199" spans="1:147" x14ac:dyDescent="0.2">
      <c r="AX199" s="34"/>
      <c r="AY199" s="34"/>
      <c r="AZ199" s="34"/>
      <c r="BA199" s="34"/>
      <c r="BB199" s="34"/>
      <c r="BC199" s="35"/>
      <c r="BS199" s="34"/>
      <c r="BT199" s="34"/>
      <c r="BU199" s="34"/>
      <c r="BV199" s="34"/>
      <c r="BW199" s="34"/>
      <c r="BX199" s="35"/>
      <c r="BY199" s="35"/>
      <c r="BZ199" s="34"/>
      <c r="CA199" s="34"/>
      <c r="CB199" s="34"/>
      <c r="CC199" s="34"/>
      <c r="CD199" s="34"/>
      <c r="CE199" s="35"/>
      <c r="CF199" s="35"/>
      <c r="CG199" s="34"/>
      <c r="CH199" s="34"/>
      <c r="CI199" s="34"/>
      <c r="CJ199" s="34"/>
      <c r="CK199" s="34"/>
      <c r="CL199" s="35"/>
    </row>
    <row r="200" spans="1:147" x14ac:dyDescent="0.2">
      <c r="AX200" s="34"/>
      <c r="AY200" s="34"/>
      <c r="AZ200" s="34"/>
      <c r="BA200" s="34"/>
      <c r="BB200" s="34"/>
      <c r="BC200" s="35"/>
      <c r="BS200" s="34"/>
      <c r="BT200" s="34"/>
      <c r="BU200" s="34"/>
      <c r="BV200" s="34"/>
      <c r="BW200" s="34"/>
      <c r="BX200" s="35"/>
      <c r="BY200" s="35"/>
      <c r="BZ200" s="34"/>
      <c r="CA200" s="34"/>
      <c r="CB200" s="34"/>
      <c r="CC200" s="34"/>
      <c r="CD200" s="34"/>
      <c r="CE200" s="35"/>
      <c r="CF200" s="35"/>
      <c r="CG200" s="34"/>
      <c r="CH200" s="34"/>
      <c r="CI200" s="34"/>
      <c r="CJ200" s="34"/>
      <c r="CK200" s="34"/>
      <c r="CL200" s="35"/>
    </row>
    <row r="201" spans="1:147" x14ac:dyDescent="0.2">
      <c r="AX201" s="34"/>
      <c r="AY201" s="34"/>
      <c r="AZ201" s="34"/>
      <c r="BA201" s="34"/>
      <c r="BB201" s="34"/>
      <c r="BC201" s="35"/>
      <c r="BS201" s="34"/>
      <c r="BT201" s="34"/>
      <c r="BU201" s="34"/>
      <c r="BV201" s="34"/>
      <c r="BW201" s="34"/>
      <c r="BX201" s="35"/>
      <c r="BY201" s="35"/>
      <c r="BZ201" s="34"/>
      <c r="CA201" s="34"/>
      <c r="CB201" s="34"/>
      <c r="CC201" s="34"/>
      <c r="CD201" s="34"/>
      <c r="CE201" s="35"/>
      <c r="CF201" s="35"/>
      <c r="CG201" s="34"/>
      <c r="CH201" s="34"/>
      <c r="CI201" s="34"/>
      <c r="CJ201" s="34"/>
      <c r="CK201" s="34"/>
      <c r="CL201" s="35"/>
    </row>
    <row r="202" spans="1:147" x14ac:dyDescent="0.2">
      <c r="AX202" s="34"/>
      <c r="AY202" s="34"/>
      <c r="AZ202" s="34"/>
      <c r="BA202" s="34"/>
      <c r="BB202" s="34"/>
      <c r="BC202" s="35"/>
      <c r="BS202" s="34"/>
      <c r="BT202" s="34"/>
      <c r="BU202" s="34"/>
      <c r="BV202" s="34"/>
      <c r="BW202" s="34"/>
      <c r="BX202" s="35"/>
      <c r="BY202" s="35"/>
      <c r="BZ202" s="34"/>
      <c r="CA202" s="34"/>
      <c r="CB202" s="34"/>
      <c r="CC202" s="34"/>
      <c r="CD202" s="34"/>
      <c r="CE202" s="35"/>
      <c r="CF202" s="35"/>
      <c r="CG202" s="34"/>
      <c r="CH202" s="34"/>
      <c r="CI202" s="34"/>
      <c r="CJ202" s="34"/>
      <c r="CK202" s="34"/>
      <c r="CL202" s="35"/>
    </row>
  </sheetData>
  <mergeCells count="2869">
    <mergeCell ref="EP6:EQ6"/>
    <mergeCell ref="EP41:EP42"/>
    <mergeCell ref="DO41:DO42"/>
    <mergeCell ref="DO6:DP6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J6:EO6"/>
    <mergeCell ref="EL9:EO9"/>
    <mergeCell ref="EL10:EO10"/>
    <mergeCell ref="EL11:EO11"/>
    <mergeCell ref="EJ13:EO13"/>
    <mergeCell ref="EJ19:EO19"/>
    <mergeCell ref="EJ20:EL20"/>
    <mergeCell ref="EM20:EN20"/>
    <mergeCell ref="EJ21:EL21"/>
    <mergeCell ref="EM21:EN21"/>
    <mergeCell ref="EM30:EN30"/>
    <mergeCell ref="EK35:EO35"/>
    <mergeCell ref="EK37:EM37"/>
    <mergeCell ref="EK38:EM38"/>
    <mergeCell ref="EK39:EM39"/>
    <mergeCell ref="EK40:EM40"/>
    <mergeCell ref="EK41:EM41"/>
    <mergeCell ref="EN41:EN42"/>
    <mergeCell ref="EK42:EM42"/>
    <mergeCell ref="EJ44:EN44"/>
    <mergeCell ref="EK45:EO45"/>
    <mergeCell ref="EK47:EO47"/>
    <mergeCell ref="EJ49:EO49"/>
    <mergeCell ref="EJ51:EO51"/>
    <mergeCell ref="EK52:EM52"/>
    <mergeCell ref="EK53:EM53"/>
    <mergeCell ref="EK54:EM54"/>
    <mergeCell ref="EK55:EM55"/>
    <mergeCell ref="EK56:EM56"/>
    <mergeCell ref="EJ57:EM57"/>
    <mergeCell ref="EK58:EO58"/>
    <mergeCell ref="EJ60:EO60"/>
    <mergeCell ref="EK61:EM61"/>
    <mergeCell ref="EK62:EM62"/>
    <mergeCell ref="EK63:EM63"/>
    <mergeCell ref="EK64:EM64"/>
    <mergeCell ref="EK65:EM65"/>
    <mergeCell ref="EK66:EM66"/>
    <mergeCell ref="EK67:EM67"/>
    <mergeCell ref="EK68:EM68"/>
    <mergeCell ref="EK69:EM69"/>
    <mergeCell ref="EJ70:EM70"/>
    <mergeCell ref="EK71:EO71"/>
    <mergeCell ref="EK72:EO72"/>
    <mergeCell ref="EJ74:EO74"/>
    <mergeCell ref="EK76:EL76"/>
    <mergeCell ref="EK77:EL77"/>
    <mergeCell ref="EK78:EL78"/>
    <mergeCell ref="EK80:EN80"/>
    <mergeCell ref="EK81:EN81"/>
    <mergeCell ref="EK82:EN82"/>
    <mergeCell ref="EK83:EN83"/>
    <mergeCell ref="EJ84:EN84"/>
    <mergeCell ref="EK85:EO85"/>
    <mergeCell ref="EK86:EO86"/>
    <mergeCell ref="EK87:EO87"/>
    <mergeCell ref="EJ89:EO89"/>
    <mergeCell ref="EJ90:EN90"/>
    <mergeCell ref="EK91:EN91"/>
    <mergeCell ref="EK92:EN92"/>
    <mergeCell ref="EK93:EN93"/>
    <mergeCell ref="EJ94:EN94"/>
    <mergeCell ref="EJ97:EO97"/>
    <mergeCell ref="EK99:EM99"/>
    <mergeCell ref="EK100:EM100"/>
    <mergeCell ref="EK101:EM101"/>
    <mergeCell ref="EK102:EM102"/>
    <mergeCell ref="EK103:EM103"/>
    <mergeCell ref="EK104:EM104"/>
    <mergeCell ref="EK105:EM105"/>
    <mergeCell ref="EJ106:EM106"/>
    <mergeCell ref="EJ109:EO109"/>
    <mergeCell ref="EJ111:EO111"/>
    <mergeCell ref="EK113:EM113"/>
    <mergeCell ref="EK114:EM114"/>
    <mergeCell ref="EK115:EM115"/>
    <mergeCell ref="EK116:EM116"/>
    <mergeCell ref="EK117:EM117"/>
    <mergeCell ref="EK118:EM118"/>
    <mergeCell ref="EK119:EM119"/>
    <mergeCell ref="EK120:EM120"/>
    <mergeCell ref="EK121:EO121"/>
    <mergeCell ref="EK122:EO122"/>
    <mergeCell ref="EJ124:EO124"/>
    <mergeCell ref="EK126:EM126"/>
    <mergeCell ref="EK127:EM127"/>
    <mergeCell ref="EJ128:EM128"/>
    <mergeCell ref="EK129:EO129"/>
    <mergeCell ref="EJ131:EO131"/>
    <mergeCell ref="EK133:EN133"/>
    <mergeCell ref="EK134:EN134"/>
    <mergeCell ref="EK135:EN135"/>
    <mergeCell ref="EJ136:EN136"/>
    <mergeCell ref="EJ139:EO139"/>
    <mergeCell ref="EK141:EN141"/>
    <mergeCell ref="EK142:EN142"/>
    <mergeCell ref="EK143:EN143"/>
    <mergeCell ref="EK144:EN144"/>
    <mergeCell ref="EK145:EN145"/>
    <mergeCell ref="EJ146:EN146"/>
    <mergeCell ref="EJ149:EO149"/>
    <mergeCell ref="EK151:EM151"/>
    <mergeCell ref="EK152:EM152"/>
    <mergeCell ref="EK153:EM153"/>
    <mergeCell ref="EK154:EM154"/>
    <mergeCell ref="EK155:EM155"/>
    <mergeCell ref="EK156:EM156"/>
    <mergeCell ref="EK157:EM157"/>
    <mergeCell ref="EK158:EM158"/>
    <mergeCell ref="EJ159:EN159"/>
    <mergeCell ref="EJ164:EO164"/>
    <mergeCell ref="EJ165:EN165"/>
    <mergeCell ref="EK166:EN166"/>
    <mergeCell ref="EK167:EN167"/>
    <mergeCell ref="EK168:EN168"/>
    <mergeCell ref="EK169:EN169"/>
    <mergeCell ref="EK170:EN170"/>
    <mergeCell ref="EJ171:EN171"/>
    <mergeCell ref="EK172:EN172"/>
    <mergeCell ref="EJ173:EN173"/>
    <mergeCell ref="EJ174:EN174"/>
    <mergeCell ref="EK191:EO191"/>
    <mergeCell ref="EK192:EO192"/>
    <mergeCell ref="EK193:EO193"/>
    <mergeCell ref="EK194:EO194"/>
    <mergeCell ref="EJ196:EO196"/>
    <mergeCell ref="EJ176:EO176"/>
    <mergeCell ref="EJ178:EL178"/>
    <mergeCell ref="EM178:EO178"/>
    <mergeCell ref="EJ179:EL179"/>
    <mergeCell ref="EM179:EO179"/>
    <mergeCell ref="EJ180:EL180"/>
    <mergeCell ref="EM180:EO180"/>
    <mergeCell ref="EJ181:EL181"/>
    <mergeCell ref="EM181:EO181"/>
    <mergeCell ref="EJ182:EL182"/>
    <mergeCell ref="EM182:EO182"/>
    <mergeCell ref="EJ183:EL183"/>
    <mergeCell ref="EJ184:EL184"/>
    <mergeCell ref="EJ185:EO185"/>
    <mergeCell ref="EJ187:EO187"/>
    <mergeCell ref="EJ188:EO188"/>
    <mergeCell ref="EJ190:EO190"/>
    <mergeCell ref="DR6:DW6"/>
    <mergeCell ref="DX6:DY6"/>
    <mergeCell ref="DT9:DW9"/>
    <mergeCell ref="DT10:DW10"/>
    <mergeCell ref="DT11:DW11"/>
    <mergeCell ref="DR13:DW13"/>
    <mergeCell ref="DR19:DW19"/>
    <mergeCell ref="DR20:DT20"/>
    <mergeCell ref="DU20:DV20"/>
    <mergeCell ref="DR21:DT21"/>
    <mergeCell ref="DU21:DV21"/>
    <mergeCell ref="DU30:DV30"/>
    <mergeCell ref="DS35:DW35"/>
    <mergeCell ref="DS37:DU37"/>
    <mergeCell ref="DS38:DU38"/>
    <mergeCell ref="DS39:DU39"/>
    <mergeCell ref="DS40:DU40"/>
    <mergeCell ref="DS41:DU41"/>
    <mergeCell ref="DV41:DV42"/>
    <mergeCell ref="DX41:DX42"/>
    <mergeCell ref="DS42:DU42"/>
    <mergeCell ref="DR44:DV44"/>
    <mergeCell ref="DS45:DW45"/>
    <mergeCell ref="DS47:DW47"/>
    <mergeCell ref="DR49:DW49"/>
    <mergeCell ref="DR51:DW51"/>
    <mergeCell ref="DS52:DU52"/>
    <mergeCell ref="DS53:DU53"/>
    <mergeCell ref="DS54:DU54"/>
    <mergeCell ref="DS55:DU55"/>
    <mergeCell ref="DS56:DU56"/>
    <mergeCell ref="DR57:DU57"/>
    <mergeCell ref="DS58:DW58"/>
    <mergeCell ref="DR60:DW60"/>
    <mergeCell ref="DS61:DU61"/>
    <mergeCell ref="DS62:DU62"/>
    <mergeCell ref="DS63:DU63"/>
    <mergeCell ref="DS64:DU64"/>
    <mergeCell ref="DS65:DU65"/>
    <mergeCell ref="DS66:DU66"/>
    <mergeCell ref="DS67:DU67"/>
    <mergeCell ref="DS68:DU68"/>
    <mergeCell ref="DS69:DU69"/>
    <mergeCell ref="DR70:DU70"/>
    <mergeCell ref="DS71:DW71"/>
    <mergeCell ref="DS72:DW72"/>
    <mergeCell ref="DR74:DW74"/>
    <mergeCell ref="DS76:DT76"/>
    <mergeCell ref="DS77:DT77"/>
    <mergeCell ref="DS78:DT78"/>
    <mergeCell ref="DS80:DV80"/>
    <mergeCell ref="DS81:DV81"/>
    <mergeCell ref="DS82:DV82"/>
    <mergeCell ref="DS83:DV83"/>
    <mergeCell ref="DR84:DV84"/>
    <mergeCell ref="DS85:DW85"/>
    <mergeCell ref="DS86:DW86"/>
    <mergeCell ref="DS87:DW87"/>
    <mergeCell ref="DR89:DW89"/>
    <mergeCell ref="DR90:DV90"/>
    <mergeCell ref="DS91:DV91"/>
    <mergeCell ref="DS92:DV92"/>
    <mergeCell ref="DS93:DV93"/>
    <mergeCell ref="DR94:DV94"/>
    <mergeCell ref="DR97:DW97"/>
    <mergeCell ref="DS99:DU99"/>
    <mergeCell ref="DS100:DU100"/>
    <mergeCell ref="DS101:DU101"/>
    <mergeCell ref="DS102:DU102"/>
    <mergeCell ref="DS103:DU103"/>
    <mergeCell ref="DS104:DU104"/>
    <mergeCell ref="DS105:DU105"/>
    <mergeCell ref="DR106:DU106"/>
    <mergeCell ref="DR109:DW109"/>
    <mergeCell ref="DR111:DW111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W121"/>
    <mergeCell ref="DS122:DW122"/>
    <mergeCell ref="DR124:DW124"/>
    <mergeCell ref="DS126:DU126"/>
    <mergeCell ref="DS127:DU127"/>
    <mergeCell ref="DR128:DU128"/>
    <mergeCell ref="DS129:DW129"/>
    <mergeCell ref="DR131:DW131"/>
    <mergeCell ref="DS133:DV133"/>
    <mergeCell ref="DS134:DV134"/>
    <mergeCell ref="DS135:DV135"/>
    <mergeCell ref="DR136:DV136"/>
    <mergeCell ref="DR139:DW139"/>
    <mergeCell ref="DS141:DV141"/>
    <mergeCell ref="DS142:DV142"/>
    <mergeCell ref="DS143:DV143"/>
    <mergeCell ref="DS144:DV144"/>
    <mergeCell ref="DS145:DV145"/>
    <mergeCell ref="DR146:DV146"/>
    <mergeCell ref="DR149:DW149"/>
    <mergeCell ref="DS151:DU151"/>
    <mergeCell ref="DS152:DU152"/>
    <mergeCell ref="DS153:DU153"/>
    <mergeCell ref="DS154:DU154"/>
    <mergeCell ref="DS155:DU155"/>
    <mergeCell ref="DS156:DU156"/>
    <mergeCell ref="DS157:DU157"/>
    <mergeCell ref="DS158:DU158"/>
    <mergeCell ref="DR159:DV159"/>
    <mergeCell ref="DR164:DW164"/>
    <mergeCell ref="DR165:DV165"/>
    <mergeCell ref="DS166:DV166"/>
    <mergeCell ref="DS167:DV167"/>
    <mergeCell ref="DS168:DV168"/>
    <mergeCell ref="DS169:DV169"/>
    <mergeCell ref="DS170:DV170"/>
    <mergeCell ref="DR185:DW185"/>
    <mergeCell ref="DR187:DW187"/>
    <mergeCell ref="DR188:DW188"/>
    <mergeCell ref="DR190:DW190"/>
    <mergeCell ref="DS191:DW191"/>
    <mergeCell ref="DS192:DW192"/>
    <mergeCell ref="DS193:DW193"/>
    <mergeCell ref="DS194:DW194"/>
    <mergeCell ref="DR196:DW196"/>
    <mergeCell ref="DR171:DV171"/>
    <mergeCell ref="DS172:DV172"/>
    <mergeCell ref="DR173:DV173"/>
    <mergeCell ref="DR174:DV174"/>
    <mergeCell ref="DR176:DW176"/>
    <mergeCell ref="DR178:DT178"/>
    <mergeCell ref="DU178:DW178"/>
    <mergeCell ref="DR179:DT179"/>
    <mergeCell ref="DU179:DW179"/>
    <mergeCell ref="DR180:DT180"/>
    <mergeCell ref="DU180:DW180"/>
    <mergeCell ref="DR181:DT181"/>
    <mergeCell ref="DU181:DW181"/>
    <mergeCell ref="DR182:DT182"/>
    <mergeCell ref="DU182:DW182"/>
    <mergeCell ref="DR183:DT183"/>
    <mergeCell ref="DR184:DT184"/>
    <mergeCell ref="EA6:EF6"/>
    <mergeCell ref="EG6:EH6"/>
    <mergeCell ref="EC9:EF9"/>
    <mergeCell ref="EC10:EF10"/>
    <mergeCell ref="EC11:EF11"/>
    <mergeCell ref="EA13:EF13"/>
    <mergeCell ref="EA19:EF19"/>
    <mergeCell ref="EA20:EC20"/>
    <mergeCell ref="ED20:EE20"/>
    <mergeCell ref="EA21:EC21"/>
    <mergeCell ref="ED21:EE21"/>
    <mergeCell ref="ED30:EE30"/>
    <mergeCell ref="EB35:EF35"/>
    <mergeCell ref="EB37:ED37"/>
    <mergeCell ref="EB38:ED38"/>
    <mergeCell ref="EB39:ED39"/>
    <mergeCell ref="EB40:ED40"/>
    <mergeCell ref="EB41:ED41"/>
    <mergeCell ref="EE41:EE42"/>
    <mergeCell ref="EG41:EG42"/>
    <mergeCell ref="EB42:ED42"/>
    <mergeCell ref="EA44:EE44"/>
    <mergeCell ref="EB45:EF45"/>
    <mergeCell ref="EB47:EF47"/>
    <mergeCell ref="EA49:EF49"/>
    <mergeCell ref="EA51:EF51"/>
    <mergeCell ref="EB52:ED52"/>
    <mergeCell ref="EB53:ED53"/>
    <mergeCell ref="EB54:ED54"/>
    <mergeCell ref="EB55:ED55"/>
    <mergeCell ref="EB56:ED56"/>
    <mergeCell ref="EA57:ED57"/>
    <mergeCell ref="EB58:EF58"/>
    <mergeCell ref="EA60:EF60"/>
    <mergeCell ref="EB61:ED61"/>
    <mergeCell ref="EB62:ED62"/>
    <mergeCell ref="EB63:ED63"/>
    <mergeCell ref="EB64:ED64"/>
    <mergeCell ref="EB65:ED65"/>
    <mergeCell ref="EB66:ED66"/>
    <mergeCell ref="EB67:ED67"/>
    <mergeCell ref="EB68:ED68"/>
    <mergeCell ref="EB69:ED69"/>
    <mergeCell ref="EA70:ED70"/>
    <mergeCell ref="EB71:EF71"/>
    <mergeCell ref="EB72:EF72"/>
    <mergeCell ref="EA74:EF74"/>
    <mergeCell ref="EB76:EC76"/>
    <mergeCell ref="EB77:EC77"/>
    <mergeCell ref="EB78:EC78"/>
    <mergeCell ref="EB80:EE80"/>
    <mergeCell ref="EB81:EE81"/>
    <mergeCell ref="EB82:EE82"/>
    <mergeCell ref="EB83:EE83"/>
    <mergeCell ref="EA84:EE84"/>
    <mergeCell ref="EB85:EF85"/>
    <mergeCell ref="EB86:EF86"/>
    <mergeCell ref="EB87:EF87"/>
    <mergeCell ref="EA89:EF89"/>
    <mergeCell ref="EA90:EE90"/>
    <mergeCell ref="EB91:EE91"/>
    <mergeCell ref="EB92:EE92"/>
    <mergeCell ref="EB93:EE93"/>
    <mergeCell ref="EA94:EE94"/>
    <mergeCell ref="EA97:EF97"/>
    <mergeCell ref="EB99:ED99"/>
    <mergeCell ref="EB100:ED100"/>
    <mergeCell ref="EB101:ED101"/>
    <mergeCell ref="EB102:ED102"/>
    <mergeCell ref="EB103:ED103"/>
    <mergeCell ref="EB104:ED104"/>
    <mergeCell ref="EB105:ED105"/>
    <mergeCell ref="EA106:ED106"/>
    <mergeCell ref="EA109:EF109"/>
    <mergeCell ref="EA111:EF111"/>
    <mergeCell ref="EB113:ED113"/>
    <mergeCell ref="EB114:ED114"/>
    <mergeCell ref="EB115:ED115"/>
    <mergeCell ref="EB116:ED116"/>
    <mergeCell ref="EB117:ED117"/>
    <mergeCell ref="EB118:ED118"/>
    <mergeCell ref="EB119:ED119"/>
    <mergeCell ref="EB120:ED120"/>
    <mergeCell ref="EB121:EF121"/>
    <mergeCell ref="EB122:EF122"/>
    <mergeCell ref="EA124:EF124"/>
    <mergeCell ref="EB126:ED126"/>
    <mergeCell ref="EB127:ED127"/>
    <mergeCell ref="EA128:ED128"/>
    <mergeCell ref="EB129:EF129"/>
    <mergeCell ref="EA131:EF131"/>
    <mergeCell ref="EB133:EE133"/>
    <mergeCell ref="EB134:EE134"/>
    <mergeCell ref="EB135:EE135"/>
    <mergeCell ref="EA136:EE136"/>
    <mergeCell ref="EA139:EF139"/>
    <mergeCell ref="EB141:EE141"/>
    <mergeCell ref="EB142:EE142"/>
    <mergeCell ref="EB143:EE143"/>
    <mergeCell ref="EB144:EE144"/>
    <mergeCell ref="EB145:EE145"/>
    <mergeCell ref="EA146:EE146"/>
    <mergeCell ref="EA149:EF149"/>
    <mergeCell ref="EB151:ED151"/>
    <mergeCell ref="EB152:ED152"/>
    <mergeCell ref="EB153:ED153"/>
    <mergeCell ref="EB154:ED154"/>
    <mergeCell ref="EB155:ED155"/>
    <mergeCell ref="EB156:ED156"/>
    <mergeCell ref="EB157:ED157"/>
    <mergeCell ref="EB158:ED158"/>
    <mergeCell ref="EA159:EE159"/>
    <mergeCell ref="EA164:EF164"/>
    <mergeCell ref="EA165:EE165"/>
    <mergeCell ref="EB166:EE166"/>
    <mergeCell ref="EB167:EE167"/>
    <mergeCell ref="EB168:EE168"/>
    <mergeCell ref="EB169:EE169"/>
    <mergeCell ref="EB170:EE170"/>
    <mergeCell ref="EA185:EF185"/>
    <mergeCell ref="EA187:EF187"/>
    <mergeCell ref="EA188:EF188"/>
    <mergeCell ref="EA190:EF190"/>
    <mergeCell ref="EB191:EF191"/>
    <mergeCell ref="EB192:EF192"/>
    <mergeCell ref="EB193:EF193"/>
    <mergeCell ref="EB194:EF194"/>
    <mergeCell ref="EA196:EF196"/>
    <mergeCell ref="EA171:EE171"/>
    <mergeCell ref="EB172:EE172"/>
    <mergeCell ref="EA173:EE173"/>
    <mergeCell ref="EA174:EE174"/>
    <mergeCell ref="EA176:EF176"/>
    <mergeCell ref="EA178:EC178"/>
    <mergeCell ref="ED178:EF178"/>
    <mergeCell ref="EA179:EC179"/>
    <mergeCell ref="ED179:EF179"/>
    <mergeCell ref="EA180:EC180"/>
    <mergeCell ref="ED180:EF180"/>
    <mergeCell ref="EA181:EC181"/>
    <mergeCell ref="ED181:EF181"/>
    <mergeCell ref="EA182:EC182"/>
    <mergeCell ref="ED182:EF182"/>
    <mergeCell ref="EA183:EC183"/>
    <mergeCell ref="EA184:EC184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ignoredErrors>
    <ignoredError sqref="BW56 BI56 AV56" formula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59999389629810485"/>
  </sheetPr>
  <dimension ref="A1:EI198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EK143" sqref="EK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3.7109375" style="2" customWidth="1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5" style="34" customWidth="1"/>
    <col min="44" max="44" width="12.28515625" style="34" customWidth="1"/>
    <col min="45" max="45" width="44.42578125" style="34" customWidth="1"/>
    <col min="46" max="46" width="12.85546875" style="34" customWidth="1"/>
    <col min="47" max="47" width="14.5703125" style="34" customWidth="1"/>
    <col min="48" max="48" width="28.140625" style="35" customWidth="1"/>
    <col min="49" max="49" width="11.42578125" style="120" hidden="1" customWidth="1"/>
    <col min="50" max="50" width="0" style="2" hidden="1" customWidth="1"/>
    <col min="51" max="51" width="16.5703125" style="2" hidden="1" customWidth="1"/>
    <col min="52" max="52" width="35.28515625" style="2" hidden="1" customWidth="1"/>
    <col min="53" max="53" width="17.7109375" style="2" hidden="1" customWidth="1"/>
    <col min="54" max="54" width="16.140625" style="2" hidden="1" customWidth="1"/>
    <col min="55" max="55" width="23.28515625" style="2" hidden="1" customWidth="1"/>
    <col min="56" max="56" width="6.7109375" style="35" customWidth="1"/>
    <col min="57" max="57" width="15.85546875" style="35" customWidth="1"/>
    <col min="58" max="58" width="18.28515625" style="35" customWidth="1"/>
    <col min="59" max="59" width="27" style="35" customWidth="1"/>
    <col min="60" max="60" width="16.5703125" style="35" customWidth="1"/>
    <col min="61" max="61" width="14.7109375" style="35" customWidth="1"/>
    <col min="62" max="62" width="26" style="35" customWidth="1"/>
    <col min="63" max="63" width="8.42578125" style="35" customWidth="1"/>
    <col min="64" max="64" width="11.140625" style="35" customWidth="1"/>
    <col min="65" max="65" width="16.5703125" style="35" customWidth="1"/>
    <col min="66" max="66" width="31.28515625" style="35" customWidth="1"/>
    <col min="67" max="67" width="11.42578125" style="35" customWidth="1"/>
    <col min="68" max="68" width="14.85546875" style="35" customWidth="1"/>
    <col min="69" max="69" width="23.85546875" style="35" customWidth="1"/>
    <col min="70" max="70" width="8.28515625" style="35" customWidth="1"/>
    <col min="71" max="71" width="12.5703125" style="35" customWidth="1"/>
    <col min="72" max="72" width="22.5703125" style="35" customWidth="1"/>
    <col min="73" max="73" width="25.7109375" style="35" customWidth="1"/>
    <col min="74" max="74" width="15" style="35" customWidth="1"/>
    <col min="75" max="75" width="13.85546875" style="35" customWidth="1"/>
    <col min="76" max="76" width="24.85546875" style="35" customWidth="1"/>
    <col min="77" max="77" width="7.42578125" style="35" customWidth="1"/>
    <col min="78" max="78" width="12.5703125" style="35" customWidth="1"/>
    <col min="79" max="79" width="22.5703125" style="35" customWidth="1"/>
    <col min="80" max="80" width="25.7109375" style="35" customWidth="1"/>
    <col min="81" max="81" width="15" style="35" customWidth="1"/>
    <col min="82" max="82" width="13.85546875" style="35" customWidth="1"/>
    <col min="83" max="83" width="24.85546875" style="35" customWidth="1"/>
    <col min="84" max="84" width="4.140625" style="35" customWidth="1"/>
    <col min="85" max="85" width="12.5703125" style="35" customWidth="1"/>
    <col min="86" max="86" width="22.5703125" style="35" customWidth="1"/>
    <col min="87" max="87" width="25.7109375" style="35" customWidth="1"/>
    <col min="88" max="88" width="15" style="35" customWidth="1"/>
    <col min="89" max="89" width="13.85546875" style="35" customWidth="1"/>
    <col min="90" max="90" width="24.85546875" style="35" customWidth="1"/>
    <col min="91" max="92" width="9.140625" style="2"/>
    <col min="93" max="93" width="16.5703125" style="2" customWidth="1"/>
    <col min="94" max="94" width="35.28515625" style="2" customWidth="1"/>
    <col min="95" max="95" width="17.7109375" style="2" customWidth="1"/>
    <col min="96" max="96" width="16.140625" style="2" customWidth="1"/>
    <col min="97" max="97" width="23.28515625" style="2" customWidth="1"/>
    <col min="98" max="99" width="9.140625" style="2"/>
    <col min="100" max="100" width="16.5703125" style="2" customWidth="1"/>
    <col min="101" max="101" width="35.28515625" style="2" customWidth="1"/>
    <col min="102" max="102" width="17.7109375" style="2" customWidth="1"/>
    <col min="103" max="103" width="16.140625" style="2" customWidth="1"/>
    <col min="104" max="104" width="23.28515625" style="2" customWidth="1"/>
    <col min="105" max="106" width="9.140625" style="2"/>
    <col min="107" max="107" width="16.5703125" style="2" customWidth="1"/>
    <col min="108" max="108" width="35.28515625" style="2" customWidth="1"/>
    <col min="109" max="109" width="17.7109375" style="2" customWidth="1"/>
    <col min="110" max="110" width="16.140625" style="2" customWidth="1"/>
    <col min="111" max="111" width="23.28515625" style="2" customWidth="1"/>
    <col min="112" max="112" width="9.140625" style="2"/>
    <col min="113" max="113" width="17.140625" style="2" customWidth="1"/>
    <col min="114" max="114" width="21" style="2" customWidth="1"/>
    <col min="115" max="115" width="19.5703125" style="2" customWidth="1"/>
    <col min="116" max="116" width="17.85546875" style="2" customWidth="1"/>
    <col min="117" max="117" width="17.42578125" style="2" customWidth="1"/>
    <col min="118" max="118" width="21" style="2" customWidth="1"/>
    <col min="119" max="119" width="5.140625" style="2" customWidth="1"/>
    <col min="120" max="120" width="17.140625" style="2" customWidth="1"/>
    <col min="121" max="121" width="21" style="2" customWidth="1"/>
    <col min="122" max="122" width="19.5703125" style="2" customWidth="1"/>
    <col min="123" max="123" width="17.85546875" style="2" customWidth="1"/>
    <col min="124" max="124" width="17.42578125" style="2" customWidth="1"/>
    <col min="125" max="125" width="21" style="2" customWidth="1"/>
    <col min="126" max="126" width="3.140625" style="2" customWidth="1"/>
    <col min="127" max="127" width="17.140625" style="2" customWidth="1"/>
    <col min="128" max="128" width="21" style="2" customWidth="1"/>
    <col min="129" max="129" width="19.5703125" style="2" customWidth="1"/>
    <col min="130" max="130" width="17.85546875" style="2" customWidth="1"/>
    <col min="131" max="131" width="17.42578125" style="2" customWidth="1"/>
    <col min="132" max="132" width="21" style="2" customWidth="1"/>
    <col min="133" max="133" width="5.28515625" style="2" customWidth="1"/>
    <col min="134" max="134" width="17.140625" style="2" customWidth="1"/>
    <col min="135" max="135" width="21" style="2" customWidth="1"/>
    <col min="136" max="136" width="19.5703125" style="2" customWidth="1"/>
    <col min="137" max="137" width="17.85546875" style="2" customWidth="1"/>
    <col min="138" max="138" width="17.42578125" style="2" customWidth="1"/>
    <col min="139" max="139" width="21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CN1" s="34"/>
      <c r="CO1" s="34"/>
      <c r="CP1" s="34"/>
      <c r="CQ1" s="34"/>
      <c r="CR1" s="34"/>
      <c r="CS1" s="35"/>
      <c r="CU1" s="34"/>
      <c r="CV1" s="34"/>
      <c r="CW1" s="34"/>
      <c r="CX1" s="34"/>
      <c r="CY1" s="34"/>
      <c r="CZ1" s="35"/>
      <c r="DB1" s="34"/>
      <c r="DC1" s="34"/>
      <c r="DD1" s="34"/>
      <c r="DE1" s="34"/>
      <c r="DF1" s="34"/>
      <c r="DG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CN2" s="36"/>
      <c r="CO2" s="34"/>
      <c r="CP2" s="34"/>
      <c r="CQ2" s="34"/>
      <c r="CR2" s="34"/>
      <c r="CS2" s="35"/>
      <c r="CU2" s="36"/>
      <c r="CV2" s="34"/>
      <c r="CW2" s="34"/>
      <c r="CX2" s="34"/>
      <c r="CY2" s="34"/>
      <c r="CZ2" s="35"/>
      <c r="DB2" s="36"/>
      <c r="DC2" s="34"/>
      <c r="DD2" s="34"/>
      <c r="DE2" s="34"/>
      <c r="DF2" s="34"/>
      <c r="DG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CN3" s="36"/>
      <c r="CO3" s="34"/>
      <c r="CP3" s="34"/>
      <c r="CQ3" s="34"/>
      <c r="CR3" s="34"/>
      <c r="CS3" s="35"/>
      <c r="CU3" s="36"/>
      <c r="CV3" s="34"/>
      <c r="CW3" s="34"/>
      <c r="CX3" s="34"/>
      <c r="CY3" s="34"/>
      <c r="CZ3" s="35"/>
      <c r="DB3" s="36"/>
      <c r="DC3" s="34"/>
      <c r="DD3" s="34"/>
      <c r="DE3" s="34"/>
      <c r="DF3" s="34"/>
      <c r="DG3" s="35"/>
    </row>
    <row r="4" spans="1:139" x14ac:dyDescent="0.2">
      <c r="AX4" s="34"/>
      <c r="AY4" s="34"/>
      <c r="AZ4" s="34"/>
      <c r="BA4" s="34"/>
      <c r="BB4" s="34"/>
      <c r="BC4" s="35"/>
      <c r="CN4" s="34"/>
      <c r="CO4" s="34"/>
      <c r="CP4" s="34"/>
      <c r="CQ4" s="34"/>
      <c r="CR4" s="34"/>
      <c r="CS4" s="35"/>
      <c r="CU4" s="34"/>
      <c r="CV4" s="34"/>
      <c r="CW4" s="34"/>
      <c r="CX4" s="34"/>
      <c r="CY4" s="34"/>
      <c r="CZ4" s="35"/>
      <c r="DB4" s="34"/>
      <c r="DC4" s="34"/>
      <c r="DD4" s="34"/>
      <c r="DE4" s="34"/>
      <c r="DF4" s="34"/>
      <c r="DG4" s="35"/>
    </row>
    <row r="5" spans="1:139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</row>
    <row r="6" spans="1:139" ht="39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215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980</v>
      </c>
      <c r="BM6" s="1179"/>
      <c r="BN6" s="1179"/>
      <c r="BO6" s="1179"/>
      <c r="BP6" s="1179"/>
      <c r="BQ6" s="1179"/>
      <c r="BR6" s="538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x14ac:dyDescent="0.2">
      <c r="A7" s="214" t="s">
        <v>780</v>
      </c>
      <c r="B7" s="214"/>
      <c r="C7" s="214"/>
      <c r="D7" s="214"/>
      <c r="E7" s="214"/>
      <c r="F7" s="214"/>
      <c r="G7" s="215"/>
      <c r="H7" s="214" t="s">
        <v>780</v>
      </c>
      <c r="I7" s="214"/>
      <c r="J7" s="214"/>
      <c r="K7" s="214"/>
      <c r="L7" s="214"/>
      <c r="M7" s="214"/>
      <c r="O7" s="214" t="s">
        <v>780</v>
      </c>
      <c r="P7" s="214"/>
      <c r="Q7" s="214"/>
      <c r="R7" s="214"/>
      <c r="S7" s="214"/>
      <c r="T7" s="214"/>
      <c r="U7" s="215"/>
      <c r="V7" s="214" t="s">
        <v>780</v>
      </c>
      <c r="W7" s="214"/>
      <c r="X7" s="214"/>
      <c r="Y7" s="214"/>
      <c r="Z7" s="214"/>
      <c r="AA7" s="214"/>
      <c r="AB7" s="215"/>
      <c r="AC7" s="214" t="s">
        <v>780</v>
      </c>
      <c r="AD7" s="214"/>
      <c r="AE7" s="214"/>
      <c r="AF7" s="214"/>
      <c r="AG7" s="214"/>
      <c r="AH7" s="214"/>
      <c r="AJ7" s="214" t="s">
        <v>780</v>
      </c>
      <c r="AK7" s="214"/>
      <c r="AL7" s="214"/>
      <c r="AM7" s="214"/>
      <c r="AN7" s="214"/>
      <c r="AO7" s="214"/>
      <c r="AQ7" s="214" t="s">
        <v>780</v>
      </c>
      <c r="AR7" s="214"/>
      <c r="AS7" s="214"/>
      <c r="AT7" s="214"/>
      <c r="AU7" s="214"/>
      <c r="AV7" s="214"/>
      <c r="AW7" s="117"/>
      <c r="AX7" s="214" t="s">
        <v>780</v>
      </c>
      <c r="AY7" s="214"/>
      <c r="AZ7" s="214"/>
      <c r="BA7" s="214"/>
      <c r="BB7" s="214"/>
      <c r="BC7" s="214"/>
      <c r="BD7" s="214"/>
      <c r="BE7" s="214" t="s">
        <v>780</v>
      </c>
      <c r="BF7" s="214"/>
      <c r="BG7" s="214"/>
      <c r="BH7" s="214"/>
      <c r="BI7" s="214"/>
      <c r="BJ7" s="214"/>
      <c r="BK7" s="214"/>
      <c r="BL7" s="214" t="s">
        <v>780</v>
      </c>
      <c r="BM7" s="214"/>
      <c r="BN7" s="214"/>
      <c r="BO7" s="214"/>
      <c r="BP7" s="214"/>
      <c r="BQ7" s="214"/>
      <c r="BR7" s="214"/>
      <c r="BS7" s="214" t="s">
        <v>780</v>
      </c>
      <c r="BT7" s="214"/>
      <c r="BU7" s="214"/>
      <c r="BV7" s="214"/>
      <c r="BW7" s="214"/>
      <c r="BX7" s="214"/>
      <c r="BY7" s="214"/>
      <c r="BZ7" s="214" t="s">
        <v>780</v>
      </c>
      <c r="CA7" s="214"/>
      <c r="CB7" s="214"/>
      <c r="CC7" s="214"/>
      <c r="CD7" s="214"/>
      <c r="CE7" s="214"/>
      <c r="CF7" s="214"/>
      <c r="CG7" s="214" t="s">
        <v>780</v>
      </c>
      <c r="CH7" s="214"/>
      <c r="CI7" s="214"/>
      <c r="CJ7" s="214"/>
      <c r="CK7" s="214"/>
      <c r="CL7" s="214"/>
      <c r="CN7" s="214" t="s">
        <v>780</v>
      </c>
      <c r="CO7" s="214"/>
      <c r="CP7" s="214"/>
      <c r="CQ7" s="214"/>
      <c r="CR7" s="214"/>
      <c r="CS7" s="214"/>
      <c r="CU7" s="214" t="s">
        <v>780</v>
      </c>
      <c r="CV7" s="214"/>
      <c r="CW7" s="214"/>
      <c r="CX7" s="214"/>
      <c r="CY7" s="214"/>
      <c r="CZ7" s="214"/>
      <c r="DB7" s="214" t="s">
        <v>780</v>
      </c>
      <c r="DC7" s="214"/>
      <c r="DD7" s="214"/>
      <c r="DE7" s="214"/>
      <c r="DF7" s="214"/>
      <c r="DG7" s="214"/>
      <c r="DI7" s="214" t="s">
        <v>780</v>
      </c>
      <c r="DJ7" s="214"/>
      <c r="DK7" s="214"/>
      <c r="DL7" s="214"/>
      <c r="DM7" s="214"/>
      <c r="DN7" s="214"/>
      <c r="DO7" s="214"/>
      <c r="DP7" s="214" t="s">
        <v>780</v>
      </c>
      <c r="DQ7" s="214"/>
      <c r="DR7" s="214"/>
      <c r="DS7" s="214"/>
      <c r="DT7" s="214"/>
      <c r="DU7" s="214"/>
      <c r="DV7" s="214"/>
      <c r="DW7" s="214" t="s">
        <v>780</v>
      </c>
      <c r="DX7" s="214"/>
      <c r="DY7" s="214"/>
      <c r="DZ7" s="214"/>
      <c r="EA7" s="214"/>
      <c r="EB7" s="214"/>
      <c r="ED7" s="214" t="s">
        <v>780</v>
      </c>
      <c r="EE7" s="214"/>
      <c r="EF7" s="214"/>
      <c r="EG7" s="214"/>
      <c r="EH7" s="214"/>
      <c r="EI7" s="214"/>
    </row>
    <row r="8" spans="1:139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R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R9" s="500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176"/>
      <c r="CO9" s="179" t="s">
        <v>49</v>
      </c>
      <c r="CP9" s="1059" t="s">
        <v>768</v>
      </c>
      <c r="CQ9" s="1059"/>
      <c r="CR9" s="1059"/>
      <c r="CS9" s="1059"/>
      <c r="CU9" s="176"/>
      <c r="CV9" s="179" t="s">
        <v>49</v>
      </c>
      <c r="CW9" s="1059" t="s">
        <v>768</v>
      </c>
      <c r="CX9" s="1059"/>
      <c r="CY9" s="1059"/>
      <c r="CZ9" s="1059"/>
      <c r="DB9" s="176"/>
      <c r="DC9" s="179" t="s">
        <v>49</v>
      </c>
      <c r="DD9" s="1059" t="s">
        <v>768</v>
      </c>
      <c r="DE9" s="1059"/>
      <c r="DF9" s="1059"/>
      <c r="DG9" s="1059"/>
      <c r="DI9" s="176"/>
      <c r="DJ9" s="179" t="s">
        <v>49</v>
      </c>
      <c r="DK9" s="1059" t="s">
        <v>768</v>
      </c>
      <c r="DL9" s="1059"/>
      <c r="DM9" s="1059"/>
      <c r="DN9" s="1059"/>
      <c r="DO9" s="145"/>
      <c r="DP9" s="176"/>
      <c r="DQ9" s="179" t="s">
        <v>49</v>
      </c>
      <c r="DR9" s="1059" t="s">
        <v>768</v>
      </c>
      <c r="DS9" s="1059"/>
      <c r="DT9" s="1059"/>
      <c r="DU9" s="1059"/>
      <c r="DV9" s="145"/>
      <c r="DW9" s="176"/>
      <c r="DX9" s="179" t="s">
        <v>49</v>
      </c>
      <c r="DY9" s="1059" t="s">
        <v>768</v>
      </c>
      <c r="DZ9" s="1059"/>
      <c r="EA9" s="1059"/>
      <c r="EB9" s="1059"/>
      <c r="ED9" s="176"/>
      <c r="EE9" s="179" t="s">
        <v>49</v>
      </c>
      <c r="EF9" s="1059" t="s">
        <v>768</v>
      </c>
      <c r="EG9" s="1059"/>
      <c r="EH9" s="1059"/>
      <c r="EI9" s="1059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R10" s="108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176"/>
      <c r="CO10" s="179" t="s">
        <v>50</v>
      </c>
      <c r="CP10" s="1168" t="s">
        <v>820</v>
      </c>
      <c r="CQ10" s="1168"/>
      <c r="CR10" s="1168"/>
      <c r="CS10" s="1168"/>
      <c r="CU10" s="176"/>
      <c r="CV10" s="179" t="s">
        <v>50</v>
      </c>
      <c r="CW10" s="1168" t="s">
        <v>820</v>
      </c>
      <c r="CX10" s="1168"/>
      <c r="CY10" s="1168"/>
      <c r="CZ10" s="1168"/>
      <c r="DB10" s="176"/>
      <c r="DC10" s="179" t="s">
        <v>50</v>
      </c>
      <c r="DD10" s="1168" t="s">
        <v>820</v>
      </c>
      <c r="DE10" s="1168"/>
      <c r="DF10" s="1168"/>
      <c r="DG10" s="1168"/>
      <c r="DI10" s="176"/>
      <c r="DJ10" s="179" t="s">
        <v>50</v>
      </c>
      <c r="DK10" s="1168" t="s">
        <v>820</v>
      </c>
      <c r="DL10" s="1168"/>
      <c r="DM10" s="1168"/>
      <c r="DN10" s="1168"/>
      <c r="DO10" s="156"/>
      <c r="DP10" s="176"/>
      <c r="DQ10" s="179" t="s">
        <v>50</v>
      </c>
      <c r="DR10" s="1168" t="s">
        <v>820</v>
      </c>
      <c r="DS10" s="1168"/>
      <c r="DT10" s="1168"/>
      <c r="DU10" s="1168"/>
      <c r="DV10" s="156"/>
      <c r="DW10" s="176"/>
      <c r="DX10" s="179" t="s">
        <v>50</v>
      </c>
      <c r="DY10" s="1168" t="s">
        <v>820</v>
      </c>
      <c r="DZ10" s="1168"/>
      <c r="EA10" s="1168"/>
      <c r="EB10" s="1168"/>
      <c r="ED10" s="176"/>
      <c r="EE10" s="179" t="s">
        <v>50</v>
      </c>
      <c r="EF10" s="1168" t="s">
        <v>820</v>
      </c>
      <c r="EG10" s="1168"/>
      <c r="EH10" s="1168"/>
      <c r="EI10" s="1168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R11" s="108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176"/>
      <c r="CO11" s="179" t="s">
        <v>0</v>
      </c>
      <c r="CP11" s="1168" t="s">
        <v>821</v>
      </c>
      <c r="CQ11" s="1168"/>
      <c r="CR11" s="1168"/>
      <c r="CS11" s="1168"/>
      <c r="CU11" s="176"/>
      <c r="CV11" s="179" t="s">
        <v>0</v>
      </c>
      <c r="CW11" s="1168" t="s">
        <v>821</v>
      </c>
      <c r="CX11" s="1168"/>
      <c r="CY11" s="1168"/>
      <c r="CZ11" s="1168"/>
      <c r="DB11" s="176"/>
      <c r="DC11" s="179" t="s">
        <v>0</v>
      </c>
      <c r="DD11" s="1168" t="s">
        <v>821</v>
      </c>
      <c r="DE11" s="1168"/>
      <c r="DF11" s="1168"/>
      <c r="DG11" s="1168"/>
      <c r="DI11" s="176"/>
      <c r="DJ11" s="179" t="s">
        <v>0</v>
      </c>
      <c r="DK11" s="1168" t="s">
        <v>821</v>
      </c>
      <c r="DL11" s="1168"/>
      <c r="DM11" s="1168"/>
      <c r="DN11" s="1168"/>
      <c r="DO11" s="156"/>
      <c r="DP11" s="176"/>
      <c r="DQ11" s="179" t="s">
        <v>0</v>
      </c>
      <c r="DR11" s="1168" t="s">
        <v>821</v>
      </c>
      <c r="DS11" s="1168"/>
      <c r="DT11" s="1168"/>
      <c r="DU11" s="1168"/>
      <c r="DV11" s="156"/>
      <c r="DW11" s="176"/>
      <c r="DX11" s="179" t="s">
        <v>0</v>
      </c>
      <c r="DY11" s="1168" t="s">
        <v>821</v>
      </c>
      <c r="DZ11" s="1168"/>
      <c r="EA11" s="1168"/>
      <c r="EB11" s="1168"/>
      <c r="ED11" s="176"/>
      <c r="EE11" s="179" t="s">
        <v>0</v>
      </c>
      <c r="EF11" s="1168" t="s">
        <v>821</v>
      </c>
      <c r="EG11" s="1168"/>
      <c r="EH11" s="1168"/>
      <c r="EI11" s="1168"/>
    </row>
    <row r="12" spans="1:139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R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176"/>
      <c r="CO12" s="176"/>
      <c r="CP12" s="176"/>
      <c r="CQ12" s="176"/>
      <c r="CR12" s="176"/>
      <c r="CS12" s="159"/>
      <c r="CU12" s="176"/>
      <c r="CV12" s="176"/>
      <c r="CW12" s="176"/>
      <c r="CX12" s="176"/>
      <c r="CY12" s="176"/>
      <c r="CZ12" s="159"/>
      <c r="DB12" s="176"/>
      <c r="DC12" s="176"/>
      <c r="DD12" s="176"/>
      <c r="DE12" s="176"/>
      <c r="DF12" s="176"/>
      <c r="DG12" s="159"/>
      <c r="DI12" s="176"/>
      <c r="DJ12" s="176"/>
      <c r="DK12" s="176"/>
      <c r="DL12" s="176"/>
      <c r="DM12" s="176"/>
      <c r="DN12" s="159"/>
      <c r="DO12" s="159"/>
      <c r="DP12" s="176"/>
      <c r="DQ12" s="176"/>
      <c r="DR12" s="176"/>
      <c r="DS12" s="176"/>
      <c r="DT12" s="176"/>
      <c r="DU12" s="159"/>
      <c r="DV12" s="159"/>
      <c r="DW12" s="176"/>
      <c r="DX12" s="176"/>
      <c r="DY12" s="176"/>
      <c r="DZ12" s="176"/>
      <c r="EA12" s="176"/>
      <c r="EB12" s="159"/>
      <c r="ED12" s="176"/>
      <c r="EE12" s="176"/>
      <c r="EF12" s="176"/>
      <c r="EG12" s="176"/>
      <c r="EH12" s="176"/>
      <c r="EI12" s="159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R13" s="52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1016" t="s">
        <v>1</v>
      </c>
      <c r="CO13" s="1016"/>
      <c r="CP13" s="1016"/>
      <c r="CQ13" s="1016"/>
      <c r="CR13" s="1016"/>
      <c r="CS13" s="1016"/>
      <c r="CU13" s="1016" t="s">
        <v>1</v>
      </c>
      <c r="CV13" s="1016"/>
      <c r="CW13" s="1016"/>
      <c r="CX13" s="1016"/>
      <c r="CY13" s="1016"/>
      <c r="CZ13" s="1016"/>
      <c r="DB13" s="1016" t="s">
        <v>1</v>
      </c>
      <c r="DC13" s="1016"/>
      <c r="DD13" s="1016"/>
      <c r="DE13" s="1016"/>
      <c r="DF13" s="1016"/>
      <c r="DG13" s="1016"/>
      <c r="DI13" s="1016" t="s">
        <v>1</v>
      </c>
      <c r="DJ13" s="1016"/>
      <c r="DK13" s="1016"/>
      <c r="DL13" s="1016"/>
      <c r="DM13" s="1016"/>
      <c r="DN13" s="1016"/>
      <c r="DO13" s="178"/>
      <c r="DP13" s="1016" t="s">
        <v>1</v>
      </c>
      <c r="DQ13" s="1016"/>
      <c r="DR13" s="1016"/>
      <c r="DS13" s="1016"/>
      <c r="DT13" s="1016"/>
      <c r="DU13" s="1016"/>
      <c r="DV13" s="178"/>
      <c r="DW13" s="1016" t="s">
        <v>1</v>
      </c>
      <c r="DX13" s="1016"/>
      <c r="DY13" s="1016"/>
      <c r="DZ13" s="1016"/>
      <c r="EA13" s="1016"/>
      <c r="EB13" s="1016"/>
      <c r="ED13" s="1016" t="s">
        <v>1</v>
      </c>
      <c r="EE13" s="1016"/>
      <c r="EF13" s="1016"/>
      <c r="EG13" s="1016"/>
      <c r="EH13" s="1016"/>
      <c r="EI13" s="1016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R14" s="31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55" t="s">
        <v>22</v>
      </c>
      <c r="CO14" s="165" t="s">
        <v>2</v>
      </c>
      <c r="CP14" s="166"/>
      <c r="CQ14" s="166"/>
      <c r="CR14" s="166"/>
      <c r="CS14" s="183"/>
      <c r="CU14" s="155" t="s">
        <v>22</v>
      </c>
      <c r="CV14" s="165" t="s">
        <v>2</v>
      </c>
      <c r="CW14" s="166"/>
      <c r="CX14" s="166"/>
      <c r="CY14" s="166"/>
      <c r="CZ14" s="183"/>
      <c r="DB14" s="155" t="s">
        <v>22</v>
      </c>
      <c r="DC14" s="165" t="s">
        <v>2</v>
      </c>
      <c r="DD14" s="166"/>
      <c r="DE14" s="166"/>
      <c r="DF14" s="166"/>
      <c r="DG14" s="183"/>
      <c r="DI14" s="155" t="s">
        <v>22</v>
      </c>
      <c r="DJ14" s="165" t="s">
        <v>2</v>
      </c>
      <c r="DK14" s="166"/>
      <c r="DL14" s="166"/>
      <c r="DM14" s="166"/>
      <c r="DN14" s="183"/>
      <c r="DO14" s="201"/>
      <c r="DP14" s="155" t="s">
        <v>22</v>
      </c>
      <c r="DQ14" s="165" t="s">
        <v>2</v>
      </c>
      <c r="DR14" s="166"/>
      <c r="DS14" s="166"/>
      <c r="DT14" s="166"/>
      <c r="DU14" s="183"/>
      <c r="DV14" s="201"/>
      <c r="DW14" s="155" t="s">
        <v>22</v>
      </c>
      <c r="DX14" s="165" t="s">
        <v>2</v>
      </c>
      <c r="DY14" s="166"/>
      <c r="DZ14" s="166"/>
      <c r="EA14" s="166"/>
      <c r="EB14" s="183"/>
      <c r="ED14" s="155" t="s">
        <v>22</v>
      </c>
      <c r="EE14" s="165" t="s">
        <v>2</v>
      </c>
      <c r="EF14" s="166"/>
      <c r="EG14" s="166"/>
      <c r="EH14" s="166"/>
      <c r="EI14" s="183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R15" s="108"/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55" t="s">
        <v>23</v>
      </c>
      <c r="CO15" s="184" t="s">
        <v>3</v>
      </c>
      <c r="CP15" s="185"/>
      <c r="CQ15" s="185"/>
      <c r="CR15" s="185"/>
      <c r="CS15" s="155" t="s">
        <v>174</v>
      </c>
      <c r="CU15" s="155" t="s">
        <v>23</v>
      </c>
      <c r="CV15" s="184" t="s">
        <v>3</v>
      </c>
      <c r="CW15" s="185"/>
      <c r="CX15" s="185"/>
      <c r="CY15" s="185"/>
      <c r="CZ15" s="155" t="s">
        <v>174</v>
      </c>
      <c r="DB15" s="155" t="s">
        <v>23</v>
      </c>
      <c r="DC15" s="184" t="s">
        <v>3</v>
      </c>
      <c r="DD15" s="185"/>
      <c r="DE15" s="185"/>
      <c r="DF15" s="185"/>
      <c r="DG15" s="155" t="s">
        <v>174</v>
      </c>
      <c r="DI15" s="155" t="s">
        <v>23</v>
      </c>
      <c r="DJ15" s="184" t="s">
        <v>3</v>
      </c>
      <c r="DK15" s="185"/>
      <c r="DL15" s="185"/>
      <c r="DM15" s="185"/>
      <c r="DN15" s="155" t="s">
        <v>174</v>
      </c>
      <c r="DO15" s="156"/>
      <c r="DP15" s="155" t="s">
        <v>23</v>
      </c>
      <c r="DQ15" s="184" t="s">
        <v>3</v>
      </c>
      <c r="DR15" s="185"/>
      <c r="DS15" s="185"/>
      <c r="DT15" s="185"/>
      <c r="DU15" s="155" t="s">
        <v>174</v>
      </c>
      <c r="DV15" s="156"/>
      <c r="DW15" s="155" t="s">
        <v>23</v>
      </c>
      <c r="DX15" s="184" t="s">
        <v>3</v>
      </c>
      <c r="DY15" s="185"/>
      <c r="DZ15" s="185"/>
      <c r="EA15" s="185"/>
      <c r="EB15" s="155" t="s">
        <v>174</v>
      </c>
      <c r="ED15" s="155" t="s">
        <v>23</v>
      </c>
      <c r="EE15" s="184" t="s">
        <v>3</v>
      </c>
      <c r="EF15" s="185"/>
      <c r="EG15" s="185"/>
      <c r="EH15" s="185"/>
      <c r="EI15" s="155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R16" s="523"/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163" t="s">
        <v>24</v>
      </c>
      <c r="CO16" s="186" t="s">
        <v>101</v>
      </c>
      <c r="CP16" s="187"/>
      <c r="CQ16" s="187"/>
      <c r="CR16" s="188"/>
      <c r="CS16" s="320" t="s">
        <v>879</v>
      </c>
      <c r="CU16" s="163" t="s">
        <v>24</v>
      </c>
      <c r="CV16" s="186" t="s">
        <v>101</v>
      </c>
      <c r="CW16" s="187"/>
      <c r="CX16" s="187"/>
      <c r="CY16" s="188"/>
      <c r="CZ16" s="320" t="s">
        <v>879</v>
      </c>
      <c r="DB16" s="163" t="s">
        <v>24</v>
      </c>
      <c r="DC16" s="186" t="s">
        <v>101</v>
      </c>
      <c r="DD16" s="187"/>
      <c r="DE16" s="187"/>
      <c r="DF16" s="188"/>
      <c r="DG16" s="320" t="s">
        <v>1047</v>
      </c>
      <c r="DI16" s="163" t="s">
        <v>24</v>
      </c>
      <c r="DJ16" s="186" t="s">
        <v>101</v>
      </c>
      <c r="DK16" s="187"/>
      <c r="DL16" s="187"/>
      <c r="DM16" s="188"/>
      <c r="DN16" s="320" t="s">
        <v>1047</v>
      </c>
      <c r="DO16" s="426"/>
      <c r="DP16" s="163" t="s">
        <v>24</v>
      </c>
      <c r="DQ16" s="186" t="s">
        <v>101</v>
      </c>
      <c r="DR16" s="187"/>
      <c r="DS16" s="187"/>
      <c r="DT16" s="188"/>
      <c r="DU16" s="320" t="s">
        <v>1047</v>
      </c>
      <c r="DV16" s="426"/>
      <c r="DW16" s="163" t="s">
        <v>24</v>
      </c>
      <c r="DX16" s="186" t="s">
        <v>101</v>
      </c>
      <c r="DY16" s="187"/>
      <c r="DZ16" s="187"/>
      <c r="EA16" s="188"/>
      <c r="EB16" s="320" t="s">
        <v>1047</v>
      </c>
      <c r="ED16" s="163" t="s">
        <v>24</v>
      </c>
      <c r="EE16" s="186" t="s">
        <v>101</v>
      </c>
      <c r="EF16" s="187"/>
      <c r="EG16" s="187"/>
      <c r="EH16" s="188"/>
      <c r="EI16" s="320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R17" s="108"/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55" t="s">
        <v>25</v>
      </c>
      <c r="CO17" s="189" t="s">
        <v>710</v>
      </c>
      <c r="CP17" s="190"/>
      <c r="CQ17" s="190"/>
      <c r="CR17" s="190"/>
      <c r="CS17" s="155">
        <v>12</v>
      </c>
      <c r="CU17" s="155" t="s">
        <v>25</v>
      </c>
      <c r="CV17" s="189" t="s">
        <v>710</v>
      </c>
      <c r="CW17" s="190"/>
      <c r="CX17" s="190"/>
      <c r="CY17" s="190"/>
      <c r="CZ17" s="155">
        <v>12</v>
      </c>
      <c r="DB17" s="155" t="s">
        <v>25</v>
      </c>
      <c r="DC17" s="189" t="s">
        <v>710</v>
      </c>
      <c r="DD17" s="190"/>
      <c r="DE17" s="190"/>
      <c r="DF17" s="190"/>
      <c r="DG17" s="155">
        <v>12</v>
      </c>
      <c r="DI17" s="155" t="s">
        <v>25</v>
      </c>
      <c r="DJ17" s="189" t="s">
        <v>710</v>
      </c>
      <c r="DK17" s="190"/>
      <c r="DL17" s="190"/>
      <c r="DM17" s="190"/>
      <c r="DN17" s="155">
        <v>12</v>
      </c>
      <c r="DO17" s="156"/>
      <c r="DP17" s="155" t="s">
        <v>25</v>
      </c>
      <c r="DQ17" s="189" t="s">
        <v>710</v>
      </c>
      <c r="DR17" s="190"/>
      <c r="DS17" s="190"/>
      <c r="DT17" s="190"/>
      <c r="DU17" s="155">
        <v>12</v>
      </c>
      <c r="DV17" s="156"/>
      <c r="DW17" s="155" t="s">
        <v>25</v>
      </c>
      <c r="DX17" s="189" t="s">
        <v>710</v>
      </c>
      <c r="DY17" s="190"/>
      <c r="DZ17" s="190"/>
      <c r="EA17" s="190"/>
      <c r="EB17" s="155">
        <v>12</v>
      </c>
      <c r="ED17" s="155" t="s">
        <v>25</v>
      </c>
      <c r="EE17" s="189" t="s">
        <v>710</v>
      </c>
      <c r="EF17" s="190"/>
      <c r="EG17" s="190"/>
      <c r="EH17" s="190"/>
      <c r="EI17" s="155">
        <v>12</v>
      </c>
    </row>
    <row r="18" spans="1:139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R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176"/>
      <c r="CO18" s="176"/>
      <c r="CP18" s="176"/>
      <c r="CQ18" s="176"/>
      <c r="CR18" s="176"/>
      <c r="CS18" s="159"/>
      <c r="CU18" s="176"/>
      <c r="CV18" s="176"/>
      <c r="CW18" s="176"/>
      <c r="CX18" s="176"/>
      <c r="CY18" s="176"/>
      <c r="CZ18" s="159"/>
      <c r="DB18" s="176"/>
      <c r="DC18" s="176"/>
      <c r="DD18" s="176"/>
      <c r="DE18" s="176"/>
      <c r="DF18" s="176"/>
      <c r="DG18" s="159"/>
      <c r="DI18" s="176"/>
      <c r="DJ18" s="176"/>
      <c r="DK18" s="176"/>
      <c r="DL18" s="176"/>
      <c r="DM18" s="176"/>
      <c r="DN18" s="159"/>
      <c r="DO18" s="159"/>
      <c r="DP18" s="176"/>
      <c r="DQ18" s="176"/>
      <c r="DR18" s="176"/>
      <c r="DS18" s="176"/>
      <c r="DT18" s="176"/>
      <c r="DU18" s="159"/>
      <c r="DV18" s="159"/>
      <c r="DW18" s="176"/>
      <c r="DX18" s="176"/>
      <c r="DY18" s="176"/>
      <c r="DZ18" s="176"/>
      <c r="EA18" s="176"/>
      <c r="EB18" s="159"/>
      <c r="ED18" s="176"/>
      <c r="EE18" s="176"/>
      <c r="EF18" s="176"/>
      <c r="EG18" s="176"/>
      <c r="EH18" s="176"/>
      <c r="EI18" s="159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R19" s="52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1016" t="s">
        <v>26</v>
      </c>
      <c r="CO19" s="1016"/>
      <c r="CP19" s="1016"/>
      <c r="CQ19" s="1016"/>
      <c r="CR19" s="1016"/>
      <c r="CS19" s="1016"/>
      <c r="CU19" s="1016" t="s">
        <v>26</v>
      </c>
      <c r="CV19" s="1016"/>
      <c r="CW19" s="1016"/>
      <c r="CX19" s="1016"/>
      <c r="CY19" s="1016"/>
      <c r="CZ19" s="1016"/>
      <c r="DB19" s="1016" t="s">
        <v>26</v>
      </c>
      <c r="DC19" s="1016"/>
      <c r="DD19" s="1016"/>
      <c r="DE19" s="1016"/>
      <c r="DF19" s="1016"/>
      <c r="DG19" s="1016"/>
      <c r="DI19" s="1016" t="s">
        <v>26</v>
      </c>
      <c r="DJ19" s="1016"/>
      <c r="DK19" s="1016"/>
      <c r="DL19" s="1016"/>
      <c r="DM19" s="1016"/>
      <c r="DN19" s="1016"/>
      <c r="DO19" s="178"/>
      <c r="DP19" s="1016" t="s">
        <v>26</v>
      </c>
      <c r="DQ19" s="1016"/>
      <c r="DR19" s="1016"/>
      <c r="DS19" s="1016"/>
      <c r="DT19" s="1016"/>
      <c r="DU19" s="1016"/>
      <c r="DV19" s="178"/>
      <c r="DW19" s="1016" t="s">
        <v>26</v>
      </c>
      <c r="DX19" s="1016"/>
      <c r="DY19" s="1016"/>
      <c r="DZ19" s="1016"/>
      <c r="EA19" s="1016"/>
      <c r="EB19" s="1016"/>
      <c r="ED19" s="1016" t="s">
        <v>26</v>
      </c>
      <c r="EE19" s="1016"/>
      <c r="EF19" s="1016"/>
      <c r="EG19" s="1016"/>
      <c r="EH19" s="1016"/>
      <c r="EI19" s="1016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R20" s="52"/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1021" t="s">
        <v>27</v>
      </c>
      <c r="CO20" s="1060"/>
      <c r="CP20" s="1026"/>
      <c r="CQ20" s="1021" t="s">
        <v>102</v>
      </c>
      <c r="CR20" s="1026"/>
      <c r="CS20" s="113" t="s">
        <v>95</v>
      </c>
      <c r="CU20" s="1021" t="s">
        <v>27</v>
      </c>
      <c r="CV20" s="1060"/>
      <c r="CW20" s="1026"/>
      <c r="CX20" s="1021" t="s">
        <v>102</v>
      </c>
      <c r="CY20" s="1026"/>
      <c r="CZ20" s="113" t="s">
        <v>95</v>
      </c>
      <c r="DB20" s="1021" t="s">
        <v>27</v>
      </c>
      <c r="DC20" s="1060"/>
      <c r="DD20" s="1026"/>
      <c r="DE20" s="1021" t="s">
        <v>102</v>
      </c>
      <c r="DF20" s="1026"/>
      <c r="DG20" s="113" t="s">
        <v>95</v>
      </c>
      <c r="DI20" s="1021" t="s">
        <v>27</v>
      </c>
      <c r="DJ20" s="1060"/>
      <c r="DK20" s="1026"/>
      <c r="DL20" s="1021" t="s">
        <v>102</v>
      </c>
      <c r="DM20" s="1026"/>
      <c r="DN20" s="113" t="s">
        <v>95</v>
      </c>
      <c r="DO20" s="178"/>
      <c r="DP20" s="1021" t="s">
        <v>27</v>
      </c>
      <c r="DQ20" s="1060"/>
      <c r="DR20" s="1026"/>
      <c r="DS20" s="1021" t="s">
        <v>102</v>
      </c>
      <c r="DT20" s="1026"/>
      <c r="DU20" s="113" t="s">
        <v>95</v>
      </c>
      <c r="DV20" s="178"/>
      <c r="DW20" s="1021" t="s">
        <v>27</v>
      </c>
      <c r="DX20" s="1060"/>
      <c r="DY20" s="1026"/>
      <c r="DZ20" s="1021" t="s">
        <v>102</v>
      </c>
      <c r="EA20" s="1026"/>
      <c r="EB20" s="113" t="s">
        <v>95</v>
      </c>
      <c r="ED20" s="1021" t="s">
        <v>27</v>
      </c>
      <c r="EE20" s="1060"/>
      <c r="EF20" s="1026"/>
      <c r="EG20" s="1021" t="s">
        <v>102</v>
      </c>
      <c r="EH20" s="1026"/>
      <c r="EI20" s="113" t="s">
        <v>95</v>
      </c>
    </row>
    <row r="21" spans="1:139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1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1</v>
      </c>
      <c r="O21" s="1021" t="s">
        <v>143</v>
      </c>
      <c r="P21" s="1060"/>
      <c r="Q21" s="1061"/>
      <c r="R21" s="1016" t="s">
        <v>144</v>
      </c>
      <c r="S21" s="1062"/>
      <c r="T21" s="113">
        <v>1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1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1</v>
      </c>
      <c r="AJ21" s="1021" t="s">
        <v>143</v>
      </c>
      <c r="AK21" s="1060"/>
      <c r="AL21" s="1061"/>
      <c r="AM21" s="1016" t="s">
        <v>144</v>
      </c>
      <c r="AN21" s="1062"/>
      <c r="AO21" s="113">
        <v>1</v>
      </c>
      <c r="AQ21" s="1021" t="s">
        <v>143</v>
      </c>
      <c r="AR21" s="1060"/>
      <c r="AS21" s="1061"/>
      <c r="AT21" s="1016" t="s">
        <v>144</v>
      </c>
      <c r="AU21" s="1062"/>
      <c r="AV21" s="113">
        <v>1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1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1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1</v>
      </c>
      <c r="BR21" s="52"/>
      <c r="BS21" s="922" t="s">
        <v>143</v>
      </c>
      <c r="BT21" s="976"/>
      <c r="BU21" s="977"/>
      <c r="BV21" s="938" t="s">
        <v>144</v>
      </c>
      <c r="BW21" s="978"/>
      <c r="BX21" s="51">
        <v>1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1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1</v>
      </c>
      <c r="CN21" s="1021" t="s">
        <v>143</v>
      </c>
      <c r="CO21" s="1060"/>
      <c r="CP21" s="1061"/>
      <c r="CQ21" s="1016" t="s">
        <v>144</v>
      </c>
      <c r="CR21" s="1062"/>
      <c r="CS21" s="113">
        <v>1</v>
      </c>
      <c r="CU21" s="1021" t="s">
        <v>143</v>
      </c>
      <c r="CV21" s="1060"/>
      <c r="CW21" s="1061"/>
      <c r="CX21" s="1016" t="s">
        <v>144</v>
      </c>
      <c r="CY21" s="1062"/>
      <c r="CZ21" s="113">
        <v>1</v>
      </c>
      <c r="DB21" s="1021" t="s">
        <v>143</v>
      </c>
      <c r="DC21" s="1060"/>
      <c r="DD21" s="1061"/>
      <c r="DE21" s="1016" t="s">
        <v>144</v>
      </c>
      <c r="DF21" s="1062"/>
      <c r="DG21" s="113">
        <v>1</v>
      </c>
      <c r="DI21" s="1021" t="s">
        <v>143</v>
      </c>
      <c r="DJ21" s="1060"/>
      <c r="DK21" s="1061"/>
      <c r="DL21" s="1016" t="s">
        <v>144</v>
      </c>
      <c r="DM21" s="1062"/>
      <c r="DN21" s="113">
        <v>1</v>
      </c>
      <c r="DO21" s="178"/>
      <c r="DP21" s="1021" t="s">
        <v>143</v>
      </c>
      <c r="DQ21" s="1060"/>
      <c r="DR21" s="1061"/>
      <c r="DS21" s="1016" t="s">
        <v>144</v>
      </c>
      <c r="DT21" s="1062"/>
      <c r="DU21" s="113">
        <v>1</v>
      </c>
      <c r="DV21" s="178"/>
      <c r="DW21" s="1021" t="s">
        <v>143</v>
      </c>
      <c r="DX21" s="1060"/>
      <c r="DY21" s="1061"/>
      <c r="DZ21" s="1016" t="s">
        <v>144</v>
      </c>
      <c r="EA21" s="1062"/>
      <c r="EB21" s="113">
        <v>1</v>
      </c>
      <c r="ED21" s="1021" t="s">
        <v>143</v>
      </c>
      <c r="EE21" s="1060"/>
      <c r="EF21" s="1061"/>
      <c r="EG21" s="1016" t="s">
        <v>144</v>
      </c>
      <c r="EH21" s="1062"/>
      <c r="EI21" s="113">
        <v>1</v>
      </c>
    </row>
    <row r="22" spans="1:139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R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176"/>
      <c r="CO22" s="176"/>
      <c r="CP22" s="176"/>
      <c r="CQ22" s="176"/>
      <c r="CR22" s="176"/>
      <c r="CS22" s="159"/>
      <c r="CU22" s="176"/>
      <c r="CV22" s="176"/>
      <c r="CW22" s="176"/>
      <c r="CX22" s="176"/>
      <c r="CY22" s="176"/>
      <c r="CZ22" s="159"/>
      <c r="DB22" s="176"/>
      <c r="DC22" s="176"/>
      <c r="DD22" s="176"/>
      <c r="DE22" s="176"/>
      <c r="DF22" s="176"/>
      <c r="DG22" s="159"/>
      <c r="DI22" s="176"/>
      <c r="DJ22" s="176"/>
      <c r="DK22" s="176"/>
      <c r="DL22" s="176"/>
      <c r="DM22" s="176"/>
      <c r="DN22" s="159"/>
      <c r="DO22" s="159"/>
      <c r="DP22" s="176"/>
      <c r="DQ22" s="176"/>
      <c r="DR22" s="176"/>
      <c r="DS22" s="176"/>
      <c r="DT22" s="176"/>
      <c r="DU22" s="159"/>
      <c r="DV22" s="159"/>
      <c r="DW22" s="176"/>
      <c r="DX22" s="176"/>
      <c r="DY22" s="176"/>
      <c r="DZ22" s="176"/>
      <c r="EA22" s="176"/>
      <c r="EB22" s="159"/>
      <c r="ED22" s="176"/>
      <c r="EE22" s="176"/>
      <c r="EF22" s="176"/>
      <c r="EG22" s="176"/>
      <c r="EH22" s="176"/>
      <c r="EI22" s="159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R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191" t="s">
        <v>4</v>
      </c>
      <c r="CO23" s="178"/>
      <c r="CP23" s="178"/>
      <c r="CQ23" s="178"/>
      <c r="CR23" s="178"/>
      <c r="CS23" s="178"/>
      <c r="CU23" s="191" t="s">
        <v>4</v>
      </c>
      <c r="CV23" s="178"/>
      <c r="CW23" s="178"/>
      <c r="CX23" s="178"/>
      <c r="CY23" s="178"/>
      <c r="CZ23" s="178"/>
      <c r="DB23" s="191" t="s">
        <v>4</v>
      </c>
      <c r="DC23" s="178"/>
      <c r="DD23" s="178"/>
      <c r="DE23" s="178"/>
      <c r="DF23" s="178"/>
      <c r="DG23" s="178"/>
      <c r="DI23" s="191" t="s">
        <v>4</v>
      </c>
      <c r="DJ23" s="178"/>
      <c r="DK23" s="178"/>
      <c r="DL23" s="178"/>
      <c r="DM23" s="178"/>
      <c r="DN23" s="178"/>
      <c r="DO23" s="178"/>
      <c r="DP23" s="191" t="s">
        <v>4</v>
      </c>
      <c r="DQ23" s="178"/>
      <c r="DR23" s="178"/>
      <c r="DS23" s="178"/>
      <c r="DT23" s="178"/>
      <c r="DU23" s="178"/>
      <c r="DV23" s="178"/>
      <c r="DW23" s="191" t="s">
        <v>4</v>
      </c>
      <c r="DX23" s="178"/>
      <c r="DY23" s="178"/>
      <c r="DZ23" s="178"/>
      <c r="EA23" s="178"/>
      <c r="EB23" s="178"/>
      <c r="ED23" s="191" t="s">
        <v>4</v>
      </c>
      <c r="EE23" s="178"/>
      <c r="EF23" s="178"/>
      <c r="EG23" s="178"/>
      <c r="EH23" s="178"/>
      <c r="EI23" s="178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R24" s="5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192" t="s">
        <v>106</v>
      </c>
      <c r="CO24" s="193"/>
      <c r="CP24" s="193"/>
      <c r="CQ24" s="193"/>
      <c r="CR24" s="193"/>
      <c r="CS24" s="194"/>
      <c r="CU24" s="192" t="s">
        <v>106</v>
      </c>
      <c r="CV24" s="193"/>
      <c r="CW24" s="193"/>
      <c r="CX24" s="193"/>
      <c r="CY24" s="193"/>
      <c r="CZ24" s="194"/>
      <c r="DB24" s="192" t="s">
        <v>106</v>
      </c>
      <c r="DC24" s="193"/>
      <c r="DD24" s="193"/>
      <c r="DE24" s="193"/>
      <c r="DF24" s="193"/>
      <c r="DG24" s="194"/>
      <c r="DI24" s="192" t="s">
        <v>106</v>
      </c>
      <c r="DJ24" s="193"/>
      <c r="DK24" s="193"/>
      <c r="DL24" s="193"/>
      <c r="DM24" s="193"/>
      <c r="DN24" s="194"/>
      <c r="DO24" s="178"/>
      <c r="DP24" s="192" t="s">
        <v>106</v>
      </c>
      <c r="DQ24" s="193"/>
      <c r="DR24" s="193"/>
      <c r="DS24" s="193"/>
      <c r="DT24" s="193"/>
      <c r="DU24" s="194"/>
      <c r="DV24" s="178"/>
      <c r="DW24" s="192" t="s">
        <v>106</v>
      </c>
      <c r="DX24" s="193"/>
      <c r="DY24" s="193"/>
      <c r="DZ24" s="193"/>
      <c r="EA24" s="193"/>
      <c r="EB24" s="194"/>
      <c r="ED24" s="192" t="s">
        <v>106</v>
      </c>
      <c r="EE24" s="193"/>
      <c r="EF24" s="193"/>
      <c r="EG24" s="193"/>
      <c r="EH24" s="193"/>
      <c r="EI24" s="194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R25" s="52"/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195">
        <v>1</v>
      </c>
      <c r="CO25" s="189" t="s">
        <v>74</v>
      </c>
      <c r="CP25" s="190"/>
      <c r="CQ25" s="190"/>
      <c r="CR25" s="196"/>
      <c r="CS25" s="197" t="s">
        <v>145</v>
      </c>
      <c r="CU25" s="195">
        <v>1</v>
      </c>
      <c r="CV25" s="189" t="s">
        <v>74</v>
      </c>
      <c r="CW25" s="190"/>
      <c r="CX25" s="190"/>
      <c r="CY25" s="196"/>
      <c r="CZ25" s="197" t="s">
        <v>145</v>
      </c>
      <c r="DB25" s="195">
        <v>1</v>
      </c>
      <c r="DC25" s="189" t="s">
        <v>74</v>
      </c>
      <c r="DD25" s="190"/>
      <c r="DE25" s="190"/>
      <c r="DF25" s="196"/>
      <c r="DG25" s="197" t="s">
        <v>145</v>
      </c>
      <c r="DI25" s="195">
        <v>1</v>
      </c>
      <c r="DJ25" s="189" t="s">
        <v>74</v>
      </c>
      <c r="DK25" s="190"/>
      <c r="DL25" s="190"/>
      <c r="DM25" s="196"/>
      <c r="DN25" s="197" t="s">
        <v>145</v>
      </c>
      <c r="DO25" s="178"/>
      <c r="DP25" s="195">
        <v>1</v>
      </c>
      <c r="DQ25" s="189" t="s">
        <v>74</v>
      </c>
      <c r="DR25" s="190"/>
      <c r="DS25" s="190"/>
      <c r="DT25" s="196"/>
      <c r="DU25" s="197" t="s">
        <v>145</v>
      </c>
      <c r="DV25" s="178"/>
      <c r="DW25" s="195">
        <v>1</v>
      </c>
      <c r="DX25" s="189" t="s">
        <v>74</v>
      </c>
      <c r="DY25" s="190"/>
      <c r="DZ25" s="190"/>
      <c r="EA25" s="196"/>
      <c r="EB25" s="197" t="s">
        <v>145</v>
      </c>
      <c r="ED25" s="195">
        <v>1</v>
      </c>
      <c r="EE25" s="189" t="s">
        <v>74</v>
      </c>
      <c r="EF25" s="190"/>
      <c r="EG25" s="190"/>
      <c r="EH25" s="196"/>
      <c r="EI25" s="197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778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778</v>
      </c>
      <c r="O26" s="155">
        <v>2</v>
      </c>
      <c r="P26" s="192" t="s">
        <v>73</v>
      </c>
      <c r="Q26" s="198"/>
      <c r="R26" s="198"/>
      <c r="S26" s="199"/>
      <c r="T26" s="200" t="s">
        <v>778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778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778</v>
      </c>
      <c r="AJ26" s="155">
        <v>2</v>
      </c>
      <c r="AK26" s="192" t="s">
        <v>73</v>
      </c>
      <c r="AL26" s="198"/>
      <c r="AM26" s="198"/>
      <c r="AN26" s="199"/>
      <c r="AO26" s="200" t="s">
        <v>778</v>
      </c>
      <c r="AQ26" s="155">
        <v>2</v>
      </c>
      <c r="AR26" s="192" t="s">
        <v>73</v>
      </c>
      <c r="AS26" s="198"/>
      <c r="AT26" s="198"/>
      <c r="AU26" s="199"/>
      <c r="AV26" s="200" t="s">
        <v>778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778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778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778</v>
      </c>
      <c r="BR26" s="52"/>
      <c r="BS26" s="10">
        <v>2</v>
      </c>
      <c r="BT26" s="612" t="s">
        <v>73</v>
      </c>
      <c r="BU26" s="614"/>
      <c r="BV26" s="614"/>
      <c r="BW26" s="615"/>
      <c r="BX26" s="595" t="s">
        <v>778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778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778</v>
      </c>
      <c r="CN26" s="155">
        <v>2</v>
      </c>
      <c r="CO26" s="192" t="s">
        <v>73</v>
      </c>
      <c r="CP26" s="198"/>
      <c r="CQ26" s="198"/>
      <c r="CR26" s="199"/>
      <c r="CS26" s="200" t="s">
        <v>778</v>
      </c>
      <c r="CU26" s="155">
        <v>2</v>
      </c>
      <c r="CV26" s="192" t="s">
        <v>73</v>
      </c>
      <c r="CW26" s="198"/>
      <c r="CX26" s="198"/>
      <c r="CY26" s="199"/>
      <c r="CZ26" s="200" t="s">
        <v>778</v>
      </c>
      <c r="DB26" s="155">
        <v>2</v>
      </c>
      <c r="DC26" s="192" t="s">
        <v>73</v>
      </c>
      <c r="DD26" s="198"/>
      <c r="DE26" s="198"/>
      <c r="DF26" s="199"/>
      <c r="DG26" s="200" t="s">
        <v>778</v>
      </c>
      <c r="DI26" s="155">
        <v>2</v>
      </c>
      <c r="DJ26" s="192" t="s">
        <v>73</v>
      </c>
      <c r="DK26" s="198"/>
      <c r="DL26" s="198"/>
      <c r="DM26" s="199"/>
      <c r="DN26" s="200" t="s">
        <v>778</v>
      </c>
      <c r="DO26" s="178"/>
      <c r="DP26" s="155">
        <v>2</v>
      </c>
      <c r="DQ26" s="192" t="s">
        <v>73</v>
      </c>
      <c r="DR26" s="198"/>
      <c r="DS26" s="198"/>
      <c r="DT26" s="199"/>
      <c r="DU26" s="200" t="s">
        <v>778</v>
      </c>
      <c r="DV26" s="178"/>
      <c r="DW26" s="155">
        <v>2</v>
      </c>
      <c r="DX26" s="192" t="s">
        <v>73</v>
      </c>
      <c r="DY26" s="198"/>
      <c r="DZ26" s="198"/>
      <c r="EA26" s="199"/>
      <c r="EB26" s="200" t="s">
        <v>778</v>
      </c>
      <c r="ED26" s="155">
        <v>2</v>
      </c>
      <c r="EE26" s="192" t="s">
        <v>73</v>
      </c>
      <c r="EF26" s="198"/>
      <c r="EG26" s="198"/>
      <c r="EH26" s="199"/>
      <c r="EI26" s="200" t="s">
        <v>778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1985.5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2034.3433</v>
      </c>
      <c r="O27" s="155">
        <v>3</v>
      </c>
      <c r="P27" s="165" t="s">
        <v>28</v>
      </c>
      <c r="Q27" s="166"/>
      <c r="R27" s="166"/>
      <c r="S27" s="166"/>
      <c r="T27" s="321">
        <f>M27</f>
        <v>2034.3433</v>
      </c>
      <c r="U27" s="215"/>
      <c r="V27" s="155">
        <v>3</v>
      </c>
      <c r="W27" s="165" t="s">
        <v>28</v>
      </c>
      <c r="X27" s="166"/>
      <c r="Y27" s="166"/>
      <c r="Z27" s="166"/>
      <c r="AA27" s="321">
        <f>T27</f>
        <v>2034.3433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AA27*1.038</f>
        <v>2111.6483453999999</v>
      </c>
      <c r="AJ27" s="155">
        <v>3</v>
      </c>
      <c r="AK27" s="165" t="s">
        <v>28</v>
      </c>
      <c r="AL27" s="166"/>
      <c r="AM27" s="166"/>
      <c r="AN27" s="166"/>
      <c r="AO27" s="321">
        <f>AH27</f>
        <v>2111.6483453999999</v>
      </c>
      <c r="AQ27" s="155">
        <v>3</v>
      </c>
      <c r="AR27" s="165" t="s">
        <v>28</v>
      </c>
      <c r="AS27" s="166"/>
      <c r="AT27" s="166"/>
      <c r="AU27" s="166"/>
      <c r="AV27" s="376">
        <f>AO27*1.0379</f>
        <v>2191.67981769066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2191.67981769066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2191.67981769066</v>
      </c>
      <c r="BK27" s="40"/>
      <c r="BL27" s="10">
        <v>3</v>
      </c>
      <c r="BM27" s="105" t="s">
        <v>28</v>
      </c>
      <c r="BN27" s="106"/>
      <c r="BO27" s="106"/>
      <c r="BP27" s="106"/>
      <c r="BQ27" s="376">
        <f>AV27*1.0624</f>
        <v>2328.4406383145574</v>
      </c>
      <c r="BR27" s="40"/>
      <c r="BS27" s="10">
        <v>3</v>
      </c>
      <c r="BT27" s="105" t="s">
        <v>28</v>
      </c>
      <c r="BU27" s="106"/>
      <c r="BV27" s="106"/>
      <c r="BW27" s="106"/>
      <c r="BX27" s="478">
        <f>BQ27</f>
        <v>2328.4406383145574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2328.4406383145574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2328.4406383145574</v>
      </c>
      <c r="CN27" s="155">
        <v>3</v>
      </c>
      <c r="CO27" s="165" t="s">
        <v>28</v>
      </c>
      <c r="CP27" s="166"/>
      <c r="CQ27" s="166"/>
      <c r="CR27" s="166"/>
      <c r="CS27" s="376">
        <f>BX27+AV27*0.0623</f>
        <v>2464.9822909566856</v>
      </c>
      <c r="CU27" s="155">
        <v>3</v>
      </c>
      <c r="CV27" s="165" t="s">
        <v>28</v>
      </c>
      <c r="CW27" s="166"/>
      <c r="CX27" s="166"/>
      <c r="CY27" s="166"/>
      <c r="CZ27" s="321">
        <f>CE27+BC27*0.0623</f>
        <v>2464.9822909566856</v>
      </c>
      <c r="DB27" s="155">
        <v>3</v>
      </c>
      <c r="DC27" s="165" t="s">
        <v>28</v>
      </c>
      <c r="DD27" s="166"/>
      <c r="DE27" s="166"/>
      <c r="DF27" s="166"/>
      <c r="DG27" s="376">
        <f>$CZ$27*1.0433</f>
        <v>2571.7160241551096</v>
      </c>
      <c r="DI27" s="155">
        <v>3</v>
      </c>
      <c r="DJ27" s="165" t="s">
        <v>28</v>
      </c>
      <c r="DK27" s="166"/>
      <c r="DL27" s="166"/>
      <c r="DM27" s="166"/>
      <c r="DN27" s="321">
        <f>$CZ$27*1.0433</f>
        <v>2571.7160241551096</v>
      </c>
      <c r="DO27" s="40"/>
      <c r="DP27" s="155">
        <v>3</v>
      </c>
      <c r="DQ27" s="165" t="s">
        <v>28</v>
      </c>
      <c r="DR27" s="166"/>
      <c r="DS27" s="166"/>
      <c r="DT27" s="166"/>
      <c r="DU27" s="321">
        <f>$CZ$27*1.0433</f>
        <v>2571.7160241551096</v>
      </c>
      <c r="DV27" s="175"/>
      <c r="DW27" s="155">
        <v>3</v>
      </c>
      <c r="DX27" s="165" t="s">
        <v>28</v>
      </c>
      <c r="DY27" s="166"/>
      <c r="DZ27" s="166"/>
      <c r="EA27" s="166"/>
      <c r="EB27" s="376">
        <f>DU27*1.0386</f>
        <v>2670.9842626874965</v>
      </c>
      <c r="ED27" s="155">
        <v>3</v>
      </c>
      <c r="EE27" s="165" t="s">
        <v>28</v>
      </c>
      <c r="EF27" s="166"/>
      <c r="EG27" s="166"/>
      <c r="EH27" s="166"/>
      <c r="EI27" s="321">
        <f>EB27</f>
        <v>2670.9842626874965</v>
      </c>
    </row>
    <row r="28" spans="1:139" ht="25.5" x14ac:dyDescent="0.2">
      <c r="A28" s="155">
        <v>4</v>
      </c>
      <c r="B28" s="165" t="s">
        <v>5</v>
      </c>
      <c r="C28" s="166"/>
      <c r="D28" s="166"/>
      <c r="E28" s="167"/>
      <c r="F28" s="323" t="s">
        <v>789</v>
      </c>
      <c r="G28" s="215"/>
      <c r="H28" s="155">
        <v>4</v>
      </c>
      <c r="I28" s="165" t="s">
        <v>5</v>
      </c>
      <c r="J28" s="166"/>
      <c r="K28" s="166"/>
      <c r="L28" s="167"/>
      <c r="M28" s="323" t="s">
        <v>789</v>
      </c>
      <c r="O28" s="155">
        <v>4</v>
      </c>
      <c r="P28" s="165" t="s">
        <v>5</v>
      </c>
      <c r="Q28" s="166"/>
      <c r="R28" s="166"/>
      <c r="S28" s="167"/>
      <c r="T28" s="323" t="s">
        <v>789</v>
      </c>
      <c r="U28" s="215"/>
      <c r="V28" s="155">
        <v>4</v>
      </c>
      <c r="W28" s="165" t="s">
        <v>5</v>
      </c>
      <c r="X28" s="166"/>
      <c r="Y28" s="166"/>
      <c r="Z28" s="167"/>
      <c r="AA28" s="323" t="s">
        <v>789</v>
      </c>
      <c r="AB28" s="215"/>
      <c r="AC28" s="155">
        <v>4</v>
      </c>
      <c r="AD28" s="165" t="s">
        <v>5</v>
      </c>
      <c r="AE28" s="166"/>
      <c r="AF28" s="166"/>
      <c r="AG28" s="167"/>
      <c r="AH28" s="323" t="s">
        <v>789</v>
      </c>
      <c r="AJ28" s="155">
        <v>4</v>
      </c>
      <c r="AK28" s="165" t="s">
        <v>5</v>
      </c>
      <c r="AL28" s="166"/>
      <c r="AM28" s="166"/>
      <c r="AN28" s="167"/>
      <c r="AO28" s="323" t="s">
        <v>789</v>
      </c>
      <c r="AQ28" s="155">
        <v>4</v>
      </c>
      <c r="AR28" s="165" t="s">
        <v>5</v>
      </c>
      <c r="AS28" s="166"/>
      <c r="AT28" s="166"/>
      <c r="AU28" s="167"/>
      <c r="AV28" s="323" t="s">
        <v>789</v>
      </c>
      <c r="AW28" s="426"/>
      <c r="AX28" s="155">
        <v>4</v>
      </c>
      <c r="AY28" s="165" t="s">
        <v>5</v>
      </c>
      <c r="AZ28" s="166"/>
      <c r="BA28" s="166"/>
      <c r="BB28" s="167"/>
      <c r="BC28" s="323" t="s">
        <v>789</v>
      </c>
      <c r="BD28" s="523"/>
      <c r="BE28" s="10">
        <v>4</v>
      </c>
      <c r="BF28" s="105" t="s">
        <v>5</v>
      </c>
      <c r="BG28" s="106"/>
      <c r="BH28" s="106"/>
      <c r="BI28" s="107"/>
      <c r="BJ28" s="617" t="s">
        <v>789</v>
      </c>
      <c r="BK28" s="523"/>
      <c r="BL28" s="10">
        <v>4</v>
      </c>
      <c r="BM28" s="105" t="s">
        <v>5</v>
      </c>
      <c r="BN28" s="106"/>
      <c r="BO28" s="106"/>
      <c r="BP28" s="107"/>
      <c r="BQ28" s="617" t="s">
        <v>789</v>
      </c>
      <c r="BR28" s="523"/>
      <c r="BS28" s="10">
        <v>4</v>
      </c>
      <c r="BT28" s="105" t="s">
        <v>5</v>
      </c>
      <c r="BU28" s="106"/>
      <c r="BV28" s="106"/>
      <c r="BW28" s="107"/>
      <c r="BX28" s="617" t="s">
        <v>789</v>
      </c>
      <c r="BY28" s="523"/>
      <c r="BZ28" s="10">
        <v>4</v>
      </c>
      <c r="CA28" s="105" t="s">
        <v>5</v>
      </c>
      <c r="CB28" s="106"/>
      <c r="CC28" s="106"/>
      <c r="CD28" s="107"/>
      <c r="CE28" s="617" t="s">
        <v>789</v>
      </c>
      <c r="CF28" s="523"/>
      <c r="CG28" s="10">
        <v>4</v>
      </c>
      <c r="CH28" s="105" t="s">
        <v>5</v>
      </c>
      <c r="CI28" s="106"/>
      <c r="CJ28" s="106"/>
      <c r="CK28" s="107"/>
      <c r="CL28" s="617" t="s">
        <v>789</v>
      </c>
      <c r="CN28" s="155">
        <v>4</v>
      </c>
      <c r="CO28" s="165" t="s">
        <v>5</v>
      </c>
      <c r="CP28" s="166"/>
      <c r="CQ28" s="166"/>
      <c r="CR28" s="167"/>
      <c r="CS28" s="323" t="s">
        <v>789</v>
      </c>
      <c r="CU28" s="155">
        <v>4</v>
      </c>
      <c r="CV28" s="165" t="s">
        <v>5</v>
      </c>
      <c r="CW28" s="166"/>
      <c r="CX28" s="166"/>
      <c r="CY28" s="167"/>
      <c r="CZ28" s="323" t="s">
        <v>789</v>
      </c>
      <c r="DB28" s="155">
        <v>4</v>
      </c>
      <c r="DC28" s="165" t="s">
        <v>5</v>
      </c>
      <c r="DD28" s="166"/>
      <c r="DE28" s="166"/>
      <c r="DF28" s="167"/>
      <c r="DG28" s="323" t="s">
        <v>789</v>
      </c>
      <c r="DI28" s="155">
        <v>4</v>
      </c>
      <c r="DJ28" s="165" t="s">
        <v>5</v>
      </c>
      <c r="DK28" s="166"/>
      <c r="DL28" s="166"/>
      <c r="DM28" s="167"/>
      <c r="DN28" s="323" t="s">
        <v>789</v>
      </c>
      <c r="DO28" s="426"/>
      <c r="DP28" s="155">
        <v>4</v>
      </c>
      <c r="DQ28" s="165" t="s">
        <v>5</v>
      </c>
      <c r="DR28" s="166"/>
      <c r="DS28" s="166"/>
      <c r="DT28" s="167"/>
      <c r="DU28" s="323" t="s">
        <v>789</v>
      </c>
      <c r="DV28" s="426"/>
      <c r="DW28" s="155">
        <v>4</v>
      </c>
      <c r="DX28" s="165" t="s">
        <v>5</v>
      </c>
      <c r="DY28" s="166"/>
      <c r="DZ28" s="166"/>
      <c r="EA28" s="167"/>
      <c r="EB28" s="323" t="s">
        <v>789</v>
      </c>
      <c r="ED28" s="155">
        <v>4</v>
      </c>
      <c r="EE28" s="165" t="s">
        <v>5</v>
      </c>
      <c r="EF28" s="166"/>
      <c r="EG28" s="166"/>
      <c r="EH28" s="167"/>
      <c r="EI28" s="323" t="s">
        <v>789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R29" s="524"/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55">
        <v>5</v>
      </c>
      <c r="CO29" s="165" t="s">
        <v>6</v>
      </c>
      <c r="CP29" s="166"/>
      <c r="CQ29" s="166"/>
      <c r="CR29" s="167"/>
      <c r="CS29" s="322" t="s">
        <v>985</v>
      </c>
      <c r="CU29" s="155">
        <v>5</v>
      </c>
      <c r="CV29" s="165" t="s">
        <v>6</v>
      </c>
      <c r="CW29" s="166"/>
      <c r="CX29" s="166"/>
      <c r="CY29" s="167"/>
      <c r="CZ29" s="322" t="s">
        <v>985</v>
      </c>
      <c r="DB29" s="155">
        <v>5</v>
      </c>
      <c r="DC29" s="165" t="s">
        <v>6</v>
      </c>
      <c r="DD29" s="166"/>
      <c r="DE29" s="166"/>
      <c r="DF29" s="167"/>
      <c r="DG29" s="322" t="s">
        <v>1048</v>
      </c>
      <c r="DI29" s="155">
        <v>5</v>
      </c>
      <c r="DJ29" s="165" t="s">
        <v>6</v>
      </c>
      <c r="DK29" s="166"/>
      <c r="DL29" s="166"/>
      <c r="DM29" s="167"/>
      <c r="DN29" s="322" t="s">
        <v>1048</v>
      </c>
      <c r="DO29" s="427"/>
      <c r="DP29" s="155">
        <v>5</v>
      </c>
      <c r="DQ29" s="165" t="s">
        <v>6</v>
      </c>
      <c r="DR29" s="166"/>
      <c r="DS29" s="166"/>
      <c r="DT29" s="167"/>
      <c r="DU29" s="322" t="s">
        <v>1048</v>
      </c>
      <c r="DV29" s="427"/>
      <c r="DW29" s="155">
        <v>5</v>
      </c>
      <c r="DX29" s="165" t="s">
        <v>6</v>
      </c>
      <c r="DY29" s="166"/>
      <c r="DZ29" s="166"/>
      <c r="EA29" s="167"/>
      <c r="EB29" s="322" t="s">
        <v>1050</v>
      </c>
      <c r="ED29" s="155">
        <v>5</v>
      </c>
      <c r="EE29" s="165" t="s">
        <v>6</v>
      </c>
      <c r="EF29" s="166"/>
      <c r="EG29" s="166"/>
      <c r="EH29" s="167"/>
      <c r="EI29" s="322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15"/>
      <c r="V30" s="156"/>
      <c r="W30" s="201"/>
      <c r="X30" s="201"/>
      <c r="Y30" s="1063" t="s">
        <v>764</v>
      </c>
      <c r="Z30" s="1062"/>
      <c r="AA30" s="38">
        <v>1045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159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R30" s="22"/>
      <c r="BS30" s="108"/>
      <c r="BT30" s="31"/>
      <c r="BU30" s="31"/>
      <c r="BV30" s="979" t="s">
        <v>877</v>
      </c>
      <c r="BW30" s="978"/>
      <c r="BX30" s="50">
        <v>1212</v>
      </c>
      <c r="BY30" s="22"/>
      <c r="BZ30" s="108"/>
      <c r="CA30" s="31"/>
      <c r="CB30" s="31"/>
      <c r="CC30" s="979" t="s">
        <v>877</v>
      </c>
      <c r="CD30" s="978"/>
      <c r="CE30" s="50">
        <v>1212</v>
      </c>
      <c r="CF30" s="22"/>
      <c r="CG30" s="108"/>
      <c r="CH30" s="31"/>
      <c r="CI30" s="31"/>
      <c r="CJ30" s="979" t="s">
        <v>877</v>
      </c>
      <c r="CK30" s="978"/>
      <c r="CL30" s="50">
        <v>1212</v>
      </c>
      <c r="CN30" s="156"/>
      <c r="CO30" s="201"/>
      <c r="CP30" s="201"/>
      <c r="CQ30" s="1063" t="s">
        <v>893</v>
      </c>
      <c r="CR30" s="1062"/>
      <c r="CS30" s="38">
        <v>1212</v>
      </c>
      <c r="CU30" s="156"/>
      <c r="CV30" s="201"/>
      <c r="CW30" s="201"/>
      <c r="CX30" s="1063" t="s">
        <v>1031</v>
      </c>
      <c r="CY30" s="1062"/>
      <c r="CZ30" s="38">
        <v>1302</v>
      </c>
      <c r="DB30" s="156"/>
      <c r="DC30" s="201"/>
      <c r="DD30" s="201"/>
      <c r="DE30" s="1063" t="s">
        <v>1031</v>
      </c>
      <c r="DF30" s="1062"/>
      <c r="DG30" s="38">
        <v>1320</v>
      </c>
      <c r="DI30" s="156"/>
      <c r="DJ30" s="201"/>
      <c r="DK30" s="201"/>
      <c r="DL30" s="1063" t="s">
        <v>1031</v>
      </c>
      <c r="DM30" s="1062"/>
      <c r="DN30" s="38">
        <v>1320</v>
      </c>
      <c r="DO30" s="159"/>
      <c r="DP30" s="156"/>
      <c r="DQ30" s="201"/>
      <c r="DR30" s="201"/>
      <c r="DS30" s="1063" t="s">
        <v>1031</v>
      </c>
      <c r="DT30" s="1062"/>
      <c r="DU30" s="38">
        <v>1320</v>
      </c>
      <c r="DV30" s="159"/>
      <c r="DW30" s="156"/>
      <c r="DX30" s="201"/>
      <c r="DY30" s="201"/>
      <c r="DZ30" s="1063" t="s">
        <v>1031</v>
      </c>
      <c r="EA30" s="1062"/>
      <c r="EB30" s="38">
        <v>1320</v>
      </c>
      <c r="ED30" s="156"/>
      <c r="EE30" s="201"/>
      <c r="EF30" s="201"/>
      <c r="EG30" s="1063" t="s">
        <v>1051</v>
      </c>
      <c r="EH30" s="1062"/>
      <c r="EI30" s="38">
        <v>1412</v>
      </c>
    </row>
    <row r="31" spans="1:139" s="7" customFormat="1" ht="13.5" x14ac:dyDescent="0.2">
      <c r="A31" s="216"/>
      <c r="B31" s="31"/>
      <c r="C31" s="217"/>
      <c r="D31" s="52"/>
      <c r="E31" s="52"/>
      <c r="F31" s="52"/>
      <c r="G31" s="215"/>
      <c r="H31" s="216"/>
      <c r="I31" s="31"/>
      <c r="J31" s="217"/>
      <c r="K31" s="52"/>
      <c r="L31" s="52"/>
      <c r="M31" s="52"/>
      <c r="O31" s="216"/>
      <c r="P31" s="31"/>
      <c r="Q31" s="217"/>
      <c r="R31" s="52"/>
      <c r="S31" s="52"/>
      <c r="T31" s="52"/>
      <c r="U31" s="215"/>
      <c r="V31" s="216"/>
      <c r="W31" s="31"/>
      <c r="X31" s="217"/>
      <c r="Y31" s="52"/>
      <c r="Z31" s="52"/>
      <c r="AA31" s="52"/>
      <c r="AB31" s="215"/>
      <c r="AC31" s="216"/>
      <c r="AD31" s="31"/>
      <c r="AE31" s="217"/>
      <c r="AF31" s="52"/>
      <c r="AG31" s="52"/>
      <c r="AH31" s="52"/>
      <c r="AJ31" s="216"/>
      <c r="AK31" s="31"/>
      <c r="AL31" s="217"/>
      <c r="AM31" s="52"/>
      <c r="AN31" s="52"/>
      <c r="AO31" s="52"/>
      <c r="AQ31" s="216"/>
      <c r="AR31" s="31"/>
      <c r="AS31" s="217"/>
      <c r="AT31" s="52"/>
      <c r="AU31" s="52"/>
      <c r="AV31" s="52"/>
      <c r="AW31" s="178"/>
      <c r="AX31" s="216"/>
      <c r="AY31" s="31"/>
      <c r="AZ31" s="217"/>
      <c r="BA31" s="52"/>
      <c r="BB31" s="52"/>
      <c r="BC31" s="52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R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R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R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R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R35" s="52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R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R37" s="52"/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1985.5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2034.3433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2034.3433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2034.3433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2111.6483453999999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2111.6483453999999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2191.67981769066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2191.67981769066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2191.67981769066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2328.4406383145574</v>
      </c>
      <c r="BR38" s="22"/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2328.4406383145574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2328.4406383145574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2328.4406383145574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2464.9822909566856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2464.9822909566856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2571.7160241551096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2571.7160241551096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2571.7160241551096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2670.9842626874965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2670.9842626874965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595.65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610.30299000000002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610.30299000000002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610.30299000000002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633.49450361999993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633.49450361999993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657.50394530719802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657.50394530719802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657.50394530719802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698.53219149436723</v>
      </c>
      <c r="BR39" s="22"/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698.53219149436723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698.53219149436723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698.53219149436723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739.4946872870056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739.4946872870056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771.51480724653288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771.51480724653288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771.51480724653288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801.29527880624892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801.29527880624892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R40" s="22"/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CS30*CR40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CZ30*CY40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DG30*DF40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DN30*DM40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DU30*DT40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EB30*EA40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EI30*EH40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R41" s="526"/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R42" s="22"/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R43" s="22"/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128.58580120775548</v>
      </c>
      <c r="DO43" s="22"/>
      <c r="DP43" s="10" t="s">
        <v>33</v>
      </c>
      <c r="DQ43" s="105" t="str">
        <f>DJ43</f>
        <v>Outros (triênio)</v>
      </c>
      <c r="DR43" s="106"/>
      <c r="DS43" s="107"/>
      <c r="DT43" s="1">
        <v>0.05</v>
      </c>
      <c r="DU43" s="50">
        <f>DU$38*DT$43</f>
        <v>128.58580120775548</v>
      </c>
      <c r="DV43" s="22"/>
      <c r="DW43" s="10" t="s">
        <v>33</v>
      </c>
      <c r="DX43" s="105" t="str">
        <f>DQ43</f>
        <v>Outros (triênio)</v>
      </c>
      <c r="DY43" s="106"/>
      <c r="DZ43" s="107"/>
      <c r="EA43" s="1">
        <v>0.05</v>
      </c>
      <c r="EB43" s="50">
        <f>EB$38*EA$43</f>
        <v>133.54921313437484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133.54921313437484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2581.15</v>
      </c>
      <c r="G44" s="215"/>
      <c r="H44" s="962" t="s">
        <v>21</v>
      </c>
      <c r="I44" s="963"/>
      <c r="J44" s="963"/>
      <c r="K44" s="963"/>
      <c r="L44" s="964"/>
      <c r="M44" s="11">
        <f>SUM(M38:M43)</f>
        <v>2644.6462900000001</v>
      </c>
      <c r="O44" s="962" t="s">
        <v>21</v>
      </c>
      <c r="P44" s="963"/>
      <c r="Q44" s="963"/>
      <c r="R44" s="963"/>
      <c r="S44" s="964"/>
      <c r="T44" s="11">
        <f>SUM(T38:T43)</f>
        <v>2644.6462900000001</v>
      </c>
      <c r="U44" s="215"/>
      <c r="V44" s="962" t="s">
        <v>21</v>
      </c>
      <c r="W44" s="963"/>
      <c r="X44" s="963"/>
      <c r="Y44" s="963"/>
      <c r="Z44" s="964"/>
      <c r="AA44" s="11">
        <f>SUM(AA38:AA43)</f>
        <v>2644.6462900000001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2745.1428490199996</v>
      </c>
      <c r="AJ44" s="962" t="s">
        <v>21</v>
      </c>
      <c r="AK44" s="963"/>
      <c r="AL44" s="963"/>
      <c r="AM44" s="963"/>
      <c r="AN44" s="964"/>
      <c r="AO44" s="11">
        <f>SUM(AO38:AO43)</f>
        <v>2745.1428490199996</v>
      </c>
      <c r="AQ44" s="962" t="s">
        <v>21</v>
      </c>
      <c r="AR44" s="963"/>
      <c r="AS44" s="963"/>
      <c r="AT44" s="963"/>
      <c r="AU44" s="964"/>
      <c r="AV44" s="11">
        <f>SUM(AV38:AV43)</f>
        <v>2849.1837629978581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2849.1837629978581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2849.1837629978581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3026.9728298089249</v>
      </c>
      <c r="BR44" s="40"/>
      <c r="BS44" s="962" t="s">
        <v>21</v>
      </c>
      <c r="BT44" s="963"/>
      <c r="BU44" s="963"/>
      <c r="BV44" s="963"/>
      <c r="BW44" s="964"/>
      <c r="BX44" s="11">
        <f>SUM(BX$38:BX$43)</f>
        <v>3026.9728298089249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3026.9728298089249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3026.9728298089249</v>
      </c>
      <c r="CN44" s="962" t="s">
        <v>21</v>
      </c>
      <c r="CO44" s="963"/>
      <c r="CP44" s="963"/>
      <c r="CQ44" s="963"/>
      <c r="CR44" s="964"/>
      <c r="CS44" s="11">
        <f>SUM(CS$38:CS$43)</f>
        <v>3204.4769782436911</v>
      </c>
      <c r="CU44" s="962" t="s">
        <v>21</v>
      </c>
      <c r="CV44" s="963"/>
      <c r="CW44" s="963"/>
      <c r="CX44" s="963"/>
      <c r="CY44" s="964"/>
      <c r="CZ44" s="11">
        <f>SUM(CZ$38:CZ$43)</f>
        <v>3204.4769782436911</v>
      </c>
      <c r="DB44" s="962" t="s">
        <v>21</v>
      </c>
      <c r="DC44" s="963"/>
      <c r="DD44" s="963"/>
      <c r="DE44" s="963"/>
      <c r="DF44" s="964"/>
      <c r="DG44" s="11">
        <f>SUM(DG$38:DG$43)</f>
        <v>3343.2308314016427</v>
      </c>
      <c r="DI44" s="962" t="s">
        <v>21</v>
      </c>
      <c r="DJ44" s="963"/>
      <c r="DK44" s="963"/>
      <c r="DL44" s="963"/>
      <c r="DM44" s="964"/>
      <c r="DN44" s="11">
        <f>SUM(DN$38:DN$43)</f>
        <v>3471.8166326093983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3471.8166326093983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3605.8287546281204</v>
      </c>
      <c r="ED44" s="962" t="s">
        <v>21</v>
      </c>
      <c r="EE44" s="963"/>
      <c r="EF44" s="963"/>
      <c r="EG44" s="963"/>
      <c r="EH44" s="964"/>
      <c r="EI44" s="11">
        <f>SUM(EI$38:EI$43)</f>
        <v>3605.8287546281204</v>
      </c>
    </row>
    <row r="45" spans="1:139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R45" s="495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R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R47" s="495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ht="12.75" customHeight="1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R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R49" s="33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ht="15" customHeight="1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R51" s="535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R52" s="40"/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215.09583333333333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220.38719083333334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220.38719083333334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220.38719083333334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228.76190408499997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228.76190408499997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237.43198024982149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237.43198024982149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237.43198024982149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252.24773581741039</v>
      </c>
      <c r="BR53" s="22"/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252.24773581741039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252.24773581741039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252.24773581741039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267.03974818697424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267.03974818697424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278.60256928347019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289.31805271744986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289.31805271744986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300.48572955234334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300.48572955234334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312.31914999999998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320.00220109000003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320.00220109000003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320.00220109000003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332.16228473141996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332.16228473141996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344.7512353227408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344.7512353227408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344.7512353227408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366.2637124068799</v>
      </c>
      <c r="BR54" s="22"/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366.2637124068799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366.2637124068799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366.2637124068799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387.74171436748662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387.74171436748662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404.53093059959878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420.08981254573717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420.08981254573717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436.30527931000256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436.30527931000256</v>
      </c>
    </row>
    <row r="55" spans="1:139" ht="15" customHeight="1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527.41498333333334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540.38939192333339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540.38939192333339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540.38939192333339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560.92418881641993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560.92418881641993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582.18321557256229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582.18321557256229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582.18321557256229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618.51144822429023</v>
      </c>
      <c r="BR55" s="40"/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618.51144822429023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618.51144822429023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618.51144822429023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654.78146255446086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654.78146255446086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683.13349988306891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709.40786526318698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709.40786526318698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736.79100886234596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736.79100886234596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87.972819219999991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90.136950572811998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90.136950572811998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90.136950572811998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93.562154694578837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93.562154694578837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97.108160357503394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97.108160357503394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97.108160357503394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103.16770956381161</v>
      </c>
      <c r="BR56" s="22"/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103.16770956381161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103.16770956381161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103.16770956381161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109.21754795408407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109.21754795408407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113.9466677804959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118.32923192589959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118.32923192589959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122.89674027823929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122.89674027823929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615.38780255333336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630.52634249614539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630.52634249614539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630.52634249614539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654.48634351099872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654.48634351099872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679.29137593006567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679.29137593006567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679.29137593006567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721.67915778810186</v>
      </c>
      <c r="BR57" s="40"/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721.67915778810186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721.67915778810186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721.67915778810186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763.99901050854487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763.99901050854487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797.08016766356479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827.73709718908663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827.73709718908663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859.68774914058531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859.68774914058531</v>
      </c>
    </row>
    <row r="58" spans="1:139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R58" s="495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ht="15" customHeight="1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R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2.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R60" s="535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R61" s="40"/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R62" s="22"/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64.528750000000002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66.116157250000001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66.116157250000001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66.116157250000001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68.628571225499996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68.628571225499996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71.229594074946462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71.229594074946462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71.229594074946462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75.674320745223127</v>
      </c>
      <c r="BR63" s="22"/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75.674320745223127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75.674320745223127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75.674320745223127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80.111924456092282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80.111924456092282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83.580770785041068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86.795415815234961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86.795415815234961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90.145718865703017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90.145718865703017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74.337119999999999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76.165813151999998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76.165813151999998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76.165813151999998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79.060114051775983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79.060114051775983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82.056492374338319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82.056492374338319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82.056492374338319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87.17681749849703</v>
      </c>
      <c r="BR64" s="22"/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87.17681749849703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87.17681749849703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87.17681749849703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92.288936973418302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92.288936973418302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96.285047944367307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99.988319019150666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99.988319019150666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103.84786813328986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103.84786813328986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38.71725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39.66969435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39.66969435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39.66969435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41.177142735299995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41.177142735299995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42.737756444967872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42.737756444967872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42.737756444967872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45.404592447133872</v>
      </c>
      <c r="BR65" s="22"/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45.404592447133872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45.404592447133872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45.404592447133872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48.067154673655367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48.067154673655367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50.148462471024636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52.077249489140975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52.077249489140975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54.087431319421803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54.087431319421803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25.811500000000002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26.4464629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26.4464629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26.4464629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27.451428490199998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27.451428490199998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28.491837629978583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28.491837629978583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28.491837629978583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30.269728298089248</v>
      </c>
      <c r="BR66" s="22"/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30.269728298089248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30.269728298089248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30.269728298089248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32.044769782436909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32.044769782436909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33.432308314016424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34.718166326093986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34.718166326093986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36.058287546281207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36.058287546281207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15.4869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15.867877740000001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15.867877740000001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15.867877740000001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16.470857094119999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16.470857094119999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17.095102577987149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17.095102577987149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17.095102577987149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18.16183697885355</v>
      </c>
      <c r="BR67" s="22"/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18.16183697885355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18.16183697885355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18.16183697885355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19.226861869462148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19.226861869462148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20.059384988409857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20.830899795656389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20.830899795656389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21.634972527768724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21.634972527768724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5.1623000000000001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5.2892925800000006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5.2892925800000006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5.2892925800000006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5.4902856980399992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5.4902856980399992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5.6983675259957165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5.6983675259957165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5.6983675259957165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6.0539456596178498</v>
      </c>
      <c r="BR68" s="22"/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6.0539456596178498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6.0539456596178498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6.0539456596178498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6.4089539564873821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6.4089539564873821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6.6864616628032856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6.9436332652187964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6.9436332652187964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7.2116575092562405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7.2116575092562405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206.49200000000002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211.5717032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211.5717032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211.5717032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219.61142792159998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219.61142792159998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227.93470103982867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227.93470103982867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227.93470103982867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242.15782638471399</v>
      </c>
      <c r="BR69" s="22"/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242.15782638471399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242.15782638471399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242.15782638471399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256.35815825949527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256.35815825949527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267.45846651213139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277.74533060875189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277.74533060875189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288.46630037024966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288.46630037024966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430.53582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441.12700117200001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441.12700117200001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441.12700117200001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457.88982721653588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457.88982721653588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475.24385166804279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475.24385166804279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475.24385166804279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504.89906801212868</v>
      </c>
      <c r="BR70" s="40"/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504.89906801212868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504.89906801212868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504.89906801212868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534.50675997104759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534.50675997104759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557.65090267779397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579.09901431924766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579.09901431924766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601.45223627197038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601.45223627197038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R71" s="488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R72" s="488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R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R74" s="490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R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215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215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215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175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R76" s="40"/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113" t="s">
        <v>83</v>
      </c>
      <c r="CO76" s="1021" t="s">
        <v>36</v>
      </c>
      <c r="CP76" s="1026"/>
      <c r="CQ76" s="113" t="s">
        <v>65</v>
      </c>
      <c r="CR76" s="113" t="s">
        <v>66</v>
      </c>
      <c r="CS76" s="114" t="s">
        <v>8</v>
      </c>
      <c r="CU76" s="113" t="s">
        <v>83</v>
      </c>
      <c r="CV76" s="1021" t="s">
        <v>36</v>
      </c>
      <c r="CW76" s="1026"/>
      <c r="CX76" s="113" t="s">
        <v>65</v>
      </c>
      <c r="CY76" s="113" t="s">
        <v>66</v>
      </c>
      <c r="CZ76" s="114" t="s">
        <v>8</v>
      </c>
      <c r="DB76" s="113" t="s">
        <v>83</v>
      </c>
      <c r="DC76" s="1021" t="s">
        <v>36</v>
      </c>
      <c r="DD76" s="1026"/>
      <c r="DE76" s="113" t="s">
        <v>65</v>
      </c>
      <c r="DF76" s="113" t="s">
        <v>66</v>
      </c>
      <c r="DG76" s="114" t="s">
        <v>8</v>
      </c>
      <c r="DI76" s="113" t="s">
        <v>83</v>
      </c>
      <c r="DJ76" s="1021" t="s">
        <v>36</v>
      </c>
      <c r="DK76" s="1026"/>
      <c r="DL76" s="113" t="s">
        <v>65</v>
      </c>
      <c r="DM76" s="113" t="s">
        <v>66</v>
      </c>
      <c r="DN76" s="114" t="s">
        <v>8</v>
      </c>
      <c r="DO76" s="175"/>
      <c r="DP76" s="113" t="s">
        <v>83</v>
      </c>
      <c r="DQ76" s="1021" t="s">
        <v>36</v>
      </c>
      <c r="DR76" s="1026"/>
      <c r="DS76" s="113" t="s">
        <v>65</v>
      </c>
      <c r="DT76" s="113" t="s">
        <v>66</v>
      </c>
      <c r="DU76" s="114" t="s">
        <v>8</v>
      </c>
      <c r="DV76" s="175"/>
      <c r="DW76" s="113" t="s">
        <v>83</v>
      </c>
      <c r="DX76" s="1021" t="s">
        <v>36</v>
      </c>
      <c r="DY76" s="1026"/>
      <c r="DZ76" s="113" t="s">
        <v>65</v>
      </c>
      <c r="EA76" s="113" t="s">
        <v>66</v>
      </c>
      <c r="EB76" s="114" t="s">
        <v>8</v>
      </c>
      <c r="ED76" s="113" t="s">
        <v>83</v>
      </c>
      <c r="EE76" s="1021" t="s">
        <v>36</v>
      </c>
      <c r="EF76" s="1026"/>
      <c r="EG76" s="113" t="s">
        <v>65</v>
      </c>
      <c r="EH76" s="113" t="s">
        <v>66</v>
      </c>
      <c r="EI76" s="114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159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R77" s="22"/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55" t="s">
        <v>22</v>
      </c>
      <c r="CO77" s="1027" t="s">
        <v>10</v>
      </c>
      <c r="CP77" s="1028"/>
      <c r="CQ77" s="161">
        <v>22</v>
      </c>
      <c r="CR77" s="162">
        <v>11</v>
      </c>
      <c r="CS77" s="38">
        <f>(CR77*CQ77)</f>
        <v>242</v>
      </c>
      <c r="CU77" s="155" t="s">
        <v>22</v>
      </c>
      <c r="CV77" s="1027" t="s">
        <v>10</v>
      </c>
      <c r="CW77" s="1028"/>
      <c r="CX77" s="161">
        <v>22</v>
      </c>
      <c r="CY77" s="162">
        <v>11</v>
      </c>
      <c r="CZ77" s="38">
        <f>(CY77*CX77)</f>
        <v>242</v>
      </c>
      <c r="DB77" s="155" t="s">
        <v>22</v>
      </c>
      <c r="DC77" s="1027" t="s">
        <v>10</v>
      </c>
      <c r="DD77" s="1028"/>
      <c r="DE77" s="161">
        <v>22</v>
      </c>
      <c r="DF77" s="162">
        <v>11</v>
      </c>
      <c r="DG77" s="38">
        <f>(DF77*DE77)</f>
        <v>242</v>
      </c>
      <c r="DI77" s="155" t="s">
        <v>22</v>
      </c>
      <c r="DJ77" s="1027" t="s">
        <v>10</v>
      </c>
      <c r="DK77" s="1028"/>
      <c r="DL77" s="161">
        <v>22</v>
      </c>
      <c r="DM77" s="162">
        <v>11</v>
      </c>
      <c r="DN77" s="38">
        <f>(DM77*DL77)</f>
        <v>242</v>
      </c>
      <c r="DO77" s="159"/>
      <c r="DP77" s="155" t="s">
        <v>22</v>
      </c>
      <c r="DQ77" s="1027" t="s">
        <v>10</v>
      </c>
      <c r="DR77" s="1028"/>
      <c r="DS77" s="161">
        <v>22</v>
      </c>
      <c r="DT77" s="162">
        <v>11</v>
      </c>
      <c r="DU77" s="38">
        <f>(DT77*DS77)</f>
        <v>242</v>
      </c>
      <c r="DV77" s="159"/>
      <c r="DW77" s="155" t="s">
        <v>22</v>
      </c>
      <c r="DX77" s="1027" t="s">
        <v>10</v>
      </c>
      <c r="DY77" s="1028"/>
      <c r="DZ77" s="161">
        <v>22</v>
      </c>
      <c r="EA77" s="162">
        <v>11</v>
      </c>
      <c r="EB77" s="38">
        <f>(EA77*DZ77)</f>
        <v>242</v>
      </c>
      <c r="ED77" s="155" t="s">
        <v>22</v>
      </c>
      <c r="EE77" s="1027" t="s">
        <v>10</v>
      </c>
      <c r="EF77" s="1028"/>
      <c r="EG77" s="161">
        <v>22</v>
      </c>
      <c r="EH77" s="162">
        <v>11</v>
      </c>
      <c r="EI77" s="38">
        <f>(EH77*EG77)</f>
        <v>242</v>
      </c>
    </row>
    <row r="78" spans="1:139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159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R78" s="22"/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55" t="s">
        <v>23</v>
      </c>
      <c r="CO78" s="1027" t="s">
        <v>984</v>
      </c>
      <c r="CP78" s="1028"/>
      <c r="CQ78" s="161">
        <v>22</v>
      </c>
      <c r="CR78" s="162">
        <f>21*0.91+5</f>
        <v>24.11</v>
      </c>
      <c r="CS78" s="38">
        <f>CQ78*CR78</f>
        <v>530.41999999999996</v>
      </c>
      <c r="CU78" s="155" t="s">
        <v>23</v>
      </c>
      <c r="CV78" s="1027" t="s">
        <v>984</v>
      </c>
      <c r="CW78" s="1028"/>
      <c r="CX78" s="161">
        <v>22</v>
      </c>
      <c r="CY78" s="162">
        <f>21*0.91+5</f>
        <v>24.11</v>
      </c>
      <c r="CZ78" s="38">
        <f>CX78*CY78</f>
        <v>530.41999999999996</v>
      </c>
      <c r="DB78" s="155" t="s">
        <v>23</v>
      </c>
      <c r="DC78" s="1027" t="s">
        <v>984</v>
      </c>
      <c r="DD78" s="1028"/>
      <c r="DE78" s="161">
        <v>22</v>
      </c>
      <c r="DF78" s="162">
        <f>24.25*0.91+5.75</f>
        <v>27.817499999999999</v>
      </c>
      <c r="DG78" s="38">
        <f>DE78*DF78</f>
        <v>611.98500000000001</v>
      </c>
      <c r="DI78" s="155" t="s">
        <v>23</v>
      </c>
      <c r="DJ78" s="1027" t="s">
        <v>984</v>
      </c>
      <c r="DK78" s="1028"/>
      <c r="DL78" s="161">
        <v>22</v>
      </c>
      <c r="DM78" s="162">
        <f>24.25*0.91+5.75</f>
        <v>27.817499999999999</v>
      </c>
      <c r="DN78" s="38">
        <f>DL78*DM78</f>
        <v>611.98500000000001</v>
      </c>
      <c r="DO78" s="159"/>
      <c r="DP78" s="155" t="s">
        <v>23</v>
      </c>
      <c r="DQ78" s="1027" t="s">
        <v>984</v>
      </c>
      <c r="DR78" s="1028"/>
      <c r="DS78" s="161">
        <v>22</v>
      </c>
      <c r="DT78" s="162">
        <f>24.25*0.91+5.75</f>
        <v>27.817499999999999</v>
      </c>
      <c r="DU78" s="38">
        <f>DS78*DT78</f>
        <v>611.98500000000001</v>
      </c>
      <c r="DV78" s="159"/>
      <c r="DW78" s="155" t="s">
        <v>23</v>
      </c>
      <c r="DX78" s="1027" t="s">
        <v>1081</v>
      </c>
      <c r="DY78" s="1028"/>
      <c r="DZ78" s="161">
        <v>22</v>
      </c>
      <c r="EA78" s="377">
        <f>'Téc. Eletrônica'!EE78</f>
        <v>28.931999999999999</v>
      </c>
      <c r="EB78" s="38">
        <f>DZ78*EA78</f>
        <v>636.50400000000002</v>
      </c>
      <c r="ED78" s="155" t="s">
        <v>23</v>
      </c>
      <c r="EE78" s="1027" t="s">
        <v>984</v>
      </c>
      <c r="EF78" s="1028"/>
      <c r="EG78" s="161">
        <v>22</v>
      </c>
      <c r="EH78" s="162">
        <f>EA78</f>
        <v>28.931999999999999</v>
      </c>
      <c r="EI78" s="38">
        <f>EG78*EH78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159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R79" s="22"/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55" t="s">
        <v>24</v>
      </c>
      <c r="CO79" s="165" t="s">
        <v>104</v>
      </c>
      <c r="CP79" s="166"/>
      <c r="CQ79" s="168"/>
      <c r="CR79" s="169"/>
      <c r="CS79" s="38">
        <v>0</v>
      </c>
      <c r="CU79" s="155" t="s">
        <v>24</v>
      </c>
      <c r="CV79" s="165" t="s">
        <v>104</v>
      </c>
      <c r="CW79" s="166"/>
      <c r="CX79" s="168"/>
      <c r="CY79" s="169"/>
      <c r="CZ79" s="38">
        <v>0</v>
      </c>
      <c r="DB79" s="155" t="s">
        <v>24</v>
      </c>
      <c r="DC79" s="165" t="s">
        <v>104</v>
      </c>
      <c r="DD79" s="166"/>
      <c r="DE79" s="168"/>
      <c r="DF79" s="169"/>
      <c r="DG79" s="38">
        <v>0</v>
      </c>
      <c r="DI79" s="155" t="s">
        <v>24</v>
      </c>
      <c r="DJ79" s="165" t="s">
        <v>104</v>
      </c>
      <c r="DK79" s="166"/>
      <c r="DL79" s="168"/>
      <c r="DM79" s="169"/>
      <c r="DN79" s="38">
        <v>0</v>
      </c>
      <c r="DO79" s="159"/>
      <c r="DP79" s="155" t="s">
        <v>24</v>
      </c>
      <c r="DQ79" s="165" t="s">
        <v>104</v>
      </c>
      <c r="DR79" s="166"/>
      <c r="DS79" s="168"/>
      <c r="DT79" s="169"/>
      <c r="DU79" s="38">
        <v>0</v>
      </c>
      <c r="DV79" s="159"/>
      <c r="DW79" s="155" t="s">
        <v>24</v>
      </c>
      <c r="DX79" s="165" t="s">
        <v>104</v>
      </c>
      <c r="DY79" s="166"/>
      <c r="DZ79" s="168"/>
      <c r="EA79" s="169"/>
      <c r="EB79" s="38">
        <v>0</v>
      </c>
      <c r="ED79" s="155" t="s">
        <v>24</v>
      </c>
      <c r="EE79" s="165" t="s">
        <v>104</v>
      </c>
      <c r="EF79" s="166"/>
      <c r="EG79" s="168"/>
      <c r="EH79" s="169"/>
      <c r="EI79" s="38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159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R80" s="22"/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55" t="s">
        <v>25</v>
      </c>
      <c r="CO80" s="1027" t="s">
        <v>59</v>
      </c>
      <c r="CP80" s="1028"/>
      <c r="CQ80" s="1028"/>
      <c r="CR80" s="1029"/>
      <c r="CS80" s="38">
        <v>0</v>
      </c>
      <c r="CU80" s="155" t="s">
        <v>25</v>
      </c>
      <c r="CV80" s="1027" t="s">
        <v>59</v>
      </c>
      <c r="CW80" s="1028"/>
      <c r="CX80" s="1028"/>
      <c r="CY80" s="1029"/>
      <c r="CZ80" s="38">
        <v>0</v>
      </c>
      <c r="DB80" s="155" t="s">
        <v>25</v>
      </c>
      <c r="DC80" s="1027" t="s">
        <v>59</v>
      </c>
      <c r="DD80" s="1028"/>
      <c r="DE80" s="1028"/>
      <c r="DF80" s="1029"/>
      <c r="DG80" s="38">
        <v>0</v>
      </c>
      <c r="DI80" s="155" t="s">
        <v>25</v>
      </c>
      <c r="DJ80" s="1027" t="s">
        <v>59</v>
      </c>
      <c r="DK80" s="1028"/>
      <c r="DL80" s="1028"/>
      <c r="DM80" s="1029"/>
      <c r="DN80" s="38">
        <v>0</v>
      </c>
      <c r="DO80" s="159"/>
      <c r="DP80" s="155" t="s">
        <v>25</v>
      </c>
      <c r="DQ80" s="1027" t="s">
        <v>59</v>
      </c>
      <c r="DR80" s="1028"/>
      <c r="DS80" s="1028"/>
      <c r="DT80" s="1029"/>
      <c r="DU80" s="38">
        <v>0</v>
      </c>
      <c r="DV80" s="159"/>
      <c r="DW80" s="155" t="s">
        <v>25</v>
      </c>
      <c r="DX80" s="1027" t="s">
        <v>59</v>
      </c>
      <c r="DY80" s="1028"/>
      <c r="DZ80" s="1028"/>
      <c r="EA80" s="1029"/>
      <c r="EB80" s="38">
        <v>0</v>
      </c>
      <c r="ED80" s="155" t="s">
        <v>25</v>
      </c>
      <c r="EE80" s="1027" t="s">
        <v>59</v>
      </c>
      <c r="EF80" s="1028"/>
      <c r="EG80" s="1028"/>
      <c r="EH80" s="1029"/>
      <c r="EI80" s="38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159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R81" s="22"/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55" t="s">
        <v>32</v>
      </c>
      <c r="CO81" s="1027" t="s">
        <v>57</v>
      </c>
      <c r="CP81" s="1028"/>
      <c r="CQ81" s="1028"/>
      <c r="CR81" s="1029"/>
      <c r="CS81" s="38">
        <v>13.5</v>
      </c>
      <c r="CU81" s="155" t="s">
        <v>32</v>
      </c>
      <c r="CV81" s="1027" t="s">
        <v>57</v>
      </c>
      <c r="CW81" s="1028"/>
      <c r="CX81" s="1028"/>
      <c r="CY81" s="1029"/>
      <c r="CZ81" s="38">
        <v>13.5</v>
      </c>
      <c r="DB81" s="155" t="s">
        <v>32</v>
      </c>
      <c r="DC81" s="1027" t="s">
        <v>57</v>
      </c>
      <c r="DD81" s="1028"/>
      <c r="DE81" s="1028"/>
      <c r="DF81" s="1029"/>
      <c r="DG81" s="38">
        <v>13.5</v>
      </c>
      <c r="DI81" s="155" t="s">
        <v>32</v>
      </c>
      <c r="DJ81" s="1027" t="s">
        <v>57</v>
      </c>
      <c r="DK81" s="1028"/>
      <c r="DL81" s="1028"/>
      <c r="DM81" s="1029"/>
      <c r="DN81" s="38">
        <v>13.5</v>
      </c>
      <c r="DO81" s="159"/>
      <c r="DP81" s="155" t="s">
        <v>32</v>
      </c>
      <c r="DQ81" s="1027" t="s">
        <v>57</v>
      </c>
      <c r="DR81" s="1028"/>
      <c r="DS81" s="1028"/>
      <c r="DT81" s="1029"/>
      <c r="DU81" s="38">
        <v>13.5</v>
      </c>
      <c r="DV81" s="159"/>
      <c r="DW81" s="155" t="s">
        <v>32</v>
      </c>
      <c r="DX81" s="1027" t="s">
        <v>57</v>
      </c>
      <c r="DY81" s="1028"/>
      <c r="DZ81" s="1028"/>
      <c r="EA81" s="1029"/>
      <c r="EB81" s="38">
        <v>13.5</v>
      </c>
      <c r="ED81" s="155" t="s">
        <v>32</v>
      </c>
      <c r="EE81" s="1027" t="s">
        <v>57</v>
      </c>
      <c r="EF81" s="1028"/>
      <c r="EG81" s="1028"/>
      <c r="EH81" s="1029"/>
      <c r="EI81" s="38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R82" s="22"/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R83" s="22"/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R84" s="40"/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SUM(CS77:CS83)</f>
        <v>785.92</v>
      </c>
      <c r="CU84" s="938" t="s">
        <v>40</v>
      </c>
      <c r="CV84" s="938"/>
      <c r="CW84" s="938"/>
      <c r="CX84" s="938"/>
      <c r="CY84" s="938"/>
      <c r="CZ84" s="11">
        <f>SUM(CZ77:CZ83)</f>
        <v>785.92</v>
      </c>
      <c r="DB84" s="938" t="s">
        <v>40</v>
      </c>
      <c r="DC84" s="938"/>
      <c r="DD84" s="938"/>
      <c r="DE84" s="938"/>
      <c r="DF84" s="938"/>
      <c r="DG84" s="11">
        <f>SUM(DG77:DG83)</f>
        <v>867.48500000000001</v>
      </c>
      <c r="DI84" s="938" t="s">
        <v>40</v>
      </c>
      <c r="DJ84" s="938"/>
      <c r="DK84" s="938"/>
      <c r="DL84" s="938"/>
      <c r="DM84" s="938"/>
      <c r="DN84" s="11">
        <f>SUM(DN77:DN83)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SUM(DU77:DU83)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SUM(EB77:EB83)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R85" s="535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R86" s="490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R87" s="491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R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R89" s="52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R90" s="40"/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615.38780255333336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630.52634249614539</v>
      </c>
      <c r="O91" s="10" t="s">
        <v>77</v>
      </c>
      <c r="P91" s="1116" t="s">
        <v>79</v>
      </c>
      <c r="Q91" s="1117"/>
      <c r="R91" s="1117"/>
      <c r="S91" s="1118"/>
      <c r="T91" s="11">
        <f>T57</f>
        <v>630.52634249614539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630.52634249614539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654.48634351099872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654.48634351099872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679.29137593006567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679.29137593006567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679.29137593006567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721.67915778810186</v>
      </c>
      <c r="BR91" s="40"/>
      <c r="BS91" s="10" t="s">
        <v>77</v>
      </c>
      <c r="BT91" s="1116" t="s">
        <v>79</v>
      </c>
      <c r="BU91" s="1117"/>
      <c r="BV91" s="1117"/>
      <c r="BW91" s="1118"/>
      <c r="BX91" s="11">
        <f>BX$57</f>
        <v>721.67915778810186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721.67915778810186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721.67915778810186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763.99901050854487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763.99901050854487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797.08016766356479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827.73709718908663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827.73709718908663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859.68774914058531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859.68774914058531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430.53582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441.12700117200001</v>
      </c>
      <c r="O92" s="10" t="s">
        <v>80</v>
      </c>
      <c r="P92" s="1116" t="s">
        <v>81</v>
      </c>
      <c r="Q92" s="1117"/>
      <c r="R92" s="1117"/>
      <c r="S92" s="1118"/>
      <c r="T92" s="11">
        <f>T70</f>
        <v>441.12700117200001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441.12700117200001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457.88982721653588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457.88982721653588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475.24385166804279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475.24385166804279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475.24385166804279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504.89906801212868</v>
      </c>
      <c r="BR92" s="40"/>
      <c r="BS92" s="10" t="s">
        <v>80</v>
      </c>
      <c r="BT92" s="1116" t="s">
        <v>81</v>
      </c>
      <c r="BU92" s="1117"/>
      <c r="BV92" s="1117"/>
      <c r="BW92" s="1118"/>
      <c r="BX92" s="11">
        <f>BX$70</f>
        <v>504.89906801212868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504.89906801212868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504.89906801212868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534.50675997104759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534.50675997104759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557.65090267779397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579.09901431924766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579.09901431924766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601.45223627197038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601.45223627197038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R93" s="40"/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1716.3546225533335</v>
      </c>
      <c r="G94" s="215"/>
      <c r="H94" s="922" t="s">
        <v>40</v>
      </c>
      <c r="I94" s="923"/>
      <c r="J94" s="923"/>
      <c r="K94" s="923"/>
      <c r="L94" s="924"/>
      <c r="M94" s="11">
        <f>SUM(M91:M93)</f>
        <v>1752.0723436681455</v>
      </c>
      <c r="O94" s="922" t="s">
        <v>40</v>
      </c>
      <c r="P94" s="923"/>
      <c r="Q94" s="923"/>
      <c r="R94" s="923"/>
      <c r="S94" s="924"/>
      <c r="T94" s="11">
        <f>SUM(T91:T93)</f>
        <v>1752.0723436681455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1752.0723436681455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1827.0623707275345</v>
      </c>
      <c r="AJ94" s="922" t="s">
        <v>40</v>
      </c>
      <c r="AK94" s="923"/>
      <c r="AL94" s="923"/>
      <c r="AM94" s="923"/>
      <c r="AN94" s="924"/>
      <c r="AO94" s="11">
        <f>SUM(AO91:AO93)</f>
        <v>1827.0623707275345</v>
      </c>
      <c r="AQ94" s="922" t="s">
        <v>40</v>
      </c>
      <c r="AR94" s="923"/>
      <c r="AS94" s="923"/>
      <c r="AT94" s="923"/>
      <c r="AU94" s="924"/>
      <c r="AV94" s="11">
        <f>SUM(AV91:AV93)</f>
        <v>1869.2214275981087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1869.2214275981087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1869.2214275981087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2012.4982258002306</v>
      </c>
      <c r="BR94" s="40"/>
      <c r="BS94" s="922" t="s">
        <v>40</v>
      </c>
      <c r="BT94" s="923"/>
      <c r="BU94" s="923"/>
      <c r="BV94" s="923"/>
      <c r="BW94" s="924"/>
      <c r="BX94" s="11">
        <f>SUM(BX$91:BX$93)</f>
        <v>2012.4982258002306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2012.4982258002306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2012.4982258002306</v>
      </c>
      <c r="CN94" s="922" t="s">
        <v>40</v>
      </c>
      <c r="CO94" s="923"/>
      <c r="CP94" s="923"/>
      <c r="CQ94" s="923"/>
      <c r="CR94" s="924"/>
      <c r="CS94" s="11">
        <f>SUM(CS$91:CS$93)</f>
        <v>2084.4257704795923</v>
      </c>
      <c r="CU94" s="922" t="s">
        <v>40</v>
      </c>
      <c r="CV94" s="923"/>
      <c r="CW94" s="923"/>
      <c r="CX94" s="923"/>
      <c r="CY94" s="924"/>
      <c r="CZ94" s="11">
        <f>SUM(CZ$91:CZ$93)</f>
        <v>2084.4257704795923</v>
      </c>
      <c r="DB94" s="922" t="s">
        <v>40</v>
      </c>
      <c r="DC94" s="923"/>
      <c r="DD94" s="923"/>
      <c r="DE94" s="923"/>
      <c r="DF94" s="924"/>
      <c r="DG94" s="11">
        <f>SUM(DG$91:DG$93)</f>
        <v>2222.2160703413588</v>
      </c>
      <c r="DI94" s="922" t="s">
        <v>40</v>
      </c>
      <c r="DJ94" s="923"/>
      <c r="DK94" s="923"/>
      <c r="DL94" s="923"/>
      <c r="DM94" s="924"/>
      <c r="DN94" s="11">
        <f>SUM(DN$91:DN$93)</f>
        <v>2274.3211115083345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2274.3211115083345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2353.1439854125556</v>
      </c>
      <c r="ED94" s="922" t="s">
        <v>40</v>
      </c>
      <c r="EE94" s="923"/>
      <c r="EF94" s="923"/>
      <c r="EG94" s="923"/>
      <c r="EH94" s="924"/>
      <c r="EI94" s="11">
        <f>SUM(EI$91:EI$93)</f>
        <v>2353.1439854125556</v>
      </c>
    </row>
    <row r="95" spans="1:139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R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R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R97" s="52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R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175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R99" s="40"/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113">
        <v>3</v>
      </c>
      <c r="CO99" s="1016" t="s">
        <v>43</v>
      </c>
      <c r="CP99" s="1016"/>
      <c r="CQ99" s="1016"/>
      <c r="CR99" s="113" t="s">
        <v>7</v>
      </c>
      <c r="CS99" s="114" t="s">
        <v>8</v>
      </c>
      <c r="CU99" s="113">
        <v>3</v>
      </c>
      <c r="CV99" s="1016" t="s">
        <v>43</v>
      </c>
      <c r="CW99" s="1016"/>
      <c r="CX99" s="1016"/>
      <c r="CY99" s="113" t="s">
        <v>7</v>
      </c>
      <c r="CZ99" s="114" t="s">
        <v>8</v>
      </c>
      <c r="DB99" s="113">
        <v>3</v>
      </c>
      <c r="DC99" s="1016" t="s">
        <v>43</v>
      </c>
      <c r="DD99" s="1016"/>
      <c r="DE99" s="1016"/>
      <c r="DF99" s="113" t="s">
        <v>7</v>
      </c>
      <c r="DG99" s="114" t="s">
        <v>8</v>
      </c>
      <c r="DI99" s="113">
        <v>3</v>
      </c>
      <c r="DJ99" s="1016" t="s">
        <v>43</v>
      </c>
      <c r="DK99" s="1016"/>
      <c r="DL99" s="1016"/>
      <c r="DM99" s="113" t="s">
        <v>7</v>
      </c>
      <c r="DN99" s="114" t="s">
        <v>8</v>
      </c>
      <c r="DO99" s="175"/>
      <c r="DP99" s="113">
        <v>3</v>
      </c>
      <c r="DQ99" s="1016" t="s">
        <v>43</v>
      </c>
      <c r="DR99" s="1016"/>
      <c r="DS99" s="1016"/>
      <c r="DT99" s="113" t="s">
        <v>7</v>
      </c>
      <c r="DU99" s="114" t="s">
        <v>8</v>
      </c>
      <c r="DV99" s="175"/>
      <c r="DW99" s="113">
        <v>3</v>
      </c>
      <c r="DX99" s="1016" t="s">
        <v>43</v>
      </c>
      <c r="DY99" s="1016"/>
      <c r="DZ99" s="1016"/>
      <c r="EA99" s="113" t="s">
        <v>7</v>
      </c>
      <c r="EB99" s="114" t="s">
        <v>8</v>
      </c>
      <c r="ED99" s="113">
        <v>3</v>
      </c>
      <c r="EE99" s="1016" t="s">
        <v>43</v>
      </c>
      <c r="EF99" s="1016"/>
      <c r="EG99" s="1016"/>
      <c r="EH99" s="113" t="s">
        <v>7</v>
      </c>
      <c r="EI99" s="114" t="s">
        <v>8</v>
      </c>
    </row>
    <row r="100" spans="1:139" ht="12.75" customHeight="1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10.754791666666668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11.019359541666667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1.1019359541666669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11.019359541666667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11.438095204249999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1.1438095204249998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1.1871599012491076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1.1871599012491074</v>
      </c>
      <c r="BD100" s="159"/>
      <c r="BE100" s="10" t="s">
        <v>22</v>
      </c>
      <c r="BF100" s="939" t="s">
        <v>109</v>
      </c>
      <c r="BG100" s="939"/>
      <c r="BH100" s="939"/>
      <c r="BI100" s="606">
        <f>AG$100*10%</f>
        <v>4.1666666666666669E-4</v>
      </c>
      <c r="BJ100" s="50">
        <f>BI$100*BJ$44</f>
        <v>1.1871599012491076</v>
      </c>
      <c r="BK100" s="22"/>
      <c r="BL100" s="10" t="s">
        <v>22</v>
      </c>
      <c r="BM100" s="939" t="s">
        <v>109</v>
      </c>
      <c r="BN100" s="939"/>
      <c r="BO100" s="939"/>
      <c r="BP100" s="606">
        <f>AG$100*10%</f>
        <v>4.1666666666666669E-4</v>
      </c>
      <c r="BQ100" s="50">
        <f>BP100*BQ$44</f>
        <v>1.261238679087052</v>
      </c>
      <c r="BR100" s="22"/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1.261238679087052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1.261238679087052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1.261238679087052</v>
      </c>
      <c r="CN100" s="155" t="s">
        <v>22</v>
      </c>
      <c r="CO100" s="1012" t="s">
        <v>109</v>
      </c>
      <c r="CP100" s="1012"/>
      <c r="CQ100" s="1012"/>
      <c r="CR100" s="606">
        <f>1*(1/12)*0.05/10</f>
        <v>4.1666666666666664E-4</v>
      </c>
      <c r="CS100" s="38">
        <f>CR$100*$CS$44</f>
        <v>1.3351987409348711</v>
      </c>
      <c r="CU100" s="155" t="s">
        <v>22</v>
      </c>
      <c r="CV100" s="1012" t="s">
        <v>109</v>
      </c>
      <c r="CW100" s="1012"/>
      <c r="CX100" s="1012"/>
      <c r="CY100" s="606">
        <f>1*(1/12)*0.05/10</f>
        <v>4.1666666666666664E-4</v>
      </c>
      <c r="CZ100" s="38">
        <f>CY$100*$CZ$44</f>
        <v>1.3351987409348711</v>
      </c>
      <c r="DB100" s="155" t="s">
        <v>22</v>
      </c>
      <c r="DC100" s="1012" t="s">
        <v>109</v>
      </c>
      <c r="DD100" s="1012"/>
      <c r="DE100" s="1012"/>
      <c r="DF100" s="606">
        <f>1*(1/12)*0.05/10</f>
        <v>4.1666666666666664E-4</v>
      </c>
      <c r="DG100" s="38">
        <f>DF$100*$DG$44</f>
        <v>1.393012846417351</v>
      </c>
      <c r="DI100" s="155" t="s">
        <v>22</v>
      </c>
      <c r="DJ100" s="1012" t="s">
        <v>109</v>
      </c>
      <c r="DK100" s="1012"/>
      <c r="DL100" s="1012"/>
      <c r="DM100" s="606">
        <f>1*(1/12)*0.05/10</f>
        <v>4.1666666666666664E-4</v>
      </c>
      <c r="DN100" s="38">
        <f>DM$100*$DN$44</f>
        <v>1.4465902635872492</v>
      </c>
      <c r="DO100" s="159"/>
      <c r="DP100" s="155" t="s">
        <v>22</v>
      </c>
      <c r="DQ100" s="1012" t="s">
        <v>109</v>
      </c>
      <c r="DR100" s="1012"/>
      <c r="DS100" s="1012"/>
      <c r="DT100" s="606">
        <f>1*(1/12)*0.05/10</f>
        <v>4.1666666666666664E-4</v>
      </c>
      <c r="DU100" s="38">
        <f>DT$100*$DU$44</f>
        <v>1.4465902635872492</v>
      </c>
      <c r="DV100" s="159"/>
      <c r="DW100" s="155" t="s">
        <v>22</v>
      </c>
      <c r="DX100" s="1012" t="s">
        <v>109</v>
      </c>
      <c r="DY100" s="1012"/>
      <c r="DZ100" s="1012"/>
      <c r="EA100" s="606">
        <f>1*(1/12)*0.05/10</f>
        <v>4.1666666666666664E-4</v>
      </c>
      <c r="EB100" s="38">
        <f>EA$100*$EB$44</f>
        <v>1.5024286477617168</v>
      </c>
      <c r="ED100" s="155" t="s">
        <v>22</v>
      </c>
      <c r="EE100" s="1012" t="s">
        <v>109</v>
      </c>
      <c r="EF100" s="1012"/>
      <c r="EG100" s="1012"/>
      <c r="EH100" s="383">
        <f>(2*E100)/60+E100*10%</f>
        <v>5.5555555555555556E-4</v>
      </c>
      <c r="EI100" s="38">
        <f>EH$100*$EI$44</f>
        <v>2.0032381970156226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0.86038333333333339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0.88154876333333332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8.815487633333334E-2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0.88154876333333332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0.91504761633999987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9.1504761633999995E-2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9.4972792099928607E-2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9.4972792099928607E-2</v>
      </c>
      <c r="BD101" s="159"/>
      <c r="BE101" s="10" t="s">
        <v>23</v>
      </c>
      <c r="BF101" s="940" t="s">
        <v>110</v>
      </c>
      <c r="BG101" s="940"/>
      <c r="BH101" s="940"/>
      <c r="BI101" s="606">
        <f>BI$69*BI$100</f>
        <v>3.3333333333333335E-5</v>
      </c>
      <c r="BJ101" s="50">
        <f>BI$101*BJ$44</f>
        <v>9.4972792099928607E-2</v>
      </c>
      <c r="BK101" s="22"/>
      <c r="BL101" s="10" t="s">
        <v>23</v>
      </c>
      <c r="BM101" s="940" t="s">
        <v>110</v>
      </c>
      <c r="BN101" s="940"/>
      <c r="BO101" s="940"/>
      <c r="BP101" s="606">
        <f>BP$69*BP$100</f>
        <v>3.3333333333333335E-5</v>
      </c>
      <c r="BQ101" s="50">
        <f t="shared" ref="BQ101:BQ105" si="16">BP101*BQ$44</f>
        <v>0.10089909432696417</v>
      </c>
      <c r="BR101" s="22"/>
      <c r="BS101" s="10" t="s">
        <v>23</v>
      </c>
      <c r="BT101" s="940" t="s">
        <v>110</v>
      </c>
      <c r="BU101" s="940"/>
      <c r="BV101" s="940"/>
      <c r="BW101" s="606">
        <f>BW$69*BW$100</f>
        <v>3.3333333333333335E-5</v>
      </c>
      <c r="BX101" s="50">
        <f>BW$101*BX$44</f>
        <v>0.10089909432696417</v>
      </c>
      <c r="BY101" s="22"/>
      <c r="BZ101" s="10" t="s">
        <v>23</v>
      </c>
      <c r="CA101" s="940" t="s">
        <v>110</v>
      </c>
      <c r="CB101" s="940"/>
      <c r="CC101" s="940"/>
      <c r="CD101" s="606">
        <f>CD$69*CD$100</f>
        <v>3.3333333333333335E-5</v>
      </c>
      <c r="CE101" s="50">
        <f>CD$101*$CE$44</f>
        <v>0.10089909432696417</v>
      </c>
      <c r="CF101" s="22"/>
      <c r="CG101" s="10" t="s">
        <v>23</v>
      </c>
      <c r="CH101" s="940" t="s">
        <v>110</v>
      </c>
      <c r="CI101" s="940"/>
      <c r="CJ101" s="940"/>
      <c r="CK101" s="606">
        <f>CK$69*CK$100</f>
        <v>3.3333333333333335E-5</v>
      </c>
      <c r="CL101" s="50">
        <f>CK$101*$CL$44</f>
        <v>0.10089909432696417</v>
      </c>
      <c r="CN101" s="155" t="s">
        <v>23</v>
      </c>
      <c r="CO101" s="1017" t="s">
        <v>110</v>
      </c>
      <c r="CP101" s="1017"/>
      <c r="CQ101" s="1017"/>
      <c r="CR101" s="606">
        <f>CR69*CR100</f>
        <v>3.3333333333333335E-5</v>
      </c>
      <c r="CS101" s="38">
        <f>CR$101*$CS$44</f>
        <v>0.10681589927478971</v>
      </c>
      <c r="CU101" s="155" t="s">
        <v>23</v>
      </c>
      <c r="CV101" s="1017" t="s">
        <v>110</v>
      </c>
      <c r="CW101" s="1017"/>
      <c r="CX101" s="1017"/>
      <c r="CY101" s="606">
        <f>CY69*CY100</f>
        <v>3.3333333333333335E-5</v>
      </c>
      <c r="CZ101" s="38">
        <f>CY$101*$CZ$44</f>
        <v>0.10681589927478971</v>
      </c>
      <c r="DB101" s="155" t="s">
        <v>23</v>
      </c>
      <c r="DC101" s="1017" t="s">
        <v>110</v>
      </c>
      <c r="DD101" s="1017"/>
      <c r="DE101" s="1017"/>
      <c r="DF101" s="606">
        <f>DF69*DF100</f>
        <v>3.3333333333333335E-5</v>
      </c>
      <c r="DG101" s="38">
        <f>DF$101*$DG$44</f>
        <v>0.1114410277133881</v>
      </c>
      <c r="DI101" s="155" t="s">
        <v>23</v>
      </c>
      <c r="DJ101" s="1017" t="s">
        <v>110</v>
      </c>
      <c r="DK101" s="1017"/>
      <c r="DL101" s="1017"/>
      <c r="DM101" s="606">
        <f>DM69*DM100</f>
        <v>3.3333333333333335E-5</v>
      </c>
      <c r="DN101" s="38">
        <f>DM$101*$DN$44</f>
        <v>0.11572722108697996</v>
      </c>
      <c r="DO101" s="159"/>
      <c r="DP101" s="155" t="s">
        <v>23</v>
      </c>
      <c r="DQ101" s="1017" t="s">
        <v>110</v>
      </c>
      <c r="DR101" s="1017"/>
      <c r="DS101" s="1017"/>
      <c r="DT101" s="606">
        <f>DT69*DT100</f>
        <v>3.3333333333333335E-5</v>
      </c>
      <c r="DU101" s="38">
        <f>DT$101*$DU$44</f>
        <v>0.11572722108697996</v>
      </c>
      <c r="DV101" s="159"/>
      <c r="DW101" s="155" t="s">
        <v>23</v>
      </c>
      <c r="DX101" s="1017" t="s">
        <v>110</v>
      </c>
      <c r="DY101" s="1017"/>
      <c r="DZ101" s="1017"/>
      <c r="EA101" s="606">
        <f>EA69*EA100</f>
        <v>3.3333333333333335E-5</v>
      </c>
      <c r="EB101" s="38">
        <f>EA$101*$EB$44</f>
        <v>0.12019429182093735</v>
      </c>
      <c r="ED101" s="155" t="s">
        <v>23</v>
      </c>
      <c r="EE101" s="1017" t="s">
        <v>110</v>
      </c>
      <c r="EF101" s="1017"/>
      <c r="EG101" s="1017"/>
      <c r="EH101" s="606">
        <f>EH69*EH100</f>
        <v>4.4444444444444447E-5</v>
      </c>
      <c r="EI101" s="38">
        <f>EH$101*$EI$44</f>
        <v>0.1602590557612498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89.82401999999999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92.033690891999996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92.033690891999996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92.033690891999996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95.530971145895975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95.530971145895975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99.151594952325453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99.151594952325453</v>
      </c>
      <c r="BD102" s="159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99.151594952325453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 t="shared" si="16"/>
        <v>105.33865447735057</v>
      </c>
      <c r="BR102" s="22"/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105.33865447735057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105.33865447735057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105.33865447735057</v>
      </c>
      <c r="CN102" s="155" t="s">
        <v>24</v>
      </c>
      <c r="CO102" s="1017" t="s">
        <v>111</v>
      </c>
      <c r="CP102" s="1017"/>
      <c r="CQ102" s="1017"/>
      <c r="CR102" s="112">
        <f>(0.08*0.4*0.9)*(1+(5/56)+(5/56)+(5/56/3))</f>
        <v>3.4799999999999998E-2</v>
      </c>
      <c r="CS102" s="38">
        <f>CR$102*$CS$44</f>
        <v>111.51579884288044</v>
      </c>
      <c r="CU102" s="155" t="s">
        <v>24</v>
      </c>
      <c r="CV102" s="1017" t="s">
        <v>111</v>
      </c>
      <c r="CW102" s="1017"/>
      <c r="CX102" s="1017"/>
      <c r="CY102" s="112">
        <f>(0.08*0.4*0.9)*(1+(5/56)+(5/56)+(5/56/3))</f>
        <v>3.4799999999999998E-2</v>
      </c>
      <c r="CZ102" s="38">
        <f>CY$102*$CZ$44</f>
        <v>111.51579884288044</v>
      </c>
      <c r="DB102" s="155" t="s">
        <v>24</v>
      </c>
      <c r="DC102" s="1017" t="s">
        <v>111</v>
      </c>
      <c r="DD102" s="1017"/>
      <c r="DE102" s="1017"/>
      <c r="DF102" s="112">
        <f>(0.08*0.4*0.9)*(1+(5/56)+(5/56)+(5/56/3))</f>
        <v>3.4799999999999998E-2</v>
      </c>
      <c r="DG102" s="38">
        <f>DF$102*$DG$44</f>
        <v>116.34443293277715</v>
      </c>
      <c r="DI102" s="155" t="s">
        <v>24</v>
      </c>
      <c r="DJ102" s="1017" t="s">
        <v>111</v>
      </c>
      <c r="DK102" s="1017"/>
      <c r="DL102" s="1017"/>
      <c r="DM102" s="112">
        <f>(0.08*0.4*0.9)*(1+(5/56)+(5/56)+(5/56/3))</f>
        <v>3.4799999999999998E-2</v>
      </c>
      <c r="DN102" s="38">
        <f>DM$102*$DN$44</f>
        <v>120.81921881480706</v>
      </c>
      <c r="DO102" s="159"/>
      <c r="DP102" s="155" t="s">
        <v>24</v>
      </c>
      <c r="DQ102" s="1017" t="s">
        <v>111</v>
      </c>
      <c r="DR102" s="1017"/>
      <c r="DS102" s="1017"/>
      <c r="DT102" s="112">
        <f>(0.08*0.4*0.9)*(1+(5/56)+(5/56)+(5/56/3))</f>
        <v>3.4799999999999998E-2</v>
      </c>
      <c r="DU102" s="38">
        <f>DT$102*$DU$44</f>
        <v>120.81921881480706</v>
      </c>
      <c r="DV102" s="159"/>
      <c r="DW102" s="155" t="s">
        <v>24</v>
      </c>
      <c r="DX102" s="1017" t="s">
        <v>111</v>
      </c>
      <c r="DY102" s="1017"/>
      <c r="DZ102" s="1017"/>
      <c r="EA102" s="112">
        <f>(0.08*0.4*0.9)*(1+(5/56)+(5/56)+(5/56/3))</f>
        <v>3.4799999999999998E-2</v>
      </c>
      <c r="EB102" s="38">
        <f>EA$102*$EB$44</f>
        <v>125.48284066105857</v>
      </c>
      <c r="ED102" s="155" t="s">
        <v>24</v>
      </c>
      <c r="EE102" s="1017" t="s">
        <v>111</v>
      </c>
      <c r="EF102" s="1017"/>
      <c r="EG102" s="1017"/>
      <c r="EH102" s="112">
        <f>(0.08*0.4*0.9)*(1+(5/56)+(5/56)+(5/56/3))</f>
        <v>3.4799999999999998E-2</v>
      </c>
      <c r="EI102" s="38">
        <f>EH$102*$EI$44</f>
        <v>125.48284066105857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50.189027777777781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51.423677861111116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5.1423677861111114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51.423677861111116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53.377777619833324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5.3377777619833333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5.5400795391625026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5.5400795391625017</v>
      </c>
      <c r="BD103" s="159"/>
      <c r="BE103" s="10" t="s">
        <v>25</v>
      </c>
      <c r="BF103" s="940" t="s">
        <v>112</v>
      </c>
      <c r="BG103" s="940"/>
      <c r="BH103" s="940"/>
      <c r="BI103" s="606">
        <f>AG$103*10%</f>
        <v>1.9444444444444446E-3</v>
      </c>
      <c r="BJ103" s="50">
        <f>BI$103*BJ$44</f>
        <v>5.5400795391625026</v>
      </c>
      <c r="BK103" s="22"/>
      <c r="BL103" s="10" t="s">
        <v>25</v>
      </c>
      <c r="BM103" s="940" t="s">
        <v>112</v>
      </c>
      <c r="BN103" s="940"/>
      <c r="BO103" s="940"/>
      <c r="BP103" s="606">
        <f>AG$103*10%</f>
        <v>1.9444444444444446E-3</v>
      </c>
      <c r="BQ103" s="50">
        <f t="shared" si="16"/>
        <v>5.8857805024062433</v>
      </c>
      <c r="BR103" s="22"/>
      <c r="BS103" s="10" t="s">
        <v>25</v>
      </c>
      <c r="BT103" s="940" t="s">
        <v>112</v>
      </c>
      <c r="BU103" s="940"/>
      <c r="BV103" s="940"/>
      <c r="BW103" s="606">
        <f>AG$103*10%</f>
        <v>1.9444444444444446E-3</v>
      </c>
      <c r="BX103" s="50">
        <f>BW$103*BX$44</f>
        <v>5.8857805024062433</v>
      </c>
      <c r="BY103" s="22"/>
      <c r="BZ103" s="10" t="s">
        <v>25</v>
      </c>
      <c r="CA103" s="940" t="s">
        <v>112</v>
      </c>
      <c r="CB103" s="940"/>
      <c r="CC103" s="940"/>
      <c r="CD103" s="606">
        <f>AG$103*10%</f>
        <v>1.9444444444444446E-3</v>
      </c>
      <c r="CE103" s="50">
        <f>CD$103*$CE$44</f>
        <v>5.8857805024062433</v>
      </c>
      <c r="CF103" s="22"/>
      <c r="CG103" s="10" t="s">
        <v>25</v>
      </c>
      <c r="CH103" s="940" t="s">
        <v>112</v>
      </c>
      <c r="CI103" s="940"/>
      <c r="CJ103" s="940"/>
      <c r="CK103" s="606">
        <f>AG$103*10%</f>
        <v>1.9444444444444446E-3</v>
      </c>
      <c r="CL103" s="50">
        <f>CK$103*$CL$44</f>
        <v>5.8857805024062433</v>
      </c>
      <c r="CN103" s="155" t="s">
        <v>25</v>
      </c>
      <c r="CO103" s="1017" t="s">
        <v>112</v>
      </c>
      <c r="CP103" s="1017"/>
      <c r="CQ103" s="1017"/>
      <c r="CR103" s="606">
        <f>(7/30)/12/10</f>
        <v>1.9444444444444444E-3</v>
      </c>
      <c r="CS103" s="38">
        <f>CR$103*$CS$44</f>
        <v>6.2309274576960654</v>
      </c>
      <c r="CU103" s="155" t="s">
        <v>25</v>
      </c>
      <c r="CV103" s="1017" t="s">
        <v>112</v>
      </c>
      <c r="CW103" s="1017"/>
      <c r="CX103" s="1017"/>
      <c r="CY103" s="606">
        <f>(7/30)/12/10</f>
        <v>1.9444444444444444E-3</v>
      </c>
      <c r="CZ103" s="38">
        <f>CY$103*$CZ$44</f>
        <v>6.2309274576960654</v>
      </c>
      <c r="DB103" s="155" t="s">
        <v>25</v>
      </c>
      <c r="DC103" s="1017" t="s">
        <v>112</v>
      </c>
      <c r="DD103" s="1017"/>
      <c r="DE103" s="1017"/>
      <c r="DF103" s="606">
        <f>(7/30)/12/10</f>
        <v>1.9444444444444444E-3</v>
      </c>
      <c r="DG103" s="38">
        <f>DF$103*$DG$44</f>
        <v>6.5007266166143047</v>
      </c>
      <c r="DI103" s="155" t="s">
        <v>25</v>
      </c>
      <c r="DJ103" s="1017" t="s">
        <v>112</v>
      </c>
      <c r="DK103" s="1017"/>
      <c r="DL103" s="1017"/>
      <c r="DM103" s="383">
        <f>(3/60*(7/30)/12)+ 7/30/12/10</f>
        <v>2.9166666666666668E-3</v>
      </c>
      <c r="DN103" s="38">
        <f>DM$103*$DN$44</f>
        <v>10.126131845110745</v>
      </c>
      <c r="DO103" s="159"/>
      <c r="DP103" s="155" t="s">
        <v>25</v>
      </c>
      <c r="DQ103" s="1017" t="s">
        <v>112</v>
      </c>
      <c r="DR103" s="1017"/>
      <c r="DS103" s="1017"/>
      <c r="DT103" s="383">
        <f>(3/60*(7/30)/12)+ 7/30/12/10</f>
        <v>2.9166666666666668E-3</v>
      </c>
      <c r="DU103" s="38">
        <f>DT$103*$DU$44</f>
        <v>10.126131845110745</v>
      </c>
      <c r="DV103" s="159"/>
      <c r="DW103" s="155" t="s">
        <v>25</v>
      </c>
      <c r="DX103" s="1017" t="s">
        <v>112</v>
      </c>
      <c r="DY103" s="1017"/>
      <c r="DZ103" s="1017"/>
      <c r="EA103" s="606">
        <f>(3/60*(7/30)/12)+ 7/30/12/10</f>
        <v>2.9166666666666668E-3</v>
      </c>
      <c r="EB103" s="38">
        <f>EA$103*$EB$44</f>
        <v>10.517000534332018</v>
      </c>
      <c r="ED103" s="155" t="s">
        <v>25</v>
      </c>
      <c r="EE103" s="1017" t="s">
        <v>112</v>
      </c>
      <c r="EF103" s="1017"/>
      <c r="EG103" s="1017"/>
      <c r="EH103" s="383">
        <f>(7/30)/12/10</f>
        <v>1.9444444444444444E-3</v>
      </c>
      <c r="EI103" s="38">
        <f>EH$103*$EI$44</f>
        <v>7.0113336895546778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8.3715298333333337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8.5774694672333336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0.85774694672333351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8.5774694672333336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8.9034133069881989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0.89034133069882004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0.92408526713230543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0.92408526713230532</v>
      </c>
      <c r="BD104" s="159"/>
      <c r="BE104" s="10" t="s">
        <v>32</v>
      </c>
      <c r="BF104" s="940" t="s">
        <v>129</v>
      </c>
      <c r="BG104" s="940"/>
      <c r="BH104" s="940"/>
      <c r="BI104" s="606">
        <f>BI$103*BI$70</f>
        <v>3.2433333333333337E-4</v>
      </c>
      <c r="BJ104" s="50">
        <f>BI$104*BJ$44</f>
        <v>0.92408526713230543</v>
      </c>
      <c r="BK104" s="22"/>
      <c r="BL104" s="10" t="s">
        <v>32</v>
      </c>
      <c r="BM104" s="940" t="s">
        <v>129</v>
      </c>
      <c r="BN104" s="940"/>
      <c r="BO104" s="940"/>
      <c r="BP104" s="606">
        <f>BP$103*BP$70</f>
        <v>3.2433333333333337E-4</v>
      </c>
      <c r="BQ104" s="50">
        <f t="shared" si="16"/>
        <v>0.98174818780136142</v>
      </c>
      <c r="BR104" s="22"/>
      <c r="BS104" s="10" t="s">
        <v>32</v>
      </c>
      <c r="BT104" s="940" t="s">
        <v>129</v>
      </c>
      <c r="BU104" s="940"/>
      <c r="BV104" s="940"/>
      <c r="BW104" s="606">
        <f>BW$103*BW$70</f>
        <v>3.2433333333333337E-4</v>
      </c>
      <c r="BX104" s="50">
        <f>BW$104*BX$44</f>
        <v>0.98174818780136142</v>
      </c>
      <c r="BY104" s="22"/>
      <c r="BZ104" s="10" t="s">
        <v>32</v>
      </c>
      <c r="CA104" s="940" t="s">
        <v>129</v>
      </c>
      <c r="CB104" s="940"/>
      <c r="CC104" s="940"/>
      <c r="CD104" s="606">
        <f>CD$103*CD$70</f>
        <v>3.2433333333333337E-4</v>
      </c>
      <c r="CE104" s="50">
        <f>CD$104*$CE$44</f>
        <v>0.98174818780136142</v>
      </c>
      <c r="CF104" s="22"/>
      <c r="CG104" s="10" t="s">
        <v>32</v>
      </c>
      <c r="CH104" s="940" t="s">
        <v>129</v>
      </c>
      <c r="CI104" s="940"/>
      <c r="CJ104" s="940"/>
      <c r="CK104" s="606">
        <f>CK$103*CK$70</f>
        <v>3.2433333333333337E-4</v>
      </c>
      <c r="CL104" s="50">
        <f>CK$104*$CL$44</f>
        <v>0.98174818780136142</v>
      </c>
      <c r="CN104" s="155" t="s">
        <v>32</v>
      </c>
      <c r="CO104" s="1017" t="s">
        <v>129</v>
      </c>
      <c r="CP104" s="1017"/>
      <c r="CQ104" s="1017"/>
      <c r="CR104" s="606">
        <f>CR103*CR70</f>
        <v>3.2433333333333332E-4</v>
      </c>
      <c r="CS104" s="38">
        <f>CR$104*$CS$44</f>
        <v>1.0393186999437038</v>
      </c>
      <c r="CU104" s="155" t="s">
        <v>32</v>
      </c>
      <c r="CV104" s="1017" t="s">
        <v>129</v>
      </c>
      <c r="CW104" s="1017"/>
      <c r="CX104" s="1017"/>
      <c r="CY104" s="606">
        <f>CY103*CY70</f>
        <v>3.2433333333333332E-4</v>
      </c>
      <c r="CZ104" s="38">
        <f>CY$104*$CZ$44</f>
        <v>1.0393186999437038</v>
      </c>
      <c r="DB104" s="155" t="s">
        <v>32</v>
      </c>
      <c r="DC104" s="1017" t="s">
        <v>129</v>
      </c>
      <c r="DD104" s="1017"/>
      <c r="DE104" s="1017"/>
      <c r="DF104" s="606">
        <f>DF103*DF70</f>
        <v>3.2433333333333332E-4</v>
      </c>
      <c r="DG104" s="38">
        <f>DF$104*$DG$44</f>
        <v>1.0843211996512661</v>
      </c>
      <c r="DI104" s="155" t="s">
        <v>32</v>
      </c>
      <c r="DJ104" s="1017" t="s">
        <v>129</v>
      </c>
      <c r="DK104" s="1017"/>
      <c r="DL104" s="1017"/>
      <c r="DM104" s="606">
        <f>DM103*DM70</f>
        <v>4.8650000000000001E-4</v>
      </c>
      <c r="DN104" s="38">
        <f>DM$104*$DN$44</f>
        <v>1.6890387917644722</v>
      </c>
      <c r="DO104" s="159"/>
      <c r="DP104" s="155" t="s">
        <v>32</v>
      </c>
      <c r="DQ104" s="1017" t="s">
        <v>129</v>
      </c>
      <c r="DR104" s="1017"/>
      <c r="DS104" s="1017"/>
      <c r="DT104" s="606">
        <f>DT103*DT70</f>
        <v>4.8650000000000001E-4</v>
      </c>
      <c r="DU104" s="38">
        <f>DT$104*$DU$44</f>
        <v>1.6890387917644722</v>
      </c>
      <c r="DV104" s="159"/>
      <c r="DW104" s="155" t="s">
        <v>32</v>
      </c>
      <c r="DX104" s="1017" t="s">
        <v>129</v>
      </c>
      <c r="DY104" s="1017"/>
      <c r="DZ104" s="1017"/>
      <c r="EA104" s="606">
        <f>EA103*EA70</f>
        <v>4.8650000000000001E-4</v>
      </c>
      <c r="EB104" s="38">
        <f>EA$104*$EB$44</f>
        <v>1.7542356891265807</v>
      </c>
      <c r="ED104" s="155" t="s">
        <v>32</v>
      </c>
      <c r="EE104" s="1017" t="s">
        <v>129</v>
      </c>
      <c r="EF104" s="1017"/>
      <c r="EG104" s="1017"/>
      <c r="EH104" s="606">
        <f>EH103*EH70</f>
        <v>3.2433333333333332E-4</v>
      </c>
      <c r="EI104" s="38">
        <f>EH$104*$EI$44</f>
        <v>1.1694904594177202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13.42198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13.752160708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13.752160708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13.752160708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14.274742814903997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14.274742814903997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14.815755567588862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14.815755567588862</v>
      </c>
      <c r="BD105" s="159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14.815755567588862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 t="shared" si="16"/>
        <v>15.740258715006409</v>
      </c>
      <c r="BR105" s="22"/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15.740258715006409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15.740258715006409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15.740258715006409</v>
      </c>
      <c r="CN105" s="155" t="s">
        <v>33</v>
      </c>
      <c r="CO105" s="1018" t="s">
        <v>113</v>
      </c>
      <c r="CP105" s="1019"/>
      <c r="CQ105" s="1020"/>
      <c r="CR105" s="112">
        <v>5.1999999999999998E-3</v>
      </c>
      <c r="CS105" s="38">
        <f>CR$105*$CS$44</f>
        <v>16.663280286867192</v>
      </c>
      <c r="CU105" s="155" t="s">
        <v>33</v>
      </c>
      <c r="CV105" s="1018" t="s">
        <v>113</v>
      </c>
      <c r="CW105" s="1019"/>
      <c r="CX105" s="1020"/>
      <c r="CY105" s="112">
        <v>5.1999999999999998E-3</v>
      </c>
      <c r="CZ105" s="38">
        <f>CY$105*$CZ$44</f>
        <v>16.663280286867192</v>
      </c>
      <c r="DB105" s="155" t="s">
        <v>33</v>
      </c>
      <c r="DC105" s="1018" t="s">
        <v>113</v>
      </c>
      <c r="DD105" s="1019"/>
      <c r="DE105" s="1020"/>
      <c r="DF105" s="112">
        <v>5.1999999999999998E-3</v>
      </c>
      <c r="DG105" s="38">
        <f>DF$105*$DG$44</f>
        <v>17.384800323288541</v>
      </c>
      <c r="DI105" s="155" t="s">
        <v>33</v>
      </c>
      <c r="DJ105" s="1018" t="s">
        <v>113</v>
      </c>
      <c r="DK105" s="1019"/>
      <c r="DL105" s="1020"/>
      <c r="DM105" s="112">
        <v>5.1999999999999998E-3</v>
      </c>
      <c r="DN105" s="38">
        <f>DM$105*$DN$44</f>
        <v>18.05344648956887</v>
      </c>
      <c r="DO105" s="159"/>
      <c r="DP105" s="155" t="s">
        <v>33</v>
      </c>
      <c r="DQ105" s="1018" t="s">
        <v>113</v>
      </c>
      <c r="DR105" s="1019"/>
      <c r="DS105" s="1020"/>
      <c r="DT105" s="112">
        <v>5.1999999999999998E-3</v>
      </c>
      <c r="DU105" s="38">
        <f>DT$105*$DU$44</f>
        <v>18.05344648956887</v>
      </c>
      <c r="DV105" s="159"/>
      <c r="DW105" s="155" t="s">
        <v>33</v>
      </c>
      <c r="DX105" s="1018" t="s">
        <v>113</v>
      </c>
      <c r="DY105" s="1019"/>
      <c r="DZ105" s="1020"/>
      <c r="EA105" s="112">
        <v>5.1999999999999998E-3</v>
      </c>
      <c r="EB105" s="38">
        <f>EA$105*$EB$44</f>
        <v>18.750309524066225</v>
      </c>
      <c r="ED105" s="155" t="s">
        <v>33</v>
      </c>
      <c r="EE105" s="1018" t="s">
        <v>113</v>
      </c>
      <c r="EF105" s="1019"/>
      <c r="EG105" s="1020"/>
      <c r="EH105" s="112">
        <v>5.1999999999999998E-3</v>
      </c>
      <c r="EI105" s="38">
        <f>EH$105*$EI$44</f>
        <v>18.750309524066225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173.42173261111108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177.68790723334445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112.97605716333445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177.68790723334445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184.44004770821147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117.26914733554112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121.71364801955818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121.71364801955816</v>
      </c>
      <c r="BD106" s="175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121.71364801955818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SUM(BQ100:BQ105)</f>
        <v>129.3085796559786</v>
      </c>
      <c r="BR106" s="40"/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129.3085796559786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129.3085796559786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129.3085796559786</v>
      </c>
      <c r="CN106" s="1021" t="s">
        <v>40</v>
      </c>
      <c r="CO106" s="1022"/>
      <c r="CP106" s="1022"/>
      <c r="CQ106" s="1023"/>
      <c r="CR106" s="115">
        <f>SUM(CR100:CR105)</f>
        <v>4.2718777777777772E-2</v>
      </c>
      <c r="CS106" s="114">
        <f>SUM(CS$100:CS105)</f>
        <v>136.89133992759707</v>
      </c>
      <c r="CU106" s="1021" t="s">
        <v>40</v>
      </c>
      <c r="CV106" s="1022"/>
      <c r="CW106" s="1022"/>
      <c r="CX106" s="1023"/>
      <c r="CY106" s="115">
        <f>SUM(CY100:CY105)</f>
        <v>4.2718777777777772E-2</v>
      </c>
      <c r="CZ106" s="114">
        <f>SUM(CZ$100:CZ105)</f>
        <v>136.89133992759707</v>
      </c>
      <c r="DB106" s="1021" t="s">
        <v>40</v>
      </c>
      <c r="DC106" s="1022"/>
      <c r="DD106" s="1022"/>
      <c r="DE106" s="1023"/>
      <c r="DF106" s="115">
        <f>SUM(DF100:DF105)</f>
        <v>4.2718777777777772E-2</v>
      </c>
      <c r="DG106" s="114">
        <f>SUM(DG$100:DG105)</f>
        <v>142.818734946462</v>
      </c>
      <c r="DI106" s="1021" t="s">
        <v>40</v>
      </c>
      <c r="DJ106" s="1022"/>
      <c r="DK106" s="1022"/>
      <c r="DL106" s="1023"/>
      <c r="DM106" s="115">
        <f>SUM(DM100:DM105)</f>
        <v>4.3853166666666665E-2</v>
      </c>
      <c r="DN106" s="114">
        <f>SUM(DN$100:DN105)</f>
        <v>152.25015342592536</v>
      </c>
      <c r="DO106" s="175"/>
      <c r="DP106" s="1021" t="s">
        <v>40</v>
      </c>
      <c r="DQ106" s="1022"/>
      <c r="DR106" s="1022"/>
      <c r="DS106" s="1023"/>
      <c r="DT106" s="115">
        <f>SUM(DT100:DT105)</f>
        <v>4.3853166666666665E-2</v>
      </c>
      <c r="DU106" s="114">
        <f>SUM(DU$100:DU105)</f>
        <v>152.25015342592536</v>
      </c>
      <c r="DV106" s="175"/>
      <c r="DW106" s="1021" t="s">
        <v>40</v>
      </c>
      <c r="DX106" s="1022"/>
      <c r="DY106" s="1022"/>
      <c r="DZ106" s="1023"/>
      <c r="EA106" s="115">
        <f>SUM(EA100:EA105)</f>
        <v>4.3853166666666665E-2</v>
      </c>
      <c r="EB106" s="114">
        <f>SUM(EB$100:EB105)</f>
        <v>158.12700934816604</v>
      </c>
      <c r="ED106" s="1021" t="s">
        <v>40</v>
      </c>
      <c r="EE106" s="1022"/>
      <c r="EF106" s="1022"/>
      <c r="EG106" s="1023"/>
      <c r="EH106" s="115">
        <f>SUM(EH100:EH105)</f>
        <v>4.2868777777777783E-2</v>
      </c>
      <c r="EI106" s="114">
        <f>SUM(EI$100:EI$105)</f>
        <v>154.57747158687408</v>
      </c>
    </row>
    <row r="107" spans="1:139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175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R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136"/>
      <c r="CO107" s="136"/>
      <c r="CP107" s="136"/>
      <c r="CQ107" s="136"/>
      <c r="CR107" s="136"/>
      <c r="CS107" s="175"/>
      <c r="CU107" s="136"/>
      <c r="CV107" s="136"/>
      <c r="CW107" s="136"/>
      <c r="CX107" s="136"/>
      <c r="CY107" s="136"/>
      <c r="CZ107" s="175"/>
      <c r="DB107" s="136"/>
      <c r="DC107" s="136"/>
      <c r="DD107" s="136"/>
      <c r="DE107" s="136"/>
      <c r="DF107" s="136"/>
      <c r="DG107" s="175"/>
      <c r="DI107" s="136"/>
      <c r="DJ107" s="136"/>
      <c r="DK107" s="136"/>
      <c r="DL107" s="136"/>
      <c r="DM107" s="136"/>
      <c r="DN107" s="175"/>
      <c r="DO107" s="175"/>
      <c r="DP107" s="136"/>
      <c r="DQ107" s="136"/>
      <c r="DR107" s="136"/>
      <c r="DS107" s="136"/>
      <c r="DT107" s="136"/>
      <c r="DU107" s="175"/>
      <c r="DV107" s="175"/>
      <c r="DW107" s="136"/>
      <c r="DX107" s="136"/>
      <c r="DY107" s="136"/>
      <c r="DZ107" s="136"/>
      <c r="EA107" s="136"/>
      <c r="EB107" s="175"/>
      <c r="ED107" s="136"/>
      <c r="EE107" s="136"/>
      <c r="EF107" s="136"/>
      <c r="EG107" s="136"/>
      <c r="EH107" s="136"/>
      <c r="EI107" s="175"/>
    </row>
    <row r="108" spans="1:139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175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R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136"/>
      <c r="CO108" s="136"/>
      <c r="CP108" s="136"/>
      <c r="CQ108" s="136"/>
      <c r="CR108" s="136"/>
      <c r="CS108" s="175"/>
      <c r="CU108" s="136"/>
      <c r="CV108" s="136"/>
      <c r="CW108" s="136"/>
      <c r="CX108" s="136"/>
      <c r="CY108" s="136"/>
      <c r="CZ108" s="175"/>
      <c r="DB108" s="136"/>
      <c r="DC108" s="136"/>
      <c r="DD108" s="136"/>
      <c r="DE108" s="136"/>
      <c r="DF108" s="136"/>
      <c r="DG108" s="175"/>
      <c r="DI108" s="136"/>
      <c r="DJ108" s="136"/>
      <c r="DK108" s="136"/>
      <c r="DL108" s="136"/>
      <c r="DM108" s="136"/>
      <c r="DN108" s="175"/>
      <c r="DO108" s="175"/>
      <c r="DP108" s="136"/>
      <c r="DQ108" s="136"/>
      <c r="DR108" s="136"/>
      <c r="DS108" s="136"/>
      <c r="DT108" s="136"/>
      <c r="DU108" s="175"/>
      <c r="DV108" s="175"/>
      <c r="DW108" s="136"/>
      <c r="DX108" s="136"/>
      <c r="DY108" s="136"/>
      <c r="DZ108" s="136"/>
      <c r="EA108" s="136"/>
      <c r="EB108" s="175"/>
      <c r="ED108" s="136"/>
      <c r="EE108" s="136"/>
      <c r="EF108" s="136"/>
      <c r="EG108" s="136"/>
      <c r="EH108" s="136"/>
      <c r="EI108" s="175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178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R109" s="52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1140" t="s">
        <v>114</v>
      </c>
      <c r="CO109" s="1140"/>
      <c r="CP109" s="1140"/>
      <c r="CQ109" s="1140"/>
      <c r="CR109" s="1140"/>
      <c r="CS109" s="1140"/>
      <c r="CU109" s="1140" t="s">
        <v>114</v>
      </c>
      <c r="CV109" s="1140"/>
      <c r="CW109" s="1140"/>
      <c r="CX109" s="1140"/>
      <c r="CY109" s="1140"/>
      <c r="CZ109" s="1140"/>
      <c r="DB109" s="1140" t="s">
        <v>114</v>
      </c>
      <c r="DC109" s="1140"/>
      <c r="DD109" s="1140"/>
      <c r="DE109" s="1140"/>
      <c r="DF109" s="1140"/>
      <c r="DG109" s="1140"/>
      <c r="DI109" s="1140" t="s">
        <v>114</v>
      </c>
      <c r="DJ109" s="1140"/>
      <c r="DK109" s="1140"/>
      <c r="DL109" s="1140"/>
      <c r="DM109" s="1140"/>
      <c r="DN109" s="1140"/>
      <c r="DO109" s="178"/>
      <c r="DP109" s="1140" t="s">
        <v>114</v>
      </c>
      <c r="DQ109" s="1140"/>
      <c r="DR109" s="1140"/>
      <c r="DS109" s="1140"/>
      <c r="DT109" s="1140"/>
      <c r="DU109" s="1140"/>
      <c r="DV109" s="178"/>
      <c r="DW109" s="1140" t="s">
        <v>114</v>
      </c>
      <c r="DX109" s="1140"/>
      <c r="DY109" s="1140"/>
      <c r="DZ109" s="1140"/>
      <c r="EA109" s="1140"/>
      <c r="EB109" s="1140"/>
      <c r="ED109" s="1140" t="s">
        <v>114</v>
      </c>
      <c r="EE109" s="1140"/>
      <c r="EF109" s="1140"/>
      <c r="EG109" s="1140"/>
      <c r="EH109" s="1140"/>
      <c r="EI109" s="1140"/>
    </row>
    <row r="110" spans="1:139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177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R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176"/>
      <c r="CO110" s="176"/>
      <c r="CP110" s="176"/>
      <c r="CQ110" s="176"/>
      <c r="CR110" s="176"/>
      <c r="CS110" s="177"/>
      <c r="CU110" s="176"/>
      <c r="CV110" s="176"/>
      <c r="CW110" s="176"/>
      <c r="CX110" s="176"/>
      <c r="CY110" s="176"/>
      <c r="CZ110" s="177"/>
      <c r="DB110" s="176"/>
      <c r="DC110" s="176"/>
      <c r="DD110" s="176"/>
      <c r="DE110" s="176"/>
      <c r="DF110" s="176"/>
      <c r="DG110" s="177"/>
      <c r="DI110" s="176"/>
      <c r="DJ110" s="176"/>
      <c r="DK110" s="176"/>
      <c r="DL110" s="176"/>
      <c r="DM110" s="176"/>
      <c r="DN110" s="177"/>
      <c r="DO110" s="177"/>
      <c r="DP110" s="176"/>
      <c r="DQ110" s="176"/>
      <c r="DR110" s="176"/>
      <c r="DS110" s="176"/>
      <c r="DT110" s="176"/>
      <c r="DU110" s="177"/>
      <c r="DV110" s="177"/>
      <c r="DW110" s="176"/>
      <c r="DX110" s="176"/>
      <c r="DY110" s="176"/>
      <c r="DZ110" s="176"/>
      <c r="EA110" s="176"/>
      <c r="EB110" s="177"/>
      <c r="ED110" s="176"/>
      <c r="EE110" s="176"/>
      <c r="EF110" s="176"/>
      <c r="EG110" s="176"/>
      <c r="EH110" s="176"/>
      <c r="EI110" s="177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178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R111" s="52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1140" t="s">
        <v>130</v>
      </c>
      <c r="CO111" s="1140"/>
      <c r="CP111" s="1140"/>
      <c r="CQ111" s="1140"/>
      <c r="CR111" s="1140"/>
      <c r="CS111" s="1140"/>
      <c r="CU111" s="1140" t="s">
        <v>130</v>
      </c>
      <c r="CV111" s="1140"/>
      <c r="CW111" s="1140"/>
      <c r="CX111" s="1140"/>
      <c r="CY111" s="1140"/>
      <c r="CZ111" s="1140"/>
      <c r="DB111" s="1140" t="s">
        <v>130</v>
      </c>
      <c r="DC111" s="1140"/>
      <c r="DD111" s="1140"/>
      <c r="DE111" s="1140"/>
      <c r="DF111" s="1140"/>
      <c r="DG111" s="1140"/>
      <c r="DI111" s="1140" t="s">
        <v>130</v>
      </c>
      <c r="DJ111" s="1140"/>
      <c r="DK111" s="1140"/>
      <c r="DL111" s="1140"/>
      <c r="DM111" s="1140"/>
      <c r="DN111" s="1140"/>
      <c r="DO111" s="178"/>
      <c r="DP111" s="1140" t="s">
        <v>130</v>
      </c>
      <c r="DQ111" s="1140"/>
      <c r="DR111" s="1140"/>
      <c r="DS111" s="1140"/>
      <c r="DT111" s="1140"/>
      <c r="DU111" s="1140"/>
      <c r="DV111" s="178"/>
      <c r="DW111" s="1140" t="s">
        <v>130</v>
      </c>
      <c r="DX111" s="1140"/>
      <c r="DY111" s="1140"/>
      <c r="DZ111" s="1140"/>
      <c r="EA111" s="1140"/>
      <c r="EB111" s="1140"/>
      <c r="ED111" s="1140" t="s">
        <v>130</v>
      </c>
      <c r="EE111" s="1140"/>
      <c r="EF111" s="1140"/>
      <c r="EG111" s="1140"/>
      <c r="EH111" s="1140"/>
      <c r="EI111" s="1140"/>
    </row>
    <row r="112" spans="1:139" ht="12.75" customHeight="1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178"/>
      <c r="CO112" s="178"/>
      <c r="CP112" s="178"/>
      <c r="CQ112" s="178"/>
      <c r="CR112" s="178"/>
      <c r="CS112" s="178"/>
      <c r="CU112" s="178"/>
      <c r="CV112" s="178"/>
      <c r="CW112" s="178"/>
      <c r="CX112" s="178"/>
      <c r="CY112" s="178"/>
      <c r="CZ112" s="178"/>
      <c r="DB112" s="178"/>
      <c r="DC112" s="178"/>
      <c r="DD112" s="178"/>
      <c r="DE112" s="178"/>
      <c r="DF112" s="178"/>
      <c r="DG112" s="178"/>
      <c r="DI112" s="178"/>
      <c r="DJ112" s="178"/>
      <c r="DK112" s="178"/>
      <c r="DL112" s="178"/>
      <c r="DM112" s="178"/>
      <c r="DN112" s="178"/>
      <c r="DO112" s="178"/>
      <c r="DP112" s="178"/>
      <c r="DQ112" s="178"/>
      <c r="DR112" s="178"/>
      <c r="DS112" s="178"/>
      <c r="DT112" s="178"/>
      <c r="DU112" s="178"/>
      <c r="DV112" s="178"/>
      <c r="DW112" s="178"/>
      <c r="DX112" s="178"/>
      <c r="DY112" s="178"/>
      <c r="DZ112" s="178"/>
      <c r="EA112" s="178"/>
      <c r="EB112" s="178"/>
      <c r="ED112" s="178"/>
      <c r="EE112" s="178"/>
      <c r="EF112" s="178"/>
      <c r="EG112" s="178"/>
      <c r="EH112" s="178"/>
      <c r="EI112" s="178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175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R113" s="40"/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113" t="s">
        <v>39</v>
      </c>
      <c r="CO113" s="1141" t="s">
        <v>131</v>
      </c>
      <c r="CP113" s="1142"/>
      <c r="CQ113" s="1143"/>
      <c r="CR113" s="113" t="s">
        <v>7</v>
      </c>
      <c r="CS113" s="114" t="s">
        <v>8</v>
      </c>
      <c r="CU113" s="113" t="s">
        <v>39</v>
      </c>
      <c r="CV113" s="1141" t="s">
        <v>131</v>
      </c>
      <c r="CW113" s="1142"/>
      <c r="CX113" s="1143"/>
      <c r="CY113" s="113" t="s">
        <v>7</v>
      </c>
      <c r="CZ113" s="114" t="s">
        <v>8</v>
      </c>
      <c r="DB113" s="113" t="s">
        <v>39</v>
      </c>
      <c r="DC113" s="1141" t="s">
        <v>131</v>
      </c>
      <c r="DD113" s="1142"/>
      <c r="DE113" s="1143"/>
      <c r="DF113" s="113" t="s">
        <v>7</v>
      </c>
      <c r="DG113" s="114" t="s">
        <v>8</v>
      </c>
      <c r="DI113" s="113" t="s">
        <v>39</v>
      </c>
      <c r="DJ113" s="1141" t="s">
        <v>131</v>
      </c>
      <c r="DK113" s="1142"/>
      <c r="DL113" s="1143"/>
      <c r="DM113" s="113" t="s">
        <v>7</v>
      </c>
      <c r="DN113" s="114" t="s">
        <v>8</v>
      </c>
      <c r="DO113" s="175"/>
      <c r="DP113" s="113" t="s">
        <v>39</v>
      </c>
      <c r="DQ113" s="1141" t="s">
        <v>131</v>
      </c>
      <c r="DR113" s="1142"/>
      <c r="DS113" s="1143"/>
      <c r="DT113" s="113" t="s">
        <v>7</v>
      </c>
      <c r="DU113" s="114" t="s">
        <v>8</v>
      </c>
      <c r="DV113" s="175"/>
      <c r="DW113" s="113" t="s">
        <v>39</v>
      </c>
      <c r="DX113" s="1141" t="s">
        <v>131</v>
      </c>
      <c r="DY113" s="1142"/>
      <c r="DZ113" s="1143"/>
      <c r="EA113" s="113" t="s">
        <v>7</v>
      </c>
      <c r="EB113" s="114" t="s">
        <v>8</v>
      </c>
      <c r="ED113" s="113" t="s">
        <v>39</v>
      </c>
      <c r="EE113" s="1141" t="s">
        <v>131</v>
      </c>
      <c r="EF113" s="1142"/>
      <c r="EG113" s="1143"/>
      <c r="EH113" s="113" t="s">
        <v>7</v>
      </c>
      <c r="EI113" s="114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7">E114*$F$44</f>
        <v>45.033004733793888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46.14081665024522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46.14081665024522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46.14081665024522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47.894167682954532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47.894167682954532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49.709356638138516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49.709356638138516</v>
      </c>
      <c r="BD114" s="159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49.709356638138516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52.811220492358366</v>
      </c>
      <c r="BR114" s="22"/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52.811220492358366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52.811220492358366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52.811220492358366</v>
      </c>
      <c r="CN114" s="155" t="s">
        <v>22</v>
      </c>
      <c r="CO114" s="1018" t="s">
        <v>132</v>
      </c>
      <c r="CP114" s="1019"/>
      <c r="CQ114" s="1020"/>
      <c r="CR114" s="112">
        <v>1.7446876289171062E-2</v>
      </c>
      <c r="CS114" s="38">
        <f>CR$114*$CS$44</f>
        <v>55.908113410914389</v>
      </c>
      <c r="CU114" s="155" t="s">
        <v>22</v>
      </c>
      <c r="CV114" s="1018" t="s">
        <v>132</v>
      </c>
      <c r="CW114" s="1019"/>
      <c r="CX114" s="1020"/>
      <c r="CY114" s="112">
        <v>1.7446876289171062E-2</v>
      </c>
      <c r="CZ114" s="38">
        <f>CY$114*$CZ$44</f>
        <v>55.908113410914389</v>
      </c>
      <c r="DB114" s="155" t="s">
        <v>22</v>
      </c>
      <c r="DC114" s="1018" t="s">
        <v>132</v>
      </c>
      <c r="DD114" s="1019"/>
      <c r="DE114" s="1020"/>
      <c r="DF114" s="112">
        <v>1.7446876289171062E-2</v>
      </c>
      <c r="DG114" s="38">
        <f>DF$114*$DG$44</f>
        <v>58.328934721606977</v>
      </c>
      <c r="DI114" s="155" t="s">
        <v>22</v>
      </c>
      <c r="DJ114" s="1018" t="s">
        <v>132</v>
      </c>
      <c r="DK114" s="1019"/>
      <c r="DL114" s="1020"/>
      <c r="DM114" s="112">
        <v>1.7446876289171062E-2</v>
      </c>
      <c r="DN114" s="38">
        <f>DM$114*$DN$44</f>
        <v>60.572355287822631</v>
      </c>
      <c r="DO114" s="159"/>
      <c r="DP114" s="155" t="s">
        <v>22</v>
      </c>
      <c r="DQ114" s="1018" t="s">
        <v>132</v>
      </c>
      <c r="DR114" s="1019"/>
      <c r="DS114" s="1020"/>
      <c r="DT114" s="112">
        <v>1.7446876289171062E-2</v>
      </c>
      <c r="DU114" s="38">
        <f>DT$114*$DU$44</f>
        <v>60.572355287822631</v>
      </c>
      <c r="DV114" s="159"/>
      <c r="DW114" s="155" t="s">
        <v>22</v>
      </c>
      <c r="DX114" s="1018" t="s">
        <v>132</v>
      </c>
      <c r="DY114" s="1019"/>
      <c r="DZ114" s="1020"/>
      <c r="EA114" s="112">
        <v>1.7446876289171062E-2</v>
      </c>
      <c r="EB114" s="38">
        <f>EA$114*$EB$44</f>
        <v>62.910448201932574</v>
      </c>
      <c r="ED114" s="155" t="s">
        <v>22</v>
      </c>
      <c r="EE114" s="1018" t="s">
        <v>132</v>
      </c>
      <c r="EF114" s="1019"/>
      <c r="EG114" s="1020"/>
      <c r="EH114" s="112">
        <v>1.7446876289171062E-2</v>
      </c>
      <c r="EI114" s="38">
        <f>EH$114*$EI$44</f>
        <v>62.910448201932574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7"/>
        <v>7.0264638888888884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8">L115*M$44</f>
        <v>7.1993149005555548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9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20">Z115*AA$44</f>
        <v>7.1993149005555548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1">AG115*AH$44</f>
        <v>7.4728888667766649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2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3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4">BB115*BC$44</f>
        <v>0</v>
      </c>
      <c r="BD115" s="159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R115" s="22"/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55" t="s">
        <v>23</v>
      </c>
      <c r="CO115" s="1018" t="s">
        <v>133</v>
      </c>
      <c r="CP115" s="1019"/>
      <c r="CQ115" s="1020"/>
      <c r="CR115" s="112">
        <v>0</v>
      </c>
      <c r="CS115" s="38">
        <f>CR$115*$CS$44</f>
        <v>0</v>
      </c>
      <c r="CU115" s="155" t="s">
        <v>23</v>
      </c>
      <c r="CV115" s="1018" t="s">
        <v>133</v>
      </c>
      <c r="CW115" s="1019"/>
      <c r="CX115" s="1020"/>
      <c r="CY115" s="112">
        <v>0</v>
      </c>
      <c r="CZ115" s="38">
        <f>CY$115*$CZ$44</f>
        <v>0</v>
      </c>
      <c r="DB115" s="155" t="s">
        <v>23</v>
      </c>
      <c r="DC115" s="1018" t="s">
        <v>133</v>
      </c>
      <c r="DD115" s="1019"/>
      <c r="DE115" s="1020"/>
      <c r="DF115" s="112">
        <v>0</v>
      </c>
      <c r="DG115" s="38">
        <f>DF$115*$DG$44</f>
        <v>0</v>
      </c>
      <c r="DI115" s="155" t="s">
        <v>23</v>
      </c>
      <c r="DJ115" s="1018" t="s">
        <v>133</v>
      </c>
      <c r="DK115" s="1019"/>
      <c r="DL115" s="1020"/>
      <c r="DM115" s="112">
        <v>0</v>
      </c>
      <c r="DN115" s="38">
        <f>DM$115*$DN$44</f>
        <v>0</v>
      </c>
      <c r="DO115" s="159"/>
      <c r="DP115" s="155" t="s">
        <v>23</v>
      </c>
      <c r="DQ115" s="1018" t="s">
        <v>133</v>
      </c>
      <c r="DR115" s="1019"/>
      <c r="DS115" s="1020"/>
      <c r="DT115" s="112">
        <v>0</v>
      </c>
      <c r="DU115" s="38">
        <f>DT$115*$DU$44</f>
        <v>0</v>
      </c>
      <c r="DV115" s="159"/>
      <c r="DW115" s="155" t="s">
        <v>23</v>
      </c>
      <c r="DX115" s="1018" t="s">
        <v>133</v>
      </c>
      <c r="DY115" s="1019"/>
      <c r="DZ115" s="1020"/>
      <c r="EA115" s="112">
        <v>0</v>
      </c>
      <c r="EB115" s="38">
        <f>EA$115*$EB$44</f>
        <v>0</v>
      </c>
      <c r="ED115" s="155" t="s">
        <v>23</v>
      </c>
      <c r="EE115" s="1018" t="s">
        <v>133</v>
      </c>
      <c r="EF115" s="1019"/>
      <c r="EG115" s="1020"/>
      <c r="EH115" s="112">
        <v>0</v>
      </c>
      <c r="EI115" s="38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7"/>
        <v>0.35849305555555555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8"/>
        <v>0.36731198472222226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9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20"/>
        <v>0.36731198472222226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1"/>
        <v>0.38126984014166659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2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3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4"/>
        <v>0</v>
      </c>
      <c r="BD116" s="159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R116" s="22"/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55" t="s">
        <v>24</v>
      </c>
      <c r="CO116" s="1018" t="s">
        <v>134</v>
      </c>
      <c r="CP116" s="1019"/>
      <c r="CQ116" s="1020"/>
      <c r="CR116" s="112">
        <v>0</v>
      </c>
      <c r="CS116" s="38">
        <f>CR$116*$CS$44</f>
        <v>0</v>
      </c>
      <c r="CU116" s="155" t="s">
        <v>24</v>
      </c>
      <c r="CV116" s="1018" t="s">
        <v>134</v>
      </c>
      <c r="CW116" s="1019"/>
      <c r="CX116" s="1020"/>
      <c r="CY116" s="112">
        <v>0</v>
      </c>
      <c r="CZ116" s="38">
        <f>CY$116*$CZ$44</f>
        <v>0</v>
      </c>
      <c r="DB116" s="155" t="s">
        <v>24</v>
      </c>
      <c r="DC116" s="1018" t="s">
        <v>134</v>
      </c>
      <c r="DD116" s="1019"/>
      <c r="DE116" s="1020"/>
      <c r="DF116" s="112">
        <v>0</v>
      </c>
      <c r="DG116" s="38">
        <f>DF$116*$DG$44</f>
        <v>0</v>
      </c>
      <c r="DI116" s="155" t="s">
        <v>24</v>
      </c>
      <c r="DJ116" s="1018" t="s">
        <v>134</v>
      </c>
      <c r="DK116" s="1019"/>
      <c r="DL116" s="1020"/>
      <c r="DM116" s="112">
        <v>0</v>
      </c>
      <c r="DN116" s="38">
        <f>DM$116*$DN$44</f>
        <v>0</v>
      </c>
      <c r="DO116" s="159"/>
      <c r="DP116" s="155" t="s">
        <v>24</v>
      </c>
      <c r="DQ116" s="1018" t="s">
        <v>134</v>
      </c>
      <c r="DR116" s="1019"/>
      <c r="DS116" s="1020"/>
      <c r="DT116" s="112">
        <v>0</v>
      </c>
      <c r="DU116" s="38">
        <f>DT$116*$DU$44</f>
        <v>0</v>
      </c>
      <c r="DV116" s="159"/>
      <c r="DW116" s="155" t="s">
        <v>24</v>
      </c>
      <c r="DX116" s="1018" t="s">
        <v>134</v>
      </c>
      <c r="DY116" s="1019"/>
      <c r="DZ116" s="1020"/>
      <c r="EA116" s="112">
        <v>0</v>
      </c>
      <c r="EB116" s="38">
        <f>EA$116*$EB$44</f>
        <v>0</v>
      </c>
      <c r="ED116" s="155" t="s">
        <v>24</v>
      </c>
      <c r="EE116" s="1018" t="s">
        <v>134</v>
      </c>
      <c r="EF116" s="1019"/>
      <c r="EG116" s="1020"/>
      <c r="EH116" s="112">
        <v>0</v>
      </c>
      <c r="EI116" s="38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7"/>
        <v>8.6038333333333323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8"/>
        <v>8.8154876333333334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9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20"/>
        <v>8.8154876333333334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1"/>
        <v>9.1504761633999987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2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3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4"/>
        <v>0.60149434996621443</v>
      </c>
      <c r="BD117" s="159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R117" s="22"/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0.63902759740410631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0.63902759740410631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0.63902759740410631</v>
      </c>
      <c r="CN117" s="155" t="s">
        <v>25</v>
      </c>
      <c r="CO117" s="1017" t="s">
        <v>135</v>
      </c>
      <c r="CP117" s="1017"/>
      <c r="CQ117" s="1017"/>
      <c r="CR117" s="1">
        <v>2.1111111111111108E-4</v>
      </c>
      <c r="CS117" s="38">
        <f>CR$117*$CS$44</f>
        <v>0.67650069540700131</v>
      </c>
      <c r="CU117" s="155" t="s">
        <v>25</v>
      </c>
      <c r="CV117" s="1017" t="s">
        <v>135</v>
      </c>
      <c r="CW117" s="1017"/>
      <c r="CX117" s="1017"/>
      <c r="CY117" s="1">
        <v>2.1111111111111108E-4</v>
      </c>
      <c r="CZ117" s="38">
        <f>CY$117*$CZ$44</f>
        <v>0.67650069540700131</v>
      </c>
      <c r="DB117" s="155" t="s">
        <v>25</v>
      </c>
      <c r="DC117" s="1017" t="s">
        <v>135</v>
      </c>
      <c r="DD117" s="1017"/>
      <c r="DE117" s="1017"/>
      <c r="DF117" s="1">
        <v>2.1111111111111108E-4</v>
      </c>
      <c r="DG117" s="38">
        <f>DF$117*$DG$44</f>
        <v>0.70579317551812448</v>
      </c>
      <c r="DI117" s="155" t="s">
        <v>25</v>
      </c>
      <c r="DJ117" s="1017" t="s">
        <v>135</v>
      </c>
      <c r="DK117" s="1017"/>
      <c r="DL117" s="1017"/>
      <c r="DM117" s="1">
        <f>'Relatório de Custos TA 03'!H69</f>
        <v>2.1111111111111108E-4</v>
      </c>
      <c r="DN117" s="38">
        <f>DM$117*$DN$44</f>
        <v>0.73293906688420618</v>
      </c>
      <c r="DO117" s="159"/>
      <c r="DP117" s="155" t="s">
        <v>25</v>
      </c>
      <c r="DQ117" s="1017" t="s">
        <v>135</v>
      </c>
      <c r="DR117" s="1017"/>
      <c r="DS117" s="1017"/>
      <c r="DT117" s="1">
        <f>'Relatório de Custos TA 03'!H69</f>
        <v>2.1111111111111108E-4</v>
      </c>
      <c r="DU117" s="38">
        <f>DT$117*$DU$44</f>
        <v>0.73293906688420618</v>
      </c>
      <c r="DV117" s="159"/>
      <c r="DW117" s="155" t="s">
        <v>25</v>
      </c>
      <c r="DX117" s="1017" t="s">
        <v>135</v>
      </c>
      <c r="DY117" s="1017"/>
      <c r="DZ117" s="1017"/>
      <c r="EA117" s="1">
        <f>'Relatório de Custos TA 03'!H69</f>
        <v>2.1111111111111108E-4</v>
      </c>
      <c r="EB117" s="38">
        <f>EA$117*$EB$44</f>
        <v>0.7612305148659364</v>
      </c>
      <c r="ED117" s="155" t="s">
        <v>25</v>
      </c>
      <c r="EE117" s="1017" t="s">
        <v>135</v>
      </c>
      <c r="EF117" s="1017"/>
      <c r="EG117" s="1017"/>
      <c r="EH117" s="1">
        <f>'Relatório de Custos TA 03'!H69</f>
        <v>2.1111111111111108E-4</v>
      </c>
      <c r="EI117" s="38">
        <f>EH$117*$EI$44</f>
        <v>0.7612305148659364</v>
      </c>
    </row>
    <row r="118" spans="1:139" ht="12.75" customHeight="1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7"/>
        <v>0.43019166666666669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8"/>
        <v>0.44077438166666666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9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20"/>
        <v>0.44077438166666666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1"/>
        <v>0.45752380816999993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2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3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4"/>
        <v>0</v>
      </c>
      <c r="BD118" s="159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R118" s="22"/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55" t="s">
        <v>32</v>
      </c>
      <c r="CO118" s="1027" t="s">
        <v>136</v>
      </c>
      <c r="CP118" s="1028"/>
      <c r="CQ118" s="1029"/>
      <c r="CR118" s="112">
        <v>0</v>
      </c>
      <c r="CS118" s="38">
        <f>CR$118*$CS$44</f>
        <v>0</v>
      </c>
      <c r="CU118" s="155" t="s">
        <v>32</v>
      </c>
      <c r="CV118" s="1027" t="s">
        <v>136</v>
      </c>
      <c r="CW118" s="1028"/>
      <c r="CX118" s="1029"/>
      <c r="CY118" s="112">
        <v>0</v>
      </c>
      <c r="CZ118" s="38">
        <f>CY$118*$CZ$44</f>
        <v>0</v>
      </c>
      <c r="DB118" s="155" t="s">
        <v>32</v>
      </c>
      <c r="DC118" s="1027" t="s">
        <v>136</v>
      </c>
      <c r="DD118" s="1028"/>
      <c r="DE118" s="1029"/>
      <c r="DF118" s="112">
        <v>0</v>
      </c>
      <c r="DG118" s="38">
        <f>DF$118*$DG$44</f>
        <v>0</v>
      </c>
      <c r="DI118" s="155" t="s">
        <v>32</v>
      </c>
      <c r="DJ118" s="1027" t="s">
        <v>136</v>
      </c>
      <c r="DK118" s="1028"/>
      <c r="DL118" s="1029"/>
      <c r="DM118" s="112">
        <v>0</v>
      </c>
      <c r="DN118" s="38">
        <f>DM$118*$DN$44</f>
        <v>0</v>
      </c>
      <c r="DO118" s="159"/>
      <c r="DP118" s="155" t="s">
        <v>32</v>
      </c>
      <c r="DQ118" s="1027" t="s">
        <v>136</v>
      </c>
      <c r="DR118" s="1028"/>
      <c r="DS118" s="1029"/>
      <c r="DT118" s="112">
        <v>0</v>
      </c>
      <c r="DU118" s="38">
        <f>DT$118*$DU$44</f>
        <v>0</v>
      </c>
      <c r="DV118" s="159"/>
      <c r="DW118" s="155" t="s">
        <v>32</v>
      </c>
      <c r="DX118" s="1027" t="s">
        <v>136</v>
      </c>
      <c r="DY118" s="1028"/>
      <c r="DZ118" s="1029"/>
      <c r="EA118" s="112">
        <v>0</v>
      </c>
      <c r="EB118" s="38">
        <f>EA$118*$EB$44</f>
        <v>0</v>
      </c>
      <c r="ED118" s="155" t="s">
        <v>32</v>
      </c>
      <c r="EE118" s="1027" t="s">
        <v>136</v>
      </c>
      <c r="EF118" s="1028"/>
      <c r="EG118" s="1029"/>
      <c r="EH118" s="112">
        <v>0</v>
      </c>
      <c r="EI118" s="38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7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8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9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20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1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2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3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4"/>
        <v>0</v>
      </c>
      <c r="BD119" s="159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R119" s="22"/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55" t="s">
        <v>33</v>
      </c>
      <c r="CO119" s="1018" t="s">
        <v>137</v>
      </c>
      <c r="CP119" s="1019"/>
      <c r="CQ119" s="1020"/>
      <c r="CR119" s="1">
        <v>0</v>
      </c>
      <c r="CS119" s="38">
        <f>CR$119*$CS$44</f>
        <v>0</v>
      </c>
      <c r="CU119" s="155" t="s">
        <v>33</v>
      </c>
      <c r="CV119" s="1018" t="s">
        <v>137</v>
      </c>
      <c r="CW119" s="1019"/>
      <c r="CX119" s="1020"/>
      <c r="CY119" s="1">
        <v>0</v>
      </c>
      <c r="CZ119" s="38">
        <f>CY$119*$CZ$44</f>
        <v>0</v>
      </c>
      <c r="DB119" s="155" t="s">
        <v>33</v>
      </c>
      <c r="DC119" s="1018" t="s">
        <v>137</v>
      </c>
      <c r="DD119" s="1019"/>
      <c r="DE119" s="1020"/>
      <c r="DF119" s="1">
        <v>0</v>
      </c>
      <c r="DG119" s="38">
        <f>DF$119*$DG$44</f>
        <v>0</v>
      </c>
      <c r="DI119" s="155" t="s">
        <v>33</v>
      </c>
      <c r="DJ119" s="1018" t="s">
        <v>137</v>
      </c>
      <c r="DK119" s="1019"/>
      <c r="DL119" s="1020"/>
      <c r="DM119" s="1">
        <v>0</v>
      </c>
      <c r="DN119" s="38">
        <f>DM$119*$DN$44</f>
        <v>0</v>
      </c>
      <c r="DO119" s="159"/>
      <c r="DP119" s="155" t="s">
        <v>33</v>
      </c>
      <c r="DQ119" s="1018" t="s">
        <v>137</v>
      </c>
      <c r="DR119" s="1019"/>
      <c r="DS119" s="1020"/>
      <c r="DT119" s="1">
        <v>0</v>
      </c>
      <c r="DU119" s="38">
        <f>DT$119*$DU$44</f>
        <v>0</v>
      </c>
      <c r="DV119" s="159"/>
      <c r="DW119" s="155" t="s">
        <v>33</v>
      </c>
      <c r="DX119" s="1018" t="s">
        <v>137</v>
      </c>
      <c r="DY119" s="1019"/>
      <c r="DZ119" s="1020"/>
      <c r="EA119" s="1">
        <v>0</v>
      </c>
      <c r="EB119" s="38">
        <f>EA$119*$EB$44</f>
        <v>0</v>
      </c>
      <c r="ED119" s="155" t="s">
        <v>33</v>
      </c>
      <c r="EE119" s="1018" t="s">
        <v>137</v>
      </c>
      <c r="EF119" s="1019"/>
      <c r="EG119" s="1020"/>
      <c r="EH119" s="1">
        <v>0</v>
      </c>
      <c r="EI119" s="38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61.451986678238335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62.963705550522995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46.14081665024522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62.963705550522995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65.356326361442854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47.894167682954532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49.709356638138516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50.310850988104733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49.709356638138516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52.811220492358366</v>
      </c>
      <c r="BR120" s="40"/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53.450248089762475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53.450248089762475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53.450248089762475</v>
      </c>
      <c r="CN120" s="24"/>
      <c r="CO120" s="935" t="s">
        <v>42</v>
      </c>
      <c r="CP120" s="1014"/>
      <c r="CQ120" s="1015"/>
      <c r="CR120" s="1">
        <f>SUM(CR114:CR119)</f>
        <v>1.7657987400282172E-2</v>
      </c>
      <c r="CS120" s="11">
        <f>SUM(CS$114:CS$119)</f>
        <v>56.584614106321389</v>
      </c>
      <c r="CU120" s="24"/>
      <c r="CV120" s="935" t="s">
        <v>42</v>
      </c>
      <c r="CW120" s="1014"/>
      <c r="CX120" s="1015"/>
      <c r="CY120" s="1">
        <f>SUM(CY114:CY119)</f>
        <v>1.7657987400282172E-2</v>
      </c>
      <c r="CZ120" s="11">
        <f>SUM(CZ$114:CZ$119)</f>
        <v>56.584614106321389</v>
      </c>
      <c r="DB120" s="24"/>
      <c r="DC120" s="935" t="s">
        <v>42</v>
      </c>
      <c r="DD120" s="1014"/>
      <c r="DE120" s="1015"/>
      <c r="DF120" s="1">
        <f>SUM(DF114:DF119)</f>
        <v>1.7657987400282172E-2</v>
      </c>
      <c r="DG120" s="11">
        <f>SUM(DG$114:DG$119)</f>
        <v>59.034727897125101</v>
      </c>
      <c r="DI120" s="24"/>
      <c r="DJ120" s="935" t="s">
        <v>42</v>
      </c>
      <c r="DK120" s="1014"/>
      <c r="DL120" s="1015"/>
      <c r="DM120" s="1">
        <f>SUM(DM114:DM119)</f>
        <v>1.7657987400282172E-2</v>
      </c>
      <c r="DN120" s="11">
        <f>SUM(DN$114:DN$119)</f>
        <v>61.305294354706838</v>
      </c>
      <c r="DO120" s="40"/>
      <c r="DP120" s="24"/>
      <c r="DQ120" s="935" t="s">
        <v>42</v>
      </c>
      <c r="DR120" s="1014"/>
      <c r="DS120" s="1015"/>
      <c r="DT120" s="1">
        <f>SUM(DT114:DT119)</f>
        <v>1.7657987400282172E-2</v>
      </c>
      <c r="DU120" s="11">
        <f>SUM(DU$114:DU$119)</f>
        <v>61.305294354706838</v>
      </c>
      <c r="DV120" s="40"/>
      <c r="DW120" s="24"/>
      <c r="DX120" s="935" t="s">
        <v>42</v>
      </c>
      <c r="DY120" s="1014"/>
      <c r="DZ120" s="1015"/>
      <c r="EA120" s="1">
        <f>SUM(EA114:EA119)</f>
        <v>1.7657987400282172E-2</v>
      </c>
      <c r="EB120" s="11">
        <f>SUM(EB$114:EB$119)</f>
        <v>63.67167871679851</v>
      </c>
      <c r="ED120" s="24"/>
      <c r="EE120" s="935" t="s">
        <v>42</v>
      </c>
      <c r="EF120" s="1014"/>
      <c r="EG120" s="1015"/>
      <c r="EH120" s="1">
        <f>SUM(EH114:EH119)</f>
        <v>1.7657987400282172E-2</v>
      </c>
      <c r="EI120" s="11">
        <f>SUM(EI$114:EI$119)</f>
        <v>63.67167871679851</v>
      </c>
    </row>
    <row r="121" spans="1:139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R121" s="488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R122" s="488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R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R124" s="52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ht="12.75" customHeight="1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R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R126" s="40"/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R127" s="22"/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R128" s="40"/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R129" s="488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R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R131" s="52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R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R133" s="40"/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61.451986678238335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62.963705550522995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46.14081665024522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62.963705550522995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65.356326361442854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47.894167682954532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49.709356638138516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50.310850988104733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49.709356638138516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52.811220492358366</v>
      </c>
      <c r="BR134" s="22"/>
      <c r="BS134" s="43" t="s">
        <v>39</v>
      </c>
      <c r="BT134" s="927" t="s">
        <v>131</v>
      </c>
      <c r="BU134" s="928"/>
      <c r="BV134" s="928"/>
      <c r="BW134" s="929"/>
      <c r="BX134" s="50">
        <f>BX$120</f>
        <v>53.450248089762475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53.450248089762475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53.450248089762475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56.584614106321389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56.584614106321389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59.034727897125101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61.305294354706838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61.305294354706838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63.67167871679851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63.67167871679851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R135" s="22"/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61.451986678238335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62.963705550522995</v>
      </c>
      <c r="O136" s="922" t="s">
        <v>40</v>
      </c>
      <c r="P136" s="923"/>
      <c r="Q136" s="923"/>
      <c r="R136" s="923"/>
      <c r="S136" s="924"/>
      <c r="T136" s="11">
        <f>SUM(T134:T135)</f>
        <v>46.14081665024522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62.963705550522995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65.356326361442854</v>
      </c>
      <c r="AJ136" s="922" t="s">
        <v>40</v>
      </c>
      <c r="AK136" s="923"/>
      <c r="AL136" s="923"/>
      <c r="AM136" s="923"/>
      <c r="AN136" s="924"/>
      <c r="AO136" s="11">
        <f>SUM(AO134:AO135)</f>
        <v>47.894167682954532</v>
      </c>
      <c r="AQ136" s="922" t="s">
        <v>40</v>
      </c>
      <c r="AR136" s="923"/>
      <c r="AS136" s="923"/>
      <c r="AT136" s="923"/>
      <c r="AU136" s="924"/>
      <c r="AV136" s="11">
        <f>SUM(AV134:AV135)</f>
        <v>49.709356638138516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50.310850988104733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49.709356638138516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52.811220492358366</v>
      </c>
      <c r="BR136" s="40"/>
      <c r="BS136" s="922" t="s">
        <v>40</v>
      </c>
      <c r="BT136" s="923"/>
      <c r="BU136" s="923"/>
      <c r="BV136" s="923"/>
      <c r="BW136" s="924"/>
      <c r="BX136" s="11">
        <f>SUM(BX$134:BX$135)</f>
        <v>53.450248089762475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53.450248089762475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53.450248089762475</v>
      </c>
      <c r="CN136" s="922" t="s">
        <v>40</v>
      </c>
      <c r="CO136" s="923"/>
      <c r="CP136" s="923"/>
      <c r="CQ136" s="923"/>
      <c r="CR136" s="924"/>
      <c r="CS136" s="11">
        <f>SUM(CS$134:CS$135)</f>
        <v>56.584614106321389</v>
      </c>
      <c r="CU136" s="922" t="s">
        <v>40</v>
      </c>
      <c r="CV136" s="923"/>
      <c r="CW136" s="923"/>
      <c r="CX136" s="923"/>
      <c r="CY136" s="924"/>
      <c r="CZ136" s="11">
        <f>SUM(CZ$134:CZ$135)</f>
        <v>56.584614106321389</v>
      </c>
      <c r="DB136" s="922" t="s">
        <v>40</v>
      </c>
      <c r="DC136" s="923"/>
      <c r="DD136" s="923"/>
      <c r="DE136" s="923"/>
      <c r="DF136" s="924"/>
      <c r="DG136" s="11">
        <f>SUM(DG$134:DG$135)</f>
        <v>59.034727897125101</v>
      </c>
      <c r="DI136" s="922" t="s">
        <v>40</v>
      </c>
      <c r="DJ136" s="923"/>
      <c r="DK136" s="923"/>
      <c r="DL136" s="923"/>
      <c r="DM136" s="924"/>
      <c r="DN136" s="11">
        <f>SUM(DN$134:DN$135)</f>
        <v>61.305294354706838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61.305294354706838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63.67167871679851</v>
      </c>
      <c r="ED136" s="922" t="s">
        <v>40</v>
      </c>
      <c r="EE136" s="923"/>
      <c r="EF136" s="923"/>
      <c r="EG136" s="923"/>
      <c r="EH136" s="924"/>
      <c r="EI136" s="11">
        <f>SUM(EI$134:EI$135)</f>
        <v>63.67167871679851</v>
      </c>
    </row>
    <row r="137" spans="1:139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R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ht="12.75" customHeight="1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R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R139" s="33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R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R141" s="40"/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'!$AA$18)</f>
        <v>34.390555555555558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'!$AA$18)</f>
        <v>34.390555555555558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'!$AA$18)</f>
        <v>34.390555555555558</v>
      </c>
      <c r="U142" s="215"/>
      <c r="V142" s="10" t="s">
        <v>22</v>
      </c>
      <c r="W142" s="927" t="s">
        <v>48</v>
      </c>
      <c r="X142" s="928"/>
      <c r="Y142" s="928"/>
      <c r="Z142" s="929"/>
      <c r="AA142" s="398">
        <f>SUM('(VI) Uniforme '!$AA$18)*1.0676</f>
        <v>36.715357111111118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'!$AA$18)*1.0676</f>
        <v>36.715357111111118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'!$AA$18)*1.0676</f>
        <v>36.715357111111118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'!$AA$18)*1.0676</f>
        <v>36.715357111111118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'!$AA$18)*1.0676</f>
        <v>36.715357111111118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'!AA24:AB24)</f>
        <v>41.168929928688897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'!AA24:AB24)</f>
        <v>41.168929928688897</v>
      </c>
      <c r="BR142" s="22"/>
      <c r="BS142" s="10" t="s">
        <v>22</v>
      </c>
      <c r="BT142" s="927" t="s">
        <v>48</v>
      </c>
      <c r="BU142" s="928"/>
      <c r="BV142" s="928"/>
      <c r="BW142" s="929"/>
      <c r="BX142" s="50">
        <f>SUM('(VI) Uniforme '!AA24:AB24)</f>
        <v>41.168929928688897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'!AA24:AB24)</f>
        <v>41.168929928688897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'!AA26:AB26)</f>
        <v>42.889791199708093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'!AA26:AB26)</f>
        <v>42.889791199708093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'!AA26:AB26)</f>
        <v>42.889791199708093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SUM('(VI) Uniforme '!AA28:AB28)</f>
        <v>44.47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'!AA28:AB28)</f>
        <v>44.47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'!AA28:AA28)</f>
        <v>44.47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R143" s="22"/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R144" s="22"/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R145" s="22"/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121.64805372685186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121.64805372685186</v>
      </c>
      <c r="O146" s="922" t="s">
        <v>40</v>
      </c>
      <c r="P146" s="923"/>
      <c r="Q146" s="923"/>
      <c r="R146" s="923"/>
      <c r="S146" s="924"/>
      <c r="T146" s="11">
        <f>SUM(T142:T145)</f>
        <v>121.64805372685186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135.74865896294077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135.74865896294077</v>
      </c>
      <c r="BR146" s="40"/>
      <c r="BS146" s="922" t="s">
        <v>40</v>
      </c>
      <c r="BT146" s="923"/>
      <c r="BU146" s="923"/>
      <c r="BV146" s="923"/>
      <c r="BW146" s="924"/>
      <c r="BX146" s="11">
        <f>SUM(BX$142:BX$145)</f>
        <v>135.74865896294077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135.74865896294077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142.61764875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142.61764875</v>
      </c>
      <c r="ED146" s="922" t="s">
        <v>40</v>
      </c>
      <c r="EE146" s="923"/>
      <c r="EF146" s="923"/>
      <c r="EG146" s="923"/>
      <c r="EH146" s="924"/>
      <c r="EI146" s="11">
        <f>SUM(EI$142:EI$145)</f>
        <v>142.61764875</v>
      </c>
    </row>
    <row r="147" spans="1:139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R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R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R149" s="52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R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R151" s="40"/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325.78184768986745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333.13128101252056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327.42384928460041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333.46981020887102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346.39400452443334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340.46969039085218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351.14186662498656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351.42108062336922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351.79037979516232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375.01376603043042</v>
      </c>
      <c r="BR152" s="22"/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375.05849796224874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375.05849796224874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375.05849796224874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393.26891532040997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393.51950091629305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413.4640172443502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426.93151515617456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427.16175884538563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442.63723537989489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442.38876773660439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853.14903483221906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872.39553978713684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857.44906592871223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873.28207124730545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907.12761538825043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891.61317552320565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919.56119324817928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920.29239160966256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921.2595026817304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982.07630291983355</v>
      </c>
      <c r="BR153" s="22"/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982.19344574018282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982.19344574018282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982.19344574018282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1029.8824133827172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1030.5386404278595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1082.7688213791189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1118.0371548561141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1118.6401110448012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1159.1668867464173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1158.5162061404735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658.92616997918685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673.79112941493599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662.24728142105937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674.47583836467993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700.61630604514835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688.63379182750418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710.2193290855389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710.78406715140579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711.53101143504728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758.50261852262202</v>
      </c>
      <c r="BR154" s="40"/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758.59309330112126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758.59309330112126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758.59309330112126</v>
      </c>
      <c r="CN154" s="10" t="s">
        <v>24</v>
      </c>
      <c r="CO154" s="914" t="s">
        <v>16</v>
      </c>
      <c r="CP154" s="915"/>
      <c r="CQ154" s="915"/>
      <c r="CR154" s="116">
        <f>CR155+CR156+CR157+CR158</f>
        <v>0.10149999999999999</v>
      </c>
      <c r="CS154" s="11">
        <f>SUM(CS$155:CS$158)</f>
        <v>795.42547254085912</v>
      </c>
      <c r="CU154" s="10" t="s">
        <v>24</v>
      </c>
      <c r="CV154" s="914" t="s">
        <v>16</v>
      </c>
      <c r="CW154" s="915"/>
      <c r="CX154" s="915"/>
      <c r="CY154" s="116">
        <f>CY155+CY156+CY157+CY158</f>
        <v>0.10149999999999999</v>
      </c>
      <c r="CZ154" s="11">
        <f>SUM(CZ$155:CZ$158)</f>
        <v>795.93230681697992</v>
      </c>
      <c r="DB154" s="10" t="s">
        <v>24</v>
      </c>
      <c r="DC154" s="914" t="s">
        <v>16</v>
      </c>
      <c r="DD154" s="915"/>
      <c r="DE154" s="915"/>
      <c r="DF154" s="116">
        <f>DF155+DF156+DF157+DF158</f>
        <v>0.10149999999999999</v>
      </c>
      <c r="DG154" s="11">
        <f>SUM(DG$155:DG$158)</f>
        <v>836.272073594424</v>
      </c>
      <c r="DI154" s="10" t="s">
        <v>24</v>
      </c>
      <c r="DJ154" s="914" t="s">
        <v>16</v>
      </c>
      <c r="DK154" s="915"/>
      <c r="DL154" s="915"/>
      <c r="DM154" s="116">
        <f>DM155+DM156+DM157+DM158</f>
        <v>0.10149999999999999</v>
      </c>
      <c r="DN154" s="11">
        <f>SUM(DN$155:DN$158)</f>
        <v>863.51142680322801</v>
      </c>
      <c r="DO154" s="40"/>
      <c r="DP154" s="10" t="s">
        <v>24</v>
      </c>
      <c r="DQ154" s="914" t="s">
        <v>16</v>
      </c>
      <c r="DR154" s="915"/>
      <c r="DS154" s="915"/>
      <c r="DT154" s="116">
        <f>DT155+DT156+DT157+DT158</f>
        <v>0.10149999999999999</v>
      </c>
      <c r="DU154" s="11">
        <f>SUM(DU$155:DU$158)</f>
        <v>863.97711755109958</v>
      </c>
      <c r="DV154" s="40"/>
      <c r="DW154" s="10" t="s">
        <v>24</v>
      </c>
      <c r="DX154" s="914" t="s">
        <v>16</v>
      </c>
      <c r="DY154" s="915"/>
      <c r="DZ154" s="915"/>
      <c r="EA154" s="116">
        <f>EA155+EA156+EA157+EA158</f>
        <v>0.10149999999999999</v>
      </c>
      <c r="EB154" s="11">
        <f>SUM(EB$155:EB$158)</f>
        <v>895.27780711927471</v>
      </c>
      <c r="ED154" s="10" t="s">
        <v>24</v>
      </c>
      <c r="EE154" s="914" t="s">
        <v>16</v>
      </c>
      <c r="EF154" s="915"/>
      <c r="EG154" s="915"/>
      <c r="EH154" s="116">
        <f>EH155+EH156+EH157+EH158</f>
        <v>0.10149999999999999</v>
      </c>
      <c r="EI154" s="11">
        <f>SUM(EI$155:EI$158)</f>
        <v>894.77525661279878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194.7565034421242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199.15008751180375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195.73811273528847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199.35246454128469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207.07871114634926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203.53708132832637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209.91704307946964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210.08396073440565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210.30473244385635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224.1879660657996</v>
      </c>
      <c r="BR155" s="22"/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224.21470737964174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224.21470737964174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224.21470737964174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235.10112488892389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235.2509281232453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247.17401189982974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255.22505225711174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255.36269484268954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264.61413018303682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264.46559308752671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42.197242412460248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43.149185627557479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42.40992442597917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43.193033983945021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44.867054081709007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44.099700954470713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45.482026000551755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45.518191492454555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45.566025362835539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48.57405931425658</v>
      </c>
      <c r="BR156" s="22"/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48.579853265589044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48.579853265589044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48.579853265589044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50.938577059266841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50.971034426703149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53.554369244963105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55.298761322374212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55.328583882582741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57.333061539657983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57.300878502297458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129.83766896141617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132.76672500786916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130.49207515685899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132.90164302752314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138.0524740975662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135.69138755221758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139.9446953863131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140.05597382293709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140.20315496257089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149.4586440438664</v>
      </c>
      <c r="BR157" s="22"/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149.47647158642783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149.47647158642783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149.47647158642783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156.73408325928258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156.83395208216356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164.78267459988649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170.1500348380745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170.24179656179305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176.40942012202458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176.31039539168449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292.1347551631863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298.72513126770565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293.60716910293274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299.02869681192709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310.61806671952388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305.30562199248953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314.87556461920445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315.12594110160853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315.45709866578449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336.28194909869939</v>
      </c>
      <c r="BR158" s="22"/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336.32206106946262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336.32206106946262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336.32206106946262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352.65168733338584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352.87639218486794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370.76101784974463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382.8375783856676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383.04404226403432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396.92119527455526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396.69838963129013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1837.8570525012733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1879.3179502145933</v>
      </c>
      <c r="O159" s="922" t="s">
        <v>40</v>
      </c>
      <c r="P159" s="923"/>
      <c r="Q159" s="923"/>
      <c r="R159" s="923"/>
      <c r="S159" s="924"/>
      <c r="T159" s="11">
        <f>T152+T153+T154</f>
        <v>1847.120196634372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1881.2277198208565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1954.1379259578321</v>
      </c>
      <c r="AJ159" s="922" t="s">
        <v>40</v>
      </c>
      <c r="AK159" s="923"/>
      <c r="AL159" s="923"/>
      <c r="AM159" s="923"/>
      <c r="AN159" s="924"/>
      <c r="AO159" s="11">
        <f>AO152+AO153+AO154</f>
        <v>1920.7166577415621</v>
      </c>
      <c r="AQ159" s="922" t="s">
        <v>40</v>
      </c>
      <c r="AR159" s="923"/>
      <c r="AS159" s="923"/>
      <c r="AT159" s="923"/>
      <c r="AU159" s="924"/>
      <c r="AV159" s="11">
        <f>AV152+AV153+AV154</f>
        <v>1980.9223889587047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1982.4975393844375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1984.5808939119399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2115.5926874728857</v>
      </c>
      <c r="BR159" s="40"/>
      <c r="BS159" s="922" t="s">
        <v>40</v>
      </c>
      <c r="BT159" s="923"/>
      <c r="BU159" s="923"/>
      <c r="BV159" s="923"/>
      <c r="BW159" s="924"/>
      <c r="BX159" s="11">
        <f>BX$152+BX$153+BX$154</f>
        <v>2115.845037003553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2115.845037003553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2115.845037003553</v>
      </c>
      <c r="CN159" s="922" t="s">
        <v>40</v>
      </c>
      <c r="CO159" s="923"/>
      <c r="CP159" s="923"/>
      <c r="CQ159" s="923"/>
      <c r="CR159" s="924"/>
      <c r="CS159" s="11">
        <f>CS$152+CS$153+CS$154</f>
        <v>2218.5768012439862</v>
      </c>
      <c r="CU159" s="922" t="s">
        <v>40</v>
      </c>
      <c r="CV159" s="923"/>
      <c r="CW159" s="923"/>
      <c r="CX159" s="923"/>
      <c r="CY159" s="924"/>
      <c r="CZ159" s="11">
        <f>CZ$152+CZ$153+CZ$154</f>
        <v>2219.9904481611325</v>
      </c>
      <c r="DB159" s="922" t="s">
        <v>40</v>
      </c>
      <c r="DC159" s="923"/>
      <c r="DD159" s="923"/>
      <c r="DE159" s="923"/>
      <c r="DF159" s="924"/>
      <c r="DG159" s="11">
        <f>DG$152+DG$153+DG$154</f>
        <v>2332.504912217893</v>
      </c>
      <c r="DI159" s="922" t="s">
        <v>40</v>
      </c>
      <c r="DJ159" s="923"/>
      <c r="DK159" s="923"/>
      <c r="DL159" s="923"/>
      <c r="DM159" s="924"/>
      <c r="DN159" s="11">
        <f>DN$152+DN$153+DN$154</f>
        <v>2408.4800968155168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2409.7789874412865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2497.0819292455872</v>
      </c>
      <c r="ED159" s="922" t="s">
        <v>40</v>
      </c>
      <c r="EE159" s="923"/>
      <c r="EF159" s="923"/>
      <c r="EG159" s="923"/>
      <c r="EH159" s="924"/>
      <c r="EI159" s="11">
        <f>EI$152+EI$153+EI$154</f>
        <v>2495.6802304898765</v>
      </c>
    </row>
    <row r="160" spans="1:139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R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R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R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R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ht="12.75" customHeight="1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R164" s="52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R165" s="40"/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2581.15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2644.6462900000001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2644.6462900000001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2644.6462900000001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2745.1428490199996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2745.1428490199996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2849.1837629978581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2849.1837629978581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2849.1837629978581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3026.9728298089249</v>
      </c>
      <c r="BR166" s="22"/>
      <c r="BS166" s="10" t="s">
        <v>22</v>
      </c>
      <c r="BT166" s="927" t="s">
        <v>45</v>
      </c>
      <c r="BU166" s="928"/>
      <c r="BV166" s="928"/>
      <c r="BW166" s="929"/>
      <c r="BX166" s="50">
        <f>BX$44</f>
        <v>3026.9728298089249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3026.9728298089249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3026.9728298089249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3204.4769782436911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3204.4769782436911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3343.2308314016427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3471.8166326093983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3471.8166326093983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3605.8287546281204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3605.8287546281204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1716.3546225533335</v>
      </c>
      <c r="G167" s="362">
        <f>(F167+F168+F169-F84)/F166</f>
        <v>0.49621189851139336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1752.0723436681455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1752.0723436681455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1752.0723436681455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1827.0623707275345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1827.0623707275345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1869.2214275981087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1869.2214275981087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1869.2214275981087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2012.4982258002306</v>
      </c>
      <c r="BR167" s="22"/>
      <c r="BS167" s="10" t="s">
        <v>23</v>
      </c>
      <c r="BT167" s="927" t="s">
        <v>91</v>
      </c>
      <c r="BU167" s="928"/>
      <c r="BV167" s="928"/>
      <c r="BW167" s="929"/>
      <c r="BX167" s="50">
        <f>BX$94</f>
        <v>2012.4982258002306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2012.4982258002306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2012.4982258002306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2084.4257704795923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2084.4257704795923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2222.2160703413588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2274.3211115083345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2274.3211115083345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2353.1439854125556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2353.1439854125556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173.42173261111108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177.68790723334445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112.97605716333445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177.68790723334445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184.44004770821147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117.26914733554112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121.71364801955818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121.71364801955816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121.71364801955818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129.3085796559786</v>
      </c>
      <c r="BR168" s="22"/>
      <c r="BS168" s="10" t="s">
        <v>24</v>
      </c>
      <c r="BT168" s="927" t="s">
        <v>92</v>
      </c>
      <c r="BU168" s="928"/>
      <c r="BV168" s="928"/>
      <c r="BW168" s="929"/>
      <c r="BX168" s="50">
        <f>BX$106</f>
        <v>129.3085796559786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129.3085796559786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129.3085796559786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136.89133992759707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136.89133992759707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142.818734946462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152.25015342592536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152.25015342592536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158.12700934816604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154.57747158687408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61.451986678238335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62.963705550522995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46.14081665024522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62.963705550522995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65.356326361442854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47.894167682954532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49.709356638138516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50.310850988104733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49.709356638138516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52.811220492358366</v>
      </c>
      <c r="BR169" s="22"/>
      <c r="BS169" s="10" t="s">
        <v>25</v>
      </c>
      <c r="BT169" s="927" t="s">
        <v>93</v>
      </c>
      <c r="BU169" s="928"/>
      <c r="BV169" s="928"/>
      <c r="BW169" s="929"/>
      <c r="BX169" s="50">
        <f>BX$136</f>
        <v>53.450248089762475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53.450248089762475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53.450248089762475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56.584614106321389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56.584614106321389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59.034727897125101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61.305294354706838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61.305294354706838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63.67167871679851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63.67167871679851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121.64805372685186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121.64805372685186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121.64805372685186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135.74865896294077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135.74865896294077</v>
      </c>
      <c r="BR170" s="22"/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135.74865896294077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135.74865896294077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142.61764875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142.61764875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142.61764875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4654.0263955695345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4759.0183001788646</v>
      </c>
      <c r="O171" s="922" t="s">
        <v>119</v>
      </c>
      <c r="P171" s="923"/>
      <c r="Q171" s="923"/>
      <c r="R171" s="923"/>
      <c r="S171" s="924"/>
      <c r="T171" s="11">
        <f>SUM(T166:T170)</f>
        <v>4677.4835612085772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4763.8544315552999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4948.4857789204762</v>
      </c>
      <c r="AJ171" s="922" t="s">
        <v>119</v>
      </c>
      <c r="AK171" s="923"/>
      <c r="AL171" s="923"/>
      <c r="AM171" s="923"/>
      <c r="AN171" s="924"/>
      <c r="AO171" s="11">
        <f>SUM(AO166:AO170)</f>
        <v>4863.8527198693164</v>
      </c>
      <c r="AQ171" s="922" t="s">
        <v>119</v>
      </c>
      <c r="AR171" s="923"/>
      <c r="AS171" s="923"/>
      <c r="AT171" s="923"/>
      <c r="AU171" s="924"/>
      <c r="AV171" s="11">
        <f>SUM(AV166:AV170)</f>
        <v>5016.3123803569506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5020.3011517624172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5025.5768542166043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5357.3395147204337</v>
      </c>
      <c r="BR171" s="40"/>
      <c r="BS171" s="922" t="s">
        <v>119</v>
      </c>
      <c r="BT171" s="923"/>
      <c r="BU171" s="923"/>
      <c r="BV171" s="923"/>
      <c r="BW171" s="924"/>
      <c r="BX171" s="11">
        <f>SUM(BX$166:BX$170)</f>
        <v>5357.9785423178382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5357.9785423178382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5357.9785423178382</v>
      </c>
      <c r="CN171" s="922" t="s">
        <v>119</v>
      </c>
      <c r="CO171" s="923"/>
      <c r="CP171" s="923"/>
      <c r="CQ171" s="923"/>
      <c r="CR171" s="924"/>
      <c r="CS171" s="11">
        <f>SUM(CS$166:CS$170)</f>
        <v>5618.1273617201423</v>
      </c>
      <c r="CU171" s="922" t="s">
        <v>119</v>
      </c>
      <c r="CV171" s="923"/>
      <c r="CW171" s="923"/>
      <c r="CX171" s="923"/>
      <c r="CY171" s="924"/>
      <c r="CZ171" s="11">
        <f>SUM(CZ$166:CZ$170)</f>
        <v>5621.7071559470432</v>
      </c>
      <c r="DB171" s="922" t="s">
        <v>119</v>
      </c>
      <c r="DC171" s="923"/>
      <c r="DD171" s="923"/>
      <c r="DE171" s="923"/>
      <c r="DF171" s="924"/>
      <c r="DG171" s="11">
        <f>SUM(DG$166:DG$170)</f>
        <v>5906.6288177764309</v>
      </c>
      <c r="DI171" s="922" t="s">
        <v>119</v>
      </c>
      <c r="DJ171" s="923"/>
      <c r="DK171" s="923"/>
      <c r="DL171" s="923"/>
      <c r="DM171" s="924"/>
      <c r="DN171" s="11">
        <f>SUM(DN$166:DN$170)</f>
        <v>6099.0216450882072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6102.3108406483652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6323.3890768556403</v>
      </c>
      <c r="ED171" s="922" t="s">
        <v>119</v>
      </c>
      <c r="EE171" s="923"/>
      <c r="EF171" s="923"/>
      <c r="EG171" s="923"/>
      <c r="EH171" s="924"/>
      <c r="EI171" s="11">
        <f>SUM(EI$166:EI$170)</f>
        <v>6319.8395390943479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1837.8570525012733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1879.3179502145933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1847.120196634372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1881.2277198208565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1954.1379259578321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1920.7166577415621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1980.9223889587047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1982.4975393844375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1984.5808939119399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2115.5926874728857</v>
      </c>
      <c r="BR172" s="22"/>
      <c r="BS172" s="10" t="s">
        <v>33</v>
      </c>
      <c r="BT172" s="927" t="s">
        <v>121</v>
      </c>
      <c r="BU172" s="928"/>
      <c r="BV172" s="928"/>
      <c r="BW172" s="929"/>
      <c r="BX172" s="50">
        <f>BX$159</f>
        <v>2115.845037003553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2115.845037003553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2115.845037003553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2218.5768012439862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2219.9904481611325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2332.504912217893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2408.4800968155168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2409.7789874412865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2497.0819292455872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2495.6802304898765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6491.8834480708083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6638.3362503934577</v>
      </c>
      <c r="O173" s="922" t="s">
        <v>118</v>
      </c>
      <c r="P173" s="923"/>
      <c r="Q173" s="923"/>
      <c r="R173" s="923"/>
      <c r="S173" s="924"/>
      <c r="T173" s="11">
        <f>SUM(T171:T172)</f>
        <v>6524.6037578429496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6645.0821513761566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6902.6237048783078</v>
      </c>
      <c r="AJ173" s="922" t="s">
        <v>118</v>
      </c>
      <c r="AK173" s="923"/>
      <c r="AL173" s="923"/>
      <c r="AM173" s="923"/>
      <c r="AN173" s="924"/>
      <c r="AO173" s="11">
        <f>SUM(AO171:AO172)</f>
        <v>6784.5693776108783</v>
      </c>
      <c r="AQ173" s="922" t="s">
        <v>118</v>
      </c>
      <c r="AR173" s="923"/>
      <c r="AS173" s="923"/>
      <c r="AT173" s="923"/>
      <c r="AU173" s="924"/>
      <c r="AV173" s="11">
        <f>SUM(AV171:AV172)</f>
        <v>6997.2347693156553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7002.7986911468543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7010.157748128544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7472.9322021933194</v>
      </c>
      <c r="BR173" s="40"/>
      <c r="BS173" s="922" t="s">
        <v>118</v>
      </c>
      <c r="BT173" s="923"/>
      <c r="BU173" s="923"/>
      <c r="BV173" s="923"/>
      <c r="BW173" s="924"/>
      <c r="BX173" s="11">
        <f>SUM(BX$171:BX$172)</f>
        <v>7473.8235793213917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7473.8235793213917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7473.8235793213917</v>
      </c>
      <c r="CN173" s="922" t="s">
        <v>118</v>
      </c>
      <c r="CO173" s="923"/>
      <c r="CP173" s="923"/>
      <c r="CQ173" s="923"/>
      <c r="CR173" s="924"/>
      <c r="CS173" s="11">
        <f>SUM(CS$171:CS$172)</f>
        <v>7836.704162964128</v>
      </c>
      <c r="CU173" s="922" t="s">
        <v>118</v>
      </c>
      <c r="CV173" s="923"/>
      <c r="CW173" s="923"/>
      <c r="CX173" s="923"/>
      <c r="CY173" s="924"/>
      <c r="CZ173" s="11">
        <f>SUM(CZ$171:CZ$172)</f>
        <v>7841.6976041081762</v>
      </c>
      <c r="DB173" s="922" t="s">
        <v>118</v>
      </c>
      <c r="DC173" s="923"/>
      <c r="DD173" s="923"/>
      <c r="DE173" s="923"/>
      <c r="DF173" s="924"/>
      <c r="DG173" s="11">
        <f>SUM(DG$171:DG$172)</f>
        <v>8239.1337299943243</v>
      </c>
      <c r="DI173" s="922" t="s">
        <v>118</v>
      </c>
      <c r="DJ173" s="923"/>
      <c r="DK173" s="923"/>
      <c r="DL173" s="923"/>
      <c r="DM173" s="924"/>
      <c r="DN173" s="11">
        <f>SUM(DN$171:DN$172)</f>
        <v>8507.5017419037249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8512.0898280896508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8820.4710061012265</v>
      </c>
      <c r="ED173" s="922" t="s">
        <v>118</v>
      </c>
      <c r="EE173" s="923"/>
      <c r="EF173" s="923"/>
      <c r="EG173" s="923"/>
      <c r="EH173" s="924"/>
      <c r="EI173" s="11">
        <f>SUM(EI$171:EI$172)</f>
        <v>8815.5197695842253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2.515112817182577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2.5101036291675349</v>
      </c>
      <c r="O174" s="930" t="s">
        <v>125</v>
      </c>
      <c r="P174" s="1098"/>
      <c r="Q174" s="1098"/>
      <c r="R174" s="1098"/>
      <c r="S174" s="1098"/>
      <c r="T174" s="11">
        <f>T173/T44</f>
        <v>2.4670988262263793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2.5126544054313427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2.5144861613822775</v>
      </c>
      <c r="AJ174" s="930" t="s">
        <v>125</v>
      </c>
      <c r="AK174" s="1098"/>
      <c r="AL174" s="1098"/>
      <c r="AM174" s="1098"/>
      <c r="AN174" s="1098"/>
      <c r="AO174" s="11">
        <f>AO173/AO44</f>
        <v>2.471481358441121</v>
      </c>
      <c r="AQ174" s="930" t="s">
        <v>125</v>
      </c>
      <c r="AR174" s="1098"/>
      <c r="AS174" s="1098"/>
      <c r="AT174" s="1098"/>
      <c r="AU174" s="1098"/>
      <c r="AV174" s="11">
        <f>AV173/AV44</f>
        <v>2.4558734540706828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2.45782626662825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2.4604091316147985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2.4687807332135989</v>
      </c>
      <c r="BR174" s="40"/>
      <c r="BS174" s="930" t="s">
        <v>125</v>
      </c>
      <c r="BT174" s="1098"/>
      <c r="BU174" s="1098"/>
      <c r="BV174" s="1098"/>
      <c r="BW174" s="1098"/>
      <c r="BX174" s="11">
        <f>BX$173/BX$44</f>
        <v>2.4690752112873016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2.4690752112873016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2.4690752112873016</v>
      </c>
      <c r="CN174" s="930" t="s">
        <v>125</v>
      </c>
      <c r="CO174" s="1098"/>
      <c r="CP174" s="1098"/>
      <c r="CQ174" s="1098"/>
      <c r="CR174" s="1098"/>
      <c r="CS174" s="11">
        <f>CS$173/CS$44</f>
        <v>2.4455485922258884</v>
      </c>
      <c r="CU174" s="930" t="s">
        <v>125</v>
      </c>
      <c r="CV174" s="1098"/>
      <c r="CW174" s="1098"/>
      <c r="CX174" s="1098"/>
      <c r="CY174" s="1098"/>
      <c r="CZ174" s="11">
        <f>CZ$173/CZ$44</f>
        <v>2.4471068624765255</v>
      </c>
      <c r="DB174" s="930" t="s">
        <v>125</v>
      </c>
      <c r="DC174" s="1098"/>
      <c r="DD174" s="1098"/>
      <c r="DE174" s="1098"/>
      <c r="DF174" s="1098"/>
      <c r="DG174" s="11">
        <f>DG$173/DG$44</f>
        <v>2.4644226335218633</v>
      </c>
      <c r="DI174" s="930" t="s">
        <v>125</v>
      </c>
      <c r="DJ174" s="1098"/>
      <c r="DK174" s="1098"/>
      <c r="DL174" s="1098"/>
      <c r="DM174" s="1098"/>
      <c r="DN174" s="11">
        <f>DN$173/DN$44</f>
        <v>2.4504467378824479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2.4517682610708649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2.4461702444355007</v>
      </c>
      <c r="ED174" s="930" t="s">
        <v>125</v>
      </c>
      <c r="EE174" s="1098"/>
      <c r="EF174" s="1098"/>
      <c r="EG174" s="1098"/>
      <c r="EH174" s="1098"/>
      <c r="EI174" s="11">
        <f>EI$173/EI$44</f>
        <v>2.44479712417552</v>
      </c>
    </row>
    <row r="175" spans="1:139" ht="12.75" customHeight="1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215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R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22"/>
      <c r="DP175" s="41"/>
      <c r="DQ175" s="41"/>
      <c r="DR175" s="41"/>
      <c r="DS175" s="108"/>
      <c r="DT175" s="108"/>
      <c r="DU175" s="22"/>
      <c r="DV175" s="22"/>
      <c r="DW175" s="41"/>
      <c r="DX175" s="41"/>
      <c r="DY175" s="41"/>
      <c r="DZ175" s="108"/>
      <c r="EA175" s="108"/>
      <c r="EB175" s="22"/>
      <c r="ED175" s="41"/>
      <c r="EE175" s="41"/>
      <c r="EF175" s="41"/>
      <c r="EG175" s="108"/>
      <c r="EH175" s="108"/>
      <c r="EI175" s="22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G176" s="215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U176" s="215"/>
      <c r="V176" s="882" t="s">
        <v>123</v>
      </c>
      <c r="W176" s="882"/>
      <c r="X176" s="882"/>
      <c r="Y176" s="882"/>
      <c r="Z176" s="882"/>
      <c r="AA176" s="882"/>
      <c r="AB176" s="215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R176" s="413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R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30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R178" s="49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1009" t="s">
        <v>47</v>
      </c>
      <c r="CO178" s="1010"/>
      <c r="CP178" s="1011"/>
      <c r="CQ178" s="1010" t="s">
        <v>51</v>
      </c>
      <c r="CR178" s="1010"/>
      <c r="CS178" s="1011"/>
      <c r="CU178" s="1009" t="s">
        <v>47</v>
      </c>
      <c r="CV178" s="1010"/>
      <c r="CW178" s="1011"/>
      <c r="CX178" s="1010" t="s">
        <v>51</v>
      </c>
      <c r="CY178" s="1010"/>
      <c r="CZ178" s="1011"/>
      <c r="DB178" s="1009" t="s">
        <v>47</v>
      </c>
      <c r="DC178" s="1010"/>
      <c r="DD178" s="1011"/>
      <c r="DE178" s="1010" t="s">
        <v>51</v>
      </c>
      <c r="DF178" s="1010"/>
      <c r="DG178" s="1011"/>
      <c r="DI178" s="1009" t="s">
        <v>47</v>
      </c>
      <c r="DJ178" s="1010"/>
      <c r="DK178" s="1011"/>
      <c r="DL178" s="1010" t="s">
        <v>51</v>
      </c>
      <c r="DM178" s="1010"/>
      <c r="DN178" s="1011"/>
      <c r="DO178" s="430"/>
      <c r="DP178" s="1009" t="s">
        <v>47</v>
      </c>
      <c r="DQ178" s="1010"/>
      <c r="DR178" s="1011"/>
      <c r="DS178" s="1010" t="s">
        <v>51</v>
      </c>
      <c r="DT178" s="1010"/>
      <c r="DU178" s="1011"/>
      <c r="DV178" s="430"/>
      <c r="DW178" s="1009" t="s">
        <v>47</v>
      </c>
      <c r="DX178" s="1010"/>
      <c r="DY178" s="1011"/>
      <c r="DZ178" s="1010" t="s">
        <v>51</v>
      </c>
      <c r="EA178" s="1010"/>
      <c r="EB178" s="1011"/>
      <c r="ED178" s="1009" t="s">
        <v>47</v>
      </c>
      <c r="EE178" s="1010"/>
      <c r="EF178" s="1011"/>
      <c r="EG178" s="1010" t="s">
        <v>51</v>
      </c>
      <c r="EH178" s="1010"/>
      <c r="EI178" s="1011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R179" s="431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ht="13.5" customHeight="1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R180" s="431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R181" s="431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432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R182" s="534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99" t="s">
        <v>42</v>
      </c>
      <c r="CO182" s="1000"/>
      <c r="CP182" s="1001"/>
      <c r="CQ182" s="1002">
        <f>SUM(CQ179:CS181)</f>
        <v>0.24433333333333329</v>
      </c>
      <c r="CR182" s="1003"/>
      <c r="CS182" s="1004"/>
      <c r="CU182" s="999" t="s">
        <v>42</v>
      </c>
      <c r="CV182" s="1000"/>
      <c r="CW182" s="1001"/>
      <c r="CX182" s="1002">
        <f>SUM(CX179:CZ181)</f>
        <v>0.24433333333333329</v>
      </c>
      <c r="CY182" s="1003"/>
      <c r="CZ182" s="1004"/>
      <c r="DB182" s="999" t="s">
        <v>42</v>
      </c>
      <c r="DC182" s="1000"/>
      <c r="DD182" s="1001"/>
      <c r="DE182" s="1002">
        <f>SUM(DE179:DG181)</f>
        <v>0.24433333333333329</v>
      </c>
      <c r="DF182" s="1003"/>
      <c r="DG182" s="1004"/>
      <c r="DI182" s="999" t="s">
        <v>42</v>
      </c>
      <c r="DJ182" s="1000"/>
      <c r="DK182" s="1001"/>
      <c r="DL182" s="1002">
        <f>SUM(DL179:DN181)</f>
        <v>0.24433333333333329</v>
      </c>
      <c r="DM182" s="1003"/>
      <c r="DN182" s="1004"/>
      <c r="DO182" s="432"/>
      <c r="DP182" s="999" t="s">
        <v>42</v>
      </c>
      <c r="DQ182" s="1000"/>
      <c r="DR182" s="1001"/>
      <c r="DS182" s="1002">
        <f>SUM(DS179:DU181)</f>
        <v>0.24433333333333329</v>
      </c>
      <c r="DT182" s="1003"/>
      <c r="DU182" s="1004"/>
      <c r="DV182" s="432"/>
      <c r="DW182" s="999" t="s">
        <v>42</v>
      </c>
      <c r="DX182" s="1000"/>
      <c r="DY182" s="1001"/>
      <c r="DZ182" s="1002">
        <f>SUM(DZ179:EB181)</f>
        <v>0.24433333333333329</v>
      </c>
      <c r="EA182" s="1003"/>
      <c r="EB182" s="1004"/>
      <c r="ED182" s="999" t="s">
        <v>42</v>
      </c>
      <c r="EE182" s="1000"/>
      <c r="EF182" s="1001"/>
      <c r="EG182" s="1002">
        <f>SUM(EG179:EI181)</f>
        <v>0.24433333333333329</v>
      </c>
      <c r="EH182" s="1003"/>
      <c r="EI182" s="1004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R183" s="431"/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customHeight="1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3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R184" s="431"/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1005" t="s">
        <v>52</v>
      </c>
      <c r="CO184" s="1006"/>
      <c r="CP184" s="1007"/>
      <c r="CQ184" s="371" t="s">
        <v>828</v>
      </c>
      <c r="CR184" s="371" t="s">
        <v>828</v>
      </c>
      <c r="CS184" s="372">
        <f>CS183+CQ182</f>
        <v>0.27841613333333326</v>
      </c>
      <c r="CU184" s="1005" t="s">
        <v>52</v>
      </c>
      <c r="CV184" s="1006"/>
      <c r="CW184" s="1007"/>
      <c r="CX184" s="371" t="s">
        <v>828</v>
      </c>
      <c r="CY184" s="371" t="s">
        <v>828</v>
      </c>
      <c r="CZ184" s="372">
        <f>CZ183+CX182</f>
        <v>0.27841613333333326</v>
      </c>
      <c r="DB184" s="1005" t="s">
        <v>52</v>
      </c>
      <c r="DC184" s="1006"/>
      <c r="DD184" s="1007"/>
      <c r="DE184" s="371" t="s">
        <v>828</v>
      </c>
      <c r="DF184" s="371" t="s">
        <v>828</v>
      </c>
      <c r="DG184" s="372">
        <f>DG183+DE182</f>
        <v>0.27841613333333326</v>
      </c>
      <c r="DI184" s="1005" t="s">
        <v>52</v>
      </c>
      <c r="DJ184" s="1006"/>
      <c r="DK184" s="1007"/>
      <c r="DL184" s="371" t="s">
        <v>828</v>
      </c>
      <c r="DM184" s="371" t="s">
        <v>828</v>
      </c>
      <c r="DN184" s="372">
        <f>DN183+DL182</f>
        <v>0.27841613333333326</v>
      </c>
      <c r="DO184" s="433"/>
      <c r="DP184" s="1005" t="s">
        <v>52</v>
      </c>
      <c r="DQ184" s="1006"/>
      <c r="DR184" s="1007"/>
      <c r="DS184" s="371" t="s">
        <v>828</v>
      </c>
      <c r="DT184" s="371" t="s">
        <v>828</v>
      </c>
      <c r="DU184" s="372">
        <f>DU183+DS182</f>
        <v>0.27841613333333326</v>
      </c>
      <c r="DV184" s="433"/>
      <c r="DW184" s="1005" t="s">
        <v>52</v>
      </c>
      <c r="DX184" s="1006"/>
      <c r="DY184" s="1007"/>
      <c r="DZ184" s="371" t="s">
        <v>828</v>
      </c>
      <c r="EA184" s="371" t="s">
        <v>828</v>
      </c>
      <c r="EB184" s="372">
        <f>EB183+DZ182</f>
        <v>0.27841613333333326</v>
      </c>
      <c r="ED184" s="1005" t="s">
        <v>52</v>
      </c>
      <c r="EE184" s="1006"/>
      <c r="EF184" s="1007"/>
      <c r="EG184" s="371" t="s">
        <v>828</v>
      </c>
      <c r="EH184" s="371" t="s">
        <v>828</v>
      </c>
      <c r="EI184" s="372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R185" s="365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ht="12.75" customHeight="1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R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R187" s="365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R188" s="365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R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ht="12.75" customHeight="1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R190" s="366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R191" s="412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R192" s="412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R193" s="412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R194" s="412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R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R196" s="365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CN197" s="34"/>
      <c r="CO197" s="34"/>
      <c r="CP197" s="46"/>
      <c r="CQ197" s="34"/>
      <c r="CR197" s="34"/>
      <c r="CS197" s="35"/>
      <c r="CU197" s="34"/>
      <c r="CV197" s="34"/>
      <c r="CW197" s="46"/>
      <c r="CX197" s="34"/>
      <c r="CY197" s="34"/>
      <c r="CZ197" s="35"/>
      <c r="DB197" s="34"/>
      <c r="DC197" s="34"/>
      <c r="DD197" s="46"/>
      <c r="DE197" s="34"/>
      <c r="DF197" s="34"/>
      <c r="DG197" s="35"/>
    </row>
    <row r="198" spans="1:139" x14ac:dyDescent="0.2">
      <c r="AX198" s="34"/>
      <c r="AY198" s="34"/>
      <c r="AZ198" s="34"/>
      <c r="BA198" s="34"/>
      <c r="BB198" s="34"/>
      <c r="BC198" s="35"/>
      <c r="CN198" s="34"/>
      <c r="CO198" s="34"/>
      <c r="CP198" s="34"/>
      <c r="CQ198" s="34"/>
      <c r="CR198" s="34"/>
      <c r="CS198" s="35"/>
      <c r="CU198" s="34"/>
      <c r="CV198" s="34"/>
      <c r="CW198" s="34"/>
      <c r="CX198" s="34"/>
      <c r="CY198" s="34"/>
      <c r="CZ198" s="35"/>
      <c r="DB198" s="34"/>
      <c r="DC198" s="34"/>
      <c r="DD198" s="34"/>
      <c r="DE198" s="34"/>
      <c r="DF198" s="34"/>
      <c r="DG198" s="35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BF52:BH52"/>
    <mergeCell ref="BF53:BH53"/>
    <mergeCell ref="BF54:BH54"/>
    <mergeCell ref="BF55:BH55"/>
    <mergeCell ref="BF61:BH61"/>
    <mergeCell ref="BF62:BH62"/>
    <mergeCell ref="BF63:BH63"/>
    <mergeCell ref="BG9:BJ9"/>
    <mergeCell ref="BG10:BJ10"/>
    <mergeCell ref="BE20:BG20"/>
    <mergeCell ref="BH20:BI20"/>
    <mergeCell ref="BF37:BH37"/>
    <mergeCell ref="BF38:BH38"/>
    <mergeCell ref="BF39:BH39"/>
    <mergeCell ref="BF40:BH40"/>
    <mergeCell ref="BF41:BH41"/>
    <mergeCell ref="CO191:CS191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BF85:BJ85"/>
    <mergeCell ref="BF86:BJ86"/>
    <mergeCell ref="BF91:BI91"/>
    <mergeCell ref="BF92:BI92"/>
    <mergeCell ref="BF99:BH99"/>
    <mergeCell ref="BF100:BH100"/>
    <mergeCell ref="BF101:BH101"/>
    <mergeCell ref="BF102:BH102"/>
    <mergeCell ref="BF103:BH103"/>
    <mergeCell ref="BF104:BH104"/>
    <mergeCell ref="BE89:BJ89"/>
    <mergeCell ref="BE90:BI90"/>
    <mergeCell ref="BF93:BI93"/>
    <mergeCell ref="BE94:BI94"/>
    <mergeCell ref="BE97:BJ97"/>
    <mergeCell ref="BF64:BH64"/>
    <mergeCell ref="BF65:BH65"/>
    <mergeCell ref="BF66:BH66"/>
    <mergeCell ref="BF67:BH67"/>
    <mergeCell ref="BF68:BH68"/>
    <mergeCell ref="BF71:BJ71"/>
    <mergeCell ref="BF76:BG76"/>
    <mergeCell ref="BF77:BG77"/>
    <mergeCell ref="BF80:BI80"/>
    <mergeCell ref="BF81:BI81"/>
    <mergeCell ref="BF82:BI82"/>
    <mergeCell ref="BF113:BH113"/>
    <mergeCell ref="BF114:BH114"/>
    <mergeCell ref="BF115:BH115"/>
    <mergeCell ref="BF116:BH116"/>
    <mergeCell ref="BF117:BH117"/>
    <mergeCell ref="BF118:BH118"/>
    <mergeCell ref="BF119:BH119"/>
    <mergeCell ref="BF121:BJ121"/>
    <mergeCell ref="BF126:BH126"/>
    <mergeCell ref="BF105:BH105"/>
    <mergeCell ref="BE106:BH106"/>
    <mergeCell ref="BE109:BJ109"/>
    <mergeCell ref="BE111:BJ111"/>
    <mergeCell ref="BF120:BH120"/>
    <mergeCell ref="BF122:BJ122"/>
    <mergeCell ref="BE124:BJ124"/>
    <mergeCell ref="BF127:BH127"/>
    <mergeCell ref="BF133:BI133"/>
    <mergeCell ref="BF134:BI134"/>
    <mergeCell ref="BF141:BI141"/>
    <mergeCell ref="BF142:BI142"/>
    <mergeCell ref="BF143:BI143"/>
    <mergeCell ref="BF144:BI144"/>
    <mergeCell ref="BF151:BH151"/>
    <mergeCell ref="BF152:BH152"/>
    <mergeCell ref="BE128:BH128"/>
    <mergeCell ref="BF129:BJ129"/>
    <mergeCell ref="BE131:BJ131"/>
    <mergeCell ref="BF135:BI135"/>
    <mergeCell ref="BE136:BI136"/>
    <mergeCell ref="BE139:BJ139"/>
    <mergeCell ref="BF145:BI145"/>
    <mergeCell ref="BE146:BI146"/>
    <mergeCell ref="BE149:BJ149"/>
    <mergeCell ref="BE179:BG179"/>
    <mergeCell ref="BH179:BJ179"/>
    <mergeCell ref="BE180:BG180"/>
    <mergeCell ref="BH180:BJ180"/>
    <mergeCell ref="BE181:BG181"/>
    <mergeCell ref="BH181:BJ181"/>
    <mergeCell ref="BE182:BG182"/>
    <mergeCell ref="BE183:BG183"/>
    <mergeCell ref="BE187:BJ187"/>
    <mergeCell ref="BF153:BH153"/>
    <mergeCell ref="BF154:BH154"/>
    <mergeCell ref="BF155:BH155"/>
    <mergeCell ref="BF156:BH156"/>
    <mergeCell ref="BF157:BH157"/>
    <mergeCell ref="BF166:BI166"/>
    <mergeCell ref="BF167:BI167"/>
    <mergeCell ref="BF168:BI168"/>
    <mergeCell ref="BF169:BI169"/>
    <mergeCell ref="BE173:BI173"/>
    <mergeCell ref="BF158:BH158"/>
    <mergeCell ref="BE159:BI159"/>
    <mergeCell ref="BE164:BJ164"/>
    <mergeCell ref="BE165:BI165"/>
    <mergeCell ref="BF170:BI170"/>
    <mergeCell ref="BE171:BI171"/>
    <mergeCell ref="BF172:BI172"/>
    <mergeCell ref="BE174:BI174"/>
    <mergeCell ref="BE176:BJ176"/>
    <mergeCell ref="BH182:BJ182"/>
    <mergeCell ref="BE184:BG184"/>
    <mergeCell ref="BE185:BJ185"/>
    <mergeCell ref="BF191:BJ191"/>
    <mergeCell ref="BF192:BJ192"/>
    <mergeCell ref="BF193:BJ193"/>
    <mergeCell ref="BE6:BJ6"/>
    <mergeCell ref="BG11:BJ11"/>
    <mergeCell ref="BE13:BJ13"/>
    <mergeCell ref="BE19:BJ19"/>
    <mergeCell ref="BE21:BG21"/>
    <mergeCell ref="BH21:BI21"/>
    <mergeCell ref="BH30:BI30"/>
    <mergeCell ref="BF35:BJ35"/>
    <mergeCell ref="BI41:BI42"/>
    <mergeCell ref="BF42:BH42"/>
    <mergeCell ref="BE44:BI44"/>
    <mergeCell ref="BF45:BJ45"/>
    <mergeCell ref="BF47:BJ47"/>
    <mergeCell ref="BE49:BJ49"/>
    <mergeCell ref="BE51:BJ51"/>
    <mergeCell ref="BF56:BH56"/>
    <mergeCell ref="BE57:BH57"/>
    <mergeCell ref="BF58:BJ58"/>
    <mergeCell ref="BE60:BJ60"/>
    <mergeCell ref="BF69:BH69"/>
    <mergeCell ref="BE70:BH70"/>
    <mergeCell ref="BF72:BJ72"/>
    <mergeCell ref="BE74:BJ74"/>
    <mergeCell ref="BF78:BG78"/>
    <mergeCell ref="BF83:BI83"/>
    <mergeCell ref="BE84:BI84"/>
    <mergeCell ref="BF87:BJ87"/>
    <mergeCell ref="BE178:BG178"/>
    <mergeCell ref="BH178:BJ178"/>
    <mergeCell ref="BE188:BJ188"/>
    <mergeCell ref="BE190:BJ190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T154:BV154"/>
    <mergeCell ref="BT155:BV155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CA191:CE191"/>
    <mergeCell ref="CA192:CE192"/>
    <mergeCell ref="CA193:CE193"/>
    <mergeCell ref="CA194:CE194"/>
    <mergeCell ref="BZ196:CE196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</sheetPr>
  <dimension ref="A1:EI199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EJ143" sqref="EJ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6.42578125" style="34" customWidth="1"/>
    <col min="27" max="27" width="21.85546875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6.85546875" style="34" customWidth="1"/>
    <col min="34" max="34" width="24" style="35" customWidth="1"/>
    <col min="35" max="35" width="4.85546875" style="2" customWidth="1"/>
    <col min="36" max="36" width="4.85546875" style="34" customWidth="1"/>
    <col min="37" max="37" width="57.85546875" style="34" bestFit="1" customWidth="1"/>
    <col min="38" max="39" width="4.85546875" style="34" customWidth="1"/>
    <col min="40" max="40" width="21" style="34" customWidth="1"/>
    <col min="41" max="41" width="26.7109375" style="35" customWidth="1"/>
    <col min="42" max="42" width="9.140625" style="2"/>
    <col min="43" max="43" width="4.85546875" style="34" customWidth="1"/>
    <col min="44" max="44" width="57.85546875" style="34" bestFit="1" customWidth="1"/>
    <col min="45" max="46" width="4.85546875" style="34" customWidth="1"/>
    <col min="47" max="47" width="21" style="34" customWidth="1"/>
    <col min="48" max="48" width="26.7109375" style="35" customWidth="1"/>
    <col min="49" max="49" width="9.140625" style="120" hidden="1" customWidth="1"/>
    <col min="50" max="50" width="12.140625" style="2" hidden="1" customWidth="1"/>
    <col min="51" max="51" width="21.42578125" style="2" hidden="1" customWidth="1"/>
    <col min="52" max="52" width="30.28515625" style="2" hidden="1" customWidth="1"/>
    <col min="53" max="53" width="19.140625" style="2" hidden="1" customWidth="1"/>
    <col min="54" max="54" width="23.5703125" style="2" hidden="1" customWidth="1"/>
    <col min="55" max="55" width="24" style="2" hidden="1" customWidth="1"/>
    <col min="56" max="56" width="8.85546875" style="35" customWidth="1"/>
    <col min="57" max="57" width="11" style="35" customWidth="1"/>
    <col min="58" max="58" width="18" style="35" customWidth="1"/>
    <col min="59" max="59" width="37.28515625" style="35" customWidth="1"/>
    <col min="60" max="60" width="15.5703125" style="35" customWidth="1"/>
    <col min="61" max="61" width="13.7109375" style="35" customWidth="1"/>
    <col min="62" max="62" width="23.85546875" style="35" customWidth="1"/>
    <col min="63" max="63" width="8.5703125" style="35" customWidth="1"/>
    <col min="64" max="64" width="14.85546875" style="35" customWidth="1"/>
    <col min="65" max="65" width="20.7109375" style="35" customWidth="1"/>
    <col min="66" max="66" width="26.140625" style="35" customWidth="1"/>
    <col min="67" max="67" width="15.42578125" style="35" customWidth="1"/>
    <col min="68" max="68" width="14.42578125" style="35" customWidth="1"/>
    <col min="69" max="69" width="26.28515625" style="35" customWidth="1"/>
    <col min="70" max="70" width="9.140625" style="2"/>
    <col min="71" max="71" width="12.140625" style="2" customWidth="1"/>
    <col min="72" max="72" width="21.42578125" style="2" customWidth="1"/>
    <col min="73" max="73" width="30.28515625" style="2" customWidth="1"/>
    <col min="74" max="74" width="19.140625" style="2" customWidth="1"/>
    <col min="75" max="75" width="20.28515625" style="2" customWidth="1"/>
    <col min="76" max="76" width="24" style="2" customWidth="1"/>
    <col min="77" max="77" width="7.42578125" style="2" customWidth="1"/>
    <col min="78" max="78" width="12.140625" style="2" customWidth="1"/>
    <col min="79" max="79" width="21.42578125" style="2" customWidth="1"/>
    <col min="80" max="80" width="30.28515625" style="2" customWidth="1"/>
    <col min="81" max="81" width="19.140625" style="2" customWidth="1"/>
    <col min="82" max="82" width="20.28515625" style="2" customWidth="1"/>
    <col min="83" max="83" width="24" style="2" customWidth="1"/>
    <col min="84" max="84" width="4.140625" style="2" customWidth="1"/>
    <col min="85" max="85" width="12.140625" style="2" customWidth="1"/>
    <col min="86" max="86" width="21.42578125" style="2" customWidth="1"/>
    <col min="87" max="87" width="30.28515625" style="2" customWidth="1"/>
    <col min="88" max="88" width="19.140625" style="2" customWidth="1"/>
    <col min="89" max="89" width="20.28515625" style="2" customWidth="1"/>
    <col min="90" max="90" width="24" style="2" customWidth="1"/>
    <col min="91" max="91" width="7.140625" style="2" customWidth="1"/>
    <col min="92" max="92" width="17.28515625" style="2" customWidth="1"/>
    <col min="93" max="93" width="21.85546875" style="2" customWidth="1"/>
    <col min="94" max="94" width="22.85546875" style="2" customWidth="1"/>
    <col min="95" max="95" width="19.140625" style="2" customWidth="1"/>
    <col min="96" max="96" width="18.140625" style="2" customWidth="1"/>
    <col min="97" max="97" width="23.5703125" style="2" customWidth="1"/>
    <col min="98" max="98" width="8" style="2" customWidth="1"/>
    <col min="99" max="99" width="17.28515625" style="2" customWidth="1"/>
    <col min="100" max="100" width="21.85546875" style="2" customWidth="1"/>
    <col min="101" max="101" width="22.85546875" style="2" customWidth="1"/>
    <col min="102" max="102" width="19.140625" style="2" customWidth="1"/>
    <col min="103" max="103" width="18.140625" style="2" customWidth="1"/>
    <col min="104" max="104" width="23.5703125" style="2" customWidth="1"/>
    <col min="105" max="105" width="8" style="2" customWidth="1"/>
    <col min="106" max="106" width="17.28515625" style="2" customWidth="1"/>
    <col min="107" max="107" width="21.85546875" style="2" customWidth="1"/>
    <col min="108" max="108" width="22.85546875" style="2" customWidth="1"/>
    <col min="109" max="109" width="19.140625" style="2" customWidth="1"/>
    <col min="110" max="110" width="18.140625" style="2" customWidth="1"/>
    <col min="111" max="111" width="23.5703125" style="2" customWidth="1"/>
    <col min="112" max="112" width="8" style="2" customWidth="1"/>
    <col min="113" max="113" width="9.140625" style="2"/>
    <col min="114" max="114" width="18.5703125" style="2" customWidth="1"/>
    <col min="115" max="115" width="19.7109375" style="2" customWidth="1"/>
    <col min="116" max="116" width="22.42578125" style="2" customWidth="1"/>
    <col min="117" max="117" width="21.28515625" style="2" customWidth="1"/>
    <col min="118" max="118" width="24.7109375" style="2" customWidth="1"/>
    <col min="119" max="119" width="5.140625" style="2" customWidth="1"/>
    <col min="120" max="120" width="9.140625" style="2"/>
    <col min="121" max="121" width="18.5703125" style="2" customWidth="1"/>
    <col min="122" max="122" width="19.7109375" style="2" customWidth="1"/>
    <col min="123" max="123" width="22.42578125" style="2" customWidth="1"/>
    <col min="124" max="124" width="21.28515625" style="2" customWidth="1"/>
    <col min="125" max="125" width="24.7109375" style="2" customWidth="1"/>
    <col min="126" max="126" width="3.140625" style="2" customWidth="1"/>
    <col min="127" max="127" width="9.140625" style="2"/>
    <col min="128" max="128" width="18.5703125" style="2" customWidth="1"/>
    <col min="129" max="129" width="19.7109375" style="2" customWidth="1"/>
    <col min="130" max="130" width="22.42578125" style="2" customWidth="1"/>
    <col min="131" max="131" width="21.28515625" style="2" customWidth="1"/>
    <col min="132" max="132" width="24.7109375" style="2" customWidth="1"/>
    <col min="133" max="133" width="5.28515625" style="2" customWidth="1"/>
    <col min="134" max="134" width="9.140625" style="2"/>
    <col min="135" max="135" width="18.5703125" style="2" customWidth="1"/>
    <col min="136" max="136" width="19.7109375" style="2" customWidth="1"/>
    <col min="137" max="137" width="22.42578125" style="2" customWidth="1"/>
    <col min="138" max="138" width="21.28515625" style="2" customWidth="1"/>
    <col min="139" max="139" width="24.710937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139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36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215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980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ht="20.25" customHeight="1" x14ac:dyDescent="0.2">
      <c r="A7" s="214" t="s">
        <v>781</v>
      </c>
      <c r="B7" s="214"/>
      <c r="C7" s="214"/>
      <c r="D7" s="214"/>
      <c r="E7" s="214"/>
      <c r="F7" s="214"/>
      <c r="G7" s="215"/>
      <c r="H7" s="214" t="s">
        <v>781</v>
      </c>
      <c r="I7" s="214"/>
      <c r="J7" s="214"/>
      <c r="K7" s="214"/>
      <c r="L7" s="214"/>
      <c r="M7" s="214"/>
      <c r="O7" s="214" t="s">
        <v>781</v>
      </c>
      <c r="P7" s="214"/>
      <c r="Q7" s="214"/>
      <c r="R7" s="214"/>
      <c r="S7" s="214"/>
      <c r="T7" s="214"/>
      <c r="U7" s="215"/>
      <c r="V7" s="214" t="s">
        <v>781</v>
      </c>
      <c r="W7" s="214"/>
      <c r="X7" s="214"/>
      <c r="Y7" s="214"/>
      <c r="Z7" s="214"/>
      <c r="AA7" s="214"/>
      <c r="AB7" s="215"/>
      <c r="AC7" s="214" t="s">
        <v>781</v>
      </c>
      <c r="AD7" s="214"/>
      <c r="AE7" s="214"/>
      <c r="AF7" s="214"/>
      <c r="AG7" s="214"/>
      <c r="AH7" s="214"/>
      <c r="AJ7" s="214" t="s">
        <v>781</v>
      </c>
      <c r="AK7" s="214"/>
      <c r="AL7" s="214"/>
      <c r="AM7" s="214"/>
      <c r="AN7" s="214"/>
      <c r="AO7" s="214"/>
      <c r="AQ7" s="214" t="s">
        <v>781</v>
      </c>
      <c r="AR7" s="214"/>
      <c r="AS7" s="214"/>
      <c r="AT7" s="214"/>
      <c r="AU7" s="214"/>
      <c r="AV7" s="214"/>
      <c r="AW7" s="117"/>
      <c r="AX7" s="214" t="s">
        <v>781</v>
      </c>
      <c r="AY7" s="214"/>
      <c r="AZ7" s="214"/>
      <c r="BA7" s="214"/>
      <c r="BB7" s="214"/>
      <c r="BC7" s="214"/>
      <c r="BD7" s="214"/>
      <c r="BE7" s="214" t="s">
        <v>781</v>
      </c>
      <c r="BF7" s="214"/>
      <c r="BG7" s="214"/>
      <c r="BH7" s="214"/>
      <c r="BI7" s="214"/>
      <c r="BJ7" s="214"/>
      <c r="BK7" s="214"/>
      <c r="BL7" s="214" t="s">
        <v>781</v>
      </c>
      <c r="BM7" s="214"/>
      <c r="BN7" s="214"/>
      <c r="BO7" s="214"/>
      <c r="BP7" s="214"/>
      <c r="BQ7" s="214"/>
      <c r="BS7" s="214" t="s">
        <v>781</v>
      </c>
      <c r="BT7" s="214"/>
      <c r="BU7" s="214"/>
      <c r="BV7" s="214"/>
      <c r="BW7" s="214"/>
      <c r="BX7" s="214"/>
      <c r="BY7" s="214"/>
      <c r="BZ7" s="214" t="s">
        <v>781</v>
      </c>
      <c r="CA7" s="214"/>
      <c r="CB7" s="214"/>
      <c r="CC7" s="214"/>
      <c r="CD7" s="214"/>
      <c r="CE7" s="214"/>
      <c r="CF7" s="214"/>
      <c r="CG7" s="214" t="s">
        <v>781</v>
      </c>
      <c r="CH7" s="214"/>
      <c r="CI7" s="214"/>
      <c r="CJ7" s="214"/>
      <c r="CK7" s="214"/>
      <c r="CL7" s="214"/>
      <c r="CN7" s="214" t="s">
        <v>781</v>
      </c>
      <c r="CO7" s="214"/>
      <c r="CP7" s="214"/>
      <c r="CQ7" s="214"/>
      <c r="CR7" s="214"/>
      <c r="CS7" s="214"/>
      <c r="CU7" s="214" t="s">
        <v>781</v>
      </c>
      <c r="CV7" s="214"/>
      <c r="CW7" s="214"/>
      <c r="CX7" s="214"/>
      <c r="CY7" s="214"/>
      <c r="CZ7" s="214"/>
      <c r="DB7" s="214" t="s">
        <v>781</v>
      </c>
      <c r="DC7" s="214"/>
      <c r="DD7" s="214"/>
      <c r="DE7" s="214"/>
      <c r="DF7" s="214"/>
      <c r="DG7" s="214"/>
      <c r="DI7" s="214" t="s">
        <v>781</v>
      </c>
      <c r="DJ7" s="214"/>
      <c r="DK7" s="214"/>
      <c r="DL7" s="214"/>
      <c r="DM7" s="214"/>
      <c r="DN7" s="214"/>
      <c r="DO7" s="214"/>
      <c r="DP7" s="214" t="s">
        <v>781</v>
      </c>
      <c r="DQ7" s="214"/>
      <c r="DR7" s="214"/>
      <c r="DS7" s="214"/>
      <c r="DT7" s="214"/>
      <c r="DU7" s="214"/>
      <c r="DV7" s="214"/>
      <c r="DW7" s="214" t="s">
        <v>781</v>
      </c>
      <c r="DX7" s="214"/>
      <c r="DY7" s="214"/>
      <c r="DZ7" s="214"/>
      <c r="EA7" s="214"/>
      <c r="EB7" s="214"/>
      <c r="ED7" s="214" t="s">
        <v>781</v>
      </c>
      <c r="EE7" s="214"/>
      <c r="EF7" s="214"/>
      <c r="EG7" s="214"/>
      <c r="EH7" s="214"/>
      <c r="EI7" s="214"/>
    </row>
    <row r="8" spans="1:139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3" t="s">
        <v>49</v>
      </c>
      <c r="DK9" s="975" t="s">
        <v>768</v>
      </c>
      <c r="DL9" s="975"/>
      <c r="DM9" s="975"/>
      <c r="DN9" s="975"/>
      <c r="DO9" s="500"/>
      <c r="DP9" s="41"/>
      <c r="DQ9" s="43" t="s">
        <v>49</v>
      </c>
      <c r="DR9" s="975" t="s">
        <v>768</v>
      </c>
      <c r="DS9" s="975"/>
      <c r="DT9" s="975"/>
      <c r="DU9" s="975"/>
      <c r="DV9" s="500"/>
      <c r="DW9" s="41"/>
      <c r="DX9" s="43" t="s">
        <v>49</v>
      </c>
      <c r="DY9" s="975" t="s">
        <v>768</v>
      </c>
      <c r="DZ9" s="975"/>
      <c r="EA9" s="975"/>
      <c r="EB9" s="975"/>
      <c r="ED9" s="41"/>
      <c r="EE9" s="43" t="s">
        <v>49</v>
      </c>
      <c r="EF9" s="975" t="s">
        <v>768</v>
      </c>
      <c r="EG9" s="975"/>
      <c r="EH9" s="975"/>
      <c r="EI9" s="975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3" t="s">
        <v>50</v>
      </c>
      <c r="DK10" s="1132" t="s">
        <v>820</v>
      </c>
      <c r="DL10" s="1132"/>
      <c r="DM10" s="1132"/>
      <c r="DN10" s="1132"/>
      <c r="DO10" s="108"/>
      <c r="DP10" s="41"/>
      <c r="DQ10" s="43" t="s">
        <v>50</v>
      </c>
      <c r="DR10" s="1132" t="s">
        <v>820</v>
      </c>
      <c r="DS10" s="1132"/>
      <c r="DT10" s="1132"/>
      <c r="DU10" s="1132"/>
      <c r="DV10" s="108"/>
      <c r="DW10" s="41"/>
      <c r="DX10" s="43" t="s">
        <v>50</v>
      </c>
      <c r="DY10" s="1132" t="s">
        <v>820</v>
      </c>
      <c r="DZ10" s="1132"/>
      <c r="EA10" s="1132"/>
      <c r="EB10" s="1132"/>
      <c r="ED10" s="41"/>
      <c r="EE10" s="43" t="s">
        <v>50</v>
      </c>
      <c r="EF10" s="1132" t="s">
        <v>820</v>
      </c>
      <c r="EG10" s="1132"/>
      <c r="EH10" s="1132"/>
      <c r="EI10" s="1132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3" t="s">
        <v>0</v>
      </c>
      <c r="DK11" s="1132" t="s">
        <v>821</v>
      </c>
      <c r="DL11" s="1132"/>
      <c r="DM11" s="1132"/>
      <c r="DN11" s="1132"/>
      <c r="DO11" s="108"/>
      <c r="DP11" s="41"/>
      <c r="DQ11" s="43" t="s">
        <v>0</v>
      </c>
      <c r="DR11" s="1132" t="s">
        <v>821</v>
      </c>
      <c r="DS11" s="1132"/>
      <c r="DT11" s="1132"/>
      <c r="DU11" s="1132"/>
      <c r="DV11" s="108"/>
      <c r="DW11" s="41"/>
      <c r="DX11" s="43" t="s">
        <v>0</v>
      </c>
      <c r="DY11" s="1132" t="s">
        <v>821</v>
      </c>
      <c r="DZ11" s="1132"/>
      <c r="EA11" s="1132"/>
      <c r="EB11" s="1132"/>
      <c r="ED11" s="41"/>
      <c r="EE11" s="43" t="s">
        <v>0</v>
      </c>
      <c r="EF11" s="1132" t="s">
        <v>821</v>
      </c>
      <c r="EG11" s="1132"/>
      <c r="EH11" s="1132"/>
      <c r="EI11" s="1132"/>
    </row>
    <row r="12" spans="1:139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22"/>
      <c r="DP12" s="41"/>
      <c r="DQ12" s="41"/>
      <c r="DR12" s="41"/>
      <c r="DS12" s="41"/>
      <c r="DT12" s="41"/>
      <c r="DU12" s="22"/>
      <c r="DV12" s="22"/>
      <c r="DW12" s="41"/>
      <c r="DX12" s="41"/>
      <c r="DY12" s="41"/>
      <c r="DZ12" s="41"/>
      <c r="EA12" s="41"/>
      <c r="EB12" s="22"/>
      <c r="ED12" s="41"/>
      <c r="EE12" s="41"/>
      <c r="EF12" s="41"/>
      <c r="EG12" s="41"/>
      <c r="EH12" s="41"/>
      <c r="EI12" s="22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938" t="s">
        <v>1</v>
      </c>
      <c r="DQ13" s="938"/>
      <c r="DR13" s="938"/>
      <c r="DS13" s="938"/>
      <c r="DT13" s="938"/>
      <c r="DU13" s="938"/>
      <c r="DV13" s="52"/>
      <c r="DW13" s="938" t="s">
        <v>1</v>
      </c>
      <c r="DX13" s="938"/>
      <c r="DY13" s="938"/>
      <c r="DZ13" s="938"/>
      <c r="EA13" s="938"/>
      <c r="EB13" s="938"/>
      <c r="ED13" s="938" t="s">
        <v>1</v>
      </c>
      <c r="EE13" s="938"/>
      <c r="EF13" s="938"/>
      <c r="EG13" s="938"/>
      <c r="EH13" s="938"/>
      <c r="EI13" s="938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31"/>
      <c r="DP14" s="10" t="s">
        <v>22</v>
      </c>
      <c r="DQ14" s="105" t="s">
        <v>2</v>
      </c>
      <c r="DR14" s="106"/>
      <c r="DS14" s="106"/>
      <c r="DT14" s="106"/>
      <c r="DU14" s="489"/>
      <c r="DV14" s="31"/>
      <c r="DW14" s="10" t="s">
        <v>22</v>
      </c>
      <c r="DX14" s="105" t="s">
        <v>2</v>
      </c>
      <c r="DY14" s="106"/>
      <c r="DZ14" s="106"/>
      <c r="EA14" s="106"/>
      <c r="EB14" s="489"/>
      <c r="ED14" s="10" t="s">
        <v>22</v>
      </c>
      <c r="EE14" s="105" t="s">
        <v>2</v>
      </c>
      <c r="EF14" s="106"/>
      <c r="EG14" s="106"/>
      <c r="EH14" s="106"/>
      <c r="EI14" s="489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108"/>
      <c r="DP15" s="10" t="s">
        <v>23</v>
      </c>
      <c r="DQ15" s="496" t="s">
        <v>3</v>
      </c>
      <c r="DR15" s="610"/>
      <c r="DS15" s="610"/>
      <c r="DT15" s="610"/>
      <c r="DU15" s="10" t="s">
        <v>174</v>
      </c>
      <c r="DV15" s="108"/>
      <c r="DW15" s="10" t="s">
        <v>23</v>
      </c>
      <c r="DX15" s="496" t="s">
        <v>3</v>
      </c>
      <c r="DY15" s="610"/>
      <c r="DZ15" s="610"/>
      <c r="EA15" s="610"/>
      <c r="EB15" s="10" t="s">
        <v>174</v>
      </c>
      <c r="ED15" s="10" t="s">
        <v>23</v>
      </c>
      <c r="EE15" s="496" t="s">
        <v>3</v>
      </c>
      <c r="EF15" s="610"/>
      <c r="EG15" s="610"/>
      <c r="EH15" s="610"/>
      <c r="EI15" s="10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523"/>
      <c r="DP16" s="24" t="s">
        <v>24</v>
      </c>
      <c r="DQ16" s="492" t="s">
        <v>101</v>
      </c>
      <c r="DR16" s="493"/>
      <c r="DS16" s="493"/>
      <c r="DT16" s="494"/>
      <c r="DU16" s="584" t="s">
        <v>1047</v>
      </c>
      <c r="DV16" s="523"/>
      <c r="DW16" s="24" t="s">
        <v>24</v>
      </c>
      <c r="DX16" s="492" t="s">
        <v>101</v>
      </c>
      <c r="DY16" s="493"/>
      <c r="DZ16" s="493"/>
      <c r="EA16" s="494"/>
      <c r="EB16" s="584" t="s">
        <v>1047</v>
      </c>
      <c r="ED16" s="24" t="s">
        <v>24</v>
      </c>
      <c r="EE16" s="492" t="s">
        <v>101</v>
      </c>
      <c r="EF16" s="493"/>
      <c r="EG16" s="493"/>
      <c r="EH16" s="494"/>
      <c r="EI16" s="584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108"/>
      <c r="DP17" s="10" t="s">
        <v>25</v>
      </c>
      <c r="DQ17" s="497" t="s">
        <v>710</v>
      </c>
      <c r="DR17" s="611"/>
      <c r="DS17" s="611"/>
      <c r="DT17" s="611"/>
      <c r="DU17" s="10">
        <v>12</v>
      </c>
      <c r="DV17" s="108"/>
      <c r="DW17" s="10" t="s">
        <v>25</v>
      </c>
      <c r="DX17" s="497" t="s">
        <v>710</v>
      </c>
      <c r="DY17" s="611"/>
      <c r="DZ17" s="611"/>
      <c r="EA17" s="611"/>
      <c r="EB17" s="10">
        <v>12</v>
      </c>
      <c r="ED17" s="10" t="s">
        <v>25</v>
      </c>
      <c r="EE17" s="497" t="s">
        <v>710</v>
      </c>
      <c r="EF17" s="611"/>
      <c r="EG17" s="611"/>
      <c r="EH17" s="611"/>
      <c r="EI17" s="10">
        <v>12</v>
      </c>
    </row>
    <row r="18" spans="1:139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22"/>
      <c r="DP18" s="41"/>
      <c r="DQ18" s="41"/>
      <c r="DR18" s="41"/>
      <c r="DS18" s="41"/>
      <c r="DT18" s="41"/>
      <c r="DU18" s="22"/>
      <c r="DV18" s="22"/>
      <c r="DW18" s="41"/>
      <c r="DX18" s="41"/>
      <c r="DY18" s="41"/>
      <c r="DZ18" s="41"/>
      <c r="EA18" s="41"/>
      <c r="EB18" s="22"/>
      <c r="ED18" s="41"/>
      <c r="EE18" s="41"/>
      <c r="EF18" s="41"/>
      <c r="EG18" s="41"/>
      <c r="EH18" s="41"/>
      <c r="EI18" s="22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938" t="s">
        <v>26</v>
      </c>
      <c r="DQ19" s="938"/>
      <c r="DR19" s="938"/>
      <c r="DS19" s="938"/>
      <c r="DT19" s="938"/>
      <c r="DU19" s="938"/>
      <c r="DV19" s="52"/>
      <c r="DW19" s="938" t="s">
        <v>26</v>
      </c>
      <c r="DX19" s="938"/>
      <c r="DY19" s="938"/>
      <c r="DZ19" s="938"/>
      <c r="EA19" s="938"/>
      <c r="EB19" s="938"/>
      <c r="ED19" s="938" t="s">
        <v>26</v>
      </c>
      <c r="EE19" s="938"/>
      <c r="EF19" s="938"/>
      <c r="EG19" s="938"/>
      <c r="EH19" s="938"/>
      <c r="EI19" s="938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922" t="s">
        <v>27</v>
      </c>
      <c r="DQ20" s="976"/>
      <c r="DR20" s="960"/>
      <c r="DS20" s="922" t="s">
        <v>102</v>
      </c>
      <c r="DT20" s="960"/>
      <c r="DU20" s="51" t="s">
        <v>95</v>
      </c>
      <c r="DV20" s="52"/>
      <c r="DW20" s="922" t="s">
        <v>27</v>
      </c>
      <c r="DX20" s="976"/>
      <c r="DY20" s="960"/>
      <c r="DZ20" s="922" t="s">
        <v>102</v>
      </c>
      <c r="EA20" s="960"/>
      <c r="EB20" s="51" t="s">
        <v>95</v>
      </c>
      <c r="ED20" s="922" t="s">
        <v>27</v>
      </c>
      <c r="EE20" s="976"/>
      <c r="EF20" s="960"/>
      <c r="EG20" s="922" t="s">
        <v>102</v>
      </c>
      <c r="EH20" s="960"/>
      <c r="EI20" s="51" t="s">
        <v>95</v>
      </c>
    </row>
    <row r="21" spans="1:139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1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1</v>
      </c>
      <c r="O21" s="1021" t="s">
        <v>143</v>
      </c>
      <c r="P21" s="1060"/>
      <c r="Q21" s="1061"/>
      <c r="R21" s="1016" t="s">
        <v>144</v>
      </c>
      <c r="S21" s="1062"/>
      <c r="T21" s="113">
        <v>1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1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1</v>
      </c>
      <c r="AJ21" s="1021" t="s">
        <v>143</v>
      </c>
      <c r="AK21" s="1060"/>
      <c r="AL21" s="1061"/>
      <c r="AM21" s="1016" t="s">
        <v>144</v>
      </c>
      <c r="AN21" s="1062"/>
      <c r="AO21" s="113">
        <v>1</v>
      </c>
      <c r="AQ21" s="1021" t="s">
        <v>143</v>
      </c>
      <c r="AR21" s="1060"/>
      <c r="AS21" s="1061"/>
      <c r="AT21" s="1016" t="s">
        <v>144</v>
      </c>
      <c r="AU21" s="1062"/>
      <c r="AV21" s="113">
        <v>1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1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1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1</v>
      </c>
      <c r="BS21" s="922" t="s">
        <v>143</v>
      </c>
      <c r="BT21" s="976"/>
      <c r="BU21" s="977"/>
      <c r="BV21" s="938" t="s">
        <v>144</v>
      </c>
      <c r="BW21" s="978"/>
      <c r="BX21" s="51">
        <v>1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1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1</v>
      </c>
      <c r="CN21" s="922" t="s">
        <v>143</v>
      </c>
      <c r="CO21" s="976"/>
      <c r="CP21" s="977"/>
      <c r="CQ21" s="938" t="s">
        <v>144</v>
      </c>
      <c r="CR21" s="978"/>
      <c r="CS21" s="51">
        <v>1</v>
      </c>
      <c r="CU21" s="922" t="s">
        <v>143</v>
      </c>
      <c r="CV21" s="976"/>
      <c r="CW21" s="977"/>
      <c r="CX21" s="938" t="s">
        <v>144</v>
      </c>
      <c r="CY21" s="978"/>
      <c r="CZ21" s="51">
        <v>1</v>
      </c>
      <c r="DB21" s="922" t="s">
        <v>143</v>
      </c>
      <c r="DC21" s="976"/>
      <c r="DD21" s="977"/>
      <c r="DE21" s="938" t="s">
        <v>144</v>
      </c>
      <c r="DF21" s="978"/>
      <c r="DG21" s="51">
        <v>1</v>
      </c>
      <c r="DI21" s="922" t="s">
        <v>143</v>
      </c>
      <c r="DJ21" s="976"/>
      <c r="DK21" s="977"/>
      <c r="DL21" s="938" t="s">
        <v>144</v>
      </c>
      <c r="DM21" s="978"/>
      <c r="DN21" s="51">
        <v>1</v>
      </c>
      <c r="DO21" s="52"/>
      <c r="DP21" s="922" t="s">
        <v>143</v>
      </c>
      <c r="DQ21" s="976"/>
      <c r="DR21" s="977"/>
      <c r="DS21" s="938" t="s">
        <v>144</v>
      </c>
      <c r="DT21" s="978"/>
      <c r="DU21" s="51">
        <v>1</v>
      </c>
      <c r="DV21" s="52"/>
      <c r="DW21" s="922" t="s">
        <v>143</v>
      </c>
      <c r="DX21" s="976"/>
      <c r="DY21" s="977"/>
      <c r="DZ21" s="938" t="s">
        <v>144</v>
      </c>
      <c r="EA21" s="978"/>
      <c r="EB21" s="51">
        <v>1</v>
      </c>
      <c r="ED21" s="922" t="s">
        <v>143</v>
      </c>
      <c r="EE21" s="976"/>
      <c r="EF21" s="977"/>
      <c r="EG21" s="938" t="s">
        <v>144</v>
      </c>
      <c r="EH21" s="978"/>
      <c r="EI21" s="51">
        <v>1</v>
      </c>
    </row>
    <row r="22" spans="1:139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22"/>
      <c r="DP22" s="41"/>
      <c r="DQ22" s="41"/>
      <c r="DR22" s="41"/>
      <c r="DS22" s="41"/>
      <c r="DT22" s="41"/>
      <c r="DU22" s="22"/>
      <c r="DV22" s="22"/>
      <c r="DW22" s="41"/>
      <c r="DX22" s="41"/>
      <c r="DY22" s="41"/>
      <c r="DZ22" s="41"/>
      <c r="EA22" s="41"/>
      <c r="EB22" s="22"/>
      <c r="ED22" s="41"/>
      <c r="EE22" s="41"/>
      <c r="EF22" s="41"/>
      <c r="EG22" s="41"/>
      <c r="EH22" s="41"/>
      <c r="EI22" s="22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217" t="s">
        <v>4</v>
      </c>
      <c r="DQ23" s="52"/>
      <c r="DR23" s="52"/>
      <c r="DS23" s="52"/>
      <c r="DT23" s="52"/>
      <c r="DU23" s="52"/>
      <c r="DV23" s="52"/>
      <c r="DW23" s="217" t="s">
        <v>4</v>
      </c>
      <c r="DX23" s="52"/>
      <c r="DY23" s="52"/>
      <c r="DZ23" s="52"/>
      <c r="EA23" s="52"/>
      <c r="EB23" s="52"/>
      <c r="ED23" s="217" t="s">
        <v>4</v>
      </c>
      <c r="EE23" s="52"/>
      <c r="EF23" s="52"/>
      <c r="EG23" s="52"/>
      <c r="EH23" s="52"/>
      <c r="EI23" s="52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52"/>
      <c r="DP24" s="612" t="s">
        <v>106</v>
      </c>
      <c r="DQ24" s="481"/>
      <c r="DR24" s="481"/>
      <c r="DS24" s="481"/>
      <c r="DT24" s="481"/>
      <c r="DU24" s="482"/>
      <c r="DV24" s="52"/>
      <c r="DW24" s="612" t="s">
        <v>106</v>
      </c>
      <c r="DX24" s="481"/>
      <c r="DY24" s="481"/>
      <c r="DZ24" s="481"/>
      <c r="EA24" s="481"/>
      <c r="EB24" s="482"/>
      <c r="ED24" s="612" t="s">
        <v>106</v>
      </c>
      <c r="EE24" s="481"/>
      <c r="EF24" s="481"/>
      <c r="EG24" s="481"/>
      <c r="EH24" s="481"/>
      <c r="EI24" s="482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52"/>
      <c r="DP25" s="597">
        <v>1</v>
      </c>
      <c r="DQ25" s="497" t="s">
        <v>74</v>
      </c>
      <c r="DR25" s="611"/>
      <c r="DS25" s="611"/>
      <c r="DT25" s="613"/>
      <c r="DU25" s="592" t="s">
        <v>145</v>
      </c>
      <c r="DV25" s="52"/>
      <c r="DW25" s="597">
        <v>1</v>
      </c>
      <c r="DX25" s="497" t="s">
        <v>74</v>
      </c>
      <c r="DY25" s="611"/>
      <c r="DZ25" s="611"/>
      <c r="EA25" s="613"/>
      <c r="EB25" s="592" t="s">
        <v>145</v>
      </c>
      <c r="ED25" s="597">
        <v>1</v>
      </c>
      <c r="EE25" s="497" t="s">
        <v>74</v>
      </c>
      <c r="EF25" s="611"/>
      <c r="EG25" s="611"/>
      <c r="EH25" s="613"/>
      <c r="EI25" s="592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777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777</v>
      </c>
      <c r="O26" s="155">
        <v>2</v>
      </c>
      <c r="P26" s="192" t="s">
        <v>73</v>
      </c>
      <c r="Q26" s="198"/>
      <c r="R26" s="198"/>
      <c r="S26" s="199"/>
      <c r="T26" s="200" t="s">
        <v>777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777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777</v>
      </c>
      <c r="AJ26" s="155">
        <v>2</v>
      </c>
      <c r="AK26" s="192" t="s">
        <v>73</v>
      </c>
      <c r="AL26" s="198"/>
      <c r="AM26" s="198"/>
      <c r="AN26" s="199"/>
      <c r="AO26" s="200" t="s">
        <v>777</v>
      </c>
      <c r="AQ26" s="155">
        <v>2</v>
      </c>
      <c r="AR26" s="192" t="s">
        <v>73</v>
      </c>
      <c r="AS26" s="198"/>
      <c r="AT26" s="198"/>
      <c r="AU26" s="199"/>
      <c r="AV26" s="200" t="s">
        <v>777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777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777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777</v>
      </c>
      <c r="BS26" s="10">
        <v>2</v>
      </c>
      <c r="BT26" s="612" t="s">
        <v>73</v>
      </c>
      <c r="BU26" s="614"/>
      <c r="BV26" s="614"/>
      <c r="BW26" s="615"/>
      <c r="BX26" s="595" t="s">
        <v>777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777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777</v>
      </c>
      <c r="CN26" s="10">
        <v>2</v>
      </c>
      <c r="CO26" s="612" t="s">
        <v>73</v>
      </c>
      <c r="CP26" s="614"/>
      <c r="CQ26" s="614"/>
      <c r="CR26" s="615"/>
      <c r="CS26" s="595" t="s">
        <v>777</v>
      </c>
      <c r="CU26" s="10">
        <v>2</v>
      </c>
      <c r="CV26" s="612" t="s">
        <v>73</v>
      </c>
      <c r="CW26" s="614"/>
      <c r="CX26" s="614"/>
      <c r="CY26" s="615"/>
      <c r="CZ26" s="595" t="s">
        <v>777</v>
      </c>
      <c r="DB26" s="10">
        <v>2</v>
      </c>
      <c r="DC26" s="612" t="s">
        <v>73</v>
      </c>
      <c r="DD26" s="614"/>
      <c r="DE26" s="614"/>
      <c r="DF26" s="615"/>
      <c r="DG26" s="595" t="s">
        <v>777</v>
      </c>
      <c r="DI26" s="10">
        <v>2</v>
      </c>
      <c r="DJ26" s="612" t="s">
        <v>73</v>
      </c>
      <c r="DK26" s="614"/>
      <c r="DL26" s="614"/>
      <c r="DM26" s="615"/>
      <c r="DN26" s="595" t="s">
        <v>777</v>
      </c>
      <c r="DO26" s="52"/>
      <c r="DP26" s="10">
        <v>2</v>
      </c>
      <c r="DQ26" s="612" t="s">
        <v>73</v>
      </c>
      <c r="DR26" s="614"/>
      <c r="DS26" s="614"/>
      <c r="DT26" s="615"/>
      <c r="DU26" s="595" t="s">
        <v>777</v>
      </c>
      <c r="DV26" s="52"/>
      <c r="DW26" s="10">
        <v>2</v>
      </c>
      <c r="DX26" s="612" t="s">
        <v>73</v>
      </c>
      <c r="DY26" s="614"/>
      <c r="DZ26" s="614"/>
      <c r="EA26" s="615"/>
      <c r="EB26" s="595" t="s">
        <v>777</v>
      </c>
      <c r="ED26" s="10">
        <v>2</v>
      </c>
      <c r="EE26" s="612" t="s">
        <v>73</v>
      </c>
      <c r="EF26" s="614"/>
      <c r="EG26" s="614"/>
      <c r="EH26" s="615"/>
      <c r="EI26" s="595" t="s">
        <v>777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1985.5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2034.3433</v>
      </c>
      <c r="O27" s="155">
        <v>3</v>
      </c>
      <c r="P27" s="165" t="s">
        <v>28</v>
      </c>
      <c r="Q27" s="166"/>
      <c r="R27" s="166"/>
      <c r="S27" s="166"/>
      <c r="T27" s="321">
        <f>M27</f>
        <v>2034.3433</v>
      </c>
      <c r="U27" s="215"/>
      <c r="V27" s="155">
        <v>3</v>
      </c>
      <c r="W27" s="165" t="s">
        <v>28</v>
      </c>
      <c r="X27" s="166"/>
      <c r="Y27" s="166"/>
      <c r="Z27" s="166"/>
      <c r="AA27" s="321">
        <f>T27</f>
        <v>2034.3433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AA27*1.038</f>
        <v>2111.6483453999999</v>
      </c>
      <c r="AJ27" s="155">
        <v>3</v>
      </c>
      <c r="AK27" s="165" t="s">
        <v>28</v>
      </c>
      <c r="AL27" s="166"/>
      <c r="AM27" s="166"/>
      <c r="AN27" s="166"/>
      <c r="AO27" s="321">
        <f>AH27</f>
        <v>2111.6483453999999</v>
      </c>
      <c r="AQ27" s="155">
        <v>3</v>
      </c>
      <c r="AR27" s="165" t="s">
        <v>28</v>
      </c>
      <c r="AS27" s="166"/>
      <c r="AT27" s="166"/>
      <c r="AU27" s="166"/>
      <c r="AV27" s="376">
        <f>AO27*1.0379</f>
        <v>2191.67981769066</v>
      </c>
      <c r="AW27" s="175"/>
      <c r="AX27" s="155">
        <v>3</v>
      </c>
      <c r="AY27" s="165" t="s">
        <v>28</v>
      </c>
      <c r="AZ27" s="166"/>
      <c r="BA27" s="166"/>
      <c r="BB27" s="166"/>
      <c r="BC27" s="321">
        <f>AV27</f>
        <v>2191.67981769066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2191.67981769066</v>
      </c>
      <c r="BK27" s="40"/>
      <c r="BL27" s="10">
        <v>3</v>
      </c>
      <c r="BM27" s="105" t="s">
        <v>28</v>
      </c>
      <c r="BN27" s="106"/>
      <c r="BO27" s="106"/>
      <c r="BP27" s="106"/>
      <c r="BQ27" s="376">
        <f>BJ27*1.0624</f>
        <v>2328.4406383145574</v>
      </c>
      <c r="BS27" s="10">
        <v>3</v>
      </c>
      <c r="BT27" s="105" t="s">
        <v>28</v>
      </c>
      <c r="BU27" s="106"/>
      <c r="BV27" s="106"/>
      <c r="BW27" s="106"/>
      <c r="BX27" s="321">
        <f>BQ27</f>
        <v>2328.4406383145574</v>
      </c>
      <c r="BY27" s="175"/>
      <c r="BZ27" s="10">
        <v>3</v>
      </c>
      <c r="CA27" s="105" t="s">
        <v>28</v>
      </c>
      <c r="CB27" s="106"/>
      <c r="CC27" s="106"/>
      <c r="CD27" s="106"/>
      <c r="CE27" s="321">
        <f>BX27</f>
        <v>2328.4406383145574</v>
      </c>
      <c r="CF27" s="40"/>
      <c r="CG27" s="10">
        <v>3</v>
      </c>
      <c r="CH27" s="105" t="s">
        <v>28</v>
      </c>
      <c r="CI27" s="106"/>
      <c r="CJ27" s="106"/>
      <c r="CK27" s="106"/>
      <c r="CL27" s="321">
        <f>CE27</f>
        <v>2328.4406383145574</v>
      </c>
      <c r="CN27" s="10">
        <v>3</v>
      </c>
      <c r="CO27" s="105" t="s">
        <v>28</v>
      </c>
      <c r="CP27" s="106"/>
      <c r="CQ27" s="106"/>
      <c r="CR27" s="106"/>
      <c r="CS27" s="376">
        <f>BX27+AV27*0.0623</f>
        <v>2464.9822909566856</v>
      </c>
      <c r="CU27" s="10">
        <v>3</v>
      </c>
      <c r="CV27" s="105" t="s">
        <v>28</v>
      </c>
      <c r="CW27" s="106"/>
      <c r="CX27" s="106"/>
      <c r="CY27" s="106"/>
      <c r="CZ27" s="321">
        <f>CE27+BC27*0.0623</f>
        <v>2464.9822909566856</v>
      </c>
      <c r="DB27" s="10">
        <v>3</v>
      </c>
      <c r="DC27" s="105" t="s">
        <v>28</v>
      </c>
      <c r="DD27" s="106"/>
      <c r="DE27" s="106"/>
      <c r="DF27" s="106"/>
      <c r="DG27" s="376">
        <f>$CZ$27*1.0433</f>
        <v>2571.7160241551096</v>
      </c>
      <c r="DI27" s="10">
        <v>3</v>
      </c>
      <c r="DJ27" s="105" t="s">
        <v>28</v>
      </c>
      <c r="DK27" s="106"/>
      <c r="DL27" s="106"/>
      <c r="DM27" s="106"/>
      <c r="DN27" s="321">
        <f>$CZ$27*1.0433</f>
        <v>2571.7160241551096</v>
      </c>
      <c r="DO27" s="40"/>
      <c r="DP27" s="10">
        <v>3</v>
      </c>
      <c r="DQ27" s="105" t="s">
        <v>28</v>
      </c>
      <c r="DR27" s="106"/>
      <c r="DS27" s="106"/>
      <c r="DT27" s="106"/>
      <c r="DU27" s="321">
        <f>$CZ$27*1.0433</f>
        <v>2571.7160241551096</v>
      </c>
      <c r="DV27" s="175"/>
      <c r="DW27" s="10">
        <v>3</v>
      </c>
      <c r="DX27" s="105" t="s">
        <v>28</v>
      </c>
      <c r="DY27" s="106"/>
      <c r="DZ27" s="106"/>
      <c r="EA27" s="106"/>
      <c r="EB27" s="376">
        <f>DU27*1.0386</f>
        <v>2670.9842626874965</v>
      </c>
      <c r="ED27" s="10">
        <v>3</v>
      </c>
      <c r="EE27" s="105" t="s">
        <v>28</v>
      </c>
      <c r="EF27" s="106"/>
      <c r="EG27" s="106"/>
      <c r="EH27" s="106"/>
      <c r="EI27" s="321">
        <f>EB27</f>
        <v>2670.9842626874965</v>
      </c>
    </row>
    <row r="28" spans="1:139" ht="25.5" x14ac:dyDescent="0.2">
      <c r="A28" s="155">
        <v>4</v>
      </c>
      <c r="B28" s="165" t="s">
        <v>5</v>
      </c>
      <c r="C28" s="166"/>
      <c r="D28" s="166"/>
      <c r="E28" s="167"/>
      <c r="F28" s="323" t="s">
        <v>789</v>
      </c>
      <c r="G28" s="215"/>
      <c r="H28" s="155">
        <v>4</v>
      </c>
      <c r="I28" s="165" t="s">
        <v>5</v>
      </c>
      <c r="J28" s="166"/>
      <c r="K28" s="166"/>
      <c r="L28" s="167"/>
      <c r="M28" s="323" t="s">
        <v>789</v>
      </c>
      <c r="O28" s="155">
        <v>4</v>
      </c>
      <c r="P28" s="165" t="s">
        <v>5</v>
      </c>
      <c r="Q28" s="166"/>
      <c r="R28" s="166"/>
      <c r="S28" s="167"/>
      <c r="T28" s="323" t="s">
        <v>789</v>
      </c>
      <c r="U28" s="215"/>
      <c r="V28" s="155">
        <v>4</v>
      </c>
      <c r="W28" s="165" t="s">
        <v>5</v>
      </c>
      <c r="X28" s="166"/>
      <c r="Y28" s="166"/>
      <c r="Z28" s="167"/>
      <c r="AA28" s="323" t="s">
        <v>789</v>
      </c>
      <c r="AB28" s="215"/>
      <c r="AC28" s="155">
        <v>4</v>
      </c>
      <c r="AD28" s="165" t="s">
        <v>5</v>
      </c>
      <c r="AE28" s="166"/>
      <c r="AF28" s="166"/>
      <c r="AG28" s="167"/>
      <c r="AH28" s="323" t="s">
        <v>789</v>
      </c>
      <c r="AJ28" s="155">
        <v>4</v>
      </c>
      <c r="AK28" s="165" t="s">
        <v>5</v>
      </c>
      <c r="AL28" s="166"/>
      <c r="AM28" s="166"/>
      <c r="AN28" s="167"/>
      <c r="AO28" s="323" t="s">
        <v>789</v>
      </c>
      <c r="AQ28" s="155">
        <v>4</v>
      </c>
      <c r="AR28" s="165" t="s">
        <v>5</v>
      </c>
      <c r="AS28" s="166"/>
      <c r="AT28" s="166"/>
      <c r="AU28" s="167"/>
      <c r="AV28" s="323" t="s">
        <v>789</v>
      </c>
      <c r="AW28" s="426"/>
      <c r="AX28" s="155">
        <v>4</v>
      </c>
      <c r="AY28" s="165" t="s">
        <v>5</v>
      </c>
      <c r="AZ28" s="166"/>
      <c r="BA28" s="166"/>
      <c r="BB28" s="167"/>
      <c r="BC28" s="323" t="s">
        <v>789</v>
      </c>
      <c r="BD28" s="523"/>
      <c r="BE28" s="10">
        <v>4</v>
      </c>
      <c r="BF28" s="105" t="s">
        <v>5</v>
      </c>
      <c r="BG28" s="106"/>
      <c r="BH28" s="106"/>
      <c r="BI28" s="107"/>
      <c r="BJ28" s="617" t="s">
        <v>789</v>
      </c>
      <c r="BK28" s="523"/>
      <c r="BL28" s="10">
        <v>4</v>
      </c>
      <c r="BM28" s="105" t="s">
        <v>5</v>
      </c>
      <c r="BN28" s="106"/>
      <c r="BO28" s="106"/>
      <c r="BP28" s="107"/>
      <c r="BQ28" s="617" t="s">
        <v>789</v>
      </c>
      <c r="BS28" s="10">
        <v>4</v>
      </c>
      <c r="BT28" s="105" t="s">
        <v>5</v>
      </c>
      <c r="BU28" s="106"/>
      <c r="BV28" s="106"/>
      <c r="BW28" s="107"/>
      <c r="BX28" s="617" t="s">
        <v>789</v>
      </c>
      <c r="BY28" s="523"/>
      <c r="BZ28" s="10">
        <v>4</v>
      </c>
      <c r="CA28" s="105" t="s">
        <v>5</v>
      </c>
      <c r="CB28" s="106"/>
      <c r="CC28" s="106"/>
      <c r="CD28" s="107"/>
      <c r="CE28" s="617" t="s">
        <v>789</v>
      </c>
      <c r="CF28" s="523"/>
      <c r="CG28" s="10">
        <v>4</v>
      </c>
      <c r="CH28" s="105" t="s">
        <v>5</v>
      </c>
      <c r="CI28" s="106"/>
      <c r="CJ28" s="106"/>
      <c r="CK28" s="107"/>
      <c r="CL28" s="617" t="s">
        <v>789</v>
      </c>
      <c r="CN28" s="10">
        <v>4</v>
      </c>
      <c r="CO28" s="105" t="s">
        <v>5</v>
      </c>
      <c r="CP28" s="106"/>
      <c r="CQ28" s="106"/>
      <c r="CR28" s="107"/>
      <c r="CS28" s="617" t="s">
        <v>789</v>
      </c>
      <c r="CU28" s="10">
        <v>4</v>
      </c>
      <c r="CV28" s="105" t="s">
        <v>5</v>
      </c>
      <c r="CW28" s="106"/>
      <c r="CX28" s="106"/>
      <c r="CY28" s="107"/>
      <c r="CZ28" s="617" t="s">
        <v>789</v>
      </c>
      <c r="DB28" s="10">
        <v>4</v>
      </c>
      <c r="DC28" s="105" t="s">
        <v>5</v>
      </c>
      <c r="DD28" s="106"/>
      <c r="DE28" s="106"/>
      <c r="DF28" s="107"/>
      <c r="DG28" s="617" t="s">
        <v>789</v>
      </c>
      <c r="DI28" s="10">
        <v>4</v>
      </c>
      <c r="DJ28" s="105" t="s">
        <v>5</v>
      </c>
      <c r="DK28" s="106"/>
      <c r="DL28" s="106"/>
      <c r="DM28" s="107"/>
      <c r="DN28" s="617" t="s">
        <v>789</v>
      </c>
      <c r="DO28" s="523"/>
      <c r="DP28" s="10">
        <v>4</v>
      </c>
      <c r="DQ28" s="105" t="s">
        <v>5</v>
      </c>
      <c r="DR28" s="106"/>
      <c r="DS28" s="106"/>
      <c r="DT28" s="107"/>
      <c r="DU28" s="617" t="s">
        <v>789</v>
      </c>
      <c r="DV28" s="523"/>
      <c r="DW28" s="10">
        <v>4</v>
      </c>
      <c r="DX28" s="105" t="s">
        <v>5</v>
      </c>
      <c r="DY28" s="106"/>
      <c r="DZ28" s="106"/>
      <c r="EA28" s="107"/>
      <c r="EB28" s="617" t="s">
        <v>789</v>
      </c>
      <c r="ED28" s="10">
        <v>4</v>
      </c>
      <c r="EE28" s="105" t="s">
        <v>5</v>
      </c>
      <c r="EF28" s="106"/>
      <c r="EG28" s="106"/>
      <c r="EH28" s="107"/>
      <c r="EI28" s="617" t="s">
        <v>789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524"/>
      <c r="DP29" s="10">
        <v>5</v>
      </c>
      <c r="DQ29" s="105" t="s">
        <v>6</v>
      </c>
      <c r="DR29" s="106"/>
      <c r="DS29" s="106"/>
      <c r="DT29" s="107"/>
      <c r="DU29" s="598" t="s">
        <v>1048</v>
      </c>
      <c r="DV29" s="524"/>
      <c r="DW29" s="10">
        <v>5</v>
      </c>
      <c r="DX29" s="105" t="s">
        <v>6</v>
      </c>
      <c r="DY29" s="106"/>
      <c r="DZ29" s="106"/>
      <c r="EA29" s="107"/>
      <c r="EB29" s="598" t="s">
        <v>1050</v>
      </c>
      <c r="ED29" s="10">
        <v>5</v>
      </c>
      <c r="EE29" s="105" t="s">
        <v>6</v>
      </c>
      <c r="EF29" s="106"/>
      <c r="EG29" s="106"/>
      <c r="EH29" s="107"/>
      <c r="EI29" s="598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15"/>
      <c r="V30" s="156"/>
      <c r="W30" s="201"/>
      <c r="X30" s="201"/>
      <c r="Y30" s="1063" t="s">
        <v>764</v>
      </c>
      <c r="Z30" s="1062"/>
      <c r="AA30" s="38">
        <v>1045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108"/>
      <c r="DQ30" s="31"/>
      <c r="DR30" s="31"/>
      <c r="DS30" s="979" t="s">
        <v>1031</v>
      </c>
      <c r="DT30" s="978"/>
      <c r="DU30" s="50">
        <v>1320</v>
      </c>
      <c r="DV30" s="22"/>
      <c r="DW30" s="108"/>
      <c r="DX30" s="31"/>
      <c r="DY30" s="31"/>
      <c r="DZ30" s="979" t="s">
        <v>1031</v>
      </c>
      <c r="EA30" s="978"/>
      <c r="EB30" s="50">
        <v>1412</v>
      </c>
      <c r="ED30" s="108"/>
      <c r="EE30" s="31"/>
      <c r="EF30" s="31"/>
      <c r="EG30" s="979" t="s">
        <v>1051</v>
      </c>
      <c r="EH30" s="978"/>
      <c r="EI30" s="50">
        <v>1412</v>
      </c>
    </row>
    <row r="31" spans="1:139" s="7" customFormat="1" ht="13.5" x14ac:dyDescent="0.2">
      <c r="A31" s="202"/>
      <c r="B31" s="201"/>
      <c r="C31" s="191"/>
      <c r="D31" s="178"/>
      <c r="E31" s="178"/>
      <c r="F31" s="178"/>
      <c r="G31" s="215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215"/>
      <c r="V31" s="202"/>
      <c r="W31" s="201"/>
      <c r="X31" s="191"/>
      <c r="Y31" s="178"/>
      <c r="Z31" s="178"/>
      <c r="AA31" s="178"/>
      <c r="AB31" s="215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1985.5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2034.3433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2034.3433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2034.3433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2111.6483453999999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2111.6483453999999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2191.67981769066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2191.67981769066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2191.67981769066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2328.4406383145574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2328.4406383145574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2328.4406383145574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2328.4406383145574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2464.9822909566856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2464.9822909566856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2571.7160241551096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2571.7160241551096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2571.7160241551096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2670.9842626874965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2670.9842626874965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595.65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610.30299000000002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610.30299000000002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610.30299000000002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633.49450361999993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633.49450361999993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657.50394530719802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657.50394530719802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657.50394530719802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698.53219149436723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698.53219149436723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698.53219149436723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698.53219149436723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739.4946872870056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739.4946872870056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771.51480724653288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771.51480724653288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771.51480724653288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801.29527880624892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801.29527880624892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DU$30*DT$40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EB$30*EA$40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EI$30*EH$40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128.58580120775548</v>
      </c>
      <c r="DO43" s="22"/>
      <c r="DP43" s="10" t="s">
        <v>33</v>
      </c>
      <c r="DQ43" s="105" t="str">
        <f>DJ43</f>
        <v>Outros (triênio)</v>
      </c>
      <c r="DR43" s="106"/>
      <c r="DS43" s="107"/>
      <c r="DT43" s="1">
        <v>0.05</v>
      </c>
      <c r="DU43" s="50">
        <f>DU$38*DT$43</f>
        <v>128.58580120775548</v>
      </c>
      <c r="DV43" s="22"/>
      <c r="DW43" s="10" t="s">
        <v>33</v>
      </c>
      <c r="DX43" s="105" t="str">
        <f>DQ43</f>
        <v>Outros (triênio)</v>
      </c>
      <c r="DY43" s="106"/>
      <c r="DZ43" s="107"/>
      <c r="EA43" s="1">
        <v>0.05</v>
      </c>
      <c r="EB43" s="50">
        <f>EB$38*EA$43</f>
        <v>133.54921313437484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133.54921313437484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2581.15</v>
      </c>
      <c r="G44" s="215"/>
      <c r="H44" s="962" t="s">
        <v>21</v>
      </c>
      <c r="I44" s="963"/>
      <c r="J44" s="963"/>
      <c r="K44" s="963"/>
      <c r="L44" s="964"/>
      <c r="M44" s="11">
        <f>SUM(M38:M43)</f>
        <v>2644.6462900000001</v>
      </c>
      <c r="O44" s="962" t="s">
        <v>21</v>
      </c>
      <c r="P44" s="963"/>
      <c r="Q44" s="963"/>
      <c r="R44" s="963"/>
      <c r="S44" s="964"/>
      <c r="T44" s="11">
        <f>SUM(T38:T43)</f>
        <v>2644.6462900000001</v>
      </c>
      <c r="U44" s="215"/>
      <c r="V44" s="962" t="s">
        <v>21</v>
      </c>
      <c r="W44" s="963"/>
      <c r="X44" s="963"/>
      <c r="Y44" s="963"/>
      <c r="Z44" s="964"/>
      <c r="AA44" s="11">
        <f>SUM(AA38:AA43)</f>
        <v>2644.6462900000001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2745.1428490199996</v>
      </c>
      <c r="AJ44" s="962" t="s">
        <v>21</v>
      </c>
      <c r="AK44" s="963"/>
      <c r="AL44" s="963"/>
      <c r="AM44" s="963"/>
      <c r="AN44" s="964"/>
      <c r="AO44" s="11">
        <f>SUM(AO38:AO43)</f>
        <v>2745.1428490199996</v>
      </c>
      <c r="AQ44" s="962" t="s">
        <v>21</v>
      </c>
      <c r="AR44" s="963"/>
      <c r="AS44" s="963"/>
      <c r="AT44" s="963"/>
      <c r="AU44" s="964"/>
      <c r="AV44" s="11">
        <f>SUM(AV38:AV43)</f>
        <v>2849.1837629978581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2849.1837629978581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2849.1837629978581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3026.9728298089249</v>
      </c>
      <c r="BS44" s="962" t="s">
        <v>21</v>
      </c>
      <c r="BT44" s="963"/>
      <c r="BU44" s="963"/>
      <c r="BV44" s="963"/>
      <c r="BW44" s="964"/>
      <c r="BX44" s="11">
        <f>SUM(BX$38:BX$43)</f>
        <v>3026.9728298089249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3026.9728298089249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3026.9728298089249</v>
      </c>
      <c r="CN44" s="962" t="s">
        <v>21</v>
      </c>
      <c r="CO44" s="963"/>
      <c r="CP44" s="963"/>
      <c r="CQ44" s="963"/>
      <c r="CR44" s="964"/>
      <c r="CS44" s="11">
        <f>SUM(CS$38:CS$43)</f>
        <v>3204.4769782436911</v>
      </c>
      <c r="CU44" s="962" t="s">
        <v>21</v>
      </c>
      <c r="CV44" s="963"/>
      <c r="CW44" s="963"/>
      <c r="CX44" s="963"/>
      <c r="CY44" s="964"/>
      <c r="CZ44" s="11">
        <f>SUM(CZ$38:CZ$43)</f>
        <v>3204.4769782436911</v>
      </c>
      <c r="DB44" s="962" t="s">
        <v>21</v>
      </c>
      <c r="DC44" s="963"/>
      <c r="DD44" s="963"/>
      <c r="DE44" s="963"/>
      <c r="DF44" s="964"/>
      <c r="DG44" s="11">
        <f>SUM(DG$38:DG$43)</f>
        <v>3343.2308314016427</v>
      </c>
      <c r="DI44" s="962" t="s">
        <v>21</v>
      </c>
      <c r="DJ44" s="963"/>
      <c r="DK44" s="963"/>
      <c r="DL44" s="963"/>
      <c r="DM44" s="964"/>
      <c r="DN44" s="11">
        <f>SUM(DN$38:DN$43)</f>
        <v>3471.8166326093983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3471.8166326093983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3605.8287546281204</v>
      </c>
      <c r="ED44" s="962" t="s">
        <v>21</v>
      </c>
      <c r="EE44" s="963"/>
      <c r="EF44" s="963"/>
      <c r="EG44" s="963"/>
      <c r="EH44" s="964"/>
      <c r="EI44" s="11">
        <f>SUM(EI$38:EI$43)</f>
        <v>3605.8287546281204</v>
      </c>
    </row>
    <row r="45" spans="1:139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215.09583333333333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220.38719083333334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220.38719083333334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220.38719083333334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228.76190408499997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228.76190408499997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237.43198024982149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237.43198024982149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237.43198024982149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252.24773581741039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252.24773581741039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252.24773581741039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252.24773581741039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267.03974818697424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267.03974818697424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278.60256928347019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289.31805271744986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289.31805271744986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300.48572955234334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300.48572955234334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312.31914999999998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320.00220109000003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320.00220109000003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320.00220109000003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332.16228473141996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332.16228473141996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344.7512353227408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344.7512353227408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344.7512353227408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366.2637124068799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366.2637124068799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366.2637124068799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366.2637124068799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387.74171436748662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387.74171436748662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404.53093059959878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420.08981254573717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420.08981254573717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436.30527931000256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436.30527931000256</v>
      </c>
    </row>
    <row r="55" spans="1:139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527.41498333333334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540.38939192333339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540.38939192333339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540.38939192333339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560.92418881641993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560.92418881641993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582.18321557256229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582.18321557256229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582.18321557256229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618.51144822429023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618.51144822429023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618.51144822429023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618.51144822429023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654.78146255446086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654.78146255446086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683.13349988306891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709.40786526318698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709.40786526318698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736.79100886234596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736.79100886234596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87.972819219999991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90.136950572811998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90.136950572811998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90.136950572811998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93.562154694578837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93.562154694578837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97.108160357503394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97.108160357503394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97.108160357503394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103.16770956381161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103.16770956381161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103.16770956381161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103.16770956381161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109.21754795408407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109.21754795408407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113.9466677804959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118.32923192589959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118.32923192589959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122.89674027823929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122.89674027823929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615.38780255333336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630.52634249614539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630.52634249614539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630.52634249614539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654.48634351099872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654.48634351099872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679.29137593006567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679.29137593006567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679.29137593006567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721.67915778810186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721.67915778810186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721.67915778810186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721.67915778810186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763.99901050854487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763.99901050854487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797.08016766356479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827.73709718908663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827.73709718908663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859.68774914058531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859.68774914058531</v>
      </c>
    </row>
    <row r="58" spans="1:139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8.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64.528750000000002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66.116157250000001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66.116157250000001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66.116157250000001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68.628571225499996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68.628571225499996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71.229594074946462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71.229594074946462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71.229594074946462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75.674320745223127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75.674320745223127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75.674320745223127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75.674320745223127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80.111924456092282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80.111924456092282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83.580770785041068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86.795415815234961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86.795415815234961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90.145718865703017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90.145718865703017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74.337119999999999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76.165813151999998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76.165813151999998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76.165813151999998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79.060114051775983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79.060114051775983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82.056492374338319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82.056492374338319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82.056492374338319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87.17681749849703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87.17681749849703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87.17681749849703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87.17681749849703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92.288936973418302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92.288936973418302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96.285047944367307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99.988319019150666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99.988319019150666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103.84786813328986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103.84786813328986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38.71725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39.66969435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39.66969435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39.66969435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41.177142735299995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41.177142735299995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42.737756444967872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42.737756444967872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42.737756444967872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45.404592447133872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45.404592447133872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45.404592447133872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45.404592447133872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48.067154673655367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48.067154673655367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50.148462471024636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52.077249489140975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52.077249489140975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54.087431319421803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54.087431319421803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25.811500000000002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26.4464629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26.4464629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26.4464629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27.451428490199998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27.451428490199998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28.491837629978583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28.491837629978583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28.491837629978583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30.269728298089248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30.269728298089248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30.269728298089248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30.269728298089248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32.044769782436909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32.044769782436909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33.432308314016424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34.718166326093986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34.718166326093986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36.058287546281207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36.058287546281207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15.4869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15.867877740000001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15.867877740000001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15.867877740000001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16.470857094119999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16.470857094119999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17.095102577987149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17.095102577987149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17.095102577987149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18.16183697885355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18.16183697885355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18.16183697885355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18.16183697885355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19.226861869462148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19.226861869462148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20.059384988409857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20.830899795656389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20.830899795656389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21.634972527768724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21.634972527768724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5.1623000000000001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5.2892925800000006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5.2892925800000006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5.2892925800000006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5.4902856980399992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5.4902856980399992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5.6983675259957165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5.6983675259957165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5.6983675259957165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6.0539456596178498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6.0539456596178498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6.0539456596178498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6.0539456596178498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6.4089539564873821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6.4089539564873821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6.6864616628032856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6.9436332652187964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6.9436332652187964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7.2116575092562405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7.2116575092562405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206.49200000000002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211.5717032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211.5717032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211.5717032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219.61142792159998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219.61142792159998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227.93470103982867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227.93470103982867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227.93470103982867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242.15782638471399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242.15782638471399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242.15782638471399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242.15782638471399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256.35815825949527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256.35815825949527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267.45846651213139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277.74533060875189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277.74533060875189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288.46630037024966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288.46630037024966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430.53582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441.12700117200001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441.12700117200001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441.12700117200001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457.88982721653588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457.88982721653588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475.24385166804279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475.24385166804279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475.24385166804279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504.89906801212868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504.89906801212868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504.89906801212868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504.89906801212868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534.50675997104759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534.50675997104759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557.65090267779397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579.09901431924766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579.09901431924766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601.45223627197038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601.45223627197038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215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215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215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22"/>
      <c r="DP77" s="10" t="s">
        <v>22</v>
      </c>
      <c r="DQ77" s="927" t="s">
        <v>10</v>
      </c>
      <c r="DR77" s="928"/>
      <c r="DS77" s="602">
        <v>22</v>
      </c>
      <c r="DT77" s="603">
        <v>11</v>
      </c>
      <c r="DU77" s="50">
        <f>(DT$77*DS$77)</f>
        <v>242</v>
      </c>
      <c r="DV77" s="22"/>
      <c r="DW77" s="10" t="s">
        <v>22</v>
      </c>
      <c r="DX77" s="927" t="s">
        <v>10</v>
      </c>
      <c r="DY77" s="928"/>
      <c r="DZ77" s="602">
        <v>22</v>
      </c>
      <c r="EA77" s="603">
        <v>11</v>
      </c>
      <c r="EB77" s="50">
        <f>(EA$77*DZ$77)</f>
        <v>242</v>
      </c>
      <c r="ED77" s="10" t="s">
        <v>22</v>
      </c>
      <c r="EE77" s="927" t="s">
        <v>10</v>
      </c>
      <c r="EF77" s="928"/>
      <c r="EG77" s="602">
        <v>22</v>
      </c>
      <c r="EH77" s="603">
        <v>11</v>
      </c>
      <c r="EI77" s="50">
        <f>(EH$77*EG$77)</f>
        <v>242</v>
      </c>
    </row>
    <row r="78" spans="1:139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22"/>
      <c r="DP78" s="10" t="s">
        <v>23</v>
      </c>
      <c r="DQ78" s="927" t="s">
        <v>984</v>
      </c>
      <c r="DR78" s="928"/>
      <c r="DS78" s="602">
        <v>22</v>
      </c>
      <c r="DT78" s="603">
        <f>24.25*0.91+5.75</f>
        <v>27.817499999999999</v>
      </c>
      <c r="DU78" s="50">
        <f>DS$78*DT$78</f>
        <v>611.98500000000001</v>
      </c>
      <c r="DV78" s="22"/>
      <c r="DW78" s="10" t="s">
        <v>23</v>
      </c>
      <c r="DX78" s="927" t="s">
        <v>1080</v>
      </c>
      <c r="DY78" s="928"/>
      <c r="DZ78" s="602">
        <v>22</v>
      </c>
      <c r="EA78" s="377">
        <f>'Téc. comando, controle e autom'!EA78</f>
        <v>28.931999999999999</v>
      </c>
      <c r="EB78" s="50">
        <f>DZ$78*EA$78</f>
        <v>636.50400000000002</v>
      </c>
      <c r="ED78" s="10" t="s">
        <v>23</v>
      </c>
      <c r="EE78" s="927" t="s">
        <v>984</v>
      </c>
      <c r="EF78" s="928"/>
      <c r="EG78" s="602">
        <v>22</v>
      </c>
      <c r="EH78" s="603">
        <f>EA78</f>
        <v>28.931999999999999</v>
      </c>
      <c r="EI78" s="50">
        <f>EG$78*EH$78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615.38780255333336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630.52634249614539</v>
      </c>
      <c r="O91" s="10" t="s">
        <v>77</v>
      </c>
      <c r="P91" s="1116" t="s">
        <v>79</v>
      </c>
      <c r="Q91" s="1117"/>
      <c r="R91" s="1117"/>
      <c r="S91" s="1118"/>
      <c r="T91" s="11">
        <f>T57</f>
        <v>630.52634249614539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630.52634249614539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654.48634351099872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654.48634351099872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679.29137593006567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679.29137593006567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679.29137593006567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721.67915778810186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721.67915778810186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721.67915778810186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721.67915778810186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763.99901050854487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763.99901050854487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797.08016766356479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827.73709718908663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827.73709718908663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859.68774914058531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859.68774914058531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430.53582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441.12700117200001</v>
      </c>
      <c r="O92" s="10" t="s">
        <v>80</v>
      </c>
      <c r="P92" s="1116" t="s">
        <v>81</v>
      </c>
      <c r="Q92" s="1117"/>
      <c r="R92" s="1117"/>
      <c r="S92" s="1118"/>
      <c r="T92" s="11">
        <f>T70</f>
        <v>441.12700117200001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441.12700117200001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457.88982721653588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457.88982721653588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475.24385166804279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475.24385166804279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475.24385166804279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504.89906801212868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504.89906801212868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504.89906801212868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504.89906801212868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534.50675997104759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534.50675997104759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557.65090267779397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579.09901431924766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579.09901431924766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601.45223627197038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601.45223627197038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1716.3546225533335</v>
      </c>
      <c r="G94" s="215"/>
      <c r="H94" s="922" t="s">
        <v>40</v>
      </c>
      <c r="I94" s="923"/>
      <c r="J94" s="923"/>
      <c r="K94" s="923"/>
      <c r="L94" s="924"/>
      <c r="M94" s="11">
        <f>SUM(M91:M93)</f>
        <v>1752.0723436681455</v>
      </c>
      <c r="O94" s="922" t="s">
        <v>40</v>
      </c>
      <c r="P94" s="923"/>
      <c r="Q94" s="923"/>
      <c r="R94" s="923"/>
      <c r="S94" s="924"/>
      <c r="T94" s="11">
        <f>SUM(T91:T93)</f>
        <v>1752.0723436681455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1752.0723436681455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1827.0623707275345</v>
      </c>
      <c r="AJ94" s="922" t="s">
        <v>40</v>
      </c>
      <c r="AK94" s="923"/>
      <c r="AL94" s="923"/>
      <c r="AM94" s="923"/>
      <c r="AN94" s="924"/>
      <c r="AO94" s="11">
        <f>SUM(AO91:AO93)</f>
        <v>1827.0623707275345</v>
      </c>
      <c r="AQ94" s="922" t="s">
        <v>40</v>
      </c>
      <c r="AR94" s="923"/>
      <c r="AS94" s="923"/>
      <c r="AT94" s="923"/>
      <c r="AU94" s="924"/>
      <c r="AV94" s="11">
        <f>SUM(AV91:AV93)</f>
        <v>1869.2214275981087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1869.2214275981087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1869.2214275981087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2012.4982258002306</v>
      </c>
      <c r="BS94" s="922" t="s">
        <v>40</v>
      </c>
      <c r="BT94" s="923"/>
      <c r="BU94" s="923"/>
      <c r="BV94" s="923"/>
      <c r="BW94" s="924"/>
      <c r="BX94" s="11">
        <f>SUM(BX$91:BX$93)</f>
        <v>2012.4982258002306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2012.4982258002306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2012.4982258002306</v>
      </c>
      <c r="CN94" s="922" t="s">
        <v>40</v>
      </c>
      <c r="CO94" s="923"/>
      <c r="CP94" s="923"/>
      <c r="CQ94" s="923"/>
      <c r="CR94" s="924"/>
      <c r="CS94" s="11">
        <f>SUM(CS$91:CS$93)</f>
        <v>2084.4257704795923</v>
      </c>
      <c r="CU94" s="922" t="s">
        <v>40</v>
      </c>
      <c r="CV94" s="923"/>
      <c r="CW94" s="923"/>
      <c r="CX94" s="923"/>
      <c r="CY94" s="924"/>
      <c r="CZ94" s="11">
        <f>SUM(CZ$91:CZ$93)</f>
        <v>2084.4257704795923</v>
      </c>
      <c r="DB94" s="922" t="s">
        <v>40</v>
      </c>
      <c r="DC94" s="923"/>
      <c r="DD94" s="923"/>
      <c r="DE94" s="923"/>
      <c r="DF94" s="924"/>
      <c r="DG94" s="11">
        <f>SUM(DG$91:DG$93)</f>
        <v>2222.2160703413588</v>
      </c>
      <c r="DI94" s="922" t="s">
        <v>40</v>
      </c>
      <c r="DJ94" s="923"/>
      <c r="DK94" s="923"/>
      <c r="DL94" s="923"/>
      <c r="DM94" s="924"/>
      <c r="DN94" s="11">
        <f>SUM(DN$91:DN$93)</f>
        <v>2274.3211115083345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2274.3211115083345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2353.1439854125556</v>
      </c>
      <c r="ED94" s="922" t="s">
        <v>40</v>
      </c>
      <c r="EE94" s="923"/>
      <c r="EF94" s="923"/>
      <c r="EG94" s="923"/>
      <c r="EH94" s="924"/>
      <c r="EI94" s="11">
        <f>SUM(EI$91:EI$93)</f>
        <v>2353.1439854125556</v>
      </c>
    </row>
    <row r="95" spans="1:139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10.754791666666668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11.019359541666667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1.1019359541666669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11.019359541666667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11.438095204249999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1.1438095204249998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1.1871599012491076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1.1871599012491074</v>
      </c>
      <c r="BD100" s="22"/>
      <c r="BE100" s="10" t="s">
        <v>22</v>
      </c>
      <c r="BF100" s="939" t="s">
        <v>109</v>
      </c>
      <c r="BG100" s="939"/>
      <c r="BH100" s="939"/>
      <c r="BI100" s="606">
        <f>AG100*10%</f>
        <v>4.1666666666666669E-4</v>
      </c>
      <c r="BJ100" s="50">
        <f>BI$100*BJ$44</f>
        <v>1.1871599012491076</v>
      </c>
      <c r="BK100" s="22"/>
      <c r="BL100" s="10" t="s">
        <v>22</v>
      </c>
      <c r="BM100" s="939" t="s">
        <v>109</v>
      </c>
      <c r="BN100" s="939"/>
      <c r="BO100" s="939"/>
      <c r="BP100" s="606">
        <f>AG100*10%</f>
        <v>4.1666666666666669E-4</v>
      </c>
      <c r="BQ100" s="50">
        <f>BP$100*BQ$44</f>
        <v>1.261238679087052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1.261238679087052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1.261238679087052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1.261238679087052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1.3351987409348711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1.3351987409348711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1.393012846417351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1.4465902635872492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1.4465902635872492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1.5024286477617168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2.0032381970156226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0.86038333333333339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0.88154876333333332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8.815487633333334E-2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0.88154876333333332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0.91504761633999987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9.1504761633999995E-2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9.4972792099928607E-2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9.4972792099928607E-2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9.4972792099928607E-2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0.10089909432696417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0.10089909432696417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0.10089909432696417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0.10089909432696417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0.10681589927478971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0.10681589927478971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0.1114410277133881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0.11572722108697996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0.11572722108697996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0.12019429182093735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0.1602590557612498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89.82401999999999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92.033690891999996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92.033690891999996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92.033690891999996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95.530971145895975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95.530971145895975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99.151594952325453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99.151594952325453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99.151594952325453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105.33865447735057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105.33865447735057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105.33865447735057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105.33865447735057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111.51579884288044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111.51579884288044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116.34443293277715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120.81921881480706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120.81921881480706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125.48284066105857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125.48284066105857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50.189027777777781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51.423677861111116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5.1423677861111114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51.423677861111116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53.377777619833324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5.3377777619833333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5.5400795391625026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5.5400795391625017</v>
      </c>
      <c r="BD103" s="22"/>
      <c r="BE103" s="10" t="s">
        <v>25</v>
      </c>
      <c r="BF103" s="940" t="s">
        <v>112</v>
      </c>
      <c r="BG103" s="940"/>
      <c r="BH103" s="940"/>
      <c r="BI103" s="606">
        <f>AG103*10%</f>
        <v>1.9444444444444446E-3</v>
      </c>
      <c r="BJ103" s="50">
        <f>BI$103*BJ$44</f>
        <v>5.5400795391625026</v>
      </c>
      <c r="BK103" s="22"/>
      <c r="BL103" s="10" t="s">
        <v>25</v>
      </c>
      <c r="BM103" s="940" t="s">
        <v>112</v>
      </c>
      <c r="BN103" s="940"/>
      <c r="BO103" s="940"/>
      <c r="BP103" s="606">
        <f>AG103*10%</f>
        <v>1.9444444444444446E-3</v>
      </c>
      <c r="BQ103" s="50">
        <f>BP$103*BQ$44</f>
        <v>5.8857805024062433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5.8857805024062424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5.8857805024062424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5.8857805024062424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6.2309274576960654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6.2309274576960654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6.5007266166143047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10.126131845110745</v>
      </c>
      <c r="DO103" s="22"/>
      <c r="DP103" s="10" t="s">
        <v>25</v>
      </c>
      <c r="DQ103" s="940" t="s">
        <v>112</v>
      </c>
      <c r="DR103" s="940"/>
      <c r="DS103" s="940"/>
      <c r="DT103" s="383">
        <f>(3/60*(7/30)/12)+ 7/30/12/10</f>
        <v>2.9166666666666668E-3</v>
      </c>
      <c r="DU103" s="50">
        <f>DT$103*$DU$44</f>
        <v>10.126131845110745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10.517000534332018</v>
      </c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7.0113336895546778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8.3715298333333337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8.5774694672333336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0.85774694672333351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8.5774694672333336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8.9034133069881989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0.89034133069882004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0.92408526713230543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0.92408526713230532</v>
      </c>
      <c r="BD104" s="22"/>
      <c r="BE104" s="10" t="s">
        <v>32</v>
      </c>
      <c r="BF104" s="940" t="s">
        <v>129</v>
      </c>
      <c r="BG104" s="940"/>
      <c r="BH104" s="940"/>
      <c r="BI104" s="606">
        <f>BI$103*BI$70</f>
        <v>3.2433333333333337E-4</v>
      </c>
      <c r="BJ104" s="50">
        <f>BI$104*BJ$44</f>
        <v>0.92408526713230543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0.98174818780136142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0.98174818780136131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0.98174818780136131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0.98174818780136131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1.0393186999437038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1.0393186999437038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1.0843211996512661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1.6890387917644722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1.6890387917644722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1.7542356891265807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1.1694904594177202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13.42198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13.752160708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13.752160708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13.752160708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14.274742814903997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14.274742814903997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14.815755567588862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14.815755567588862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14.815755567588862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15.740258715006409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15.740258715006409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15.740258715006409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15.740258715006409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16.663280286867192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16.663280286867192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17.384800323288541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18.05344648956887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18.05344648956887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18.750309524066225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18.750309524066225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173.42173261111108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177.68790723334445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112.97605716333445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177.68790723334445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184.44004770821147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117.26914733554112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121.71364801955818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121.71364801955816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121.71364801955818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129.3085796559786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129.3085796559786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129.3085796559786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129.3085796559786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136.89133992759707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136.89133992759707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142.818734946462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152.25015342592536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152.25015342592536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158.12700934816604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154.57747158687408</v>
      </c>
    </row>
    <row r="107" spans="1:139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45.033004733793888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46.14081665024522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46.14081665024522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46.14081665024522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47.894167682954532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47.894167682954532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49.709356638138516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49.709356638138516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49.709356638138516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52.811220492358366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52.811220492358366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52.811220492358366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52.811220492358366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55.908113410914389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55.908113410914389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58.328934721606977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60.572355287822631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60.572355287822631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62.910448201932574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62.910448201932574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7.0264638888888884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7.1993149005555548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7.1993149005555548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7.4728888667766649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 t="shared" ref="BJ115:BJ119" si="24">BI115*BJ$44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 t="shared" ref="BQ115:BQ119" si="25">BP115*BQ$44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 t="shared" ref="BX115:BX118" si="26">BW115*BX$44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0.35849305555555555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0.36731198472222226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0.36731198472222226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0.38126984014166659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 t="shared" si="24"/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 t="shared" si="25"/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 t="shared" si="26"/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8.6038333333333323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8.8154876333333334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8.8154876333333334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9.1504761633999987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0.60149434996621443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 t="shared" si="24"/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 t="shared" si="25"/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 t="shared" si="26"/>
        <v>0.63902759740410631</v>
      </c>
      <c r="BY117" s="22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0.63902759740410631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0.63902759740410631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0.67650069540700131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0.67650069540700131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0.70579317551812448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0.73293906688420618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0.73293906688420618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0.7612305148659364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0.7612305148659364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0.43019166666666669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0.44077438166666666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0.44077438166666666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0.45752380816999993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 t="shared" si="24"/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 t="shared" si="25"/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 t="shared" si="26"/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 t="shared" si="24"/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 t="shared" si="25"/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61.451986678238335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62.963705550522995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46.14081665024522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62.963705550522995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65.356326361442854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47.894167682954532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49.709356638138516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50.310850988104733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49.709356638138516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52.811220492358366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SUM(BX114:BX119)</f>
        <v>53.450248089762475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SUM(CE114:CE119)</f>
        <v>53.450248089762475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SUM(CL114:CL119)</f>
        <v>53.450248089762475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SUM(CS114:CS119)</f>
        <v>56.584614106321389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SUM(CZ114:CZ119)</f>
        <v>56.584614106321389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SUM(DG114:DG119)</f>
        <v>59.034727897125101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SUM(DN114:DN119)</f>
        <v>61.305294354706838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SUM(DU114:DU119)</f>
        <v>61.305294354706838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SUM(EB114:EB119)</f>
        <v>63.67167871679851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SUM(EI114:EI119)</f>
        <v>63.67167871679851</v>
      </c>
    </row>
    <row r="121" spans="1:139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61.451986678238335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62.963705550522995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46.14081665024522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62.963705550522995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65.356326361442854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47.894167682954532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49.709356638138516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50.310850988104733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49.709356638138516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52.811220492358366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53.450248089762475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53.450248089762475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53.450248089762475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56.584614106321389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56.584614106321389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59.034727897125101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61.305294354706838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61.305294354706838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63.67167871679851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63.67167871679851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61.451986678238335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62.963705550522995</v>
      </c>
      <c r="O136" s="922" t="s">
        <v>40</v>
      </c>
      <c r="P136" s="923"/>
      <c r="Q136" s="923"/>
      <c r="R136" s="923"/>
      <c r="S136" s="924"/>
      <c r="T136" s="11">
        <f>SUM(T134:T135)</f>
        <v>46.14081665024522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62.963705550522995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65.356326361442854</v>
      </c>
      <c r="AJ136" s="922" t="s">
        <v>40</v>
      </c>
      <c r="AK136" s="923"/>
      <c r="AL136" s="923"/>
      <c r="AM136" s="923"/>
      <c r="AN136" s="924"/>
      <c r="AO136" s="11">
        <f>SUM(AO134:AO135)</f>
        <v>47.894167682954532</v>
      </c>
      <c r="AQ136" s="922" t="s">
        <v>40</v>
      </c>
      <c r="AR136" s="923"/>
      <c r="AS136" s="923"/>
      <c r="AT136" s="923"/>
      <c r="AU136" s="924"/>
      <c r="AV136" s="11">
        <f>SUM(AV134:AV135)</f>
        <v>49.709356638138516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50.310850988104733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49.709356638138516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52.811220492358366</v>
      </c>
      <c r="BS136" s="922" t="s">
        <v>40</v>
      </c>
      <c r="BT136" s="923"/>
      <c r="BU136" s="923"/>
      <c r="BV136" s="923"/>
      <c r="BW136" s="924"/>
      <c r="BX136" s="11">
        <f>SUM(BX$134:BX$135)</f>
        <v>53.450248089762475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53.450248089762475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53.450248089762475</v>
      </c>
      <c r="CN136" s="922" t="s">
        <v>40</v>
      </c>
      <c r="CO136" s="923"/>
      <c r="CP136" s="923"/>
      <c r="CQ136" s="923"/>
      <c r="CR136" s="924"/>
      <c r="CS136" s="11">
        <f>SUM(CS$134:CS$135)</f>
        <v>56.584614106321389</v>
      </c>
      <c r="CU136" s="922" t="s">
        <v>40</v>
      </c>
      <c r="CV136" s="923"/>
      <c r="CW136" s="923"/>
      <c r="CX136" s="923"/>
      <c r="CY136" s="924"/>
      <c r="CZ136" s="11">
        <f>SUM(CZ$134:CZ$135)</f>
        <v>56.584614106321389</v>
      </c>
      <c r="DB136" s="922" t="s">
        <v>40</v>
      </c>
      <c r="DC136" s="923"/>
      <c r="DD136" s="923"/>
      <c r="DE136" s="923"/>
      <c r="DF136" s="924"/>
      <c r="DG136" s="11">
        <f>SUM(DG$134:DG$135)</f>
        <v>59.034727897125101</v>
      </c>
      <c r="DI136" s="922" t="s">
        <v>40</v>
      </c>
      <c r="DJ136" s="923"/>
      <c r="DK136" s="923"/>
      <c r="DL136" s="923"/>
      <c r="DM136" s="924"/>
      <c r="DN136" s="11">
        <f>SUM(DN$134:DN$135)</f>
        <v>61.305294354706838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61.305294354706838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63.67167871679851</v>
      </c>
      <c r="ED136" s="922" t="s">
        <v>40</v>
      </c>
      <c r="EE136" s="923"/>
      <c r="EF136" s="923"/>
      <c r="EG136" s="923"/>
      <c r="EH136" s="924"/>
      <c r="EI136" s="11">
        <f>SUM(EI$134:EI$135)</f>
        <v>63.67167871679851</v>
      </c>
    </row>
    <row r="137" spans="1:139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'!$AA$18)</f>
        <v>34.390555555555558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'!$AA$18)</f>
        <v>34.390555555555558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'!$AA$18)</f>
        <v>34.390555555555558</v>
      </c>
      <c r="U142" s="215"/>
      <c r="V142" s="10" t="s">
        <v>22</v>
      </c>
      <c r="W142" s="927" t="s">
        <v>48</v>
      </c>
      <c r="X142" s="928"/>
      <c r="Y142" s="928"/>
      <c r="Z142" s="929"/>
      <c r="AA142" s="398">
        <f>SUM('(VI) Uniforme '!$AA$18)*1.0676</f>
        <v>36.715357111111118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'!$AA$18)*1.0676</f>
        <v>36.715357111111118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'!$AA$18)*1.0676</f>
        <v>36.715357111111118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'!$AA$18)*1.0676</f>
        <v>36.715357111111118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'!$AA$18)*1.0676</f>
        <v>36.715357111111118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'!AA24:AB24)</f>
        <v>41.168929928688897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'!AA24:AB24)</f>
        <v>41.168929928688897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'!AA24:AB24)</f>
        <v>41.168929928688897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'!AA24:AB24)</f>
        <v>41.168929928688897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'!AA26:AB26)</f>
        <v>42.889791199708093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'!AA26:AB26)</f>
        <v>42.889791199708093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'!AA26:AB26)</f>
        <v>42.889791199708093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SUM('(VI) Uniforme '!AA28:AB28)</f>
        <v>44.47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'!AA28:AB28)</f>
        <v>44.47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'!AA28:AB28)</f>
        <v>44.47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121.64805372685186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121.64805372685186</v>
      </c>
      <c r="O146" s="922" t="s">
        <v>40</v>
      </c>
      <c r="P146" s="923"/>
      <c r="Q146" s="923"/>
      <c r="R146" s="923"/>
      <c r="S146" s="924"/>
      <c r="T146" s="11">
        <f>SUM(T142:T145)</f>
        <v>121.64805372685186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135.74865896294077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135.74865896294077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135.74865896294077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135.74865896294077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142.61764875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142.61764875</v>
      </c>
      <c r="ED146" s="922" t="s">
        <v>40</v>
      </c>
      <c r="EE146" s="923"/>
      <c r="EF146" s="923"/>
      <c r="EG146" s="923"/>
      <c r="EH146" s="924"/>
      <c r="EI146" s="11">
        <f>SUM(EI$142:EI$145)</f>
        <v>142.61764875</v>
      </c>
    </row>
    <row r="147" spans="1:139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325.78184768986745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333.13128101252056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327.42384928460041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333.46981020887102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346.39400452443334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340.46969039085218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351.14186662498656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351.42108062336922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351.79037979516232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375.01376603043042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375.05849796224874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375.05849796224874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375.05849796224874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393.26891532040997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393.51950091629305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413.4640172443502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426.93151515617456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427.16175884538563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442.63723537989489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442.38876773660439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853.14903483221906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872.39553978713684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857.44906592871223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873.28207124730545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907.12761538825043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891.61317552320565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919.56119324817928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920.29239160966256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921.2595026817304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982.07630291983355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982.19344574018282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982.19344574018282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982.19344574018282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1029.8824133827172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1030.5386404278595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1082.7688213791189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1118.0371548561141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1118.6401110448012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1159.1668867464173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1158.5162061404735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658.92616997918685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673.79112941493599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662.24728142105937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674.47583836467993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700.61630604514835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688.63379182750418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710.2193290855389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710.78406715140579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711.53101143504728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758.50261852262202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758.59309330112126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758.59309330112126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758.59309330112126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795.42547254085912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795.93230681697992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836.272073594424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863.51142680322801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863.97711755109958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895.27780711927471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894.77525661279878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194.7565034421242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199.15008751180375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195.73811273528847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199.35246454128469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207.07871114634926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203.53708132832637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209.91704307946964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210.08396073440565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210.30473244385635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224.1879660657996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224.21470737964174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224.21470737964174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224.21470737964174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235.10112488892389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235.2509281232453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247.17401189982974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255.22505225711174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255.36269484268954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264.61413018303682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264.46559308752671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42.197242412460248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43.149185627557479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42.40992442597917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43.193033983945021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44.867054081709007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44.099700954470713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45.482026000551755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45.518191492454555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45.566025362835539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48.57405931425658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48.579853265589044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48.579853265589044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48.579853265589044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50.938577059266841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50.971034426703149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53.554369244963105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55.298761322374212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55.328583882582741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57.333061539657983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57.300878502297458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129.83766896141617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132.76672500786916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130.49207515685899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132.90164302752314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138.0524740975662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135.69138755221758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139.9446953863131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140.05597382293709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140.20315496257089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149.4586440438664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149.47647158642783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149.47647158642783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149.47647158642783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156.73408325928258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156.83395208216356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164.78267459988649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170.1500348380745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170.24179656179305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176.40942012202458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176.31039539168449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292.1347551631863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298.72513126770565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293.60716910293274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299.02869681192709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310.61806671952388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305.30562199248953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314.87556461920445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315.12594110160853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315.45709866578449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336.28194909869939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336.32206106946262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336.32206106946262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336.32206106946262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352.65168733338584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352.87639218486794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370.76101784974463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382.8375783856676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383.04404226403432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396.92119527455526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396.69838963129013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1837.8570525012733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1879.3179502145933</v>
      </c>
      <c r="O159" s="922" t="s">
        <v>40</v>
      </c>
      <c r="P159" s="923"/>
      <c r="Q159" s="923"/>
      <c r="R159" s="923"/>
      <c r="S159" s="924"/>
      <c r="T159" s="11">
        <f>T152+T153+T154</f>
        <v>1847.120196634372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1881.2277198208565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1954.1379259578321</v>
      </c>
      <c r="AJ159" s="922" t="s">
        <v>40</v>
      </c>
      <c r="AK159" s="923"/>
      <c r="AL159" s="923"/>
      <c r="AM159" s="923"/>
      <c r="AN159" s="924"/>
      <c r="AO159" s="11">
        <f>AO152+AO153+AO154</f>
        <v>1920.7166577415621</v>
      </c>
      <c r="AQ159" s="922" t="s">
        <v>40</v>
      </c>
      <c r="AR159" s="923"/>
      <c r="AS159" s="923"/>
      <c r="AT159" s="923"/>
      <c r="AU159" s="924"/>
      <c r="AV159" s="11">
        <f>AV152+AV153+AV154</f>
        <v>1980.9223889587047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1982.4975393844375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1984.5808939119399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2115.5926874728857</v>
      </c>
      <c r="BS159" s="922" t="s">
        <v>40</v>
      </c>
      <c r="BT159" s="923"/>
      <c r="BU159" s="923"/>
      <c r="BV159" s="923"/>
      <c r="BW159" s="924"/>
      <c r="BX159" s="11">
        <f>BX$152+BX$153+BX$154</f>
        <v>2115.845037003553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2115.845037003553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2115.845037003553</v>
      </c>
      <c r="CN159" s="922" t="s">
        <v>40</v>
      </c>
      <c r="CO159" s="923"/>
      <c r="CP159" s="923"/>
      <c r="CQ159" s="923"/>
      <c r="CR159" s="924"/>
      <c r="CS159" s="11">
        <f>CS$152+CS$153+CS$154</f>
        <v>2218.5768012439862</v>
      </c>
      <c r="CU159" s="922" t="s">
        <v>40</v>
      </c>
      <c r="CV159" s="923"/>
      <c r="CW159" s="923"/>
      <c r="CX159" s="923"/>
      <c r="CY159" s="924"/>
      <c r="CZ159" s="11">
        <f>CZ$152+CZ$153+CZ$154</f>
        <v>2219.9904481611325</v>
      </c>
      <c r="DB159" s="922" t="s">
        <v>40</v>
      </c>
      <c r="DC159" s="923"/>
      <c r="DD159" s="923"/>
      <c r="DE159" s="923"/>
      <c r="DF159" s="924"/>
      <c r="DG159" s="11">
        <f>DG$152+DG$153+DG$154</f>
        <v>2332.504912217893</v>
      </c>
      <c r="DI159" s="922" t="s">
        <v>40</v>
      </c>
      <c r="DJ159" s="923"/>
      <c r="DK159" s="923"/>
      <c r="DL159" s="923"/>
      <c r="DM159" s="924"/>
      <c r="DN159" s="11">
        <f>DN$152+DN$153+DN$154</f>
        <v>2408.4800968155168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2409.7789874412865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2497.0819292455872</v>
      </c>
      <c r="ED159" s="922" t="s">
        <v>40</v>
      </c>
      <c r="EE159" s="923"/>
      <c r="EF159" s="923"/>
      <c r="EG159" s="923"/>
      <c r="EH159" s="924"/>
      <c r="EI159" s="11">
        <f>EI$152+EI$153+EI$154</f>
        <v>2495.6802304898765</v>
      </c>
    </row>
    <row r="160" spans="1:139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2581.15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2644.6462900000001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2644.6462900000001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2644.6462900000001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2745.1428490199996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2745.1428490199996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2849.1837629978581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2849.1837629978581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2849.1837629978581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3026.9728298089249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3026.9728298089249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3026.9728298089249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3026.9728298089249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3204.4769782436911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3204.4769782436911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3343.2308314016427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3471.8166326093983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3471.8166326093983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3605.8287546281204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3605.8287546281204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1716.3546225533335</v>
      </c>
      <c r="G167" s="362">
        <f>(F167+F168+F169-F84)/F166</f>
        <v>0.49621189851139336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1752.0723436681455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1752.0723436681455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1752.0723436681455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1827.0623707275345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1827.0623707275345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1869.2214275981087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1869.2214275981087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1869.2214275981087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2012.4982258002306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2012.4982258002306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2012.4982258002306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2012.4982258002306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2084.4257704795923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2084.4257704795923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2222.2160703413588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2274.3211115083345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2274.3211115083345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2353.1439854125556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2353.1439854125556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173.42173261111108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177.68790723334445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112.97605716333445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177.68790723334445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184.44004770821147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117.26914733554112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121.71364801955818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121.71364801955816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121.71364801955818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129.3085796559786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129.3085796559786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129.3085796559786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129.3085796559786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136.89133992759707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136.89133992759707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142.818734946462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152.25015342592536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152.25015342592536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158.12700934816604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154.57747158687408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61.451986678238335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62.963705550522995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46.14081665024522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62.963705550522995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65.356326361442854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47.894167682954532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49.709356638138516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50.310850988104733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49.709356638138516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52.811220492358366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53.450248089762475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53.450248089762475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53.450248089762475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56.584614106321389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56.584614106321389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59.034727897125101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61.305294354706838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61.305294354706838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63.67167871679851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63.67167871679851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121.64805372685186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121.64805372685186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121.64805372685186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135.74865896294077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135.74865896294077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135.74865896294077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135.74865896294077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142.61764875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142.61764875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142.61764875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4654.0263955695345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4759.0183001788646</v>
      </c>
      <c r="O171" s="922" t="s">
        <v>119</v>
      </c>
      <c r="P171" s="923"/>
      <c r="Q171" s="923"/>
      <c r="R171" s="923"/>
      <c r="S171" s="924"/>
      <c r="T171" s="11">
        <f>SUM(T166:T170)</f>
        <v>4677.4835612085772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4763.8544315552999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4948.4857789204762</v>
      </c>
      <c r="AJ171" s="922" t="s">
        <v>119</v>
      </c>
      <c r="AK171" s="923"/>
      <c r="AL171" s="923"/>
      <c r="AM171" s="923"/>
      <c r="AN171" s="924"/>
      <c r="AO171" s="11">
        <f>SUM(AO166:AO170)</f>
        <v>4863.8527198693164</v>
      </c>
      <c r="AQ171" s="922" t="s">
        <v>119</v>
      </c>
      <c r="AR171" s="923"/>
      <c r="AS171" s="923"/>
      <c r="AT171" s="923"/>
      <c r="AU171" s="924"/>
      <c r="AV171" s="11">
        <f>SUM(AV166:AV170)</f>
        <v>5016.3123803569506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5020.3011517624172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5025.5768542166043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5357.3395147204337</v>
      </c>
      <c r="BS171" s="922" t="s">
        <v>119</v>
      </c>
      <c r="BT171" s="923"/>
      <c r="BU171" s="923"/>
      <c r="BV171" s="923"/>
      <c r="BW171" s="924"/>
      <c r="BX171" s="11">
        <f>SUM(BX$166:BX$170)</f>
        <v>5357.9785423178382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5357.9785423178382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5357.9785423178382</v>
      </c>
      <c r="CN171" s="922" t="s">
        <v>119</v>
      </c>
      <c r="CO171" s="923"/>
      <c r="CP171" s="923"/>
      <c r="CQ171" s="923"/>
      <c r="CR171" s="924"/>
      <c r="CS171" s="11">
        <f>SUM(CS$166:CS$170)</f>
        <v>5618.1273617201423</v>
      </c>
      <c r="CU171" s="922" t="s">
        <v>119</v>
      </c>
      <c r="CV171" s="923"/>
      <c r="CW171" s="923"/>
      <c r="CX171" s="923"/>
      <c r="CY171" s="924"/>
      <c r="CZ171" s="11">
        <f>SUM(CZ$166:CZ$170)</f>
        <v>5621.7071559470432</v>
      </c>
      <c r="DB171" s="922" t="s">
        <v>119</v>
      </c>
      <c r="DC171" s="923"/>
      <c r="DD171" s="923"/>
      <c r="DE171" s="923"/>
      <c r="DF171" s="924"/>
      <c r="DG171" s="11">
        <f>SUM(DG$166:DG$170)</f>
        <v>5906.6288177764309</v>
      </c>
      <c r="DI171" s="922" t="s">
        <v>119</v>
      </c>
      <c r="DJ171" s="923"/>
      <c r="DK171" s="923"/>
      <c r="DL171" s="923"/>
      <c r="DM171" s="924"/>
      <c r="DN171" s="11">
        <f>SUM(DN$166:DN$170)</f>
        <v>6099.0216450882072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6102.3108406483652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6323.3890768556403</v>
      </c>
      <c r="ED171" s="922" t="s">
        <v>119</v>
      </c>
      <c r="EE171" s="923"/>
      <c r="EF171" s="923"/>
      <c r="EG171" s="923"/>
      <c r="EH171" s="924"/>
      <c r="EI171" s="11">
        <f>SUM(EI$166:EI$170)</f>
        <v>6319.8395390943479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1837.8570525012733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1879.3179502145933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1847.120196634372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1881.2277198208565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1954.1379259578321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1920.7166577415621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1980.9223889587047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1982.4975393844375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1984.5808939119399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2115.5926874728857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2115.845037003553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2115.845037003553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2115.845037003553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2218.5768012439862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2219.9904481611325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2332.504912217893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2408.4800968155168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2409.7789874412865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2497.0819292455872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2495.6802304898765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6491.8834480708083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6638.3362503934577</v>
      </c>
      <c r="O173" s="922" t="s">
        <v>118</v>
      </c>
      <c r="P173" s="923"/>
      <c r="Q173" s="923"/>
      <c r="R173" s="923"/>
      <c r="S173" s="924"/>
      <c r="T173" s="11">
        <f>SUM(T171:T172)</f>
        <v>6524.6037578429496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6645.0821513761566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6902.6237048783078</v>
      </c>
      <c r="AJ173" s="922" t="s">
        <v>118</v>
      </c>
      <c r="AK173" s="923"/>
      <c r="AL173" s="923"/>
      <c r="AM173" s="923"/>
      <c r="AN173" s="924"/>
      <c r="AO173" s="11">
        <f>SUM(AO171:AO172)</f>
        <v>6784.5693776108783</v>
      </c>
      <c r="AQ173" s="922" t="s">
        <v>118</v>
      </c>
      <c r="AR173" s="923"/>
      <c r="AS173" s="923"/>
      <c r="AT173" s="923"/>
      <c r="AU173" s="924"/>
      <c r="AV173" s="11">
        <f>SUM(AV171:AV172)</f>
        <v>6997.2347693156553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7002.7986911468543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7010.157748128544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7472.9322021933194</v>
      </c>
      <c r="BS173" s="922" t="s">
        <v>118</v>
      </c>
      <c r="BT173" s="923"/>
      <c r="BU173" s="923"/>
      <c r="BV173" s="923"/>
      <c r="BW173" s="924"/>
      <c r="BX173" s="11">
        <f>SUM(BX$171:BX$172)</f>
        <v>7473.8235793213917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7473.8235793213917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7473.8235793213917</v>
      </c>
      <c r="CN173" s="922" t="s">
        <v>118</v>
      </c>
      <c r="CO173" s="923"/>
      <c r="CP173" s="923"/>
      <c r="CQ173" s="923"/>
      <c r="CR173" s="924"/>
      <c r="CS173" s="11">
        <f>SUM(CS$171:CS$172)</f>
        <v>7836.704162964128</v>
      </c>
      <c r="CU173" s="922" t="s">
        <v>118</v>
      </c>
      <c r="CV173" s="923"/>
      <c r="CW173" s="923"/>
      <c r="CX173" s="923"/>
      <c r="CY173" s="924"/>
      <c r="CZ173" s="11">
        <f>SUM(CZ$171:CZ$172)</f>
        <v>7841.6976041081762</v>
      </c>
      <c r="DB173" s="922" t="s">
        <v>118</v>
      </c>
      <c r="DC173" s="923"/>
      <c r="DD173" s="923"/>
      <c r="DE173" s="923"/>
      <c r="DF173" s="924"/>
      <c r="DG173" s="11">
        <f>SUM(DG$171:DG$172)</f>
        <v>8239.1337299943243</v>
      </c>
      <c r="DI173" s="922" t="s">
        <v>118</v>
      </c>
      <c r="DJ173" s="923"/>
      <c r="DK173" s="923"/>
      <c r="DL173" s="923"/>
      <c r="DM173" s="924"/>
      <c r="DN173" s="11">
        <f>SUM(DN$171:DN$172)</f>
        <v>8507.5017419037249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8512.0898280896508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8820.4710061012265</v>
      </c>
      <c r="ED173" s="922" t="s">
        <v>118</v>
      </c>
      <c r="EE173" s="923"/>
      <c r="EF173" s="923"/>
      <c r="EG173" s="923"/>
      <c r="EH173" s="924"/>
      <c r="EI173" s="11">
        <f>SUM(EI$171:EI$172)</f>
        <v>8815.5197695842253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2.515112817182577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2.5101036291675349</v>
      </c>
      <c r="O174" s="930" t="s">
        <v>125</v>
      </c>
      <c r="P174" s="1098"/>
      <c r="Q174" s="1098"/>
      <c r="R174" s="1098"/>
      <c r="S174" s="1098"/>
      <c r="T174" s="11">
        <f>T173/T44</f>
        <v>2.4670988262263793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2.5126544054313427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2.5144861613822775</v>
      </c>
      <c r="AJ174" s="930" t="s">
        <v>125</v>
      </c>
      <c r="AK174" s="1098"/>
      <c r="AL174" s="1098"/>
      <c r="AM174" s="1098"/>
      <c r="AN174" s="1098"/>
      <c r="AO174" s="11">
        <f>AO173/AO44</f>
        <v>2.471481358441121</v>
      </c>
      <c r="AQ174" s="930" t="s">
        <v>125</v>
      </c>
      <c r="AR174" s="1098"/>
      <c r="AS174" s="1098"/>
      <c r="AT174" s="1098"/>
      <c r="AU174" s="1098"/>
      <c r="AV174" s="11">
        <f>AV173/AV44</f>
        <v>2.4558734540706828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2.45782626662825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2.4604091316147985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2.4687807332135989</v>
      </c>
      <c r="BS174" s="930" t="s">
        <v>125</v>
      </c>
      <c r="BT174" s="1098"/>
      <c r="BU174" s="1098"/>
      <c r="BV174" s="1098"/>
      <c r="BW174" s="1098"/>
      <c r="BX174" s="11">
        <f>BX$173/BX$44</f>
        <v>2.4690752112873016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2.4690752112873016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2.4690752112873016</v>
      </c>
      <c r="CN174" s="930" t="s">
        <v>125</v>
      </c>
      <c r="CO174" s="1098"/>
      <c r="CP174" s="1098"/>
      <c r="CQ174" s="1098"/>
      <c r="CR174" s="1098"/>
      <c r="CS174" s="11">
        <f>CS$173/CS$44</f>
        <v>2.4455485922258884</v>
      </c>
      <c r="CU174" s="930" t="s">
        <v>125</v>
      </c>
      <c r="CV174" s="1098"/>
      <c r="CW174" s="1098"/>
      <c r="CX174" s="1098"/>
      <c r="CY174" s="1098"/>
      <c r="CZ174" s="11">
        <f>CZ$173/CZ$44</f>
        <v>2.4471068624765255</v>
      </c>
      <c r="DB174" s="930" t="s">
        <v>125</v>
      </c>
      <c r="DC174" s="1098"/>
      <c r="DD174" s="1098"/>
      <c r="DE174" s="1098"/>
      <c r="DF174" s="1098"/>
      <c r="DG174" s="11">
        <f>DG$173/DG$44</f>
        <v>2.4644226335218633</v>
      </c>
      <c r="DI174" s="930" t="s">
        <v>125</v>
      </c>
      <c r="DJ174" s="1098"/>
      <c r="DK174" s="1098"/>
      <c r="DL174" s="1098"/>
      <c r="DM174" s="1098"/>
      <c r="DN174" s="11">
        <f>DN$173/DN$44</f>
        <v>2.4504467378824479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2.4517682610708649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2.4461702444355007</v>
      </c>
      <c r="ED174" s="930" t="s">
        <v>125</v>
      </c>
      <c r="EE174" s="1098"/>
      <c r="EF174" s="1098"/>
      <c r="EG174" s="1098"/>
      <c r="EH174" s="1098"/>
      <c r="EI174" s="11">
        <f>EI$173/EI$44</f>
        <v>2.44479712417552</v>
      </c>
    </row>
    <row r="175" spans="1:139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215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22"/>
      <c r="DP175" s="41"/>
      <c r="DQ175" s="41"/>
      <c r="DR175" s="41"/>
      <c r="DS175" s="108"/>
      <c r="DT175" s="108"/>
      <c r="DU175" s="22"/>
      <c r="DV175" s="22"/>
      <c r="DW175" s="41"/>
      <c r="DX175" s="41"/>
      <c r="DY175" s="41"/>
      <c r="DZ175" s="108"/>
      <c r="EA175" s="108"/>
      <c r="EB175" s="22"/>
      <c r="ED175" s="41"/>
      <c r="EE175" s="41"/>
      <c r="EF175" s="41"/>
      <c r="EG175" s="108"/>
      <c r="EH175" s="108"/>
      <c r="EI175" s="22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  <c r="CN197" s="34"/>
      <c r="CO197" s="34"/>
      <c r="CP197" s="46"/>
      <c r="CQ197" s="34"/>
      <c r="CR197" s="34"/>
      <c r="CS197" s="35"/>
      <c r="CU197" s="34"/>
      <c r="CV197" s="34"/>
      <c r="CW197" s="46"/>
      <c r="CX197" s="34"/>
      <c r="CY197" s="34"/>
      <c r="CZ197" s="35"/>
      <c r="DB197" s="34"/>
      <c r="DC197" s="34"/>
      <c r="DD197" s="46"/>
      <c r="DE197" s="34"/>
      <c r="DF197" s="34"/>
      <c r="DG197" s="35"/>
    </row>
    <row r="198" spans="1:139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  <row r="199" spans="1:139" x14ac:dyDescent="0.2">
      <c r="AX199" s="34"/>
      <c r="AY199" s="34"/>
      <c r="AZ199" s="34"/>
      <c r="BA199" s="34"/>
      <c r="BB199" s="34"/>
      <c r="BC199" s="35"/>
      <c r="BS199" s="34"/>
      <c r="BT199" s="34"/>
      <c r="BU199" s="34"/>
      <c r="BV199" s="34"/>
      <c r="BW199" s="34"/>
      <c r="BX199" s="35"/>
      <c r="BY199" s="35"/>
      <c r="BZ199" s="34"/>
      <c r="CA199" s="34"/>
      <c r="CB199" s="34"/>
      <c r="CC199" s="34"/>
      <c r="CD199" s="34"/>
      <c r="CE199" s="35"/>
      <c r="CF199" s="35"/>
      <c r="CG199" s="34"/>
      <c r="CH199" s="34"/>
      <c r="CI199" s="34"/>
      <c r="CJ199" s="34"/>
      <c r="CK199" s="34"/>
      <c r="CL199" s="35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59999389629810485"/>
  </sheetPr>
  <dimension ref="A1:EI224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G143" sqref="G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3.7109375" style="2" customWidth="1"/>
    <col min="36" max="36" width="3.7109375" style="34" customWidth="1"/>
    <col min="37" max="37" width="48.85546875" style="34" bestFit="1" customWidth="1"/>
    <col min="38" max="38" width="3.7109375" style="34" customWidth="1"/>
    <col min="39" max="39" width="4.85546875" style="34" bestFit="1" customWidth="1"/>
    <col min="40" max="40" width="13" style="34" customWidth="1"/>
    <col min="41" max="41" width="28.5703125" style="35" customWidth="1"/>
    <col min="42" max="42" width="9.140625" style="2"/>
    <col min="43" max="43" width="3.7109375" style="34" customWidth="1"/>
    <col min="44" max="44" width="48.85546875" style="34" bestFit="1" customWidth="1"/>
    <col min="45" max="45" width="3.7109375" style="34" customWidth="1"/>
    <col min="46" max="46" width="4.85546875" style="34" bestFit="1" customWidth="1"/>
    <col min="47" max="47" width="13" style="34" customWidth="1"/>
    <col min="48" max="48" width="28.5703125" style="35" customWidth="1"/>
    <col min="49" max="49" width="12.140625" style="120" hidden="1" customWidth="1"/>
    <col min="50" max="50" width="13.42578125" style="2" hidden="1" customWidth="1"/>
    <col min="51" max="51" width="19.140625" style="2" hidden="1" customWidth="1"/>
    <col min="52" max="52" width="17.140625" style="2" hidden="1" customWidth="1"/>
    <col min="53" max="53" width="19" style="2" hidden="1" customWidth="1"/>
    <col min="54" max="54" width="15.5703125" style="2" hidden="1" customWidth="1"/>
    <col min="55" max="55" width="20.28515625" style="2" hidden="1" customWidth="1"/>
    <col min="56" max="56" width="6.85546875" style="35" customWidth="1"/>
    <col min="57" max="57" width="11.7109375" style="35" customWidth="1"/>
    <col min="58" max="58" width="15.42578125" style="35" customWidth="1"/>
    <col min="59" max="59" width="22.28515625" style="35" customWidth="1"/>
    <col min="60" max="60" width="14.42578125" style="35" customWidth="1"/>
    <col min="61" max="61" width="15" style="35" customWidth="1"/>
    <col min="62" max="62" width="20.85546875" style="35" customWidth="1"/>
    <col min="63" max="63" width="8.28515625" style="35" customWidth="1"/>
    <col min="64" max="64" width="10.5703125" style="35" customWidth="1"/>
    <col min="65" max="65" width="15.42578125" style="35" customWidth="1"/>
    <col min="66" max="66" width="23.85546875" style="35" customWidth="1"/>
    <col min="67" max="67" width="15.7109375" style="35" customWidth="1"/>
    <col min="68" max="68" width="12.42578125" style="35" customWidth="1"/>
    <col min="69" max="69" width="19.85546875" style="35" customWidth="1"/>
    <col min="70" max="70" width="9.140625" style="2"/>
    <col min="71" max="71" width="13.42578125" style="2" customWidth="1"/>
    <col min="72" max="72" width="19.140625" style="2" customWidth="1"/>
    <col min="73" max="73" width="18.28515625" style="2" customWidth="1"/>
    <col min="74" max="74" width="19" style="2" customWidth="1"/>
    <col min="75" max="75" width="15.5703125" style="2" customWidth="1"/>
    <col min="76" max="76" width="20.28515625" style="2" customWidth="1"/>
    <col min="77" max="77" width="7.42578125" style="2" customWidth="1"/>
    <col min="78" max="78" width="13.42578125" style="2" customWidth="1"/>
    <col min="79" max="79" width="19.140625" style="2" customWidth="1"/>
    <col min="80" max="80" width="18.28515625" style="2" customWidth="1"/>
    <col min="81" max="81" width="19" style="2" customWidth="1"/>
    <col min="82" max="82" width="15.5703125" style="2" customWidth="1"/>
    <col min="83" max="83" width="20.28515625" style="2" customWidth="1"/>
    <col min="84" max="84" width="4.140625" style="2" customWidth="1"/>
    <col min="85" max="85" width="13.42578125" style="2" customWidth="1"/>
    <col min="86" max="86" width="19.140625" style="2" customWidth="1"/>
    <col min="87" max="87" width="18.28515625" style="2" customWidth="1"/>
    <col min="88" max="88" width="19" style="2" customWidth="1"/>
    <col min="89" max="89" width="15.5703125" style="2" customWidth="1"/>
    <col min="90" max="90" width="20.28515625" style="2" customWidth="1"/>
    <col min="91" max="91" width="9.140625" style="2"/>
    <col min="92" max="92" width="11.7109375" style="2" customWidth="1"/>
    <col min="93" max="93" width="17.42578125" style="2" customWidth="1"/>
    <col min="94" max="94" width="20.140625" style="2" customWidth="1"/>
    <col min="95" max="95" width="14.28515625" style="2" customWidth="1"/>
    <col min="96" max="96" width="12.42578125" style="2" customWidth="1"/>
    <col min="97" max="97" width="19" style="2" customWidth="1"/>
    <col min="98" max="98" width="9.140625" style="2"/>
    <col min="99" max="99" width="11.7109375" style="2" customWidth="1"/>
    <col min="100" max="100" width="17.42578125" style="2" customWidth="1"/>
    <col min="101" max="101" width="20.140625" style="2" customWidth="1"/>
    <col min="102" max="102" width="14.28515625" style="2" customWidth="1"/>
    <col min="103" max="103" width="12.42578125" style="2" customWidth="1"/>
    <col min="104" max="104" width="19" style="2" customWidth="1"/>
    <col min="105" max="105" width="9.140625" style="2"/>
    <col min="106" max="106" width="11.7109375" style="2" customWidth="1"/>
    <col min="107" max="107" width="17.42578125" style="2" customWidth="1"/>
    <col min="108" max="108" width="20.140625" style="2" customWidth="1"/>
    <col min="109" max="109" width="14.28515625" style="2" customWidth="1"/>
    <col min="110" max="110" width="12.42578125" style="2" customWidth="1"/>
    <col min="111" max="111" width="19" style="2" customWidth="1"/>
    <col min="112" max="112" width="9.140625" style="2"/>
    <col min="113" max="113" width="10.7109375" style="2" customWidth="1"/>
    <col min="114" max="114" width="15.28515625" style="2" customWidth="1"/>
    <col min="115" max="115" width="18.42578125" style="2" customWidth="1"/>
    <col min="116" max="116" width="15" style="2" customWidth="1"/>
    <col min="117" max="117" width="19.7109375" style="2" customWidth="1"/>
    <col min="118" max="118" width="25" style="2" customWidth="1"/>
    <col min="119" max="119" width="5.140625" style="2" customWidth="1"/>
    <col min="120" max="120" width="10.7109375" style="2" customWidth="1"/>
    <col min="121" max="121" width="15.28515625" style="2" customWidth="1"/>
    <col min="122" max="122" width="18.42578125" style="2" customWidth="1"/>
    <col min="123" max="123" width="15" style="2" customWidth="1"/>
    <col min="124" max="124" width="19.7109375" style="2" customWidth="1"/>
    <col min="125" max="125" width="25" style="2" customWidth="1"/>
    <col min="126" max="126" width="3.140625" style="2" customWidth="1"/>
    <col min="127" max="127" width="10.7109375" style="2" customWidth="1"/>
    <col min="128" max="128" width="15.28515625" style="2" customWidth="1"/>
    <col min="129" max="129" width="18.42578125" style="2" customWidth="1"/>
    <col min="130" max="130" width="15" style="2" customWidth="1"/>
    <col min="131" max="131" width="19.7109375" style="2" customWidth="1"/>
    <col min="132" max="132" width="25" style="2" customWidth="1"/>
    <col min="133" max="133" width="5.28515625" style="2" customWidth="1"/>
    <col min="134" max="134" width="10.7109375" style="2" customWidth="1"/>
    <col min="135" max="135" width="15.28515625" style="2" customWidth="1"/>
    <col min="136" max="136" width="18.42578125" style="2" customWidth="1"/>
    <col min="137" max="137" width="15" style="2" customWidth="1"/>
    <col min="138" max="138" width="19.7109375" style="2" customWidth="1"/>
    <col min="139" max="139" width="2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139" ht="15.75" x14ac:dyDescent="0.25">
      <c r="A5" s="1171"/>
      <c r="B5" s="1172"/>
      <c r="C5" s="1172"/>
      <c r="D5" s="1173"/>
      <c r="E5" s="1173"/>
      <c r="F5" s="1174"/>
      <c r="G5" s="1174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27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978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94" t="s">
        <v>986</v>
      </c>
      <c r="CO6" s="1194"/>
      <c r="CP6" s="1194"/>
      <c r="CQ6" s="1194"/>
      <c r="CR6" s="1194"/>
      <c r="CS6" s="1194"/>
      <c r="CU6" s="1196" t="s">
        <v>1046</v>
      </c>
      <c r="CV6" s="1196"/>
      <c r="CW6" s="1196"/>
      <c r="CX6" s="1196"/>
      <c r="CY6" s="1196"/>
      <c r="CZ6" s="1196"/>
      <c r="DB6" s="1192" t="s">
        <v>1039</v>
      </c>
      <c r="DC6" s="1192"/>
      <c r="DD6" s="1192"/>
      <c r="DE6" s="1192"/>
      <c r="DF6" s="1192"/>
      <c r="DG6" s="1192"/>
      <c r="DI6" s="1195" t="s">
        <v>1053</v>
      </c>
      <c r="DJ6" s="1195"/>
      <c r="DK6" s="1195"/>
      <c r="DL6" s="1195"/>
      <c r="DM6" s="1195"/>
      <c r="DN6" s="1195"/>
      <c r="DO6" s="766"/>
      <c r="DP6" s="1189" t="s">
        <v>1071</v>
      </c>
      <c r="DQ6" s="1189"/>
      <c r="DR6" s="1189"/>
      <c r="DS6" s="1189"/>
      <c r="DT6" s="1189"/>
      <c r="DU6" s="1189"/>
      <c r="DV6" s="766"/>
      <c r="DW6" s="1194" t="s">
        <v>1078</v>
      </c>
      <c r="DX6" s="1194"/>
      <c r="DY6" s="1194"/>
      <c r="DZ6" s="1194"/>
      <c r="EA6" s="1194"/>
      <c r="EB6" s="1194"/>
      <c r="ED6" s="1191" t="s">
        <v>1049</v>
      </c>
      <c r="EE6" s="1191"/>
      <c r="EF6" s="1191"/>
      <c r="EG6" s="1191"/>
      <c r="EH6" s="1191"/>
      <c r="EI6" s="1191"/>
    </row>
    <row r="7" spans="1:139" x14ac:dyDescent="0.2">
      <c r="A7" s="214" t="s">
        <v>782</v>
      </c>
      <c r="B7" s="214"/>
      <c r="C7" s="214"/>
      <c r="D7" s="214"/>
      <c r="E7" s="214"/>
      <c r="F7" s="214"/>
      <c r="H7" s="214" t="s">
        <v>782</v>
      </c>
      <c r="I7" s="214"/>
      <c r="J7" s="214"/>
      <c r="K7" s="214"/>
      <c r="L7" s="214"/>
      <c r="M7" s="214"/>
      <c r="O7" s="214" t="s">
        <v>782</v>
      </c>
      <c r="P7" s="214"/>
      <c r="Q7" s="214"/>
      <c r="R7" s="214"/>
      <c r="S7" s="214"/>
      <c r="T7" s="214"/>
      <c r="V7" s="214" t="s">
        <v>782</v>
      </c>
      <c r="W7" s="214"/>
      <c r="X7" s="214"/>
      <c r="Y7" s="214"/>
      <c r="Z7" s="214"/>
      <c r="AA7" s="214"/>
      <c r="AC7" s="214" t="s">
        <v>782</v>
      </c>
      <c r="AD7" s="214"/>
      <c r="AE7" s="214"/>
      <c r="AF7" s="214"/>
      <c r="AG7" s="214"/>
      <c r="AH7" s="214"/>
      <c r="AJ7" s="214" t="s">
        <v>782</v>
      </c>
      <c r="AK7" s="214"/>
      <c r="AL7" s="214"/>
      <c r="AM7" s="214"/>
      <c r="AN7" s="214"/>
      <c r="AO7" s="214"/>
      <c r="AQ7" s="214" t="s">
        <v>782</v>
      </c>
      <c r="AR7" s="214"/>
      <c r="AS7" s="214"/>
      <c r="AT7" s="214"/>
      <c r="AU7" s="214"/>
      <c r="AV7" s="214"/>
      <c r="AW7" s="117"/>
      <c r="AX7" s="214" t="s">
        <v>782</v>
      </c>
      <c r="AY7" s="214"/>
      <c r="AZ7" s="214"/>
      <c r="BA7" s="214"/>
      <c r="BB7" s="214"/>
      <c r="BC7" s="214"/>
      <c r="BD7" s="214"/>
      <c r="BE7" s="214" t="s">
        <v>782</v>
      </c>
      <c r="BF7" s="214"/>
      <c r="BG7" s="214"/>
      <c r="BH7" s="214"/>
      <c r="BI7" s="214"/>
      <c r="BJ7" s="214"/>
      <c r="BK7" s="214"/>
      <c r="BL7" s="214" t="s">
        <v>782</v>
      </c>
      <c r="BM7" s="214"/>
      <c r="BN7" s="214"/>
      <c r="BO7" s="214"/>
      <c r="BP7" s="214"/>
      <c r="BQ7" s="214"/>
      <c r="BS7" s="214" t="s">
        <v>782</v>
      </c>
      <c r="BT7" s="214"/>
      <c r="BU7" s="214"/>
      <c r="BV7" s="214"/>
      <c r="BW7" s="214"/>
      <c r="BX7" s="214"/>
      <c r="BY7" s="214"/>
      <c r="BZ7" s="214" t="s">
        <v>782</v>
      </c>
      <c r="CA7" s="214"/>
      <c r="CB7" s="214"/>
      <c r="CC7" s="214"/>
      <c r="CD7" s="214"/>
      <c r="CE7" s="214"/>
      <c r="CF7" s="214"/>
      <c r="CG7" s="214" t="s">
        <v>782</v>
      </c>
      <c r="CH7" s="214"/>
      <c r="CI7" s="214"/>
      <c r="CJ7" s="214"/>
      <c r="CK7" s="214"/>
      <c r="CL7" s="214"/>
      <c r="CN7" s="214" t="s">
        <v>782</v>
      </c>
      <c r="CO7" s="214"/>
      <c r="CP7" s="214"/>
      <c r="CQ7" s="214"/>
      <c r="CR7" s="214"/>
      <c r="CS7" s="214"/>
      <c r="CU7" s="214" t="s">
        <v>782</v>
      </c>
      <c r="CV7" s="214"/>
      <c r="CW7" s="214"/>
      <c r="CX7" s="214"/>
      <c r="CY7" s="214"/>
      <c r="CZ7" s="214"/>
      <c r="DB7" s="214" t="s">
        <v>782</v>
      </c>
      <c r="DC7" s="214"/>
      <c r="DD7" s="214"/>
      <c r="DE7" s="214"/>
      <c r="DF7" s="214"/>
      <c r="DG7" s="214"/>
      <c r="DI7" s="214" t="s">
        <v>782</v>
      </c>
      <c r="DJ7" s="214"/>
      <c r="DK7" s="214"/>
      <c r="DL7" s="214"/>
      <c r="DM7" s="214"/>
      <c r="DN7" s="214"/>
      <c r="DO7" s="214"/>
      <c r="DP7" s="214" t="s">
        <v>782</v>
      </c>
      <c r="DQ7" s="214"/>
      <c r="DR7" s="214"/>
      <c r="DS7" s="214"/>
      <c r="DT7" s="214"/>
      <c r="DU7" s="214"/>
      <c r="DV7" s="214"/>
      <c r="DW7" s="214" t="s">
        <v>782</v>
      </c>
      <c r="DX7" s="214"/>
      <c r="DY7" s="214"/>
      <c r="DZ7" s="214"/>
      <c r="EA7" s="214"/>
      <c r="EB7" s="214"/>
      <c r="ED7" s="214" t="s">
        <v>782</v>
      </c>
      <c r="EE7" s="214"/>
      <c r="EF7" s="214"/>
      <c r="EG7" s="214"/>
      <c r="EH7" s="214"/>
      <c r="EI7" s="214"/>
    </row>
    <row r="8" spans="1:139" x14ac:dyDescent="0.2">
      <c r="A8" s="176"/>
      <c r="B8" s="176"/>
      <c r="C8" s="176"/>
      <c r="D8" s="176"/>
      <c r="E8" s="176"/>
      <c r="F8" s="159"/>
      <c r="H8" s="176"/>
      <c r="I8" s="176"/>
      <c r="J8" s="176"/>
      <c r="K8" s="176"/>
      <c r="L8" s="176"/>
      <c r="M8" s="159"/>
      <c r="O8" s="176"/>
      <c r="P8" s="176"/>
      <c r="Q8" s="176"/>
      <c r="R8" s="176"/>
      <c r="S8" s="176"/>
      <c r="T8" s="159"/>
      <c r="V8" s="176"/>
      <c r="W8" s="176"/>
      <c r="X8" s="176"/>
      <c r="Y8" s="176"/>
      <c r="Z8" s="176"/>
      <c r="AA8" s="159"/>
      <c r="AC8" s="176"/>
      <c r="AD8" s="176"/>
      <c r="AE8" s="176"/>
      <c r="AF8" s="176"/>
      <c r="AG8" s="176"/>
      <c r="AH8" s="159"/>
      <c r="AJ8" s="176"/>
      <c r="AK8" s="176"/>
      <c r="AL8" s="176"/>
      <c r="AM8" s="176"/>
      <c r="AN8" s="176"/>
      <c r="AO8" s="159"/>
      <c r="AQ8" s="176"/>
      <c r="AR8" s="176"/>
      <c r="AS8" s="176"/>
      <c r="AT8" s="176"/>
      <c r="AU8" s="176"/>
      <c r="AV8" s="159"/>
      <c r="AW8" s="159"/>
      <c r="AX8" s="176"/>
      <c r="AY8" s="176"/>
      <c r="AZ8" s="176"/>
      <c r="BA8" s="176"/>
      <c r="BB8" s="176"/>
      <c r="BC8" s="159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V9" s="176"/>
      <c r="W9" s="179" t="s">
        <v>49</v>
      </c>
      <c r="X9" s="1059" t="s">
        <v>768</v>
      </c>
      <c r="Y9" s="1059"/>
      <c r="Z9" s="1059"/>
      <c r="AA9" s="1059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3" t="s">
        <v>49</v>
      </c>
      <c r="DK9" s="975" t="s">
        <v>768</v>
      </c>
      <c r="DL9" s="975"/>
      <c r="DM9" s="975"/>
      <c r="DN9" s="975"/>
      <c r="DO9" s="500"/>
      <c r="DP9" s="41"/>
      <c r="DQ9" s="43" t="s">
        <v>49</v>
      </c>
      <c r="DR9" s="975" t="s">
        <v>768</v>
      </c>
      <c r="DS9" s="975"/>
      <c r="DT9" s="975"/>
      <c r="DU9" s="975"/>
      <c r="DV9" s="500"/>
      <c r="DW9" s="41"/>
      <c r="DX9" s="43" t="s">
        <v>49</v>
      </c>
      <c r="DY9" s="975" t="s">
        <v>768</v>
      </c>
      <c r="DZ9" s="975"/>
      <c r="EA9" s="975"/>
      <c r="EB9" s="975"/>
      <c r="ED9" s="41"/>
      <c r="EE9" s="43" t="s">
        <v>49</v>
      </c>
      <c r="EF9" s="975" t="s">
        <v>768</v>
      </c>
      <c r="EG9" s="975"/>
      <c r="EH9" s="975"/>
      <c r="EI9" s="975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V10" s="176"/>
      <c r="W10" s="179" t="s">
        <v>50</v>
      </c>
      <c r="X10" s="1168" t="s">
        <v>820</v>
      </c>
      <c r="Y10" s="1168"/>
      <c r="Z10" s="1168"/>
      <c r="AA10" s="1168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3" t="s">
        <v>50</v>
      </c>
      <c r="DK10" s="1132" t="s">
        <v>820</v>
      </c>
      <c r="DL10" s="1132"/>
      <c r="DM10" s="1132"/>
      <c r="DN10" s="1132"/>
      <c r="DO10" s="108"/>
      <c r="DP10" s="41"/>
      <c r="DQ10" s="43" t="s">
        <v>50</v>
      </c>
      <c r="DR10" s="1132" t="s">
        <v>820</v>
      </c>
      <c r="DS10" s="1132"/>
      <c r="DT10" s="1132"/>
      <c r="DU10" s="1132"/>
      <c r="DV10" s="108"/>
      <c r="DW10" s="41"/>
      <c r="DX10" s="43" t="s">
        <v>50</v>
      </c>
      <c r="DY10" s="1132" t="s">
        <v>820</v>
      </c>
      <c r="DZ10" s="1132"/>
      <c r="EA10" s="1132"/>
      <c r="EB10" s="1132"/>
      <c r="ED10" s="41"/>
      <c r="EE10" s="43" t="s">
        <v>50</v>
      </c>
      <c r="EF10" s="1132" t="s">
        <v>820</v>
      </c>
      <c r="EG10" s="1132"/>
      <c r="EH10" s="1132"/>
      <c r="EI10" s="1132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V11" s="176"/>
      <c r="W11" s="179" t="s">
        <v>0</v>
      </c>
      <c r="X11" s="1168" t="s">
        <v>821</v>
      </c>
      <c r="Y11" s="1168"/>
      <c r="Z11" s="1168"/>
      <c r="AA11" s="1168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3" t="s">
        <v>0</v>
      </c>
      <c r="DK11" s="1132" t="s">
        <v>821</v>
      </c>
      <c r="DL11" s="1132"/>
      <c r="DM11" s="1132"/>
      <c r="DN11" s="1132"/>
      <c r="DO11" s="108"/>
      <c r="DP11" s="41"/>
      <c r="DQ11" s="43" t="s">
        <v>0</v>
      </c>
      <c r="DR11" s="1132" t="s">
        <v>821</v>
      </c>
      <c r="DS11" s="1132"/>
      <c r="DT11" s="1132"/>
      <c r="DU11" s="1132"/>
      <c r="DV11" s="108"/>
      <c r="DW11" s="41"/>
      <c r="DX11" s="43" t="s">
        <v>0</v>
      </c>
      <c r="DY11" s="1132" t="s">
        <v>821</v>
      </c>
      <c r="DZ11" s="1132"/>
      <c r="EA11" s="1132"/>
      <c r="EB11" s="1132"/>
      <c r="ED11" s="41"/>
      <c r="EE11" s="43" t="s">
        <v>0</v>
      </c>
      <c r="EF11" s="1132" t="s">
        <v>821</v>
      </c>
      <c r="EG11" s="1132"/>
      <c r="EH11" s="1132"/>
      <c r="EI11" s="1132"/>
    </row>
    <row r="12" spans="1:139" x14ac:dyDescent="0.2">
      <c r="A12" s="176"/>
      <c r="B12" s="176"/>
      <c r="C12" s="176"/>
      <c r="D12" s="176"/>
      <c r="E12" s="176"/>
      <c r="F12" s="159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V12" s="176"/>
      <c r="W12" s="176"/>
      <c r="X12" s="176"/>
      <c r="Y12" s="176"/>
      <c r="Z12" s="176"/>
      <c r="AA12" s="159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22"/>
      <c r="DP12" s="41"/>
      <c r="DQ12" s="41"/>
      <c r="DR12" s="41"/>
      <c r="DS12" s="41"/>
      <c r="DT12" s="41"/>
      <c r="DU12" s="22"/>
      <c r="DV12" s="22"/>
      <c r="DW12" s="41"/>
      <c r="DX12" s="41"/>
      <c r="DY12" s="41"/>
      <c r="DZ12" s="41"/>
      <c r="EA12" s="41"/>
      <c r="EB12" s="22"/>
      <c r="ED12" s="41"/>
      <c r="EE12" s="41"/>
      <c r="EF12" s="41"/>
      <c r="EG12" s="41"/>
      <c r="EH12" s="41"/>
      <c r="EI12" s="22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V13" s="1016" t="s">
        <v>1</v>
      </c>
      <c r="W13" s="1016"/>
      <c r="X13" s="1016"/>
      <c r="Y13" s="1016"/>
      <c r="Z13" s="1016"/>
      <c r="AA13" s="1016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938" t="s">
        <v>1</v>
      </c>
      <c r="DQ13" s="938"/>
      <c r="DR13" s="938"/>
      <c r="DS13" s="938"/>
      <c r="DT13" s="938"/>
      <c r="DU13" s="938"/>
      <c r="DV13" s="52"/>
      <c r="DW13" s="938" t="s">
        <v>1</v>
      </c>
      <c r="DX13" s="938"/>
      <c r="DY13" s="938"/>
      <c r="DZ13" s="938"/>
      <c r="EA13" s="938"/>
      <c r="EB13" s="938"/>
      <c r="ED13" s="938" t="s">
        <v>1</v>
      </c>
      <c r="EE13" s="938"/>
      <c r="EF13" s="938"/>
      <c r="EG13" s="938"/>
      <c r="EH13" s="938"/>
      <c r="EI13" s="938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V14" s="155" t="s">
        <v>22</v>
      </c>
      <c r="W14" s="165" t="s">
        <v>2</v>
      </c>
      <c r="X14" s="166"/>
      <c r="Y14" s="166"/>
      <c r="Z14" s="166"/>
      <c r="AA14" s="183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31"/>
      <c r="DP14" s="10" t="s">
        <v>22</v>
      </c>
      <c r="DQ14" s="105" t="s">
        <v>2</v>
      </c>
      <c r="DR14" s="106"/>
      <c r="DS14" s="106"/>
      <c r="DT14" s="106"/>
      <c r="DU14" s="489"/>
      <c r="DV14" s="31"/>
      <c r="DW14" s="10" t="s">
        <v>22</v>
      </c>
      <c r="DX14" s="105" t="s">
        <v>2</v>
      </c>
      <c r="DY14" s="106"/>
      <c r="DZ14" s="106"/>
      <c r="EA14" s="106"/>
      <c r="EB14" s="489"/>
      <c r="ED14" s="10" t="s">
        <v>22</v>
      </c>
      <c r="EE14" s="105" t="s">
        <v>2</v>
      </c>
      <c r="EF14" s="106"/>
      <c r="EG14" s="106"/>
      <c r="EH14" s="106"/>
      <c r="EI14" s="489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108"/>
      <c r="DP15" s="10" t="s">
        <v>23</v>
      </c>
      <c r="DQ15" s="496" t="s">
        <v>3</v>
      </c>
      <c r="DR15" s="610"/>
      <c r="DS15" s="610"/>
      <c r="DT15" s="610"/>
      <c r="DU15" s="10" t="s">
        <v>174</v>
      </c>
      <c r="DV15" s="108"/>
      <c r="DW15" s="10" t="s">
        <v>23</v>
      </c>
      <c r="DX15" s="496" t="s">
        <v>3</v>
      </c>
      <c r="DY15" s="610"/>
      <c r="DZ15" s="610"/>
      <c r="EA15" s="610"/>
      <c r="EB15" s="10" t="s">
        <v>174</v>
      </c>
      <c r="ED15" s="10" t="s">
        <v>23</v>
      </c>
      <c r="EE15" s="496" t="s">
        <v>3</v>
      </c>
      <c r="EF15" s="610"/>
      <c r="EG15" s="610"/>
      <c r="EH15" s="610"/>
      <c r="EI15" s="10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523"/>
      <c r="DP16" s="24" t="s">
        <v>24</v>
      </c>
      <c r="DQ16" s="492" t="s">
        <v>101</v>
      </c>
      <c r="DR16" s="493"/>
      <c r="DS16" s="493"/>
      <c r="DT16" s="494"/>
      <c r="DU16" s="584" t="s">
        <v>1047</v>
      </c>
      <c r="DV16" s="523"/>
      <c r="DW16" s="24" t="s">
        <v>24</v>
      </c>
      <c r="DX16" s="492" t="s">
        <v>101</v>
      </c>
      <c r="DY16" s="493"/>
      <c r="DZ16" s="493"/>
      <c r="EA16" s="494"/>
      <c r="EB16" s="584" t="s">
        <v>1047</v>
      </c>
      <c r="ED16" s="24" t="s">
        <v>24</v>
      </c>
      <c r="EE16" s="492" t="s">
        <v>101</v>
      </c>
      <c r="EF16" s="493"/>
      <c r="EG16" s="493"/>
      <c r="EH16" s="494"/>
      <c r="EI16" s="584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V17" s="155" t="s">
        <v>25</v>
      </c>
      <c r="W17" s="189" t="s">
        <v>710</v>
      </c>
      <c r="X17" s="190"/>
      <c r="Y17" s="190"/>
      <c r="Z17" s="190"/>
      <c r="AA17" s="155">
        <v>12</v>
      </c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108"/>
      <c r="DP17" s="10" t="s">
        <v>25</v>
      </c>
      <c r="DQ17" s="497" t="s">
        <v>710</v>
      </c>
      <c r="DR17" s="611"/>
      <c r="DS17" s="611"/>
      <c r="DT17" s="611"/>
      <c r="DU17" s="10">
        <v>12</v>
      </c>
      <c r="DV17" s="108"/>
      <c r="DW17" s="10" t="s">
        <v>25</v>
      </c>
      <c r="DX17" s="497" t="s">
        <v>710</v>
      </c>
      <c r="DY17" s="611"/>
      <c r="DZ17" s="611"/>
      <c r="EA17" s="611"/>
      <c r="EB17" s="10">
        <v>12</v>
      </c>
      <c r="ED17" s="10" t="s">
        <v>25</v>
      </c>
      <c r="EE17" s="497" t="s">
        <v>710</v>
      </c>
      <c r="EF17" s="611"/>
      <c r="EG17" s="611"/>
      <c r="EH17" s="611"/>
      <c r="EI17" s="10">
        <v>12</v>
      </c>
    </row>
    <row r="18" spans="1:139" x14ac:dyDescent="0.2">
      <c r="A18" s="176"/>
      <c r="B18" s="176"/>
      <c r="C18" s="176"/>
      <c r="D18" s="176"/>
      <c r="E18" s="176"/>
      <c r="F18" s="159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V18" s="176"/>
      <c r="W18" s="176"/>
      <c r="X18" s="176"/>
      <c r="Y18" s="176"/>
      <c r="Z18" s="176"/>
      <c r="AA18" s="159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22"/>
      <c r="DP18" s="41"/>
      <c r="DQ18" s="41"/>
      <c r="DR18" s="41"/>
      <c r="DS18" s="41"/>
      <c r="DT18" s="41"/>
      <c r="DU18" s="22"/>
      <c r="DV18" s="22"/>
      <c r="DW18" s="41"/>
      <c r="DX18" s="41"/>
      <c r="DY18" s="41"/>
      <c r="DZ18" s="41"/>
      <c r="EA18" s="41"/>
      <c r="EB18" s="22"/>
      <c r="ED18" s="41"/>
      <c r="EE18" s="41"/>
      <c r="EF18" s="41"/>
      <c r="EG18" s="41"/>
      <c r="EH18" s="41"/>
      <c r="EI18" s="22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V19" s="1016" t="s">
        <v>26</v>
      </c>
      <c r="W19" s="1016"/>
      <c r="X19" s="1016"/>
      <c r="Y19" s="1016"/>
      <c r="Z19" s="1016"/>
      <c r="AA19" s="1016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938" t="s">
        <v>26</v>
      </c>
      <c r="DQ19" s="938"/>
      <c r="DR19" s="938"/>
      <c r="DS19" s="938"/>
      <c r="DT19" s="938"/>
      <c r="DU19" s="938"/>
      <c r="DV19" s="52"/>
      <c r="DW19" s="938" t="s">
        <v>26</v>
      </c>
      <c r="DX19" s="938"/>
      <c r="DY19" s="938"/>
      <c r="DZ19" s="938"/>
      <c r="EA19" s="938"/>
      <c r="EB19" s="938"/>
      <c r="ED19" s="938" t="s">
        <v>26</v>
      </c>
      <c r="EE19" s="938"/>
      <c r="EF19" s="938"/>
      <c r="EG19" s="938"/>
      <c r="EH19" s="938"/>
      <c r="EI19" s="938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922" t="s">
        <v>27</v>
      </c>
      <c r="DQ20" s="976"/>
      <c r="DR20" s="960"/>
      <c r="DS20" s="922" t="s">
        <v>102</v>
      </c>
      <c r="DT20" s="960"/>
      <c r="DU20" s="51" t="s">
        <v>95</v>
      </c>
      <c r="DV20" s="52"/>
      <c r="DW20" s="922" t="s">
        <v>27</v>
      </c>
      <c r="DX20" s="976"/>
      <c r="DY20" s="960"/>
      <c r="DZ20" s="922" t="s">
        <v>102</v>
      </c>
      <c r="EA20" s="960"/>
      <c r="EB20" s="51" t="s">
        <v>95</v>
      </c>
      <c r="ED20" s="922" t="s">
        <v>27</v>
      </c>
      <c r="EE20" s="976"/>
      <c r="EF20" s="960"/>
      <c r="EG20" s="922" t="s">
        <v>102</v>
      </c>
      <c r="EH20" s="960"/>
      <c r="EI20" s="51" t="s">
        <v>95</v>
      </c>
    </row>
    <row r="21" spans="1:139" ht="15" x14ac:dyDescent="0.2">
      <c r="A21" s="1193" t="s">
        <v>143</v>
      </c>
      <c r="B21" s="1065"/>
      <c r="C21" s="1065"/>
      <c r="D21" s="1016" t="s">
        <v>144</v>
      </c>
      <c r="E21" s="1062"/>
      <c r="F21" s="113">
        <v>1</v>
      </c>
      <c r="H21" s="1193" t="s">
        <v>143</v>
      </c>
      <c r="I21" s="1065"/>
      <c r="J21" s="1065"/>
      <c r="K21" s="1016" t="s">
        <v>144</v>
      </c>
      <c r="L21" s="1062"/>
      <c r="M21" s="113">
        <v>1</v>
      </c>
      <c r="O21" s="1193" t="s">
        <v>143</v>
      </c>
      <c r="P21" s="1065"/>
      <c r="Q21" s="1065"/>
      <c r="R21" s="1016" t="s">
        <v>144</v>
      </c>
      <c r="S21" s="1062"/>
      <c r="T21" s="113">
        <v>1</v>
      </c>
      <c r="V21" s="1193" t="s">
        <v>143</v>
      </c>
      <c r="W21" s="1065"/>
      <c r="X21" s="1065"/>
      <c r="Y21" s="1016" t="s">
        <v>144</v>
      </c>
      <c r="Z21" s="1062"/>
      <c r="AA21" s="113">
        <v>1</v>
      </c>
      <c r="AC21" s="1193" t="s">
        <v>143</v>
      </c>
      <c r="AD21" s="1065"/>
      <c r="AE21" s="1065"/>
      <c r="AF21" s="1016" t="s">
        <v>144</v>
      </c>
      <c r="AG21" s="1062"/>
      <c r="AH21" s="113">
        <v>1</v>
      </c>
      <c r="AJ21" s="1193" t="s">
        <v>143</v>
      </c>
      <c r="AK21" s="1065"/>
      <c r="AL21" s="1065"/>
      <c r="AM21" s="1016" t="s">
        <v>144</v>
      </c>
      <c r="AN21" s="1062"/>
      <c r="AO21" s="113">
        <v>1</v>
      </c>
      <c r="AQ21" s="1193" t="s">
        <v>143</v>
      </c>
      <c r="AR21" s="1065"/>
      <c r="AS21" s="1065"/>
      <c r="AT21" s="1016" t="s">
        <v>144</v>
      </c>
      <c r="AU21" s="1062"/>
      <c r="AV21" s="113">
        <v>1</v>
      </c>
      <c r="AW21" s="178"/>
      <c r="AX21" s="1193" t="s">
        <v>143</v>
      </c>
      <c r="AY21" s="1065"/>
      <c r="AZ21" s="1065"/>
      <c r="BA21" s="1016" t="s">
        <v>144</v>
      </c>
      <c r="BB21" s="1062"/>
      <c r="BC21" s="113">
        <v>1</v>
      </c>
      <c r="BD21" s="52"/>
      <c r="BE21" s="1190" t="s">
        <v>143</v>
      </c>
      <c r="BF21" s="981"/>
      <c r="BG21" s="981"/>
      <c r="BH21" s="938" t="s">
        <v>144</v>
      </c>
      <c r="BI21" s="978"/>
      <c r="BJ21" s="51">
        <v>1</v>
      </c>
      <c r="BK21" s="52"/>
      <c r="BL21" s="1190" t="s">
        <v>143</v>
      </c>
      <c r="BM21" s="981"/>
      <c r="BN21" s="981"/>
      <c r="BO21" s="938" t="s">
        <v>144</v>
      </c>
      <c r="BP21" s="978"/>
      <c r="BQ21" s="51">
        <v>1</v>
      </c>
      <c r="BS21" s="1190" t="s">
        <v>143</v>
      </c>
      <c r="BT21" s="981"/>
      <c r="BU21" s="981"/>
      <c r="BV21" s="938" t="s">
        <v>144</v>
      </c>
      <c r="BW21" s="978"/>
      <c r="BX21" s="51">
        <v>1</v>
      </c>
      <c r="BY21" s="52"/>
      <c r="BZ21" s="1190" t="s">
        <v>143</v>
      </c>
      <c r="CA21" s="981"/>
      <c r="CB21" s="981"/>
      <c r="CC21" s="938" t="s">
        <v>144</v>
      </c>
      <c r="CD21" s="978"/>
      <c r="CE21" s="51">
        <v>1</v>
      </c>
      <c r="CF21" s="52"/>
      <c r="CG21" s="1190" t="s">
        <v>143</v>
      </c>
      <c r="CH21" s="981"/>
      <c r="CI21" s="981"/>
      <c r="CJ21" s="938" t="s">
        <v>144</v>
      </c>
      <c r="CK21" s="978"/>
      <c r="CL21" s="51">
        <v>1</v>
      </c>
      <c r="CN21" s="1190" t="s">
        <v>143</v>
      </c>
      <c r="CO21" s="981"/>
      <c r="CP21" s="981"/>
      <c r="CQ21" s="938" t="s">
        <v>144</v>
      </c>
      <c r="CR21" s="978"/>
      <c r="CS21" s="51">
        <v>1</v>
      </c>
      <c r="CU21" s="1190" t="s">
        <v>143</v>
      </c>
      <c r="CV21" s="981"/>
      <c r="CW21" s="981"/>
      <c r="CX21" s="938" t="s">
        <v>144</v>
      </c>
      <c r="CY21" s="978"/>
      <c r="CZ21" s="51">
        <v>1</v>
      </c>
      <c r="DB21" s="1190" t="s">
        <v>143</v>
      </c>
      <c r="DC21" s="981"/>
      <c r="DD21" s="981"/>
      <c r="DE21" s="938" t="s">
        <v>144</v>
      </c>
      <c r="DF21" s="978"/>
      <c r="DG21" s="51">
        <v>1</v>
      </c>
      <c r="DI21" s="1190" t="s">
        <v>143</v>
      </c>
      <c r="DJ21" s="981"/>
      <c r="DK21" s="981"/>
      <c r="DL21" s="938" t="s">
        <v>144</v>
      </c>
      <c r="DM21" s="978"/>
      <c r="DN21" s="51">
        <v>1</v>
      </c>
      <c r="DO21" s="52"/>
      <c r="DP21" s="1190" t="s">
        <v>143</v>
      </c>
      <c r="DQ21" s="981"/>
      <c r="DR21" s="981"/>
      <c r="DS21" s="938" t="s">
        <v>144</v>
      </c>
      <c r="DT21" s="978"/>
      <c r="DU21" s="51">
        <v>1</v>
      </c>
      <c r="DV21" s="52"/>
      <c r="DW21" s="1190" t="s">
        <v>143</v>
      </c>
      <c r="DX21" s="981"/>
      <c r="DY21" s="981"/>
      <c r="DZ21" s="938" t="s">
        <v>144</v>
      </c>
      <c r="EA21" s="978"/>
      <c r="EB21" s="51">
        <v>1</v>
      </c>
      <c r="ED21" s="1190" t="s">
        <v>143</v>
      </c>
      <c r="EE21" s="981"/>
      <c r="EF21" s="981"/>
      <c r="EG21" s="938" t="s">
        <v>144</v>
      </c>
      <c r="EH21" s="978"/>
      <c r="EI21" s="51">
        <v>1</v>
      </c>
    </row>
    <row r="22" spans="1:139" x14ac:dyDescent="0.2">
      <c r="A22" s="176"/>
      <c r="B22" s="176"/>
      <c r="C22" s="176"/>
      <c r="D22" s="176"/>
      <c r="E22" s="176"/>
      <c r="F22" s="159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V22" s="176"/>
      <c r="W22" s="176"/>
      <c r="X22" s="176"/>
      <c r="Y22" s="176"/>
      <c r="Z22" s="176"/>
      <c r="AA22" s="159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22"/>
      <c r="DP22" s="41"/>
      <c r="DQ22" s="41"/>
      <c r="DR22" s="41"/>
      <c r="DS22" s="41"/>
      <c r="DT22" s="41"/>
      <c r="DU22" s="22"/>
      <c r="DV22" s="22"/>
      <c r="DW22" s="41"/>
      <c r="DX22" s="41"/>
      <c r="DY22" s="41"/>
      <c r="DZ22" s="41"/>
      <c r="EA22" s="41"/>
      <c r="EB22" s="22"/>
      <c r="ED22" s="41"/>
      <c r="EE22" s="41"/>
      <c r="EF22" s="41"/>
      <c r="EG22" s="41"/>
      <c r="EH22" s="41"/>
      <c r="EI22" s="22"/>
    </row>
    <row r="23" spans="1:139" x14ac:dyDescent="0.2">
      <c r="A23" s="191" t="s">
        <v>4</v>
      </c>
      <c r="B23" s="178"/>
      <c r="C23" s="178"/>
      <c r="D23" s="178"/>
      <c r="E23" s="178"/>
      <c r="F23" s="178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V23" s="191" t="s">
        <v>4</v>
      </c>
      <c r="W23" s="178"/>
      <c r="X23" s="178"/>
      <c r="Y23" s="178"/>
      <c r="Z23" s="178"/>
      <c r="AA23" s="178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217" t="s">
        <v>4</v>
      </c>
      <c r="DQ23" s="52"/>
      <c r="DR23" s="52"/>
      <c r="DS23" s="52"/>
      <c r="DT23" s="52"/>
      <c r="DU23" s="52"/>
      <c r="DV23" s="52"/>
      <c r="DW23" s="217" t="s">
        <v>4</v>
      </c>
      <c r="DX23" s="52"/>
      <c r="DY23" s="52"/>
      <c r="DZ23" s="52"/>
      <c r="EA23" s="52"/>
      <c r="EB23" s="52"/>
      <c r="ED23" s="217" t="s">
        <v>4</v>
      </c>
      <c r="EE23" s="52"/>
      <c r="EF23" s="52"/>
      <c r="EG23" s="52"/>
      <c r="EH23" s="52"/>
      <c r="EI23" s="52"/>
    </row>
    <row r="24" spans="1:139" x14ac:dyDescent="0.2">
      <c r="A24" s="192" t="s">
        <v>106</v>
      </c>
      <c r="B24" s="193"/>
      <c r="C24" s="193"/>
      <c r="D24" s="193"/>
      <c r="E24" s="193"/>
      <c r="F24" s="194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V24" s="192" t="s">
        <v>106</v>
      </c>
      <c r="W24" s="193"/>
      <c r="X24" s="193"/>
      <c r="Y24" s="193"/>
      <c r="Z24" s="193"/>
      <c r="AA24" s="194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52"/>
      <c r="DP24" s="612" t="s">
        <v>106</v>
      </c>
      <c r="DQ24" s="481"/>
      <c r="DR24" s="481"/>
      <c r="DS24" s="481"/>
      <c r="DT24" s="481"/>
      <c r="DU24" s="482"/>
      <c r="DV24" s="52"/>
      <c r="DW24" s="612" t="s">
        <v>106</v>
      </c>
      <c r="DX24" s="481"/>
      <c r="DY24" s="481"/>
      <c r="DZ24" s="481"/>
      <c r="EA24" s="481"/>
      <c r="EB24" s="482"/>
      <c r="ED24" s="612" t="s">
        <v>106</v>
      </c>
      <c r="EE24" s="481"/>
      <c r="EF24" s="481"/>
      <c r="EG24" s="481"/>
      <c r="EH24" s="481"/>
      <c r="EI24" s="482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13" t="s">
        <v>145</v>
      </c>
      <c r="H25" s="195">
        <v>1</v>
      </c>
      <c r="I25" s="189" t="s">
        <v>74</v>
      </c>
      <c r="J25" s="190"/>
      <c r="K25" s="190"/>
      <c r="L25" s="196"/>
      <c r="M25" s="113" t="s">
        <v>145</v>
      </c>
      <c r="O25" s="195">
        <v>1</v>
      </c>
      <c r="P25" s="189" t="s">
        <v>74</v>
      </c>
      <c r="Q25" s="190"/>
      <c r="R25" s="190"/>
      <c r="S25" s="196"/>
      <c r="T25" s="113" t="s">
        <v>145</v>
      </c>
      <c r="V25" s="195">
        <v>1</v>
      </c>
      <c r="W25" s="189" t="s">
        <v>74</v>
      </c>
      <c r="X25" s="190"/>
      <c r="Y25" s="190"/>
      <c r="Z25" s="196"/>
      <c r="AA25" s="113" t="s">
        <v>145</v>
      </c>
      <c r="AC25" s="195">
        <v>1</v>
      </c>
      <c r="AD25" s="189" t="s">
        <v>74</v>
      </c>
      <c r="AE25" s="190"/>
      <c r="AF25" s="190"/>
      <c r="AG25" s="196"/>
      <c r="AH25" s="113" t="s">
        <v>145</v>
      </c>
      <c r="AJ25" s="195">
        <v>1</v>
      </c>
      <c r="AK25" s="189" t="s">
        <v>74</v>
      </c>
      <c r="AL25" s="190"/>
      <c r="AM25" s="190"/>
      <c r="AN25" s="196"/>
      <c r="AO25" s="113" t="s">
        <v>145</v>
      </c>
      <c r="AQ25" s="195">
        <v>1</v>
      </c>
      <c r="AR25" s="189" t="s">
        <v>74</v>
      </c>
      <c r="AS25" s="190"/>
      <c r="AT25" s="190"/>
      <c r="AU25" s="196"/>
      <c r="AV25" s="113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13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1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1" t="s">
        <v>145</v>
      </c>
      <c r="BS25" s="597">
        <v>1</v>
      </c>
      <c r="BT25" s="497" t="s">
        <v>74</v>
      </c>
      <c r="BU25" s="611"/>
      <c r="BV25" s="611"/>
      <c r="BW25" s="613"/>
      <c r="BX25" s="51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1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1" t="s">
        <v>145</v>
      </c>
      <c r="CN25" s="597">
        <v>1</v>
      </c>
      <c r="CO25" s="497" t="s">
        <v>74</v>
      </c>
      <c r="CP25" s="611"/>
      <c r="CQ25" s="611"/>
      <c r="CR25" s="613"/>
      <c r="CS25" s="51" t="s">
        <v>145</v>
      </c>
      <c r="CU25" s="597">
        <v>1</v>
      </c>
      <c r="CV25" s="497" t="s">
        <v>74</v>
      </c>
      <c r="CW25" s="611"/>
      <c r="CX25" s="611"/>
      <c r="CY25" s="613"/>
      <c r="CZ25" s="51" t="s">
        <v>145</v>
      </c>
      <c r="DB25" s="597">
        <v>1</v>
      </c>
      <c r="DC25" s="497" t="s">
        <v>74</v>
      </c>
      <c r="DD25" s="611"/>
      <c r="DE25" s="611"/>
      <c r="DF25" s="613"/>
      <c r="DG25" s="51" t="s">
        <v>145</v>
      </c>
      <c r="DI25" s="597">
        <v>1</v>
      </c>
      <c r="DJ25" s="497" t="s">
        <v>74</v>
      </c>
      <c r="DK25" s="611"/>
      <c r="DL25" s="611"/>
      <c r="DM25" s="613"/>
      <c r="DN25" s="51" t="s">
        <v>145</v>
      </c>
      <c r="DO25" s="52"/>
      <c r="DP25" s="597">
        <v>1</v>
      </c>
      <c r="DQ25" s="497" t="s">
        <v>74</v>
      </c>
      <c r="DR25" s="611"/>
      <c r="DS25" s="611"/>
      <c r="DT25" s="613"/>
      <c r="DU25" s="51" t="s">
        <v>145</v>
      </c>
      <c r="DV25" s="52"/>
      <c r="DW25" s="597">
        <v>1</v>
      </c>
      <c r="DX25" s="497" t="s">
        <v>74</v>
      </c>
      <c r="DY25" s="611"/>
      <c r="DZ25" s="611"/>
      <c r="EA25" s="613"/>
      <c r="EB25" s="51" t="s">
        <v>145</v>
      </c>
      <c r="ED25" s="597">
        <v>1</v>
      </c>
      <c r="EE25" s="497" t="s">
        <v>74</v>
      </c>
      <c r="EF25" s="611"/>
      <c r="EG25" s="611"/>
      <c r="EH25" s="613"/>
      <c r="EI25" s="51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113" t="s">
        <v>779</v>
      </c>
      <c r="H26" s="155">
        <v>2</v>
      </c>
      <c r="I26" s="192" t="s">
        <v>73</v>
      </c>
      <c r="J26" s="198"/>
      <c r="K26" s="198"/>
      <c r="L26" s="199"/>
      <c r="M26" s="113" t="s">
        <v>779</v>
      </c>
      <c r="O26" s="155">
        <v>2</v>
      </c>
      <c r="P26" s="192" t="s">
        <v>73</v>
      </c>
      <c r="Q26" s="198"/>
      <c r="R26" s="198"/>
      <c r="S26" s="199"/>
      <c r="T26" s="113" t="s">
        <v>779</v>
      </c>
      <c r="V26" s="155">
        <v>2</v>
      </c>
      <c r="W26" s="192" t="s">
        <v>73</v>
      </c>
      <c r="X26" s="198"/>
      <c r="Y26" s="198"/>
      <c r="Z26" s="199"/>
      <c r="AA26" s="113" t="s">
        <v>779</v>
      </c>
      <c r="AC26" s="155">
        <v>2</v>
      </c>
      <c r="AD26" s="192" t="s">
        <v>73</v>
      </c>
      <c r="AE26" s="198"/>
      <c r="AF26" s="198"/>
      <c r="AG26" s="199"/>
      <c r="AH26" s="113" t="s">
        <v>779</v>
      </c>
      <c r="AJ26" s="155">
        <v>2</v>
      </c>
      <c r="AK26" s="192" t="s">
        <v>73</v>
      </c>
      <c r="AL26" s="198"/>
      <c r="AM26" s="198"/>
      <c r="AN26" s="199"/>
      <c r="AO26" s="113" t="s">
        <v>779</v>
      </c>
      <c r="AQ26" s="155">
        <v>2</v>
      </c>
      <c r="AR26" s="192" t="s">
        <v>73</v>
      </c>
      <c r="AS26" s="198"/>
      <c r="AT26" s="198"/>
      <c r="AU26" s="199"/>
      <c r="AV26" s="113" t="s">
        <v>779</v>
      </c>
      <c r="AW26" s="178"/>
      <c r="AX26" s="155">
        <v>2</v>
      </c>
      <c r="AY26" s="192" t="s">
        <v>73</v>
      </c>
      <c r="AZ26" s="198"/>
      <c r="BA26" s="198"/>
      <c r="BB26" s="199"/>
      <c r="BC26" s="113" t="s">
        <v>779</v>
      </c>
      <c r="BD26" s="52"/>
      <c r="BE26" s="10">
        <v>2</v>
      </c>
      <c r="BF26" s="612" t="s">
        <v>73</v>
      </c>
      <c r="BG26" s="614"/>
      <c r="BH26" s="614"/>
      <c r="BI26" s="615"/>
      <c r="BJ26" s="51" t="s">
        <v>779</v>
      </c>
      <c r="BK26" s="52"/>
      <c r="BL26" s="10">
        <v>2</v>
      </c>
      <c r="BM26" s="612" t="s">
        <v>73</v>
      </c>
      <c r="BN26" s="614"/>
      <c r="BO26" s="614"/>
      <c r="BP26" s="615"/>
      <c r="BQ26" s="51" t="s">
        <v>779</v>
      </c>
      <c r="BS26" s="10">
        <v>2</v>
      </c>
      <c r="BT26" s="612" t="s">
        <v>73</v>
      </c>
      <c r="BU26" s="614"/>
      <c r="BV26" s="614"/>
      <c r="BW26" s="615"/>
      <c r="BX26" s="51" t="s">
        <v>779</v>
      </c>
      <c r="BY26" s="52"/>
      <c r="BZ26" s="10">
        <v>2</v>
      </c>
      <c r="CA26" s="612" t="s">
        <v>73</v>
      </c>
      <c r="CB26" s="614"/>
      <c r="CC26" s="614"/>
      <c r="CD26" s="615"/>
      <c r="CE26" s="51" t="s">
        <v>779</v>
      </c>
      <c r="CF26" s="52"/>
      <c r="CG26" s="10">
        <v>2</v>
      </c>
      <c r="CH26" s="612" t="s">
        <v>73</v>
      </c>
      <c r="CI26" s="614"/>
      <c r="CJ26" s="614"/>
      <c r="CK26" s="615"/>
      <c r="CL26" s="51" t="s">
        <v>779</v>
      </c>
      <c r="CN26" s="10">
        <v>2</v>
      </c>
      <c r="CO26" s="612" t="s">
        <v>73</v>
      </c>
      <c r="CP26" s="614"/>
      <c r="CQ26" s="614"/>
      <c r="CR26" s="615"/>
      <c r="CS26" s="51" t="s">
        <v>779</v>
      </c>
      <c r="CU26" s="10">
        <v>2</v>
      </c>
      <c r="CV26" s="612" t="s">
        <v>73</v>
      </c>
      <c r="CW26" s="614"/>
      <c r="CX26" s="614"/>
      <c r="CY26" s="615"/>
      <c r="CZ26" s="51" t="s">
        <v>779</v>
      </c>
      <c r="DB26" s="10">
        <v>2</v>
      </c>
      <c r="DC26" s="612" t="s">
        <v>73</v>
      </c>
      <c r="DD26" s="614"/>
      <c r="DE26" s="614"/>
      <c r="DF26" s="615"/>
      <c r="DG26" s="51" t="s">
        <v>779</v>
      </c>
      <c r="DI26" s="10">
        <v>2</v>
      </c>
      <c r="DJ26" s="612" t="s">
        <v>73</v>
      </c>
      <c r="DK26" s="614"/>
      <c r="DL26" s="614"/>
      <c r="DM26" s="615"/>
      <c r="DN26" s="51" t="s">
        <v>779</v>
      </c>
      <c r="DO26" s="52"/>
      <c r="DP26" s="10">
        <v>2</v>
      </c>
      <c r="DQ26" s="612" t="s">
        <v>73</v>
      </c>
      <c r="DR26" s="614"/>
      <c r="DS26" s="614"/>
      <c r="DT26" s="615"/>
      <c r="DU26" s="51" t="s">
        <v>779</v>
      </c>
      <c r="DV26" s="52"/>
      <c r="DW26" s="10">
        <v>2</v>
      </c>
      <c r="DX26" s="612" t="s">
        <v>73</v>
      </c>
      <c r="DY26" s="614"/>
      <c r="DZ26" s="614"/>
      <c r="EA26" s="615"/>
      <c r="EB26" s="51" t="s">
        <v>779</v>
      </c>
      <c r="ED26" s="10">
        <v>2</v>
      </c>
      <c r="EE26" s="612" t="s">
        <v>73</v>
      </c>
      <c r="EF26" s="614"/>
      <c r="EG26" s="614"/>
      <c r="EH26" s="615"/>
      <c r="EI26" s="51" t="s">
        <v>779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1985.5</v>
      </c>
      <c r="H27" s="155">
        <v>3</v>
      </c>
      <c r="I27" s="165" t="s">
        <v>28</v>
      </c>
      <c r="J27" s="166"/>
      <c r="K27" s="166"/>
      <c r="L27" s="166"/>
      <c r="M27" s="376">
        <f>F27*1.0246</f>
        <v>2034.3433</v>
      </c>
      <c r="O27" s="155">
        <v>3</v>
      </c>
      <c r="P27" s="165" t="s">
        <v>28</v>
      </c>
      <c r="Q27" s="166"/>
      <c r="R27" s="166"/>
      <c r="S27" s="166"/>
      <c r="T27" s="321">
        <f>M27</f>
        <v>2034.3433</v>
      </c>
      <c r="V27" s="155">
        <v>3</v>
      </c>
      <c r="W27" s="165" t="s">
        <v>28</v>
      </c>
      <c r="X27" s="166"/>
      <c r="Y27" s="166"/>
      <c r="Z27" s="166"/>
      <c r="AA27" s="321">
        <f>T27</f>
        <v>2034.3433</v>
      </c>
      <c r="AC27" s="155">
        <v>3</v>
      </c>
      <c r="AD27" s="165" t="s">
        <v>28</v>
      </c>
      <c r="AE27" s="166"/>
      <c r="AF27" s="166"/>
      <c r="AG27" s="166"/>
      <c r="AH27" s="376">
        <f>AA27*1.038</f>
        <v>2111.6483453999999</v>
      </c>
      <c r="AJ27" s="155">
        <v>3</v>
      </c>
      <c r="AK27" s="165" t="s">
        <v>28</v>
      </c>
      <c r="AL27" s="166"/>
      <c r="AM27" s="166"/>
      <c r="AN27" s="166"/>
      <c r="AO27" s="321">
        <f>AH27</f>
        <v>2111.6483453999999</v>
      </c>
      <c r="AQ27" s="155">
        <v>3</v>
      </c>
      <c r="AR27" s="165" t="s">
        <v>28</v>
      </c>
      <c r="AS27" s="166"/>
      <c r="AT27" s="166"/>
      <c r="AU27" s="166"/>
      <c r="AV27" s="376">
        <f>AO27*1.0379</f>
        <v>2191.67981769066</v>
      </c>
      <c r="AW27" s="175"/>
      <c r="AX27" s="155">
        <v>3</v>
      </c>
      <c r="AY27" s="165" t="s">
        <v>28</v>
      </c>
      <c r="AZ27" s="166"/>
      <c r="BA27" s="166"/>
      <c r="BB27" s="166"/>
      <c r="BC27" s="321">
        <f>AV27</f>
        <v>2191.67981769066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2191.67981769066</v>
      </c>
      <c r="BK27" s="40"/>
      <c r="BL27" s="10">
        <v>3</v>
      </c>
      <c r="BM27" s="105" t="s">
        <v>28</v>
      </c>
      <c r="BN27" s="106"/>
      <c r="BO27" s="106"/>
      <c r="BP27" s="106"/>
      <c r="BQ27" s="376">
        <f>AV27*1.0624</f>
        <v>2328.4406383145574</v>
      </c>
      <c r="BS27" s="10">
        <v>3</v>
      </c>
      <c r="BT27" s="105" t="s">
        <v>28</v>
      </c>
      <c r="BU27" s="106"/>
      <c r="BV27" s="106"/>
      <c r="BW27" s="106"/>
      <c r="BX27" s="478">
        <f>BQ27</f>
        <v>2328.4406383145574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2328.4406383145574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2328.4406383145574</v>
      </c>
      <c r="CN27" s="10">
        <v>3</v>
      </c>
      <c r="CO27" s="105" t="s">
        <v>28</v>
      </c>
      <c r="CP27" s="106"/>
      <c r="CQ27" s="106"/>
      <c r="CR27" s="106"/>
      <c r="CS27" s="376">
        <f>BX27+AV27*0.0623</f>
        <v>2464.9822909566856</v>
      </c>
      <c r="CU27" s="10">
        <v>3</v>
      </c>
      <c r="CV27" s="105" t="s">
        <v>28</v>
      </c>
      <c r="CW27" s="106"/>
      <c r="CX27" s="106"/>
      <c r="CY27" s="106"/>
      <c r="CZ27" s="321">
        <f>CE27+BC27*0.0623</f>
        <v>2464.9822909566856</v>
      </c>
      <c r="DB27" s="10">
        <v>3</v>
      </c>
      <c r="DC27" s="105" t="s">
        <v>28</v>
      </c>
      <c r="DD27" s="106"/>
      <c r="DE27" s="106"/>
      <c r="DF27" s="106"/>
      <c r="DG27" s="376">
        <f>$CZ$27*1.0433</f>
        <v>2571.7160241551096</v>
      </c>
      <c r="DI27" s="10">
        <v>3</v>
      </c>
      <c r="DJ27" s="105" t="s">
        <v>28</v>
      </c>
      <c r="DK27" s="106"/>
      <c r="DL27" s="106"/>
      <c r="DM27" s="106"/>
      <c r="DN27" s="321">
        <f>$CZ$27*1.0433</f>
        <v>2571.7160241551096</v>
      </c>
      <c r="DO27" s="40"/>
      <c r="DP27" s="10">
        <v>3</v>
      </c>
      <c r="DQ27" s="105" t="s">
        <v>28</v>
      </c>
      <c r="DR27" s="106"/>
      <c r="DS27" s="106"/>
      <c r="DT27" s="106"/>
      <c r="DU27" s="321">
        <f>$CZ$27*1.0433</f>
        <v>2571.7160241551096</v>
      </c>
      <c r="DV27" s="175"/>
      <c r="DW27" s="10">
        <v>3</v>
      </c>
      <c r="DX27" s="105" t="s">
        <v>28</v>
      </c>
      <c r="DY27" s="106"/>
      <c r="DZ27" s="106"/>
      <c r="EA27" s="106"/>
      <c r="EB27" s="376">
        <f>DU27*1.0386</f>
        <v>2670.9842626874965</v>
      </c>
      <c r="ED27" s="10">
        <v>3</v>
      </c>
      <c r="EE27" s="105" t="s">
        <v>28</v>
      </c>
      <c r="EF27" s="106"/>
      <c r="EG27" s="106"/>
      <c r="EH27" s="106"/>
      <c r="EI27" s="321">
        <f>EB27</f>
        <v>2670.9842626874965</v>
      </c>
    </row>
    <row r="28" spans="1:139" x14ac:dyDescent="0.2">
      <c r="A28" s="155">
        <v>4</v>
      </c>
      <c r="B28" s="165" t="s">
        <v>5</v>
      </c>
      <c r="C28" s="166"/>
      <c r="D28" s="166"/>
      <c r="E28" s="167"/>
      <c r="F28" s="155" t="s">
        <v>790</v>
      </c>
      <c r="H28" s="155">
        <v>4</v>
      </c>
      <c r="I28" s="165" t="s">
        <v>5</v>
      </c>
      <c r="J28" s="166"/>
      <c r="K28" s="166"/>
      <c r="L28" s="167"/>
      <c r="M28" s="155" t="s">
        <v>790</v>
      </c>
      <c r="O28" s="155">
        <v>4</v>
      </c>
      <c r="P28" s="165" t="s">
        <v>5</v>
      </c>
      <c r="Q28" s="166"/>
      <c r="R28" s="166"/>
      <c r="S28" s="167"/>
      <c r="T28" s="155" t="s">
        <v>790</v>
      </c>
      <c r="V28" s="155">
        <v>4</v>
      </c>
      <c r="W28" s="165" t="s">
        <v>5</v>
      </c>
      <c r="X28" s="166"/>
      <c r="Y28" s="166"/>
      <c r="Z28" s="167"/>
      <c r="AA28" s="155" t="s">
        <v>790</v>
      </c>
      <c r="AC28" s="155">
        <v>4</v>
      </c>
      <c r="AD28" s="165" t="s">
        <v>5</v>
      </c>
      <c r="AE28" s="166"/>
      <c r="AF28" s="166"/>
      <c r="AG28" s="167"/>
      <c r="AH28" s="155" t="s">
        <v>790</v>
      </c>
      <c r="AJ28" s="155">
        <v>4</v>
      </c>
      <c r="AK28" s="165" t="s">
        <v>5</v>
      </c>
      <c r="AL28" s="166"/>
      <c r="AM28" s="166"/>
      <c r="AN28" s="167"/>
      <c r="AO28" s="155" t="s">
        <v>790</v>
      </c>
      <c r="AQ28" s="155">
        <v>4</v>
      </c>
      <c r="AR28" s="165" t="s">
        <v>5</v>
      </c>
      <c r="AS28" s="166"/>
      <c r="AT28" s="166"/>
      <c r="AU28" s="167"/>
      <c r="AV28" s="155" t="s">
        <v>790</v>
      </c>
      <c r="AW28" s="156"/>
      <c r="AX28" s="155">
        <v>4</v>
      </c>
      <c r="AY28" s="165" t="s">
        <v>5</v>
      </c>
      <c r="AZ28" s="166"/>
      <c r="BA28" s="166"/>
      <c r="BB28" s="167"/>
      <c r="BC28" s="155" t="s">
        <v>790</v>
      </c>
      <c r="BD28" s="108"/>
      <c r="BE28" s="10">
        <v>4</v>
      </c>
      <c r="BF28" s="105" t="s">
        <v>5</v>
      </c>
      <c r="BG28" s="106"/>
      <c r="BH28" s="106"/>
      <c r="BI28" s="107"/>
      <c r="BJ28" s="10" t="s">
        <v>790</v>
      </c>
      <c r="BK28" s="108"/>
      <c r="BL28" s="10">
        <v>4</v>
      </c>
      <c r="BM28" s="105" t="s">
        <v>5</v>
      </c>
      <c r="BN28" s="106"/>
      <c r="BO28" s="106"/>
      <c r="BP28" s="107"/>
      <c r="BQ28" s="10" t="s">
        <v>790</v>
      </c>
      <c r="BS28" s="10">
        <v>4</v>
      </c>
      <c r="BT28" s="105" t="s">
        <v>5</v>
      </c>
      <c r="BU28" s="106"/>
      <c r="BV28" s="106"/>
      <c r="BW28" s="107"/>
      <c r="BX28" s="10" t="s">
        <v>790</v>
      </c>
      <c r="BY28" s="108"/>
      <c r="BZ28" s="10">
        <v>4</v>
      </c>
      <c r="CA28" s="105" t="s">
        <v>5</v>
      </c>
      <c r="CB28" s="106"/>
      <c r="CC28" s="106"/>
      <c r="CD28" s="107"/>
      <c r="CE28" s="10" t="s">
        <v>790</v>
      </c>
      <c r="CF28" s="108"/>
      <c r="CG28" s="10">
        <v>4</v>
      </c>
      <c r="CH28" s="105" t="s">
        <v>5</v>
      </c>
      <c r="CI28" s="106"/>
      <c r="CJ28" s="106"/>
      <c r="CK28" s="107"/>
      <c r="CL28" s="10" t="s">
        <v>790</v>
      </c>
      <c r="CN28" s="10">
        <v>4</v>
      </c>
      <c r="CO28" s="105" t="s">
        <v>5</v>
      </c>
      <c r="CP28" s="106"/>
      <c r="CQ28" s="106"/>
      <c r="CR28" s="107"/>
      <c r="CS28" s="10" t="s">
        <v>790</v>
      </c>
      <c r="CU28" s="10">
        <v>4</v>
      </c>
      <c r="CV28" s="105" t="s">
        <v>5</v>
      </c>
      <c r="CW28" s="106"/>
      <c r="CX28" s="106"/>
      <c r="CY28" s="107"/>
      <c r="CZ28" s="10" t="s">
        <v>790</v>
      </c>
      <c r="DB28" s="10">
        <v>4</v>
      </c>
      <c r="DC28" s="105" t="s">
        <v>5</v>
      </c>
      <c r="DD28" s="106"/>
      <c r="DE28" s="106"/>
      <c r="DF28" s="107"/>
      <c r="DG28" s="10" t="s">
        <v>790</v>
      </c>
      <c r="DI28" s="10">
        <v>4</v>
      </c>
      <c r="DJ28" s="105" t="s">
        <v>5</v>
      </c>
      <c r="DK28" s="106"/>
      <c r="DL28" s="106"/>
      <c r="DM28" s="107"/>
      <c r="DN28" s="10" t="s">
        <v>790</v>
      </c>
      <c r="DO28" s="108"/>
      <c r="DP28" s="10">
        <v>4</v>
      </c>
      <c r="DQ28" s="105" t="s">
        <v>5</v>
      </c>
      <c r="DR28" s="106"/>
      <c r="DS28" s="106"/>
      <c r="DT28" s="107"/>
      <c r="DU28" s="10" t="s">
        <v>790</v>
      </c>
      <c r="DV28" s="108"/>
      <c r="DW28" s="10">
        <v>4</v>
      </c>
      <c r="DX28" s="105" t="s">
        <v>5</v>
      </c>
      <c r="DY28" s="106"/>
      <c r="DZ28" s="106"/>
      <c r="EA28" s="107"/>
      <c r="EB28" s="10" t="s">
        <v>790</v>
      </c>
      <c r="ED28" s="10">
        <v>4</v>
      </c>
      <c r="EE28" s="105" t="s">
        <v>5</v>
      </c>
      <c r="EF28" s="106"/>
      <c r="EG28" s="106"/>
      <c r="EH28" s="107"/>
      <c r="EI28" s="10" t="s">
        <v>790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V29" s="155">
        <v>5</v>
      </c>
      <c r="W29" s="165" t="s">
        <v>6</v>
      </c>
      <c r="X29" s="166"/>
      <c r="Y29" s="166"/>
      <c r="Z29" s="167"/>
      <c r="AA29" s="322" t="s">
        <v>842</v>
      </c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524"/>
      <c r="DP29" s="10">
        <v>5</v>
      </c>
      <c r="DQ29" s="105" t="s">
        <v>6</v>
      </c>
      <c r="DR29" s="106"/>
      <c r="DS29" s="106"/>
      <c r="DT29" s="107"/>
      <c r="DU29" s="598" t="s">
        <v>1048</v>
      </c>
      <c r="DV29" s="524"/>
      <c r="DW29" s="10">
        <v>5</v>
      </c>
      <c r="DX29" s="105" t="s">
        <v>6</v>
      </c>
      <c r="DY29" s="106"/>
      <c r="DZ29" s="106"/>
      <c r="EA29" s="107"/>
      <c r="EB29" s="598" t="s">
        <v>1050</v>
      </c>
      <c r="ED29" s="10">
        <v>5</v>
      </c>
      <c r="EE29" s="105" t="s">
        <v>6</v>
      </c>
      <c r="EF29" s="106"/>
      <c r="EG29" s="106"/>
      <c r="EH29" s="107"/>
      <c r="EI29" s="598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27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27"/>
      <c r="V30" s="156"/>
      <c r="W30" s="201"/>
      <c r="X30" s="201"/>
      <c r="Y30" s="1063" t="s">
        <v>764</v>
      </c>
      <c r="Z30" s="1062"/>
      <c r="AA30" s="38">
        <v>1045</v>
      </c>
      <c r="AB30" s="227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108"/>
      <c r="DQ30" s="31"/>
      <c r="DR30" s="31"/>
      <c r="DS30" s="979" t="s">
        <v>1031</v>
      </c>
      <c r="DT30" s="978"/>
      <c r="DU30" s="50">
        <v>1320</v>
      </c>
      <c r="DV30" s="22"/>
      <c r="DW30" s="108"/>
      <c r="DX30" s="31"/>
      <c r="DY30" s="31"/>
      <c r="DZ30" s="979" t="s">
        <v>1031</v>
      </c>
      <c r="EA30" s="978"/>
      <c r="EB30" s="50">
        <v>1412</v>
      </c>
      <c r="ED30" s="108"/>
      <c r="EE30" s="31"/>
      <c r="EF30" s="31"/>
      <c r="EG30" s="979" t="s">
        <v>1051</v>
      </c>
      <c r="EH30" s="978"/>
      <c r="EI30" s="50">
        <v>1412</v>
      </c>
    </row>
    <row r="31" spans="1:139" s="7" customFormat="1" ht="13.5" x14ac:dyDescent="0.2">
      <c r="A31" s="216"/>
      <c r="B31" s="31"/>
      <c r="C31" s="217"/>
      <c r="D31" s="52"/>
      <c r="E31" s="52"/>
      <c r="F31" s="52"/>
      <c r="H31" s="216"/>
      <c r="I31" s="31"/>
      <c r="J31" s="217"/>
      <c r="K31" s="52"/>
      <c r="L31" s="52"/>
      <c r="M31" s="52"/>
      <c r="O31" s="216"/>
      <c r="P31" s="31"/>
      <c r="Q31" s="217"/>
      <c r="R31" s="52"/>
      <c r="S31" s="52"/>
      <c r="T31" s="52"/>
      <c r="V31" s="216"/>
      <c r="W31" s="31"/>
      <c r="X31" s="217"/>
      <c r="Y31" s="52"/>
      <c r="Z31" s="52"/>
      <c r="AA31" s="52"/>
      <c r="AC31" s="216"/>
      <c r="AD31" s="31"/>
      <c r="AE31" s="217"/>
      <c r="AF31" s="52"/>
      <c r="AG31" s="52"/>
      <c r="AH31" s="52"/>
      <c r="AJ31" s="216"/>
      <c r="AK31" s="31"/>
      <c r="AL31" s="217"/>
      <c r="AM31" s="52"/>
      <c r="AN31" s="52"/>
      <c r="AO31" s="52"/>
      <c r="AQ31" s="216"/>
      <c r="AR31" s="31"/>
      <c r="AS31" s="217"/>
      <c r="AT31" s="52"/>
      <c r="AU31" s="52"/>
      <c r="AV31" s="52"/>
      <c r="AW31" s="178"/>
      <c r="AX31" s="216"/>
      <c r="AY31" s="31"/>
      <c r="AZ31" s="217"/>
      <c r="BA31" s="52"/>
      <c r="BB31" s="52"/>
      <c r="BC31" s="52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16"/>
      <c r="B32" s="31"/>
      <c r="C32" s="217"/>
      <c r="D32" s="52"/>
      <c r="E32" s="52"/>
      <c r="F32" s="52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V32" s="216"/>
      <c r="W32" s="31"/>
      <c r="X32" s="217"/>
      <c r="Y32" s="52"/>
      <c r="Z32" s="52"/>
      <c r="AA32" s="52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V33" s="108"/>
      <c r="W33" s="31"/>
      <c r="X33" s="31"/>
      <c r="Y33" s="31"/>
      <c r="Z33" s="22"/>
      <c r="AA33" s="22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V34" s="108"/>
      <c r="W34" s="31"/>
      <c r="X34" s="31"/>
      <c r="Y34" s="31"/>
      <c r="Z34" s="22"/>
      <c r="AA34" s="22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V35" s="108"/>
      <c r="W35" s="925" t="s">
        <v>29</v>
      </c>
      <c r="X35" s="925"/>
      <c r="Y35" s="925"/>
      <c r="Z35" s="925"/>
      <c r="AA35" s="92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V36" s="41"/>
      <c r="W36" s="41"/>
      <c r="X36" s="41"/>
      <c r="Y36" s="41"/>
      <c r="Z36" s="41"/>
      <c r="AA36" s="22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1">
        <v>1</v>
      </c>
      <c r="F38" s="50">
        <f>F27*E38</f>
        <v>1985.5</v>
      </c>
      <c r="G38" s="12"/>
      <c r="H38" s="10" t="s">
        <v>22</v>
      </c>
      <c r="I38" s="927" t="s">
        <v>31</v>
      </c>
      <c r="J38" s="981"/>
      <c r="K38" s="982"/>
      <c r="L38" s="1">
        <v>1</v>
      </c>
      <c r="M38" s="50">
        <f>M27*L38</f>
        <v>2034.3433</v>
      </c>
      <c r="O38" s="10" t="s">
        <v>22</v>
      </c>
      <c r="P38" s="927" t="s">
        <v>31</v>
      </c>
      <c r="Q38" s="981"/>
      <c r="R38" s="982"/>
      <c r="S38" s="1">
        <v>1</v>
      </c>
      <c r="T38" s="50">
        <f>T27*S38</f>
        <v>2034.3433</v>
      </c>
      <c r="U38" s="12"/>
      <c r="V38" s="10" t="s">
        <v>22</v>
      </c>
      <c r="W38" s="927" t="s">
        <v>31</v>
      </c>
      <c r="X38" s="981"/>
      <c r="Y38" s="982"/>
      <c r="Z38" s="1">
        <v>1</v>
      </c>
      <c r="AA38" s="50">
        <f>AA27*Z38</f>
        <v>2034.3433</v>
      </c>
      <c r="AB38" s="12"/>
      <c r="AC38" s="10" t="s">
        <v>22</v>
      </c>
      <c r="AD38" s="927" t="s">
        <v>31</v>
      </c>
      <c r="AE38" s="981"/>
      <c r="AF38" s="982"/>
      <c r="AG38" s="1">
        <v>1</v>
      </c>
      <c r="AH38" s="50">
        <f>AH27*AG38</f>
        <v>2111.6483453999999</v>
      </c>
      <c r="AJ38" s="10" t="s">
        <v>22</v>
      </c>
      <c r="AK38" s="927" t="s">
        <v>31</v>
      </c>
      <c r="AL38" s="981"/>
      <c r="AM38" s="982"/>
      <c r="AN38" s="1">
        <v>1</v>
      </c>
      <c r="AO38" s="50">
        <f>AO27*AN38</f>
        <v>2111.6483453999999</v>
      </c>
      <c r="AQ38" s="10" t="s">
        <v>22</v>
      </c>
      <c r="AR38" s="927" t="s">
        <v>31</v>
      </c>
      <c r="AS38" s="981"/>
      <c r="AT38" s="982"/>
      <c r="AU38" s="1">
        <v>1</v>
      </c>
      <c r="AV38" s="50">
        <f>AV27*AU38</f>
        <v>2191.67981769066</v>
      </c>
      <c r="AW38" s="159"/>
      <c r="AX38" s="10" t="s">
        <v>22</v>
      </c>
      <c r="AY38" s="927" t="s">
        <v>31</v>
      </c>
      <c r="AZ38" s="981"/>
      <c r="BA38" s="982"/>
      <c r="BB38" s="1">
        <v>1</v>
      </c>
      <c r="BC38" s="50">
        <f>BC27*BB38</f>
        <v>2191.67981769066</v>
      </c>
      <c r="BD38" s="22"/>
      <c r="BE38" s="10" t="s">
        <v>22</v>
      </c>
      <c r="BF38" s="927" t="s">
        <v>31</v>
      </c>
      <c r="BG38" s="981"/>
      <c r="BH38" s="982"/>
      <c r="BI38" s="1">
        <v>1</v>
      </c>
      <c r="BJ38" s="50">
        <f>BJ$27*BI$38</f>
        <v>2191.67981769066</v>
      </c>
      <c r="BK38" s="22"/>
      <c r="BL38" s="10" t="s">
        <v>22</v>
      </c>
      <c r="BM38" s="927" t="s">
        <v>31</v>
      </c>
      <c r="BN38" s="981"/>
      <c r="BO38" s="982"/>
      <c r="BP38" s="1">
        <v>1</v>
      </c>
      <c r="BQ38" s="50">
        <f>BQ$27*BP$38</f>
        <v>2328.4406383145574</v>
      </c>
      <c r="BS38" s="10" t="s">
        <v>22</v>
      </c>
      <c r="BT38" s="927" t="s">
        <v>31</v>
      </c>
      <c r="BU38" s="981"/>
      <c r="BV38" s="982"/>
      <c r="BW38" s="1">
        <v>1</v>
      </c>
      <c r="BX38" s="50">
        <f>BX$27*BW38</f>
        <v>2328.4406383145574</v>
      </c>
      <c r="BY38" s="22"/>
      <c r="BZ38" s="10" t="s">
        <v>22</v>
      </c>
      <c r="CA38" s="927" t="s">
        <v>31</v>
      </c>
      <c r="CB38" s="981"/>
      <c r="CC38" s="982"/>
      <c r="CD38" s="1">
        <v>1</v>
      </c>
      <c r="CE38" s="50">
        <f>CE$27*CD38</f>
        <v>2328.4406383145574</v>
      </c>
      <c r="CF38" s="22"/>
      <c r="CG38" s="10" t="s">
        <v>22</v>
      </c>
      <c r="CH38" s="927" t="s">
        <v>31</v>
      </c>
      <c r="CI38" s="981"/>
      <c r="CJ38" s="982"/>
      <c r="CK38" s="1">
        <v>1</v>
      </c>
      <c r="CL38" s="50">
        <f>CL$27*CK38</f>
        <v>2328.4406383145574</v>
      </c>
      <c r="CN38" s="10" t="s">
        <v>22</v>
      </c>
      <c r="CO38" s="927" t="s">
        <v>31</v>
      </c>
      <c r="CP38" s="981"/>
      <c r="CQ38" s="982"/>
      <c r="CR38" s="1">
        <v>1</v>
      </c>
      <c r="CS38" s="50">
        <f>CS$27*CR$38</f>
        <v>2464.9822909566856</v>
      </c>
      <c r="CU38" s="10" t="s">
        <v>22</v>
      </c>
      <c r="CV38" s="927" t="s">
        <v>31</v>
      </c>
      <c r="CW38" s="981"/>
      <c r="CX38" s="982"/>
      <c r="CY38" s="1">
        <v>1</v>
      </c>
      <c r="CZ38" s="50">
        <f>CZ$27*CY$38</f>
        <v>2464.9822909566856</v>
      </c>
      <c r="DB38" s="10" t="s">
        <v>22</v>
      </c>
      <c r="DC38" s="927" t="s">
        <v>31</v>
      </c>
      <c r="DD38" s="981"/>
      <c r="DE38" s="982"/>
      <c r="DF38" s="1">
        <v>1</v>
      </c>
      <c r="DG38" s="50">
        <f>DG$27*DF$38</f>
        <v>2571.7160241551096</v>
      </c>
      <c r="DI38" s="10" t="s">
        <v>22</v>
      </c>
      <c r="DJ38" s="927" t="s">
        <v>31</v>
      </c>
      <c r="DK38" s="981"/>
      <c r="DL38" s="982"/>
      <c r="DM38" s="1">
        <v>1</v>
      </c>
      <c r="DN38" s="50">
        <f>DN$27*DM$38</f>
        <v>2571.7160241551096</v>
      </c>
      <c r="DO38" s="22"/>
      <c r="DP38" s="10" t="s">
        <v>22</v>
      </c>
      <c r="DQ38" s="927" t="s">
        <v>31</v>
      </c>
      <c r="DR38" s="981"/>
      <c r="DS38" s="982"/>
      <c r="DT38" s="1">
        <v>1</v>
      </c>
      <c r="DU38" s="50">
        <f>DU$27*DT$38</f>
        <v>2571.7160241551096</v>
      </c>
      <c r="DV38" s="22"/>
      <c r="DW38" s="10" t="s">
        <v>22</v>
      </c>
      <c r="DX38" s="927" t="s">
        <v>31</v>
      </c>
      <c r="DY38" s="981"/>
      <c r="DZ38" s="982"/>
      <c r="EA38" s="1">
        <v>1</v>
      </c>
      <c r="EB38" s="50">
        <f>EB$27*EA$38</f>
        <v>2670.9842626874965</v>
      </c>
      <c r="ED38" s="10" t="s">
        <v>22</v>
      </c>
      <c r="EE38" s="927" t="s">
        <v>31</v>
      </c>
      <c r="EF38" s="981"/>
      <c r="EG38" s="982"/>
      <c r="EH38" s="1">
        <v>1</v>
      </c>
      <c r="EI38" s="50">
        <f>EI$27*EH$38</f>
        <v>2670.9842626874965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595.65</v>
      </c>
      <c r="G39" s="12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610.30299000000002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610.30299000000002</v>
      </c>
      <c r="U39" s="12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610.30299000000002</v>
      </c>
      <c r="AB39" s="12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633.49450361999993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633.49450361999993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657.50394530719802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657.50394530719802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657.50394530719802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698.53219149436723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698.53219149436723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698.53219149436723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698.53219149436723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739.4946872870056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739.4946872870056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771.51480724653288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771.51480724653288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771.51480724653288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801.29527880624892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801.29527880624892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13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13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13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EI30*EH$40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13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13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13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14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14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14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128.58580120775548</v>
      </c>
      <c r="DO43" s="22"/>
      <c r="DP43" s="10" t="s">
        <v>33</v>
      </c>
      <c r="DQ43" s="105" t="str">
        <f>DJ43</f>
        <v>Outros (triênio)</v>
      </c>
      <c r="DR43" s="106"/>
      <c r="DS43" s="107"/>
      <c r="DT43" s="1">
        <v>0.05</v>
      </c>
      <c r="DU43" s="50">
        <f>DU$38*DT$43</f>
        <v>128.58580120775548</v>
      </c>
      <c r="DV43" s="22"/>
      <c r="DW43" s="10" t="s">
        <v>33</v>
      </c>
      <c r="DX43" s="105" t="str">
        <f>DQ43</f>
        <v>Outros (triênio)</v>
      </c>
      <c r="DY43" s="106"/>
      <c r="DZ43" s="107"/>
      <c r="EA43" s="1">
        <v>0.05</v>
      </c>
      <c r="EB43" s="50">
        <f>EB$38*EA$43</f>
        <v>133.54921313437484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133.54921313437484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2581.15</v>
      </c>
      <c r="H44" s="962" t="s">
        <v>21</v>
      </c>
      <c r="I44" s="963"/>
      <c r="J44" s="963"/>
      <c r="K44" s="963"/>
      <c r="L44" s="964"/>
      <c r="M44" s="11">
        <f>SUM(M38:M43)</f>
        <v>2644.6462900000001</v>
      </c>
      <c r="O44" s="962" t="s">
        <v>21</v>
      </c>
      <c r="P44" s="963"/>
      <c r="Q44" s="963"/>
      <c r="R44" s="963"/>
      <c r="S44" s="964"/>
      <c r="T44" s="11">
        <f>SUM(T38:T43)</f>
        <v>2644.6462900000001</v>
      </c>
      <c r="V44" s="962" t="s">
        <v>21</v>
      </c>
      <c r="W44" s="963"/>
      <c r="X44" s="963"/>
      <c r="Y44" s="963"/>
      <c r="Z44" s="964"/>
      <c r="AA44" s="11">
        <f>SUM(AA38:AA43)</f>
        <v>2644.6462900000001</v>
      </c>
      <c r="AC44" s="962" t="s">
        <v>21</v>
      </c>
      <c r="AD44" s="963"/>
      <c r="AE44" s="963"/>
      <c r="AF44" s="963"/>
      <c r="AG44" s="964"/>
      <c r="AH44" s="11">
        <f>SUM(AH38:AH43)</f>
        <v>2745.1428490199996</v>
      </c>
      <c r="AJ44" s="962" t="s">
        <v>21</v>
      </c>
      <c r="AK44" s="963"/>
      <c r="AL44" s="963"/>
      <c r="AM44" s="963"/>
      <c r="AN44" s="964"/>
      <c r="AO44" s="11">
        <f>SUM(AO38:AO43)</f>
        <v>2745.1428490199996</v>
      </c>
      <c r="AQ44" s="962" t="s">
        <v>21</v>
      </c>
      <c r="AR44" s="963"/>
      <c r="AS44" s="963"/>
      <c r="AT44" s="963"/>
      <c r="AU44" s="964"/>
      <c r="AV44" s="11">
        <f>SUM(AV38:AV43)</f>
        <v>2849.1837629978581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2849.1837629978581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2849.1837629978581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3026.9728298089249</v>
      </c>
      <c r="BS44" s="962" t="s">
        <v>21</v>
      </c>
      <c r="BT44" s="963"/>
      <c r="BU44" s="963"/>
      <c r="BV44" s="963"/>
      <c r="BW44" s="964"/>
      <c r="BX44" s="11">
        <f>SUM(BX$38:BX$43)</f>
        <v>3026.9728298089249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3026.9728298089249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3026.9728298089249</v>
      </c>
      <c r="CN44" s="962" t="s">
        <v>21</v>
      </c>
      <c r="CO44" s="963"/>
      <c r="CP44" s="963"/>
      <c r="CQ44" s="963"/>
      <c r="CR44" s="964"/>
      <c r="CS44" s="11">
        <f>SUM(CS$38:CS$43)</f>
        <v>3204.4769782436911</v>
      </c>
      <c r="CU44" s="962" t="s">
        <v>21</v>
      </c>
      <c r="CV44" s="963"/>
      <c r="CW44" s="963"/>
      <c r="CX44" s="963"/>
      <c r="CY44" s="964"/>
      <c r="CZ44" s="11">
        <f>SUM(CZ$38:CZ$43)</f>
        <v>3204.4769782436911</v>
      </c>
      <c r="DB44" s="962" t="s">
        <v>21</v>
      </c>
      <c r="DC44" s="963"/>
      <c r="DD44" s="963"/>
      <c r="DE44" s="963"/>
      <c r="DF44" s="964"/>
      <c r="DG44" s="11">
        <f>SUM(DG$38:DG$43)</f>
        <v>3343.2308314016427</v>
      </c>
      <c r="DI44" s="962" t="s">
        <v>21</v>
      </c>
      <c r="DJ44" s="963"/>
      <c r="DK44" s="963"/>
      <c r="DL44" s="963"/>
      <c r="DM44" s="964"/>
      <c r="DN44" s="11">
        <f>SUM(DN$38:DN$43)</f>
        <v>3471.8166326093983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3471.8166326093983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3605.8287546281204</v>
      </c>
      <c r="ED44" s="962" t="s">
        <v>21</v>
      </c>
      <c r="EE44" s="963"/>
      <c r="EF44" s="963"/>
      <c r="EG44" s="963"/>
      <c r="EH44" s="964"/>
      <c r="EI44" s="11">
        <f>SUM(EI$38:EI$43)</f>
        <v>3605.8287546281204</v>
      </c>
    </row>
    <row r="45" spans="1:139" ht="13.5" x14ac:dyDescent="0.2">
      <c r="A45" s="216"/>
      <c r="B45" s="1108"/>
      <c r="C45" s="1121"/>
      <c r="D45" s="1121"/>
      <c r="E45" s="1121"/>
      <c r="F45" s="1121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V45" s="216"/>
      <c r="W45" s="1108"/>
      <c r="X45" s="1121"/>
      <c r="Y45" s="1121"/>
      <c r="Z45" s="1121"/>
      <c r="AA45" s="1121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V46" s="217"/>
      <c r="W46" s="217"/>
      <c r="X46" s="52"/>
      <c r="Y46" s="52"/>
      <c r="Z46" s="52"/>
      <c r="AA46" s="40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V47" s="216"/>
      <c r="W47" s="1108"/>
      <c r="X47" s="1121"/>
      <c r="Y47" s="1121"/>
      <c r="Z47" s="1121"/>
      <c r="AA47" s="1121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41"/>
      <c r="B48" s="41"/>
      <c r="C48" s="41"/>
      <c r="D48" s="41"/>
      <c r="E48" s="41"/>
      <c r="F48" s="22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V48" s="41"/>
      <c r="W48" s="41"/>
      <c r="X48" s="41"/>
      <c r="Y48" s="41"/>
      <c r="Z48" s="41"/>
      <c r="AA48" s="22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V49" s="1110" t="s">
        <v>75</v>
      </c>
      <c r="W49" s="1110"/>
      <c r="X49" s="1110"/>
      <c r="Y49" s="1110"/>
      <c r="Z49" s="1110"/>
      <c r="AA49" s="1110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33"/>
      <c r="B50" s="33"/>
      <c r="C50" s="33"/>
      <c r="D50" s="33"/>
      <c r="E50" s="33"/>
      <c r="F50" s="33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V50" s="33"/>
      <c r="W50" s="33"/>
      <c r="X50" s="33"/>
      <c r="Y50" s="33"/>
      <c r="Z50" s="33"/>
      <c r="AA50" s="33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V51" s="972" t="s">
        <v>76</v>
      </c>
      <c r="W51" s="1122"/>
      <c r="X51" s="1122"/>
      <c r="Y51" s="1122"/>
      <c r="Z51" s="1122"/>
      <c r="AA51" s="1122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215.09583333333333</v>
      </c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220.38719083333334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220.38719083333334</v>
      </c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220.38719083333334</v>
      </c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228.76190408499997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228.76190408499997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237.43198024982149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237.43198024982149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237.43198024982149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252.24773581741039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252.24773581741039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252.24773581741039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252.24773581741039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267.03974818697424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267.03974818697424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278.60256928347019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289.31805271744986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289.31805271744986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300.48572955234334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300.48572955234334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312.31914999999998</v>
      </c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320.00220109000003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320.00220109000003</v>
      </c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320.00220109000003</v>
      </c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332.16228473141996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332.16228473141996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344.7512353227408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344.7512353227408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344.7512353227408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366.2637124068799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366.2637124068799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366.2637124068799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366.2637124068799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387.74171436748662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387.74171436748662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404.53093059959878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420.08981254573717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420.08981254573717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436.30527931000256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436.30527931000256</v>
      </c>
    </row>
    <row r="55" spans="1:139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527.41498333333334</v>
      </c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540.38939192333339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540.38939192333339</v>
      </c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540.38939192333339</v>
      </c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560.92418881641993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560.92418881641993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582.18321557256229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582.18321557256229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582.18321557256229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618.51144822429023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618.51144822429023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618.51144822429023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618.51144822429023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654.78146255446086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654.78146255446086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683.13349988306891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709.40786526318698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709.40786526318698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736.79100886234596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736.79100886234596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87.972819219999991</v>
      </c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90.136950572811998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90.136950572811998</v>
      </c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90.136950572811998</v>
      </c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93.562154694578837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93.562154694578837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97.108160357503394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97.108160357503394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97.108160357503394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103.16770956381161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103.16770956381161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103.16770956381161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103.16770956381161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109.21754795408407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109.21754795408407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113.9466677804959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118.32923192589959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118.32923192589959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122.89674027823929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122.89674027823929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615.38780255333336</v>
      </c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630.52634249614539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630.52634249614539</v>
      </c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630.52634249614539</v>
      </c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654.48634351099872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654.48634351099872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679.29137593006567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679.29137593006567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679.29137593006567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721.67915778810186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721.67915778810186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721.67915778810186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721.67915778810186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763.99901050854487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763.99901050854487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797.08016766356479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827.73709718908663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827.73709718908663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859.68774914058531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859.68774914058531</v>
      </c>
    </row>
    <row r="58" spans="1:139" ht="13.5" x14ac:dyDescent="0.2">
      <c r="A58" s="216"/>
      <c r="B58" s="1108"/>
      <c r="C58" s="1121"/>
      <c r="D58" s="1121"/>
      <c r="E58" s="1121"/>
      <c r="F58" s="1121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V58" s="216"/>
      <c r="W58" s="1108"/>
      <c r="X58" s="1121"/>
      <c r="Y58" s="1121"/>
      <c r="Z58" s="1121"/>
      <c r="AA58" s="1121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08"/>
      <c r="B59" s="21"/>
      <c r="C59" s="21"/>
      <c r="D59" s="21"/>
      <c r="E59" s="39"/>
      <c r="F59" s="22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V59" s="108"/>
      <c r="W59" s="21"/>
      <c r="X59" s="21"/>
      <c r="Y59" s="21"/>
      <c r="Z59" s="39"/>
      <c r="AA59" s="22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7" customHeight="1" x14ac:dyDescent="0.2">
      <c r="A60" s="972" t="s">
        <v>127</v>
      </c>
      <c r="B60" s="1122"/>
      <c r="C60" s="1122"/>
      <c r="D60" s="1122"/>
      <c r="E60" s="1122"/>
      <c r="F60" s="1122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V60" s="972" t="s">
        <v>127</v>
      </c>
      <c r="W60" s="1122"/>
      <c r="X60" s="1122"/>
      <c r="Y60" s="1122"/>
      <c r="Z60" s="1122"/>
      <c r="AA60" s="1122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64.528750000000002</v>
      </c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66.116157250000001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66.116157250000001</v>
      </c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66.116157250000001</v>
      </c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68.628571225499996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68.628571225499996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71.229594074946462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71.229594074946462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71.229594074946462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75.674320745223127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75.674320745223127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75.674320745223127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75.674320745223127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80.111924456092282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80.111924456092282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83.580770785041068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86.795415815234961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86.795415815234961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90.145718865703017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90.145718865703017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74.337119999999999</v>
      </c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76.165813151999998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76.165813151999998</v>
      </c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76.165813151999998</v>
      </c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79.060114051775983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79.060114051775983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82.056492374338319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82.056492374338319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82.056492374338319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87.17681749849703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87.17681749849703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87.17681749849703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87.17681749849703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92.288936973418302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92.288936973418302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96.285047944367307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99.988319019150666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99.988319019150666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103.84786813328986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103.84786813328986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38.71725</v>
      </c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39.66969435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39.66969435</v>
      </c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39.66969435</v>
      </c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41.177142735299995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41.177142735299995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42.737756444967872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42.737756444967872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42.737756444967872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45.404592447133872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45.404592447133872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45.404592447133872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45.404592447133872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48.067154673655367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48.067154673655367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50.148462471024636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52.077249489140975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52.077249489140975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54.087431319421803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54.087431319421803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25.811500000000002</v>
      </c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26.4464629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26.4464629</v>
      </c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26.4464629</v>
      </c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27.451428490199998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27.451428490199998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28.491837629978583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28.491837629978583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28.491837629978583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30.269728298089248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30.269728298089248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30.269728298089248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30.269728298089248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32.044769782436909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32.044769782436909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33.432308314016424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34.718166326093986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34.718166326093986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36.058287546281207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36.058287546281207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15.4869</v>
      </c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15.867877740000001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15.867877740000001</v>
      </c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15.867877740000001</v>
      </c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16.470857094119999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16.470857094119999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17.095102577987149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17.095102577987149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17.095102577987149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18.16183697885355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18.16183697885355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18.16183697885355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18.16183697885355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19.226861869462148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19.226861869462148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20.059384988409857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20.830899795656389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20.830899795656389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21.634972527768724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21.634972527768724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5.1623000000000001</v>
      </c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5.2892925800000006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5.2892925800000006</v>
      </c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5.2892925800000006</v>
      </c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5.4902856980399992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5.4902856980399992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5.6983675259957165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5.6983675259957165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5.6983675259957165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6.0539456596178498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6.0539456596178498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6.0539456596178498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6.0539456596178498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6.4089539564873821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6.4089539564873821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6.6864616628032856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6.9436332652187964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6.9436332652187964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7.2116575092562405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7.2116575092562405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206.49200000000002</v>
      </c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211.5717032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211.5717032</v>
      </c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211.5717032</v>
      </c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219.61142792159998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219.61142792159998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227.93470103982867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227.93470103982867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227.93470103982867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242.15782638471399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242.15782638471399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242.15782638471399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242.15782638471399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256.35815825949527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256.35815825949527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267.45846651213139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277.74533060875189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277.74533060875189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288.46630037024966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288.46630037024966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430.53582</v>
      </c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441.12700117200001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441.12700117200001</v>
      </c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441.12700117200001</v>
      </c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457.88982721653588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457.88982721653588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475.24385166804279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475.24385166804279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475.24385166804279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504.89906801212868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504.89906801212868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504.89906801212868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504.89906801212868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534.50675997104759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534.50675997104759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557.65090267779397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579.09901431924766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579.09901431924766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601.45223627197038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601.45223627197038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V71" s="222"/>
      <c r="W71" s="1119"/>
      <c r="X71" s="1120"/>
      <c r="Y71" s="1120"/>
      <c r="Z71" s="1120"/>
      <c r="AA71" s="1120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V72" s="222"/>
      <c r="W72" s="1108"/>
      <c r="X72" s="1109"/>
      <c r="Y72" s="1109"/>
      <c r="Z72" s="1109"/>
      <c r="AA72" s="1109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6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6"/>
      <c r="V73" s="108"/>
      <c r="W73" s="21"/>
      <c r="X73" s="21"/>
      <c r="Y73" s="21"/>
      <c r="Z73" s="39"/>
      <c r="AA73" s="22"/>
      <c r="AB73" s="6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6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6"/>
      <c r="V74" s="958" t="s">
        <v>85</v>
      </c>
      <c r="W74" s="959"/>
      <c r="X74" s="959"/>
      <c r="Y74" s="959"/>
      <c r="Z74" s="959"/>
      <c r="AA74" s="959"/>
      <c r="AB74" s="6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6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6"/>
      <c r="V75" s="108"/>
      <c r="W75" s="21"/>
      <c r="X75" s="21"/>
      <c r="Y75" s="21"/>
      <c r="Z75" s="39"/>
      <c r="AA75" s="22"/>
      <c r="AB75" s="6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325">
        <v>22</v>
      </c>
      <c r="E77" s="162">
        <v>11</v>
      </c>
      <c r="F77" s="38">
        <f>(E77*D77)</f>
        <v>242</v>
      </c>
      <c r="H77" s="155" t="s">
        <v>22</v>
      </c>
      <c r="I77" s="1027" t="s">
        <v>10</v>
      </c>
      <c r="J77" s="1028"/>
      <c r="K77" s="325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325">
        <v>22</v>
      </c>
      <c r="S77" s="162">
        <v>11</v>
      </c>
      <c r="T77" s="38">
        <f>(S77*R77)</f>
        <v>242</v>
      </c>
      <c r="V77" s="155" t="s">
        <v>22</v>
      </c>
      <c r="W77" s="1027" t="s">
        <v>10</v>
      </c>
      <c r="X77" s="1028"/>
      <c r="Y77" s="325">
        <v>22</v>
      </c>
      <c r="Z77" s="162">
        <v>11</v>
      </c>
      <c r="AA77" s="38">
        <f>(Z77*Y77)</f>
        <v>242</v>
      </c>
      <c r="AC77" s="155" t="s">
        <v>22</v>
      </c>
      <c r="AD77" s="1027" t="s">
        <v>10</v>
      </c>
      <c r="AE77" s="1028"/>
      <c r="AF77" s="325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325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325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7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18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18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18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18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18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18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18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18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18">
        <v>22</v>
      </c>
      <c r="DM77" s="603">
        <v>11</v>
      </c>
      <c r="DN77" s="50">
        <f>(DM$77*DL$77)</f>
        <v>242</v>
      </c>
      <c r="DO77" s="22"/>
      <c r="DP77" s="10" t="s">
        <v>22</v>
      </c>
      <c r="DQ77" s="927" t="s">
        <v>10</v>
      </c>
      <c r="DR77" s="928"/>
      <c r="DS77" s="618">
        <v>22</v>
      </c>
      <c r="DT77" s="603">
        <v>11</v>
      </c>
      <c r="DU77" s="50">
        <f>(DT$77*DS$77)</f>
        <v>242</v>
      </c>
      <c r="DV77" s="22"/>
      <c r="DW77" s="10" t="s">
        <v>22</v>
      </c>
      <c r="DX77" s="927" t="s">
        <v>10</v>
      </c>
      <c r="DY77" s="928"/>
      <c r="DZ77" s="618">
        <v>22</v>
      </c>
      <c r="EA77" s="603">
        <v>11</v>
      </c>
      <c r="EB77" s="50">
        <f>(EA$77*DZ$77)</f>
        <v>242</v>
      </c>
      <c r="ED77" s="10" t="s">
        <v>22</v>
      </c>
      <c r="EE77" s="927" t="s">
        <v>10</v>
      </c>
      <c r="EF77" s="928"/>
      <c r="EG77" s="618">
        <v>22</v>
      </c>
      <c r="EH77" s="603">
        <v>11</v>
      </c>
      <c r="EI77" s="50">
        <f>(EH$77*EG$77)</f>
        <v>242</v>
      </c>
    </row>
    <row r="78" spans="1:139" x14ac:dyDescent="0.2">
      <c r="A78" s="155" t="s">
        <v>23</v>
      </c>
      <c r="B78" s="1027" t="s">
        <v>823</v>
      </c>
      <c r="C78" s="1028"/>
      <c r="D78" s="325">
        <v>22</v>
      </c>
      <c r="E78" s="162">
        <f>16.55*0.91+3.8</f>
        <v>18.860500000000002</v>
      </c>
      <c r="F78" s="38">
        <f>D78*E78</f>
        <v>414.93100000000004</v>
      </c>
      <c r="H78" s="155" t="s">
        <v>23</v>
      </c>
      <c r="I78" s="1027" t="s">
        <v>823</v>
      </c>
      <c r="J78" s="1028"/>
      <c r="K78" s="325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325">
        <v>22</v>
      </c>
      <c r="S78" s="162">
        <f>16.95*0.91+3.89</f>
        <v>19.314499999999999</v>
      </c>
      <c r="T78" s="38">
        <f>R78*S78</f>
        <v>424.91899999999998</v>
      </c>
      <c r="V78" s="155" t="s">
        <v>23</v>
      </c>
      <c r="W78" s="1027" t="s">
        <v>823</v>
      </c>
      <c r="X78" s="1028"/>
      <c r="Y78" s="325">
        <v>22</v>
      </c>
      <c r="Z78" s="162">
        <f>16.95*0.91+3.89</f>
        <v>19.314499999999999</v>
      </c>
      <c r="AA78" s="38">
        <f>Y78*Z78</f>
        <v>424.91899999999998</v>
      </c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22"/>
      <c r="DP78" s="10" t="s">
        <v>23</v>
      </c>
      <c r="DQ78" s="927" t="s">
        <v>984</v>
      </c>
      <c r="DR78" s="928"/>
      <c r="DS78" s="602">
        <v>22</v>
      </c>
      <c r="DT78" s="603">
        <f>24.25*0.91+5.75</f>
        <v>27.817499999999999</v>
      </c>
      <c r="DU78" s="50">
        <f>DS$78*DT$78</f>
        <v>611.98500000000001</v>
      </c>
      <c r="DV78" s="22"/>
      <c r="DW78" s="10" t="s">
        <v>23</v>
      </c>
      <c r="DX78" s="927" t="s">
        <v>1080</v>
      </c>
      <c r="DY78" s="928"/>
      <c r="DZ78" s="602">
        <v>22</v>
      </c>
      <c r="EA78" s="377">
        <f>'Téc. em nobreak'!EA78</f>
        <v>28.931999999999999</v>
      </c>
      <c r="EB78" s="50">
        <f>DZ$78*EA$78</f>
        <v>636.50400000000002</v>
      </c>
      <c r="ED78" s="10" t="s">
        <v>23</v>
      </c>
      <c r="EE78" s="927" t="s">
        <v>984</v>
      </c>
      <c r="EF78" s="928"/>
      <c r="EG78" s="602">
        <v>22</v>
      </c>
      <c r="EH78" s="603">
        <f>EA78</f>
        <v>28.931999999999999</v>
      </c>
      <c r="EI78" s="50">
        <f>EG$78*EH$78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V79" s="155" t="s">
        <v>24</v>
      </c>
      <c r="W79" s="165" t="s">
        <v>104</v>
      </c>
      <c r="X79" s="166"/>
      <c r="Y79" s="168"/>
      <c r="Z79" s="169"/>
      <c r="AA79" s="38">
        <v>0</v>
      </c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V80" s="155" t="s">
        <v>25</v>
      </c>
      <c r="W80" s="1027" t="s">
        <v>59</v>
      </c>
      <c r="X80" s="1028"/>
      <c r="Y80" s="1028"/>
      <c r="Z80" s="1029"/>
      <c r="AA80" s="38">
        <v>0</v>
      </c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V81" s="155" t="s">
        <v>32</v>
      </c>
      <c r="W81" s="1027" t="s">
        <v>57</v>
      </c>
      <c r="X81" s="1028"/>
      <c r="Y81" s="1028"/>
      <c r="Z81" s="1029"/>
      <c r="AA81" s="38">
        <v>13.5</v>
      </c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V82" s="10" t="s">
        <v>33</v>
      </c>
      <c r="W82" s="927" t="s">
        <v>37</v>
      </c>
      <c r="X82" s="928"/>
      <c r="Y82" s="928"/>
      <c r="Z82" s="929"/>
      <c r="AA82" s="50">
        <v>0</v>
      </c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V83" s="10" t="s">
        <v>34</v>
      </c>
      <c r="W83" s="927" t="s">
        <v>9</v>
      </c>
      <c r="X83" s="928"/>
      <c r="Y83" s="928"/>
      <c r="Z83" s="929"/>
      <c r="AA83" s="50">
        <v>0</v>
      </c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V85" s="224"/>
      <c r="W85" s="1111"/>
      <c r="X85" s="1112"/>
      <c r="Y85" s="1112"/>
      <c r="Z85" s="1112"/>
      <c r="AA85" s="1112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V86" s="224"/>
      <c r="W86" s="1113"/>
      <c r="X86" s="959"/>
      <c r="Y86" s="959"/>
      <c r="Z86" s="959"/>
      <c r="AA86" s="959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V87" s="224"/>
      <c r="W87" s="1114"/>
      <c r="X87" s="1115"/>
      <c r="Y87" s="1115"/>
      <c r="Z87" s="1115"/>
      <c r="AA87" s="11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V88" s="52"/>
      <c r="W88" s="52"/>
      <c r="X88" s="52"/>
      <c r="Y88" s="52"/>
      <c r="Z88" s="52"/>
      <c r="AA88" s="40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V89" s="949" t="s">
        <v>103</v>
      </c>
      <c r="W89" s="949"/>
      <c r="X89" s="949"/>
      <c r="Y89" s="949"/>
      <c r="Z89" s="949"/>
      <c r="AA89" s="949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V90" s="922" t="s">
        <v>84</v>
      </c>
      <c r="W90" s="923"/>
      <c r="X90" s="923"/>
      <c r="Y90" s="923"/>
      <c r="Z90" s="924"/>
      <c r="AA90" s="11" t="s">
        <v>8</v>
      </c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615.38780255333336</v>
      </c>
      <c r="H91" s="10" t="s">
        <v>77</v>
      </c>
      <c r="I91" s="1116" t="s">
        <v>79</v>
      </c>
      <c r="J91" s="1117"/>
      <c r="K91" s="1117"/>
      <c r="L91" s="1118"/>
      <c r="M91" s="11">
        <f>M57</f>
        <v>630.52634249614539</v>
      </c>
      <c r="O91" s="10" t="s">
        <v>77</v>
      </c>
      <c r="P91" s="1116" t="s">
        <v>79</v>
      </c>
      <c r="Q91" s="1117"/>
      <c r="R91" s="1117"/>
      <c r="S91" s="1118"/>
      <c r="T91" s="11">
        <f>T57</f>
        <v>630.52634249614539</v>
      </c>
      <c r="V91" s="10" t="s">
        <v>77</v>
      </c>
      <c r="W91" s="1116" t="s">
        <v>79</v>
      </c>
      <c r="X91" s="1117"/>
      <c r="Y91" s="1117"/>
      <c r="Z91" s="1118"/>
      <c r="AA91" s="11">
        <f>AA57</f>
        <v>630.52634249614539</v>
      </c>
      <c r="AC91" s="10" t="s">
        <v>77</v>
      </c>
      <c r="AD91" s="1116" t="s">
        <v>79</v>
      </c>
      <c r="AE91" s="1117"/>
      <c r="AF91" s="1117"/>
      <c r="AG91" s="1118"/>
      <c r="AH91" s="11">
        <f>AH57</f>
        <v>654.48634351099872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654.48634351099872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679.29137593006567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679.29137593006567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679.29137593006567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721.67915778810186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721.67915778810186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721.67915778810186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721.67915778810186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763.99901050854487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763.99901050854487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797.08016766356479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827.73709718908663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827.73709718908663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859.68774914058531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859.68774914058531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430.53582</v>
      </c>
      <c r="H92" s="10" t="s">
        <v>80</v>
      </c>
      <c r="I92" s="1116" t="s">
        <v>81</v>
      </c>
      <c r="J92" s="1117"/>
      <c r="K92" s="1117"/>
      <c r="L92" s="1118"/>
      <c r="M92" s="11">
        <f>M70</f>
        <v>441.12700117200001</v>
      </c>
      <c r="O92" s="10" t="s">
        <v>80</v>
      </c>
      <c r="P92" s="1116" t="s">
        <v>81</v>
      </c>
      <c r="Q92" s="1117"/>
      <c r="R92" s="1117"/>
      <c r="S92" s="1118"/>
      <c r="T92" s="11">
        <f>T70</f>
        <v>441.12700117200001</v>
      </c>
      <c r="V92" s="10" t="s">
        <v>80</v>
      </c>
      <c r="W92" s="1116" t="s">
        <v>81</v>
      </c>
      <c r="X92" s="1117"/>
      <c r="Y92" s="1117"/>
      <c r="Z92" s="1118"/>
      <c r="AA92" s="11">
        <f>AA70</f>
        <v>441.12700117200001</v>
      </c>
      <c r="AC92" s="10" t="s">
        <v>80</v>
      </c>
      <c r="AD92" s="1116" t="s">
        <v>81</v>
      </c>
      <c r="AE92" s="1117"/>
      <c r="AF92" s="1117"/>
      <c r="AG92" s="1118"/>
      <c r="AH92" s="11">
        <f>AH70</f>
        <v>457.88982721653588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457.88982721653588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475.24385166804279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475.24385166804279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475.24385166804279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504.89906801212868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504.89906801212868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504.89906801212868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504.89906801212868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534.50675997104759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534.50675997104759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557.65090267779397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579.09901431924766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579.09901431924766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601.45223627197038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601.45223627197038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1716.3546225533335</v>
      </c>
      <c r="H94" s="922" t="s">
        <v>40</v>
      </c>
      <c r="I94" s="923"/>
      <c r="J94" s="923"/>
      <c r="K94" s="923"/>
      <c r="L94" s="924"/>
      <c r="M94" s="11">
        <f>SUM(M91:M93)</f>
        <v>1752.0723436681455</v>
      </c>
      <c r="O94" s="922" t="s">
        <v>40</v>
      </c>
      <c r="P94" s="923"/>
      <c r="Q94" s="923"/>
      <c r="R94" s="923"/>
      <c r="S94" s="924"/>
      <c r="T94" s="11">
        <f>SUM(T91:T93)</f>
        <v>1752.0723436681455</v>
      </c>
      <c r="V94" s="922" t="s">
        <v>40</v>
      </c>
      <c r="W94" s="923"/>
      <c r="X94" s="923"/>
      <c r="Y94" s="923"/>
      <c r="Z94" s="924"/>
      <c r="AA94" s="11">
        <f>SUM(AA91:AA93)</f>
        <v>1752.0723436681455</v>
      </c>
      <c r="AC94" s="922" t="s">
        <v>40</v>
      </c>
      <c r="AD94" s="923"/>
      <c r="AE94" s="923"/>
      <c r="AF94" s="923"/>
      <c r="AG94" s="924"/>
      <c r="AH94" s="11">
        <f>SUM(AH91:AH93)</f>
        <v>1827.0623707275345</v>
      </c>
      <c r="AJ94" s="922" t="s">
        <v>40</v>
      </c>
      <c r="AK94" s="923"/>
      <c r="AL94" s="923"/>
      <c r="AM94" s="923"/>
      <c r="AN94" s="924"/>
      <c r="AO94" s="11">
        <f>SUM(AO91:AO93)</f>
        <v>1827.0623707275345</v>
      </c>
      <c r="AQ94" s="922" t="s">
        <v>40</v>
      </c>
      <c r="AR94" s="923"/>
      <c r="AS94" s="923"/>
      <c r="AT94" s="923"/>
      <c r="AU94" s="924"/>
      <c r="AV94" s="11">
        <f>SUM(AV91:AV93)</f>
        <v>1869.2214275981087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1869.2214275981087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1869.2214275981087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2012.4982258002306</v>
      </c>
      <c r="BS94" s="922" t="s">
        <v>40</v>
      </c>
      <c r="BT94" s="923"/>
      <c r="BU94" s="923"/>
      <c r="BV94" s="923"/>
      <c r="BW94" s="924"/>
      <c r="BX94" s="11">
        <f>SUM(BX$91:BX$93)</f>
        <v>2012.4982258002306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2012.4982258002306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2012.4982258002306</v>
      </c>
      <c r="CN94" s="922" t="s">
        <v>40</v>
      </c>
      <c r="CO94" s="923"/>
      <c r="CP94" s="923"/>
      <c r="CQ94" s="923"/>
      <c r="CR94" s="924"/>
      <c r="CS94" s="11">
        <f>SUM(CS$91:CS$93)</f>
        <v>2084.4257704795923</v>
      </c>
      <c r="CU94" s="922" t="s">
        <v>40</v>
      </c>
      <c r="CV94" s="923"/>
      <c r="CW94" s="923"/>
      <c r="CX94" s="923"/>
      <c r="CY94" s="924"/>
      <c r="CZ94" s="11">
        <f>SUM(CZ$91:CZ$93)</f>
        <v>2084.4257704795923</v>
      </c>
      <c r="DB94" s="922" t="s">
        <v>40</v>
      </c>
      <c r="DC94" s="923"/>
      <c r="DD94" s="923"/>
      <c r="DE94" s="923"/>
      <c r="DF94" s="924"/>
      <c r="DG94" s="11">
        <f>SUM(DG$91:DG$93)</f>
        <v>2222.2160703413588</v>
      </c>
      <c r="DI94" s="922" t="s">
        <v>40</v>
      </c>
      <c r="DJ94" s="923"/>
      <c r="DK94" s="923"/>
      <c r="DL94" s="923"/>
      <c r="DM94" s="924"/>
      <c r="DN94" s="11">
        <f>SUM(DN$91:DN$93)</f>
        <v>2274.3211115083345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2274.3211115083345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2353.1439854125556</v>
      </c>
      <c r="ED94" s="922" t="s">
        <v>40</v>
      </c>
      <c r="EE94" s="923"/>
      <c r="EF94" s="923"/>
      <c r="EG94" s="923"/>
      <c r="EH94" s="924"/>
      <c r="EI94" s="11">
        <f>SUM(EI$91:EI$93)</f>
        <v>2353.1439854125556</v>
      </c>
    </row>
    <row r="95" spans="1:139" x14ac:dyDescent="0.2">
      <c r="A95" s="52"/>
      <c r="B95" s="52"/>
      <c r="C95" s="52"/>
      <c r="D95" s="52"/>
      <c r="E95" s="52"/>
      <c r="F95" s="40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V95" s="52"/>
      <c r="W95" s="52"/>
      <c r="X95" s="52"/>
      <c r="Y95" s="52"/>
      <c r="Z95" s="52"/>
      <c r="AA95" s="40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V96" s="52"/>
      <c r="W96" s="52"/>
      <c r="X96" s="52"/>
      <c r="Y96" s="52"/>
      <c r="Z96" s="52"/>
      <c r="AA96" s="40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V97" s="925" t="s">
        <v>108</v>
      </c>
      <c r="W97" s="925"/>
      <c r="X97" s="925"/>
      <c r="Y97" s="925"/>
      <c r="Z97" s="925"/>
      <c r="AA97" s="92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V98" s="41"/>
      <c r="W98" s="41"/>
      <c r="X98" s="41"/>
      <c r="Y98" s="41"/>
      <c r="Z98" s="41"/>
      <c r="AA98" s="22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10.754791666666668</v>
      </c>
      <c r="G100" s="6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11.019359541666667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1.1019359541666669</v>
      </c>
      <c r="U100" s="6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11.019359541666667</v>
      </c>
      <c r="AB100" s="6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11.438095204249999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1.1438095204249998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1.1871599012491076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1.1871599012491074</v>
      </c>
      <c r="BD100" s="22"/>
      <c r="BE100" s="10" t="s">
        <v>22</v>
      </c>
      <c r="BF100" s="939" t="s">
        <v>109</v>
      </c>
      <c r="BG100" s="939"/>
      <c r="BH100" s="939"/>
      <c r="BI100" s="606">
        <f>AG100*10%</f>
        <v>4.1666666666666669E-4</v>
      </c>
      <c r="BJ100" s="50">
        <f>BI$100*BJ$44</f>
        <v>1.1871599012491076</v>
      </c>
      <c r="BK100" s="22"/>
      <c r="BL100" s="10" t="s">
        <v>22</v>
      </c>
      <c r="BM100" s="939" t="s">
        <v>109</v>
      </c>
      <c r="BN100" s="939"/>
      <c r="BO100" s="939"/>
      <c r="BP100" s="606">
        <f>AG100*10%</f>
        <v>4.1666666666666669E-4</v>
      </c>
      <c r="BQ100" s="50">
        <f>BP$100*BQ$44</f>
        <v>1.261238679087052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1.261238679087052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1.261238679087052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1.261238679087052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1.3351987409348711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1.3351987409348711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1.393012846417351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1.4465902635872492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1.4465902635872492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1.5024286477617168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2.0032381970156226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0.86038333333333339</v>
      </c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0.88154876333333332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8.815487633333334E-2</v>
      </c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0.88154876333333332</v>
      </c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0.91504761633999987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9.1504761633999995E-2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9.4972792099928607E-2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9.4972792099928607E-2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9.4972792099928607E-2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0.10089909432696417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0.10089909432696417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0.10089909432696417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0.10089909432696417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0.10681589927478971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0.10681589927478971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0.1114410277133881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0.11572722108697996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0.11572722108697996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0.12019429182093735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0.1602590557612498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89.82401999999999</v>
      </c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92.033690891999996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92.033690891999996</v>
      </c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92.033690891999996</v>
      </c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95.530971145895975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95.530971145895975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99.151594952325453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99.151594952325453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99.151594952325453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105.33865447735057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105.33865447735057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105.33865447735057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105.33865447735057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111.51579884288044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111.51579884288044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116.34443293277715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120.81921881480706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120.81921881480706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125.48284066105857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125.48284066105857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50.189027777777781</v>
      </c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51.423677861111116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5.1423677861111114</v>
      </c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51.423677861111116</v>
      </c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53.377777619833324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5.3377777619833333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5.5400795391625026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5.5400795391625017</v>
      </c>
      <c r="BD103" s="22"/>
      <c r="BE103" s="10" t="s">
        <v>25</v>
      </c>
      <c r="BF103" s="940" t="s">
        <v>112</v>
      </c>
      <c r="BG103" s="940"/>
      <c r="BH103" s="940"/>
      <c r="BI103" s="606">
        <f>AG103*10%</f>
        <v>1.9444444444444446E-3</v>
      </c>
      <c r="BJ103" s="50">
        <f>BI$103*BJ$44</f>
        <v>5.5400795391625026</v>
      </c>
      <c r="BK103" s="22"/>
      <c r="BL103" s="10" t="s">
        <v>25</v>
      </c>
      <c r="BM103" s="940" t="s">
        <v>112</v>
      </c>
      <c r="BN103" s="940"/>
      <c r="BO103" s="940"/>
      <c r="BP103" s="606">
        <f>AG103*10%</f>
        <v>1.9444444444444446E-3</v>
      </c>
      <c r="BQ103" s="50">
        <f>BP$103*BQ$44</f>
        <v>5.8857805024062433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5.8857805024062424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5.8857805024062424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5.8857805024062424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6.2309274576960654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6.2309274576960654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6.5007266166143047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10.126131845110745</v>
      </c>
      <c r="DO103" s="22"/>
      <c r="DP103" s="10" t="s">
        <v>25</v>
      </c>
      <c r="DQ103" s="940" t="s">
        <v>112</v>
      </c>
      <c r="DR103" s="940"/>
      <c r="DS103" s="940"/>
      <c r="DT103" s="383">
        <f>(3/60*(7/30)/12)+ 7/30/12/10</f>
        <v>2.9166666666666668E-3</v>
      </c>
      <c r="DU103" s="50">
        <f>DT$103*$DU$44</f>
        <v>10.126131845110745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10.517000534332018</v>
      </c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7.0113336895546778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8.3715298333333337</v>
      </c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8.5774694672333336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0.85774694672333351</v>
      </c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8.5774694672333336</v>
      </c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8.9034133069881989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0.89034133069882004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0.92408526713230543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0.92408526713230532</v>
      </c>
      <c r="BD104" s="22"/>
      <c r="BE104" s="10" t="s">
        <v>32</v>
      </c>
      <c r="BF104" s="940" t="s">
        <v>129</v>
      </c>
      <c r="BG104" s="940"/>
      <c r="BH104" s="940"/>
      <c r="BI104" s="606">
        <f>BI103*BI70</f>
        <v>3.2433333333333337E-4</v>
      </c>
      <c r="BJ104" s="50">
        <f>BI$104*BJ$44</f>
        <v>0.92408526713230543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0.98174818780136142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0.98174818780136131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0.98174818780136131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0.98174818780136131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1.0393186999437038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1.0393186999437038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1.0843211996512661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1.6890387917644722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1.6890387917644722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1.7542356891265807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1.1694904594177202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13.42198</v>
      </c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13.752160708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13.752160708</v>
      </c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13.752160708</v>
      </c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14.274742814903997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14.274742814903997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14.815755567588862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14.815755567588862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14.815755567588862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15.740258715006409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15.740258715006409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15.740258715006409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15.740258715006409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16.663280286867192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16.663280286867192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17.384800323288541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18.05344648956887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18.05344648956887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18.750309524066225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18.750309524066225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173.42173261111108</v>
      </c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177.68790723334445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112.97605716333445</v>
      </c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177.68790723334445</v>
      </c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184.44004770821147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117.26914733554112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121.71364801955818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121.71364801955816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121.71364801955818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129.3085796559786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129.3085796559786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129.3085796559786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129.3085796559786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136.89133992759707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136.89133992759707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142.818734946462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152.25015342592536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152.25015342592536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158.12700934816604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154.57747158687408</v>
      </c>
    </row>
    <row r="107" spans="1:139" x14ac:dyDescent="0.2">
      <c r="A107" s="49"/>
      <c r="B107" s="49"/>
      <c r="C107" s="49"/>
      <c r="D107" s="49"/>
      <c r="E107" s="49"/>
      <c r="F107" s="40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V107" s="49"/>
      <c r="W107" s="49"/>
      <c r="X107" s="49"/>
      <c r="Y107" s="49"/>
      <c r="Z107" s="49"/>
      <c r="AA107" s="40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V108" s="49"/>
      <c r="W108" s="49"/>
      <c r="X108" s="49"/>
      <c r="Y108" s="49"/>
      <c r="Z108" s="49"/>
      <c r="AA108" s="40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V109" s="925" t="s">
        <v>114</v>
      </c>
      <c r="W109" s="925"/>
      <c r="X109" s="925"/>
      <c r="Y109" s="925"/>
      <c r="Z109" s="925"/>
      <c r="AA109" s="92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V110" s="41"/>
      <c r="W110" s="41"/>
      <c r="X110" s="41"/>
      <c r="Y110" s="41"/>
      <c r="Z110" s="41"/>
      <c r="AA110" s="42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V111" s="925" t="s">
        <v>130</v>
      </c>
      <c r="W111" s="925"/>
      <c r="X111" s="925"/>
      <c r="Y111" s="925"/>
      <c r="Z111" s="925"/>
      <c r="AA111" s="92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V112" s="52"/>
      <c r="W112" s="52"/>
      <c r="X112" s="52"/>
      <c r="Y112" s="52"/>
      <c r="Z112" s="52"/>
      <c r="AA112" s="52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45.033004733793888</v>
      </c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46.14081665024522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46.14081665024522</v>
      </c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46.14081665024522</v>
      </c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47.894167682954532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47.894167682954532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49.709356638138516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49.709356638138516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49.709356638138516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52.811220492358366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52.811220492358366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52.811220492358366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52.811220492358366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55.908113410914389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55.908113410914389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58.328934721606977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60.572355287822631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60.572355287822631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62.910448201932574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62.910448201932574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7.0264638888888884</v>
      </c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7.1993149005555548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7.1993149005555548</v>
      </c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7.4728888667766649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0.35849305555555555</v>
      </c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0.36731198472222226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0.36731198472222226</v>
      </c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0.38126984014166659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8.6038333333333323</v>
      </c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8.8154876333333334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8.8154876333333334</v>
      </c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9.1504761633999987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0.60149434996621443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0.63902759740410631</v>
      </c>
      <c r="BY117" s="22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0.63902759740410631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0.63902759740410631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0.67650069540700131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0.67650069540700131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0.70579317551812448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0.73293906688420618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0.73293906688420618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0.7612305148659364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0.7612305148659364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0.43019166666666669</v>
      </c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0.44077438166666666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0.44077438166666666</v>
      </c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0.45752380816999993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61.451986678238335</v>
      </c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62.963705550522995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46.14081665024522</v>
      </c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62.963705550522995</v>
      </c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65.356326361442854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47.894167682954532</v>
      </c>
      <c r="AQ120" s="163"/>
      <c r="AR120" s="1040" t="s">
        <v>42</v>
      </c>
      <c r="AS120" s="1014"/>
      <c r="AT120" s="1015"/>
      <c r="AU120" s="112">
        <f>SUM(AU114:AU119)</f>
        <v>1.7446876289171062E-2</v>
      </c>
      <c r="AV120" s="114">
        <f>SUM(AV114:AV119)</f>
        <v>49.709356638138516</v>
      </c>
      <c r="AW120" s="175"/>
      <c r="AX120" s="163"/>
      <c r="AY120" s="1040" t="s">
        <v>42</v>
      </c>
      <c r="AZ120" s="1014"/>
      <c r="BA120" s="1015"/>
      <c r="BB120" s="112">
        <f>SUM(BB114:BB119)</f>
        <v>1.7657987400282172E-2</v>
      </c>
      <c r="BC120" s="114">
        <f>SUM(BC114:BC119)</f>
        <v>50.310850988104733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49.709356638138516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52.811220492358366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53.450248089762475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53.450248089762475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53.450248089762475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56.584614106321389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56.584614106321389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59.034727897125101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61.305294354706838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SUM(DU$114:DU$119)</f>
        <v>61.305294354706838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SUM(EB$114:EB$119)</f>
        <v>63.67167871679851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SUM(EI$114:EI$119)</f>
        <v>63.67167871679851</v>
      </c>
    </row>
    <row r="121" spans="1:139" ht="13.5" x14ac:dyDescent="0.2">
      <c r="A121" s="222"/>
      <c r="B121" s="1108"/>
      <c r="C121" s="1109"/>
      <c r="D121" s="1109"/>
      <c r="E121" s="1109"/>
      <c r="F121" s="1109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V121" s="222"/>
      <c r="W121" s="1108"/>
      <c r="X121" s="1109"/>
      <c r="Y121" s="1109"/>
      <c r="Z121" s="1109"/>
      <c r="AA121" s="1109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V122" s="222"/>
      <c r="W122" s="1108"/>
      <c r="X122" s="1109"/>
      <c r="Y122" s="1109"/>
      <c r="Z122" s="1109"/>
      <c r="AA122" s="1109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V123" s="52"/>
      <c r="W123" s="52"/>
      <c r="X123" s="52"/>
      <c r="Y123" s="52"/>
      <c r="Z123" s="52"/>
      <c r="AA123" s="40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V124" s="925" t="s">
        <v>138</v>
      </c>
      <c r="W124" s="925"/>
      <c r="X124" s="925"/>
      <c r="Y124" s="925"/>
      <c r="Z124" s="925"/>
      <c r="AA124" s="92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V125" s="41"/>
      <c r="W125" s="41"/>
      <c r="X125" s="41"/>
      <c r="Y125" s="41"/>
      <c r="Z125" s="41"/>
      <c r="AA125" s="42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V129" s="222"/>
      <c r="W129" s="1108"/>
      <c r="X129" s="1109"/>
      <c r="Y129" s="1109"/>
      <c r="Z129" s="1109"/>
      <c r="AA129" s="1109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V130" s="41"/>
      <c r="W130" s="41"/>
      <c r="X130" s="41"/>
      <c r="Y130" s="41"/>
      <c r="Z130" s="41"/>
      <c r="AA130" s="22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V131" s="925" t="s">
        <v>115</v>
      </c>
      <c r="W131" s="925"/>
      <c r="X131" s="925"/>
      <c r="Y131" s="925"/>
      <c r="Z131" s="925"/>
      <c r="AA131" s="92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V132" s="52"/>
      <c r="W132" s="41"/>
      <c r="X132" s="41"/>
      <c r="Y132" s="41"/>
      <c r="Z132" s="41"/>
      <c r="AA132" s="22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V133" s="51">
        <v>4</v>
      </c>
      <c r="W133" s="922" t="s">
        <v>116</v>
      </c>
      <c r="X133" s="923"/>
      <c r="Y133" s="923"/>
      <c r="Z133" s="924"/>
      <c r="AA133" s="11" t="s">
        <v>8</v>
      </c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61.451986678238335</v>
      </c>
      <c r="H134" s="43" t="s">
        <v>39</v>
      </c>
      <c r="I134" s="927" t="s">
        <v>131</v>
      </c>
      <c r="J134" s="928"/>
      <c r="K134" s="928"/>
      <c r="L134" s="929"/>
      <c r="M134" s="50">
        <f>M120</f>
        <v>62.963705550522995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46.14081665024522</v>
      </c>
      <c r="V134" s="43" t="s">
        <v>39</v>
      </c>
      <c r="W134" s="927" t="s">
        <v>131</v>
      </c>
      <c r="X134" s="928"/>
      <c r="Y134" s="928"/>
      <c r="Z134" s="929"/>
      <c r="AA134" s="50">
        <f>AA120</f>
        <v>62.963705550522995</v>
      </c>
      <c r="AC134" s="43" t="s">
        <v>39</v>
      </c>
      <c r="AD134" s="927" t="s">
        <v>131</v>
      </c>
      <c r="AE134" s="928"/>
      <c r="AF134" s="928"/>
      <c r="AG134" s="929"/>
      <c r="AH134" s="50">
        <f>AH120</f>
        <v>65.356326361442854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47.894167682954532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49.709356638138516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50.310850988104733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49.709356638138516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52.811220492358366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53.450248089762475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53.450248089762475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53.450248089762475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56.584614106321389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56.584614106321389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59.034727897125101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61.305294354706838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61.305294354706838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63.67167871679851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63.67167871679851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61.451986678238335</v>
      </c>
      <c r="H136" s="922" t="s">
        <v>40</v>
      </c>
      <c r="I136" s="923"/>
      <c r="J136" s="923"/>
      <c r="K136" s="923"/>
      <c r="L136" s="924"/>
      <c r="M136" s="11">
        <f>SUM(M134:M135)</f>
        <v>62.963705550522995</v>
      </c>
      <c r="O136" s="922" t="s">
        <v>40</v>
      </c>
      <c r="P136" s="923"/>
      <c r="Q136" s="923"/>
      <c r="R136" s="923"/>
      <c r="S136" s="924"/>
      <c r="T136" s="11">
        <f>SUM(T134:T135)</f>
        <v>46.14081665024522</v>
      </c>
      <c r="V136" s="922" t="s">
        <v>40</v>
      </c>
      <c r="W136" s="923"/>
      <c r="X136" s="923"/>
      <c r="Y136" s="923"/>
      <c r="Z136" s="924"/>
      <c r="AA136" s="11">
        <f>SUM(AA134:AA135)</f>
        <v>62.963705550522995</v>
      </c>
      <c r="AC136" s="922" t="s">
        <v>40</v>
      </c>
      <c r="AD136" s="923"/>
      <c r="AE136" s="923"/>
      <c r="AF136" s="923"/>
      <c r="AG136" s="924"/>
      <c r="AH136" s="11">
        <f>SUM(AH134:AH135)</f>
        <v>65.356326361442854</v>
      </c>
      <c r="AJ136" s="922" t="s">
        <v>40</v>
      </c>
      <c r="AK136" s="923"/>
      <c r="AL136" s="923"/>
      <c r="AM136" s="923"/>
      <c r="AN136" s="924"/>
      <c r="AO136" s="11">
        <f>SUM(AO134:AO135)</f>
        <v>47.894167682954532</v>
      </c>
      <c r="AQ136" s="922" t="s">
        <v>40</v>
      </c>
      <c r="AR136" s="923"/>
      <c r="AS136" s="923"/>
      <c r="AT136" s="923"/>
      <c r="AU136" s="924"/>
      <c r="AV136" s="11">
        <f>SUM(AV134:AV135)</f>
        <v>49.709356638138516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50.310850988104733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49.709356638138516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52.811220492358366</v>
      </c>
      <c r="BS136" s="922" t="s">
        <v>40</v>
      </c>
      <c r="BT136" s="923"/>
      <c r="BU136" s="923"/>
      <c r="BV136" s="923"/>
      <c r="BW136" s="924"/>
      <c r="BX136" s="11">
        <f>SUM(BX$134:BX$135)</f>
        <v>53.450248089762475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53.450248089762475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53.450248089762475</v>
      </c>
      <c r="CN136" s="922" t="s">
        <v>40</v>
      </c>
      <c r="CO136" s="923"/>
      <c r="CP136" s="923"/>
      <c r="CQ136" s="923"/>
      <c r="CR136" s="924"/>
      <c r="CS136" s="11">
        <f>SUM(CS$134:CS$135)</f>
        <v>56.584614106321389</v>
      </c>
      <c r="CU136" s="922" t="s">
        <v>40</v>
      </c>
      <c r="CV136" s="923"/>
      <c r="CW136" s="923"/>
      <c r="CX136" s="923"/>
      <c r="CY136" s="924"/>
      <c r="CZ136" s="11">
        <f>SUM(CZ$134:CZ$135)</f>
        <v>56.584614106321389</v>
      </c>
      <c r="DB136" s="922" t="s">
        <v>40</v>
      </c>
      <c r="DC136" s="923"/>
      <c r="DD136" s="923"/>
      <c r="DE136" s="923"/>
      <c r="DF136" s="924"/>
      <c r="DG136" s="11">
        <f>SUM(DG$134:DG$135)</f>
        <v>59.034727897125101</v>
      </c>
      <c r="DI136" s="922" t="s">
        <v>40</v>
      </c>
      <c r="DJ136" s="923"/>
      <c r="DK136" s="923"/>
      <c r="DL136" s="923"/>
      <c r="DM136" s="924"/>
      <c r="DN136" s="11">
        <f>SUM(DN$134:DN$135)</f>
        <v>61.305294354706838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61.305294354706838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63.67167871679851</v>
      </c>
      <c r="ED136" s="922" t="s">
        <v>40</v>
      </c>
      <c r="EE136" s="923"/>
      <c r="EF136" s="923"/>
      <c r="EG136" s="923"/>
      <c r="EH136" s="924"/>
      <c r="EI136" s="11">
        <f>SUM(EI$134:EI$135)</f>
        <v>63.67167871679851</v>
      </c>
    </row>
    <row r="137" spans="1:139" x14ac:dyDescent="0.2">
      <c r="A137" s="41"/>
      <c r="B137" s="41"/>
      <c r="C137" s="41"/>
      <c r="D137" s="41"/>
      <c r="E137" s="41"/>
      <c r="F137" s="22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V137" s="41"/>
      <c r="W137" s="41"/>
      <c r="X137" s="41"/>
      <c r="Y137" s="41"/>
      <c r="Z137" s="41"/>
      <c r="AA137" s="22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V138" s="41"/>
      <c r="W138" s="41"/>
      <c r="X138" s="41"/>
      <c r="Y138" s="41"/>
      <c r="Z138" s="41"/>
      <c r="AA138" s="22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V139" s="1110" t="s">
        <v>86</v>
      </c>
      <c r="W139" s="1110"/>
      <c r="X139" s="1110"/>
      <c r="Y139" s="1110"/>
      <c r="Z139" s="1110"/>
      <c r="AA139" s="1110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V140" s="41"/>
      <c r="W140" s="41"/>
      <c r="X140" s="41"/>
      <c r="Y140" s="41"/>
      <c r="Z140" s="41"/>
      <c r="AA140" s="22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V141" s="10">
        <v>5</v>
      </c>
      <c r="W141" s="922" t="s">
        <v>20</v>
      </c>
      <c r="X141" s="923"/>
      <c r="Y141" s="923"/>
      <c r="Z141" s="924"/>
      <c r="AA141" s="11" t="s">
        <v>8</v>
      </c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'!$AA$18)</f>
        <v>34.390555555555558</v>
      </c>
      <c r="H142" s="10" t="s">
        <v>22</v>
      </c>
      <c r="I142" s="927" t="s">
        <v>48</v>
      </c>
      <c r="J142" s="928"/>
      <c r="K142" s="928"/>
      <c r="L142" s="929"/>
      <c r="M142" s="50">
        <f>SUM('(VI) Uniforme '!$AA$18)</f>
        <v>34.390555555555558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'!$AA$18)</f>
        <v>34.390555555555558</v>
      </c>
      <c r="V142" s="10" t="s">
        <v>22</v>
      </c>
      <c r="W142" s="927" t="s">
        <v>48</v>
      </c>
      <c r="X142" s="928"/>
      <c r="Y142" s="928"/>
      <c r="Z142" s="929"/>
      <c r="AA142" s="398">
        <f>SUM('(VI) Uniforme '!$AA$18)*1.0676</f>
        <v>36.715357111111118</v>
      </c>
      <c r="AC142" s="10" t="s">
        <v>22</v>
      </c>
      <c r="AD142" s="927" t="s">
        <v>48</v>
      </c>
      <c r="AE142" s="928"/>
      <c r="AF142" s="928"/>
      <c r="AG142" s="929"/>
      <c r="AH142" s="50">
        <f>SUM('(VI) Uniforme '!$AA$18)*1.0676</f>
        <v>36.715357111111118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'!$AA$18)*1.0676</f>
        <v>36.715357111111118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'!$AA$18)*1.0676</f>
        <v>36.715357111111118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'!$AA$18)*1.0676</f>
        <v>36.715357111111118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'!AA24:AB24)</f>
        <v>41.168929928688897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'!AA24:AB24)</f>
        <v>41.168929928688897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'!AA24:AB24)</f>
        <v>41.168929928688897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'!AA24:AB24)</f>
        <v>41.168929928688897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'!AA26:AB26)</f>
        <v>42.889791199708093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'!AA26:AB26)</f>
        <v>42.889791199708093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'!AA26:AB26)</f>
        <v>42.889791199708093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SUM('(VI) Uniforme '!AA28:AB28)</f>
        <v>44.47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'!AA28:AB28)</f>
        <v>44.47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'!AA28:AB28)</f>
        <v>44.47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50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121.64805372685186</v>
      </c>
      <c r="H146" s="922" t="s">
        <v>40</v>
      </c>
      <c r="I146" s="923"/>
      <c r="J146" s="923"/>
      <c r="K146" s="923"/>
      <c r="L146" s="924"/>
      <c r="M146" s="11">
        <f>SUM(M142:M145)</f>
        <v>121.64805372685186</v>
      </c>
      <c r="O146" s="922" t="s">
        <v>40</v>
      </c>
      <c r="P146" s="923"/>
      <c r="Q146" s="923"/>
      <c r="R146" s="923"/>
      <c r="S146" s="924"/>
      <c r="T146" s="11">
        <f>SUM(T142:T145)</f>
        <v>121.64805372685186</v>
      </c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SUM(BJ142:BJ145)</f>
        <v>135.74865896294077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135.74865896294077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135.74865896294077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135.74865896294077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922" t="s">
        <v>40</v>
      </c>
      <c r="DQ146" s="923"/>
      <c r="DR146" s="923"/>
      <c r="DS146" s="923"/>
      <c r="DT146" s="924"/>
      <c r="DU146" s="572">
        <f>SUM(DU$142:DU$145)</f>
        <v>142.61764875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142.61764875</v>
      </c>
      <c r="ED146" s="922" t="s">
        <v>40</v>
      </c>
      <c r="EE146" s="923"/>
      <c r="EF146" s="923"/>
      <c r="EG146" s="923"/>
      <c r="EH146" s="924"/>
      <c r="EI146" s="11">
        <f>SUM(EI$142:EI$145)</f>
        <v>142.61764875</v>
      </c>
    </row>
    <row r="147" spans="1:139" ht="13.5" x14ac:dyDescent="0.2">
      <c r="A147" s="222"/>
      <c r="B147" s="41"/>
      <c r="C147" s="41"/>
      <c r="D147" s="41"/>
      <c r="E147" s="41"/>
      <c r="F147" s="22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V147" s="222"/>
      <c r="W147" s="41"/>
      <c r="X147" s="41"/>
      <c r="Y147" s="41"/>
      <c r="Z147" s="41"/>
      <c r="AA147" s="22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V148" s="41"/>
      <c r="W148" s="41"/>
      <c r="X148" s="41"/>
      <c r="Y148" s="41"/>
      <c r="Z148" s="41"/>
      <c r="AA148" s="22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V149" s="925" t="s">
        <v>87</v>
      </c>
      <c r="W149" s="925"/>
      <c r="X149" s="925"/>
      <c r="Y149" s="925"/>
      <c r="Z149" s="925"/>
      <c r="AA149" s="92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V150" s="41"/>
      <c r="W150" s="41"/>
      <c r="X150" s="41"/>
      <c r="Y150" s="41"/>
      <c r="Z150" s="41"/>
      <c r="AA150" s="22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325.78184768986745</v>
      </c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333.13128101252056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327.42384928460041</v>
      </c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333.46981020887102</v>
      </c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346.39400452443334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340.46969039085218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351.14186662498656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351.42108062336922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351.79037979516232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375.01376603043042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375.05849796224874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375.05849796224874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375.05849796224874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393.26891532040997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393.51950091629305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413.4640172443502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426.93151515617456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427.16175884538563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442.63723537989489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442.38876773660439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853.14903483221906</v>
      </c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872.39553978713684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857.44906592871223</v>
      </c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873.28207124730545</v>
      </c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907.12761538825043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891.61317552320565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919.56119324817928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920.29239160966256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921.2595026817304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982.07630291983355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982.19344574018282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982.19344574018282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982.19344574018282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1029.8824133827172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1030.5386404278595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1082.7688213791189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1118.0371548561141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1118.6401110448012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1159.1668867464173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1158.5162061404735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658.92616997918685</v>
      </c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673.79112941493599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662.24728142105937</v>
      </c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674.47583836467993</v>
      </c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700.61630604514835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688.63379182750418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710.2193290855389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710.78406715140579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711.53101143504728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758.50261852262202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758.59309330112126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758.59309330112126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758.59309330112126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795.42547254085912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795.93230681697992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836.272073594424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863.51142680322801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863.97711755109958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895.27780711927471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894.77525661279878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194.7565034421242</v>
      </c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199.15008751180375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195.73811273528847</v>
      </c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199.35246454128469</v>
      </c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207.07871114634926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203.53708132832637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209.91704307946964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210.08396073440565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210.30473244385635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224.1879660657996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224.21470737964174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224.21470737964174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224.21470737964174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235.10112488892389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235.2509281232453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247.17401189982974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255.22505225711174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255.36269484268954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264.61413018303682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264.46559308752671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42.197242412460248</v>
      </c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43.149185627557479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42.40992442597917</v>
      </c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43.193033983945021</v>
      </c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44.867054081709007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44.099700954470713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45.482026000551755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45.518191492454555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45.566025362835539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48.57405931425658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48.579853265589044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48.579853265589044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48.579853265589044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50.938577059266841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50.971034426703149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53.554369244963105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55.298761322374212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55.328583882582741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57.333061539657983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57.300878502297458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129.83766896141617</v>
      </c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132.76672500786916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130.49207515685899</v>
      </c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132.90164302752314</v>
      </c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138.0524740975662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135.69138755221758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139.9446953863131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140.05597382293709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140.20315496257089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149.4586440438664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149.47647158642783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149.47647158642783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149.47647158642783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156.73408325928258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156.83395208216356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164.78267459988649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170.1500348380745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170.24179656179305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176.40942012202458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176.31039539168449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292.1347551631863</v>
      </c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298.72513126770565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293.60716910293274</v>
      </c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299.02869681192709</v>
      </c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310.61806671952388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305.30562199248953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314.87556461920445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315.12594110160853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315.45709866578449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336.28194909869939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336.32206106946262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336.32206106946262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336.32206106946262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352.65168733338584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352.87639218486794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370.76101784974463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382.8375783856676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383.04404226403432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396.92119527455526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396.69838963129013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1837.8570525012733</v>
      </c>
      <c r="H159" s="922" t="s">
        <v>40</v>
      </c>
      <c r="I159" s="923"/>
      <c r="J159" s="923"/>
      <c r="K159" s="923"/>
      <c r="L159" s="924"/>
      <c r="M159" s="11">
        <f>M152+M153+M154</f>
        <v>1879.3179502145933</v>
      </c>
      <c r="O159" s="922" t="s">
        <v>40</v>
      </c>
      <c r="P159" s="923"/>
      <c r="Q159" s="923"/>
      <c r="R159" s="923"/>
      <c r="S159" s="924"/>
      <c r="T159" s="11">
        <f>T152+T153+T154</f>
        <v>1847.120196634372</v>
      </c>
      <c r="V159" s="922" t="s">
        <v>40</v>
      </c>
      <c r="W159" s="923"/>
      <c r="X159" s="923"/>
      <c r="Y159" s="923"/>
      <c r="Z159" s="924"/>
      <c r="AA159" s="11">
        <f>AA152+AA153+AA154</f>
        <v>1881.2277198208565</v>
      </c>
      <c r="AC159" s="922" t="s">
        <v>40</v>
      </c>
      <c r="AD159" s="923"/>
      <c r="AE159" s="923"/>
      <c r="AF159" s="923"/>
      <c r="AG159" s="924"/>
      <c r="AH159" s="11">
        <f>AH152+AH153+AH154</f>
        <v>1954.1379259578321</v>
      </c>
      <c r="AJ159" s="922" t="s">
        <v>40</v>
      </c>
      <c r="AK159" s="923"/>
      <c r="AL159" s="923"/>
      <c r="AM159" s="923"/>
      <c r="AN159" s="924"/>
      <c r="AO159" s="11">
        <f>AO152+AO153+AO154</f>
        <v>1920.7166577415621</v>
      </c>
      <c r="AQ159" s="922" t="s">
        <v>40</v>
      </c>
      <c r="AR159" s="923"/>
      <c r="AS159" s="923"/>
      <c r="AT159" s="923"/>
      <c r="AU159" s="924"/>
      <c r="AV159" s="11">
        <f>AV152+AV153+AV154</f>
        <v>1980.9223889587047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1982.4975393844375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1984.5808939119399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2115.5926874728857</v>
      </c>
      <c r="BS159" s="922" t="s">
        <v>40</v>
      </c>
      <c r="BT159" s="923"/>
      <c r="BU159" s="923"/>
      <c r="BV159" s="923"/>
      <c r="BW159" s="924"/>
      <c r="BX159" s="11">
        <f>BX$152+BX$153+BX$154</f>
        <v>2115.845037003553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2115.845037003553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2115.845037003553</v>
      </c>
      <c r="CN159" s="922" t="s">
        <v>40</v>
      </c>
      <c r="CO159" s="923"/>
      <c r="CP159" s="923"/>
      <c r="CQ159" s="923"/>
      <c r="CR159" s="924"/>
      <c r="CS159" s="11">
        <f>CS$152+CS$153+CS$154</f>
        <v>2218.5768012439862</v>
      </c>
      <c r="CU159" s="922" t="s">
        <v>40</v>
      </c>
      <c r="CV159" s="923"/>
      <c r="CW159" s="923"/>
      <c r="CX159" s="923"/>
      <c r="CY159" s="924"/>
      <c r="CZ159" s="11">
        <f>CZ$152+CZ$153+CZ$154</f>
        <v>2219.9904481611325</v>
      </c>
      <c r="DB159" s="922" t="s">
        <v>40</v>
      </c>
      <c r="DC159" s="923"/>
      <c r="DD159" s="923"/>
      <c r="DE159" s="923"/>
      <c r="DF159" s="924"/>
      <c r="DG159" s="11">
        <f>DG$152+DG$153+DG$154</f>
        <v>2332.504912217893</v>
      </c>
      <c r="DI159" s="922" t="s">
        <v>40</v>
      </c>
      <c r="DJ159" s="923"/>
      <c r="DK159" s="923"/>
      <c r="DL159" s="923"/>
      <c r="DM159" s="924"/>
      <c r="DN159" s="11">
        <f>DN$152+DN$153+DN$154</f>
        <v>2408.4800968155168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2409.7789874412865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2497.0819292455872</v>
      </c>
      <c r="ED159" s="922" t="s">
        <v>40</v>
      </c>
      <c r="EE159" s="923"/>
      <c r="EF159" s="923"/>
      <c r="EG159" s="923"/>
      <c r="EH159" s="924"/>
      <c r="EI159" s="11">
        <f>EI$152+EI$153+EI$154</f>
        <v>2495.6802304898765</v>
      </c>
    </row>
    <row r="160" spans="1:139" x14ac:dyDescent="0.2">
      <c r="A160" s="225"/>
      <c r="B160" s="225"/>
      <c r="C160" s="41"/>
      <c r="D160" s="41"/>
      <c r="E160" s="41"/>
      <c r="F160" s="22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V160" s="225"/>
      <c r="W160" s="225"/>
      <c r="X160" s="41"/>
      <c r="Y160" s="41"/>
      <c r="Z160" s="41"/>
      <c r="AA160" s="22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V161" s="225"/>
      <c r="W161" s="225"/>
      <c r="X161" s="41"/>
      <c r="Y161" s="41"/>
      <c r="Z161" s="41"/>
      <c r="AA161" s="22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V162" s="225"/>
      <c r="W162" s="225"/>
      <c r="X162" s="41"/>
      <c r="Y162" s="41"/>
      <c r="Z162" s="41"/>
      <c r="AA162" s="22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V163" s="225"/>
      <c r="W163" s="225"/>
      <c r="X163" s="41"/>
      <c r="Y163" s="41"/>
      <c r="Z163" s="41"/>
      <c r="AA163" s="22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V164" s="925" t="s">
        <v>117</v>
      </c>
      <c r="W164" s="925"/>
      <c r="X164" s="925"/>
      <c r="Y164" s="925"/>
      <c r="Z164" s="925"/>
      <c r="AA164" s="92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V165" s="914" t="s">
        <v>56</v>
      </c>
      <c r="W165" s="915"/>
      <c r="X165" s="915"/>
      <c r="Y165" s="915"/>
      <c r="Z165" s="926"/>
      <c r="AA165" s="11" t="s">
        <v>8</v>
      </c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2581.15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2644.6462900000001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2644.6462900000001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2644.6462900000001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2745.1428490199996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2745.1428490199996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2849.1837629978581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2849.1837629978581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2849.1837629978581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3026.9728298089249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3026.9728298089249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3026.9728298089249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3026.9728298089249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3204.4769782436911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3204.4769782436911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3343.2308314016427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3471.8166326093983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3471.8166326093983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3605.8287546281204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3605.8287546281204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1716.3546225533335</v>
      </c>
      <c r="G167" s="362">
        <f>(F167+F168+F169-F84)/F166</f>
        <v>0.49621189851139336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1752.0723436681455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1752.0723436681455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1752.0723436681455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1827.0623707275345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1827.0623707275345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1869.2214275981087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1869.2214275981087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1869.2214275981087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2012.4982258002306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2012.4982258002306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2012.4982258002306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2012.4982258002306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2084.4257704795923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2084.4257704795923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2222.2160703413588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2274.3211115083345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2274.3211115083345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2353.1439854125556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2353.1439854125556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173.42173261111108</v>
      </c>
      <c r="H168" s="10" t="s">
        <v>24</v>
      </c>
      <c r="I168" s="927" t="s">
        <v>92</v>
      </c>
      <c r="J168" s="928"/>
      <c r="K168" s="928"/>
      <c r="L168" s="929"/>
      <c r="M168" s="50">
        <f>M106</f>
        <v>177.68790723334445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112.97605716333445</v>
      </c>
      <c r="V168" s="10" t="s">
        <v>24</v>
      </c>
      <c r="W168" s="927" t="s">
        <v>92</v>
      </c>
      <c r="X168" s="928"/>
      <c r="Y168" s="928"/>
      <c r="Z168" s="929"/>
      <c r="AA168" s="50">
        <f>AA106</f>
        <v>177.68790723334445</v>
      </c>
      <c r="AC168" s="10" t="s">
        <v>24</v>
      </c>
      <c r="AD168" s="927" t="s">
        <v>92</v>
      </c>
      <c r="AE168" s="928"/>
      <c r="AF168" s="928"/>
      <c r="AG168" s="929"/>
      <c r="AH168" s="50">
        <f>AH106</f>
        <v>184.44004770821147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117.26914733554112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121.71364801955818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121.71364801955816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121.71364801955818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129.3085796559786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129.3085796559786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129.3085796559786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129.3085796559786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136.89133992759707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136.89133992759707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142.818734946462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152.25015342592536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152.25015342592536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158.12700934816604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154.57747158687408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61.451986678238335</v>
      </c>
      <c r="H169" s="10" t="s">
        <v>25</v>
      </c>
      <c r="I169" s="927" t="s">
        <v>93</v>
      </c>
      <c r="J169" s="928"/>
      <c r="K169" s="928"/>
      <c r="L169" s="929"/>
      <c r="M169" s="50">
        <f>M136</f>
        <v>62.963705550522995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46.14081665024522</v>
      </c>
      <c r="V169" s="10" t="s">
        <v>25</v>
      </c>
      <c r="W169" s="927" t="s">
        <v>93</v>
      </c>
      <c r="X169" s="928"/>
      <c r="Y169" s="928"/>
      <c r="Z169" s="929"/>
      <c r="AA169" s="50">
        <f>AA136</f>
        <v>62.963705550522995</v>
      </c>
      <c r="AC169" s="10" t="s">
        <v>25</v>
      </c>
      <c r="AD169" s="927" t="s">
        <v>93</v>
      </c>
      <c r="AE169" s="928"/>
      <c r="AF169" s="928"/>
      <c r="AG169" s="929"/>
      <c r="AH169" s="50">
        <f>AH136</f>
        <v>65.356326361442854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47.894167682954532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49.709356638138516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50.310850988104733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49.709356638138516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52.811220492358366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53.450248089762475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53.450248089762475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53.450248089762475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56.584614106321389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56.584614106321389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59.034727897125101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61.305294354706838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61.305294354706838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63.67167871679851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63.67167871679851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121.64805372685186</v>
      </c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121.64805372685186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121.64805372685186</v>
      </c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135.74865896294077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135.74865896294077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135.74865896294077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135.74865896294077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142.61764875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142.61764875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142.61764875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4654.0263955695345</v>
      </c>
      <c r="H171" s="922" t="s">
        <v>119</v>
      </c>
      <c r="I171" s="923"/>
      <c r="J171" s="923"/>
      <c r="K171" s="923"/>
      <c r="L171" s="924"/>
      <c r="M171" s="11">
        <f>SUM(M166:M170)</f>
        <v>4759.0183001788646</v>
      </c>
      <c r="O171" s="922" t="s">
        <v>119</v>
      </c>
      <c r="P171" s="923"/>
      <c r="Q171" s="923"/>
      <c r="R171" s="923"/>
      <c r="S171" s="924"/>
      <c r="T171" s="11">
        <f>SUM(T166:T170)</f>
        <v>4677.4835612085772</v>
      </c>
      <c r="V171" s="922" t="s">
        <v>119</v>
      </c>
      <c r="W171" s="923"/>
      <c r="X171" s="923"/>
      <c r="Y171" s="923"/>
      <c r="Z171" s="924"/>
      <c r="AA171" s="11">
        <f>SUM(AA166:AA170)</f>
        <v>4763.8544315552999</v>
      </c>
      <c r="AC171" s="922" t="s">
        <v>119</v>
      </c>
      <c r="AD171" s="923"/>
      <c r="AE171" s="923"/>
      <c r="AF171" s="923"/>
      <c r="AG171" s="924"/>
      <c r="AH171" s="11">
        <f>SUM(AH166:AH170)</f>
        <v>4948.4857789204762</v>
      </c>
      <c r="AJ171" s="922" t="s">
        <v>119</v>
      </c>
      <c r="AK171" s="923"/>
      <c r="AL171" s="923"/>
      <c r="AM171" s="923"/>
      <c r="AN171" s="924"/>
      <c r="AO171" s="11">
        <f>SUM(AO166:AO170)</f>
        <v>4863.8527198693164</v>
      </c>
      <c r="AQ171" s="922" t="s">
        <v>119</v>
      </c>
      <c r="AR171" s="923"/>
      <c r="AS171" s="923"/>
      <c r="AT171" s="923"/>
      <c r="AU171" s="924"/>
      <c r="AV171" s="11">
        <f>SUM(AV166:AV170)</f>
        <v>5016.3123803569506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5020.3011517624172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5025.5768542166043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5357.3395147204337</v>
      </c>
      <c r="BS171" s="922" t="s">
        <v>119</v>
      </c>
      <c r="BT171" s="923"/>
      <c r="BU171" s="923"/>
      <c r="BV171" s="923"/>
      <c r="BW171" s="924"/>
      <c r="BX171" s="11">
        <f>SUM(BX$166:BX$170)</f>
        <v>5357.9785423178382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5357.9785423178382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5357.9785423178382</v>
      </c>
      <c r="CN171" s="922" t="s">
        <v>119</v>
      </c>
      <c r="CO171" s="923"/>
      <c r="CP171" s="923"/>
      <c r="CQ171" s="923"/>
      <c r="CR171" s="924"/>
      <c r="CS171" s="11">
        <f>SUM(CS$166:CS$170)</f>
        <v>5618.1273617201423</v>
      </c>
      <c r="CU171" s="922" t="s">
        <v>119</v>
      </c>
      <c r="CV171" s="923"/>
      <c r="CW171" s="923"/>
      <c r="CX171" s="923"/>
      <c r="CY171" s="924"/>
      <c r="CZ171" s="11">
        <f>SUM(CZ$166:CZ$170)</f>
        <v>5621.7071559470432</v>
      </c>
      <c r="DB171" s="922" t="s">
        <v>119</v>
      </c>
      <c r="DC171" s="923"/>
      <c r="DD171" s="923"/>
      <c r="DE171" s="923"/>
      <c r="DF171" s="924"/>
      <c r="DG171" s="11">
        <f>SUM(DG$166:DG$170)</f>
        <v>5906.6288177764309</v>
      </c>
      <c r="DI171" s="922" t="s">
        <v>119</v>
      </c>
      <c r="DJ171" s="923"/>
      <c r="DK171" s="923"/>
      <c r="DL171" s="923"/>
      <c r="DM171" s="924"/>
      <c r="DN171" s="11">
        <f>SUM(DN$166:DN$170)</f>
        <v>6099.0216450882072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6102.3108406483652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6323.3890768556403</v>
      </c>
      <c r="ED171" s="922" t="s">
        <v>119</v>
      </c>
      <c r="EE171" s="923"/>
      <c r="EF171" s="923"/>
      <c r="EG171" s="923"/>
      <c r="EH171" s="924"/>
      <c r="EI171" s="11">
        <f>SUM(EI$166:EI$170)</f>
        <v>6319.8395390943479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1837.8570525012733</v>
      </c>
      <c r="H172" s="10" t="s">
        <v>33</v>
      </c>
      <c r="I172" s="927" t="s">
        <v>121</v>
      </c>
      <c r="J172" s="928"/>
      <c r="K172" s="928"/>
      <c r="L172" s="929"/>
      <c r="M172" s="50">
        <f>M159</f>
        <v>1879.3179502145933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1847.120196634372</v>
      </c>
      <c r="V172" s="10" t="s">
        <v>33</v>
      </c>
      <c r="W172" s="927" t="s">
        <v>121</v>
      </c>
      <c r="X172" s="928"/>
      <c r="Y172" s="928"/>
      <c r="Z172" s="929"/>
      <c r="AA172" s="50">
        <f>AA159</f>
        <v>1881.2277198208565</v>
      </c>
      <c r="AC172" s="10" t="s">
        <v>33</v>
      </c>
      <c r="AD172" s="927" t="s">
        <v>121</v>
      </c>
      <c r="AE172" s="928"/>
      <c r="AF172" s="928"/>
      <c r="AG172" s="929"/>
      <c r="AH172" s="50">
        <f>AH159</f>
        <v>1954.1379259578321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1920.7166577415621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1980.9223889587047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1982.4975393844375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1984.5808939119399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2115.5926874728857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2115.845037003553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2115.845037003553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2115.845037003553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2218.5768012439862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2219.9904481611325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2332.504912217893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2408.4800968155168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2409.7789874412865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2497.0819292455872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2495.6802304898765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6491.8834480708083</v>
      </c>
      <c r="G173" s="9"/>
      <c r="H173" s="922" t="s">
        <v>118</v>
      </c>
      <c r="I173" s="923"/>
      <c r="J173" s="923"/>
      <c r="K173" s="923"/>
      <c r="L173" s="924"/>
      <c r="M173" s="11">
        <f>SUM(M171:M172)</f>
        <v>6638.3362503934577</v>
      </c>
      <c r="O173" s="922" t="s">
        <v>118</v>
      </c>
      <c r="P173" s="923"/>
      <c r="Q173" s="923"/>
      <c r="R173" s="923"/>
      <c r="S173" s="924"/>
      <c r="T173" s="11">
        <f>SUM(T171:T172)</f>
        <v>6524.6037578429496</v>
      </c>
      <c r="U173" s="9"/>
      <c r="V173" s="922" t="s">
        <v>118</v>
      </c>
      <c r="W173" s="923"/>
      <c r="X173" s="923"/>
      <c r="Y173" s="923"/>
      <c r="Z173" s="924"/>
      <c r="AA173" s="11">
        <f>SUM(AA171:AA172)</f>
        <v>6645.0821513761566</v>
      </c>
      <c r="AB173" s="9"/>
      <c r="AC173" s="922" t="s">
        <v>118</v>
      </c>
      <c r="AD173" s="923"/>
      <c r="AE173" s="923"/>
      <c r="AF173" s="923"/>
      <c r="AG173" s="924"/>
      <c r="AH173" s="11">
        <f>SUM(AH171:AH172)</f>
        <v>6902.6237048783078</v>
      </c>
      <c r="AJ173" s="922" t="s">
        <v>118</v>
      </c>
      <c r="AK173" s="923"/>
      <c r="AL173" s="923"/>
      <c r="AM173" s="923"/>
      <c r="AN173" s="924"/>
      <c r="AO173" s="11">
        <f>SUM(AO171:AO172)</f>
        <v>6784.5693776108783</v>
      </c>
      <c r="AQ173" s="922" t="s">
        <v>118</v>
      </c>
      <c r="AR173" s="923"/>
      <c r="AS173" s="923"/>
      <c r="AT173" s="923"/>
      <c r="AU173" s="924"/>
      <c r="AV173" s="11">
        <f>SUM(AV171:AV172)</f>
        <v>6997.2347693156553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7002.7986911468543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7010.157748128544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7472.9322021933194</v>
      </c>
      <c r="BS173" s="922" t="s">
        <v>118</v>
      </c>
      <c r="BT173" s="923"/>
      <c r="BU173" s="923"/>
      <c r="BV173" s="923"/>
      <c r="BW173" s="924"/>
      <c r="BX173" s="11">
        <f>SUM(BX$171:BX$172)</f>
        <v>7473.8235793213917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7473.8235793213917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7473.8235793213917</v>
      </c>
      <c r="CN173" s="922" t="s">
        <v>118</v>
      </c>
      <c r="CO173" s="923"/>
      <c r="CP173" s="923"/>
      <c r="CQ173" s="923"/>
      <c r="CR173" s="924"/>
      <c r="CS173" s="11">
        <f>SUM(CS$171:CS$172)</f>
        <v>7836.704162964128</v>
      </c>
      <c r="CU173" s="922" t="s">
        <v>118</v>
      </c>
      <c r="CV173" s="923"/>
      <c r="CW173" s="923"/>
      <c r="CX173" s="923"/>
      <c r="CY173" s="924"/>
      <c r="CZ173" s="11">
        <f>SUM(CZ$171:CZ$172)</f>
        <v>7841.6976041081762</v>
      </c>
      <c r="DB173" s="922" t="s">
        <v>118</v>
      </c>
      <c r="DC173" s="923"/>
      <c r="DD173" s="923"/>
      <c r="DE173" s="923"/>
      <c r="DF173" s="924"/>
      <c r="DG173" s="11">
        <f>SUM(DG$171:DG$172)</f>
        <v>8239.1337299943243</v>
      </c>
      <c r="DI173" s="922" t="s">
        <v>118</v>
      </c>
      <c r="DJ173" s="923"/>
      <c r="DK173" s="923"/>
      <c r="DL173" s="923"/>
      <c r="DM173" s="924"/>
      <c r="DN173" s="11">
        <f>SUM(DN$171:DN$172)</f>
        <v>8507.5017419037249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8512.0898280896508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8820.4710061012265</v>
      </c>
      <c r="ED173" s="922" t="s">
        <v>118</v>
      </c>
      <c r="EE173" s="923"/>
      <c r="EF173" s="923"/>
      <c r="EG173" s="923"/>
      <c r="EH173" s="924"/>
      <c r="EI173" s="11">
        <f>SUM(EI$171:EI$172)</f>
        <v>8815.5197695842253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2.515112817182577</v>
      </c>
      <c r="G174" s="29"/>
      <c r="H174" s="930" t="s">
        <v>125</v>
      </c>
      <c r="I174" s="1098"/>
      <c r="J174" s="1098"/>
      <c r="K174" s="1098"/>
      <c r="L174" s="1098"/>
      <c r="M174" s="11">
        <f>M173/M44</f>
        <v>2.5101036291675349</v>
      </c>
      <c r="O174" s="930" t="s">
        <v>125</v>
      </c>
      <c r="P174" s="1098"/>
      <c r="Q174" s="1098"/>
      <c r="R174" s="1098"/>
      <c r="S174" s="1098"/>
      <c r="T174" s="11">
        <f>T173/T44</f>
        <v>2.4670988262263793</v>
      </c>
      <c r="U174" s="29"/>
      <c r="V174" s="930" t="s">
        <v>125</v>
      </c>
      <c r="W174" s="1098"/>
      <c r="X174" s="1098"/>
      <c r="Y174" s="1098"/>
      <c r="Z174" s="1098"/>
      <c r="AA174" s="11">
        <f>AA173/AA44</f>
        <v>2.5126544054313427</v>
      </c>
      <c r="AB174" s="29"/>
      <c r="AC174" s="930" t="s">
        <v>125</v>
      </c>
      <c r="AD174" s="1098"/>
      <c r="AE174" s="1098"/>
      <c r="AF174" s="1098"/>
      <c r="AG174" s="1098"/>
      <c r="AH174" s="11">
        <f>AH173/AH44</f>
        <v>2.5144861613822775</v>
      </c>
      <c r="AJ174" s="930" t="s">
        <v>125</v>
      </c>
      <c r="AK174" s="1098"/>
      <c r="AL174" s="1098"/>
      <c r="AM174" s="1098"/>
      <c r="AN174" s="1098"/>
      <c r="AO174" s="11">
        <f>AO173/AO44</f>
        <v>2.471481358441121</v>
      </c>
      <c r="AQ174" s="930" t="s">
        <v>125</v>
      </c>
      <c r="AR174" s="1098"/>
      <c r="AS174" s="1098"/>
      <c r="AT174" s="1098"/>
      <c r="AU174" s="1098"/>
      <c r="AV174" s="11">
        <f>AV173/AV44</f>
        <v>2.4558734540706828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2.45782626662825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2.4604091316147985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2.4687807332135989</v>
      </c>
      <c r="BS174" s="930" t="s">
        <v>125</v>
      </c>
      <c r="BT174" s="1098"/>
      <c r="BU174" s="1098"/>
      <c r="BV174" s="1098"/>
      <c r="BW174" s="1098"/>
      <c r="BX174" s="11">
        <f>BX$173/BX$44</f>
        <v>2.4690752112873016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2.4690752112873016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2.4690752112873016</v>
      </c>
      <c r="CN174" s="930" t="s">
        <v>125</v>
      </c>
      <c r="CO174" s="1098"/>
      <c r="CP174" s="1098"/>
      <c r="CQ174" s="1098"/>
      <c r="CR174" s="1098"/>
      <c r="CS174" s="11">
        <f>CS$173/CS$44</f>
        <v>2.4455485922258884</v>
      </c>
      <c r="CU174" s="930" t="s">
        <v>125</v>
      </c>
      <c r="CV174" s="1098"/>
      <c r="CW174" s="1098"/>
      <c r="CX174" s="1098"/>
      <c r="CY174" s="1098"/>
      <c r="CZ174" s="11">
        <f>CZ$173/CZ$44</f>
        <v>2.4471068624765255</v>
      </c>
      <c r="DB174" s="930" t="s">
        <v>125</v>
      </c>
      <c r="DC174" s="1098"/>
      <c r="DD174" s="1098"/>
      <c r="DE174" s="1098"/>
      <c r="DF174" s="1098"/>
      <c r="DG174" s="11">
        <f>DG$173/DG$44</f>
        <v>2.4644226335218633</v>
      </c>
      <c r="DI174" s="930" t="s">
        <v>125</v>
      </c>
      <c r="DJ174" s="1098"/>
      <c r="DK174" s="1098"/>
      <c r="DL174" s="1098"/>
      <c r="DM174" s="1098"/>
      <c r="DN174" s="11">
        <f>DN$173/DN$44</f>
        <v>2.4504467378824479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2.4517682610708649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2.4461702444355007</v>
      </c>
      <c r="ED174" s="930" t="s">
        <v>125</v>
      </c>
      <c r="EE174" s="1098"/>
      <c r="EF174" s="1098"/>
      <c r="EG174" s="1098"/>
      <c r="EH174" s="1098"/>
      <c r="EI174" s="11">
        <f>EI$173/EI$44</f>
        <v>2.44479712417552</v>
      </c>
    </row>
    <row r="175" spans="1:139" x14ac:dyDescent="0.2">
      <c r="A175" s="41"/>
      <c r="B175" s="41"/>
      <c r="C175" s="41"/>
      <c r="D175" s="108"/>
      <c r="E175" s="108"/>
      <c r="F175" s="22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V175" s="41"/>
      <c r="W175" s="41"/>
      <c r="X175" s="41"/>
      <c r="Y175" s="108"/>
      <c r="Z175" s="108"/>
      <c r="AA175" s="22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22"/>
      <c r="DP175" s="41"/>
      <c r="DQ175" s="41"/>
      <c r="DR175" s="41"/>
      <c r="DS175" s="108"/>
      <c r="DT175" s="108"/>
      <c r="DU175" s="22"/>
      <c r="DV175" s="22"/>
      <c r="DW175" s="41"/>
      <c r="DX175" s="41"/>
      <c r="DY175" s="41"/>
      <c r="DZ175" s="108"/>
      <c r="EA175" s="108"/>
      <c r="EB175" s="22"/>
      <c r="ED175" s="41"/>
      <c r="EE175" s="41"/>
      <c r="EF175" s="41"/>
      <c r="EG175" s="108"/>
      <c r="EH175" s="108"/>
      <c r="EI175" s="22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E197" s="34"/>
      <c r="BF197" s="34"/>
      <c r="BG197" s="46"/>
      <c r="BH197" s="34"/>
      <c r="BI197" s="34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  <row r="198" spans="1:139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  <row r="199" spans="1:139" x14ac:dyDescent="0.2">
      <c r="AX199" s="34"/>
      <c r="AY199" s="34"/>
      <c r="AZ199" s="34"/>
      <c r="BA199" s="34"/>
      <c r="BB199" s="34"/>
      <c r="BC199" s="35"/>
      <c r="BS199" s="34"/>
      <c r="BT199" s="34"/>
      <c r="BU199" s="34"/>
      <c r="BV199" s="34"/>
      <c r="BW199" s="34"/>
      <c r="BX199" s="35"/>
      <c r="BY199" s="35"/>
      <c r="BZ199" s="34"/>
      <c r="CA199" s="34"/>
      <c r="CB199" s="34"/>
      <c r="CC199" s="34"/>
      <c r="CD199" s="34"/>
      <c r="CE199" s="35"/>
      <c r="CF199" s="35"/>
      <c r="CG199" s="34"/>
      <c r="CH199" s="34"/>
      <c r="CI199" s="34"/>
      <c r="CJ199" s="34"/>
      <c r="CK199" s="34"/>
      <c r="CL199" s="35"/>
    </row>
    <row r="200" spans="1:139" x14ac:dyDescent="0.2">
      <c r="AX200" s="34"/>
      <c r="AY200" s="34"/>
      <c r="AZ200" s="34"/>
      <c r="BA200" s="34"/>
      <c r="BB200" s="34"/>
      <c r="BC200" s="35"/>
      <c r="BS200" s="34"/>
      <c r="BT200" s="34"/>
      <c r="BU200" s="34"/>
      <c r="BV200" s="34"/>
      <c r="BW200" s="34"/>
      <c r="BX200" s="35"/>
      <c r="BY200" s="35"/>
      <c r="BZ200" s="34"/>
      <c r="CA200" s="34"/>
      <c r="CB200" s="34"/>
      <c r="CC200" s="34"/>
      <c r="CD200" s="34"/>
      <c r="CE200" s="35"/>
      <c r="CF200" s="35"/>
      <c r="CG200" s="34"/>
      <c r="CH200" s="34"/>
      <c r="CI200" s="34"/>
      <c r="CJ200" s="34"/>
      <c r="CK200" s="34"/>
      <c r="CL200" s="35"/>
    </row>
    <row r="201" spans="1:139" x14ac:dyDescent="0.2">
      <c r="AX201" s="34"/>
      <c r="AY201" s="34"/>
      <c r="AZ201" s="34"/>
      <c r="BA201" s="34"/>
      <c r="BB201" s="34"/>
      <c r="BC201" s="35"/>
      <c r="BS201" s="34"/>
      <c r="BT201" s="34"/>
      <c r="BU201" s="34"/>
      <c r="BV201" s="34"/>
      <c r="BW201" s="34"/>
      <c r="BX201" s="35"/>
      <c r="BY201" s="35"/>
      <c r="BZ201" s="34"/>
      <c r="CA201" s="34"/>
      <c r="CB201" s="34"/>
      <c r="CC201" s="34"/>
      <c r="CD201" s="34"/>
      <c r="CE201" s="35"/>
      <c r="CF201" s="35"/>
      <c r="CG201" s="34"/>
      <c r="CH201" s="34"/>
      <c r="CI201" s="34"/>
      <c r="CJ201" s="34"/>
      <c r="CK201" s="34"/>
      <c r="CL201" s="35"/>
    </row>
    <row r="202" spans="1:139" x14ac:dyDescent="0.2">
      <c r="AX202" s="34"/>
      <c r="AY202" s="34"/>
      <c r="AZ202" s="34"/>
      <c r="BA202" s="34"/>
      <c r="BB202" s="34"/>
      <c r="BC202" s="35"/>
      <c r="BS202" s="34"/>
      <c r="BT202" s="34"/>
      <c r="BU202" s="34"/>
      <c r="BV202" s="34"/>
      <c r="BW202" s="34"/>
      <c r="BX202" s="35"/>
      <c r="BY202" s="35"/>
      <c r="BZ202" s="34"/>
      <c r="CA202" s="34"/>
      <c r="CB202" s="34"/>
      <c r="CC202" s="34"/>
      <c r="CD202" s="34"/>
      <c r="CE202" s="35"/>
      <c r="CF202" s="35"/>
      <c r="CG202" s="34"/>
      <c r="CH202" s="34"/>
      <c r="CI202" s="34"/>
      <c r="CJ202" s="34"/>
      <c r="CK202" s="34"/>
      <c r="CL202" s="35"/>
    </row>
    <row r="203" spans="1:139" x14ac:dyDescent="0.2">
      <c r="AX203" s="34"/>
      <c r="AY203" s="34"/>
      <c r="AZ203" s="34"/>
      <c r="BA203" s="34"/>
      <c r="BB203" s="34"/>
      <c r="BC203" s="35"/>
      <c r="BS203" s="34"/>
      <c r="BT203" s="34"/>
      <c r="BU203" s="34"/>
      <c r="BV203" s="34"/>
      <c r="BW203" s="34"/>
      <c r="BX203" s="35"/>
      <c r="BY203" s="35"/>
      <c r="BZ203" s="34"/>
      <c r="CA203" s="34"/>
      <c r="CB203" s="34"/>
      <c r="CC203" s="34"/>
      <c r="CD203" s="34"/>
      <c r="CE203" s="35"/>
      <c r="CF203" s="35"/>
      <c r="CG203" s="34"/>
      <c r="CH203" s="34"/>
      <c r="CI203" s="34"/>
      <c r="CJ203" s="34"/>
      <c r="CK203" s="34"/>
      <c r="CL203" s="35"/>
    </row>
    <row r="204" spans="1:139" x14ac:dyDescent="0.2">
      <c r="AX204" s="34"/>
      <c r="AY204" s="34"/>
      <c r="AZ204" s="34"/>
      <c r="BA204" s="34"/>
      <c r="BB204" s="34"/>
      <c r="BC204" s="35"/>
      <c r="BS204" s="34"/>
      <c r="BT204" s="34"/>
      <c r="BU204" s="34"/>
      <c r="BV204" s="34"/>
      <c r="BW204" s="34"/>
      <c r="BX204" s="35"/>
      <c r="BY204" s="35"/>
      <c r="BZ204" s="34"/>
      <c r="CA204" s="34"/>
      <c r="CB204" s="34"/>
      <c r="CC204" s="34"/>
      <c r="CD204" s="34"/>
      <c r="CE204" s="35"/>
      <c r="CF204" s="35"/>
      <c r="CG204" s="34"/>
      <c r="CH204" s="34"/>
      <c r="CI204" s="34"/>
      <c r="CJ204" s="34"/>
      <c r="CK204" s="34"/>
      <c r="CL204" s="35"/>
    </row>
    <row r="205" spans="1:139" x14ac:dyDescent="0.2">
      <c r="AX205" s="34"/>
      <c r="AY205" s="34"/>
      <c r="AZ205" s="34"/>
      <c r="BA205" s="34"/>
      <c r="BB205" s="34"/>
      <c r="BC205" s="35"/>
      <c r="BS205" s="34"/>
      <c r="BT205" s="34"/>
      <c r="BU205" s="34"/>
      <c r="BV205" s="34"/>
      <c r="BW205" s="34"/>
      <c r="BX205" s="35"/>
      <c r="BY205" s="35"/>
      <c r="BZ205" s="34"/>
      <c r="CA205" s="34"/>
      <c r="CB205" s="34"/>
      <c r="CC205" s="34"/>
      <c r="CD205" s="34"/>
      <c r="CE205" s="35"/>
      <c r="CF205" s="35"/>
      <c r="CG205" s="34"/>
      <c r="CH205" s="34"/>
      <c r="CI205" s="34"/>
      <c r="CJ205" s="34"/>
      <c r="CK205" s="34"/>
      <c r="CL205" s="35"/>
    </row>
    <row r="206" spans="1:139" x14ac:dyDescent="0.2">
      <c r="AX206" s="34"/>
      <c r="AY206" s="34"/>
      <c r="AZ206" s="34"/>
      <c r="BA206" s="34"/>
      <c r="BB206" s="34"/>
      <c r="BC206" s="35"/>
      <c r="BS206" s="34"/>
      <c r="BT206" s="34"/>
      <c r="BU206" s="34"/>
      <c r="BV206" s="34"/>
      <c r="BW206" s="34"/>
      <c r="BX206" s="35"/>
      <c r="BY206" s="35"/>
      <c r="BZ206" s="34"/>
      <c r="CA206" s="34"/>
      <c r="CB206" s="34"/>
      <c r="CC206" s="34"/>
      <c r="CD206" s="34"/>
      <c r="CE206" s="35"/>
      <c r="CF206" s="35"/>
      <c r="CG206" s="34"/>
      <c r="CH206" s="34"/>
      <c r="CI206" s="34"/>
      <c r="CJ206" s="34"/>
      <c r="CK206" s="34"/>
      <c r="CL206" s="35"/>
    </row>
    <row r="207" spans="1:139" x14ac:dyDescent="0.2">
      <c r="AX207" s="34"/>
      <c r="AY207" s="34"/>
      <c r="AZ207" s="34"/>
      <c r="BA207" s="34"/>
      <c r="BB207" s="34"/>
      <c r="BC207" s="35"/>
      <c r="BS207" s="34"/>
      <c r="BT207" s="34"/>
      <c r="BU207" s="34"/>
      <c r="BV207" s="34"/>
      <c r="BW207" s="34"/>
      <c r="BX207" s="35"/>
      <c r="BY207" s="35"/>
      <c r="BZ207" s="34"/>
      <c r="CA207" s="34"/>
      <c r="CB207" s="34"/>
      <c r="CC207" s="34"/>
      <c r="CD207" s="34"/>
      <c r="CE207" s="35"/>
      <c r="CF207" s="35"/>
      <c r="CG207" s="34"/>
      <c r="CH207" s="34"/>
      <c r="CI207" s="34"/>
      <c r="CJ207" s="34"/>
      <c r="CK207" s="34"/>
      <c r="CL207" s="35"/>
    </row>
    <row r="208" spans="1:139" x14ac:dyDescent="0.2">
      <c r="AX208" s="34"/>
      <c r="AY208" s="34"/>
      <c r="AZ208" s="34"/>
      <c r="BA208" s="34"/>
      <c r="BB208" s="34"/>
      <c r="BC208" s="35"/>
      <c r="BS208" s="34"/>
      <c r="BT208" s="34"/>
      <c r="BU208" s="34"/>
      <c r="BV208" s="34"/>
      <c r="BW208" s="34"/>
      <c r="BX208" s="35"/>
      <c r="BY208" s="35"/>
      <c r="BZ208" s="34"/>
      <c r="CA208" s="34"/>
      <c r="CB208" s="34"/>
      <c r="CC208" s="34"/>
      <c r="CD208" s="34"/>
      <c r="CE208" s="35"/>
      <c r="CF208" s="35"/>
      <c r="CG208" s="34"/>
      <c r="CH208" s="34"/>
      <c r="CI208" s="34"/>
      <c r="CJ208" s="34"/>
      <c r="CK208" s="34"/>
      <c r="CL208" s="35"/>
    </row>
    <row r="209" spans="50:90" x14ac:dyDescent="0.2">
      <c r="AX209" s="34"/>
      <c r="AY209" s="34"/>
      <c r="AZ209" s="34"/>
      <c r="BA209" s="34"/>
      <c r="BB209" s="34"/>
      <c r="BC209" s="35"/>
      <c r="BS209" s="34"/>
      <c r="BT209" s="34"/>
      <c r="BU209" s="34"/>
      <c r="BV209" s="34"/>
      <c r="BW209" s="34"/>
      <c r="BX209" s="35"/>
      <c r="BY209" s="35"/>
      <c r="BZ209" s="34"/>
      <c r="CA209" s="34"/>
      <c r="CB209" s="34"/>
      <c r="CC209" s="34"/>
      <c r="CD209" s="34"/>
      <c r="CE209" s="35"/>
      <c r="CF209" s="35"/>
      <c r="CG209" s="34"/>
      <c r="CH209" s="34"/>
      <c r="CI209" s="34"/>
      <c r="CJ209" s="34"/>
      <c r="CK209" s="34"/>
      <c r="CL209" s="35"/>
    </row>
    <row r="210" spans="50:90" x14ac:dyDescent="0.2">
      <c r="AX210" s="34"/>
      <c r="AY210" s="34"/>
      <c r="AZ210" s="34"/>
      <c r="BA210" s="34"/>
      <c r="BB210" s="34"/>
      <c r="BC210" s="35"/>
      <c r="BS210" s="34"/>
      <c r="BT210" s="34"/>
      <c r="BU210" s="34"/>
      <c r="BV210" s="34"/>
      <c r="BW210" s="34"/>
      <c r="BX210" s="35"/>
      <c r="BY210" s="35"/>
      <c r="BZ210" s="34"/>
      <c r="CA210" s="34"/>
      <c r="CB210" s="34"/>
      <c r="CC210" s="34"/>
      <c r="CD210" s="34"/>
      <c r="CE210" s="35"/>
      <c r="CF210" s="35"/>
      <c r="CG210" s="34"/>
      <c r="CH210" s="34"/>
      <c r="CI210" s="34"/>
      <c r="CJ210" s="34"/>
      <c r="CK210" s="34"/>
      <c r="CL210" s="35"/>
    </row>
    <row r="211" spans="50:90" x14ac:dyDescent="0.2">
      <c r="AX211" s="34"/>
      <c r="AY211" s="34"/>
      <c r="AZ211" s="34"/>
      <c r="BA211" s="34"/>
      <c r="BB211" s="34"/>
      <c r="BC211" s="35"/>
      <c r="BS211" s="34"/>
      <c r="BT211" s="34"/>
      <c r="BU211" s="34"/>
      <c r="BV211" s="34"/>
      <c r="BW211" s="34"/>
      <c r="BX211" s="35"/>
      <c r="BY211" s="35"/>
      <c r="BZ211" s="34"/>
      <c r="CA211" s="34"/>
      <c r="CB211" s="34"/>
      <c r="CC211" s="34"/>
      <c r="CD211" s="34"/>
      <c r="CE211" s="35"/>
      <c r="CF211" s="35"/>
      <c r="CG211" s="34"/>
      <c r="CH211" s="34"/>
      <c r="CI211" s="34"/>
      <c r="CJ211" s="34"/>
      <c r="CK211" s="34"/>
      <c r="CL211" s="35"/>
    </row>
    <row r="212" spans="50:90" x14ac:dyDescent="0.2">
      <c r="AX212" s="34"/>
      <c r="AY212" s="34"/>
      <c r="AZ212" s="34"/>
      <c r="BA212" s="34"/>
      <c r="BB212" s="34"/>
      <c r="BC212" s="35"/>
      <c r="BS212" s="34"/>
      <c r="BT212" s="34"/>
      <c r="BU212" s="34"/>
      <c r="BV212" s="34"/>
      <c r="BW212" s="34"/>
      <c r="BX212" s="35"/>
      <c r="BY212" s="35"/>
      <c r="BZ212" s="34"/>
      <c r="CA212" s="34"/>
      <c r="CB212" s="34"/>
      <c r="CC212" s="34"/>
      <c r="CD212" s="34"/>
      <c r="CE212" s="35"/>
      <c r="CF212" s="35"/>
      <c r="CG212" s="34"/>
      <c r="CH212" s="34"/>
      <c r="CI212" s="34"/>
      <c r="CJ212" s="34"/>
      <c r="CK212" s="34"/>
      <c r="CL212" s="35"/>
    </row>
    <row r="213" spans="50:90" x14ac:dyDescent="0.2">
      <c r="AX213" s="34"/>
      <c r="AY213" s="34"/>
      <c r="AZ213" s="34"/>
      <c r="BA213" s="34"/>
      <c r="BB213" s="34"/>
      <c r="BC213" s="35"/>
      <c r="BS213" s="34"/>
      <c r="BT213" s="34"/>
      <c r="BU213" s="34"/>
      <c r="BV213" s="34"/>
      <c r="BW213" s="34"/>
      <c r="BX213" s="35"/>
      <c r="BY213" s="35"/>
      <c r="BZ213" s="34"/>
      <c r="CA213" s="34"/>
      <c r="CB213" s="34"/>
      <c r="CC213" s="34"/>
      <c r="CD213" s="34"/>
      <c r="CE213" s="35"/>
      <c r="CF213" s="35"/>
      <c r="CG213" s="34"/>
      <c r="CH213" s="34"/>
      <c r="CI213" s="34"/>
      <c r="CJ213" s="34"/>
      <c r="CK213" s="34"/>
      <c r="CL213" s="35"/>
    </row>
    <row r="214" spans="50:90" x14ac:dyDescent="0.2">
      <c r="AX214" s="34"/>
      <c r="AY214" s="34"/>
      <c r="AZ214" s="34"/>
      <c r="BA214" s="34"/>
      <c r="BB214" s="34"/>
      <c r="BC214" s="35"/>
      <c r="BS214" s="34"/>
      <c r="BT214" s="34"/>
      <c r="BU214" s="34"/>
      <c r="BV214" s="34"/>
      <c r="BW214" s="34"/>
      <c r="BX214" s="35"/>
      <c r="BY214" s="35"/>
      <c r="BZ214" s="34"/>
      <c r="CA214" s="34"/>
      <c r="CB214" s="34"/>
      <c r="CC214" s="34"/>
      <c r="CD214" s="34"/>
      <c r="CE214" s="35"/>
      <c r="CF214" s="35"/>
      <c r="CG214" s="34"/>
      <c r="CH214" s="34"/>
      <c r="CI214" s="34"/>
      <c r="CJ214" s="34"/>
      <c r="CK214" s="34"/>
      <c r="CL214" s="35"/>
    </row>
    <row r="215" spans="50:90" x14ac:dyDescent="0.2">
      <c r="AX215" s="34"/>
      <c r="AY215" s="34"/>
      <c r="AZ215" s="34"/>
      <c r="BA215" s="34"/>
      <c r="BB215" s="34"/>
      <c r="BC215" s="35"/>
      <c r="BS215" s="34"/>
      <c r="BT215" s="34"/>
      <c r="BU215" s="34"/>
      <c r="BV215" s="34"/>
      <c r="BW215" s="34"/>
      <c r="BX215" s="35"/>
      <c r="BY215" s="35"/>
      <c r="BZ215" s="34"/>
      <c r="CA215" s="34"/>
      <c r="CB215" s="34"/>
      <c r="CC215" s="34"/>
      <c r="CD215" s="34"/>
      <c r="CE215" s="35"/>
      <c r="CF215" s="35"/>
      <c r="CG215" s="34"/>
      <c r="CH215" s="34"/>
      <c r="CI215" s="34"/>
      <c r="CJ215" s="34"/>
      <c r="CK215" s="34"/>
      <c r="CL215" s="35"/>
    </row>
    <row r="216" spans="50:90" x14ac:dyDescent="0.2">
      <c r="AX216" s="34"/>
      <c r="AY216" s="34"/>
      <c r="AZ216" s="34"/>
      <c r="BA216" s="34"/>
      <c r="BB216" s="34"/>
      <c r="BC216" s="35"/>
      <c r="BS216" s="34"/>
      <c r="BT216" s="34"/>
      <c r="BU216" s="34"/>
      <c r="BV216" s="34"/>
      <c r="BW216" s="34"/>
      <c r="BX216" s="35"/>
      <c r="BY216" s="35"/>
      <c r="BZ216" s="34"/>
      <c r="CA216" s="34"/>
      <c r="CB216" s="34"/>
      <c r="CC216" s="34"/>
      <c r="CD216" s="34"/>
      <c r="CE216" s="35"/>
      <c r="CF216" s="35"/>
      <c r="CG216" s="34"/>
      <c r="CH216" s="34"/>
      <c r="CI216" s="34"/>
      <c r="CJ216" s="34"/>
      <c r="CK216" s="34"/>
      <c r="CL216" s="35"/>
    </row>
    <row r="217" spans="50:90" x14ac:dyDescent="0.2">
      <c r="AX217" s="34"/>
      <c r="AY217" s="34"/>
      <c r="AZ217" s="34"/>
      <c r="BA217" s="34"/>
      <c r="BB217" s="34"/>
      <c r="BC217" s="35"/>
      <c r="BS217" s="34"/>
      <c r="BT217" s="34"/>
      <c r="BU217" s="34"/>
      <c r="BV217" s="34"/>
      <c r="BW217" s="34"/>
      <c r="BX217" s="35"/>
      <c r="BY217" s="35"/>
      <c r="BZ217" s="34"/>
      <c r="CA217" s="34"/>
      <c r="CB217" s="34"/>
      <c r="CC217" s="34"/>
      <c r="CD217" s="34"/>
      <c r="CE217" s="35"/>
      <c r="CF217" s="35"/>
      <c r="CG217" s="34"/>
      <c r="CH217" s="34"/>
      <c r="CI217" s="34"/>
      <c r="CJ217" s="34"/>
      <c r="CK217" s="34"/>
      <c r="CL217" s="35"/>
    </row>
    <row r="218" spans="50:90" x14ac:dyDescent="0.2">
      <c r="AX218" s="34"/>
      <c r="AY218" s="34"/>
      <c r="AZ218" s="34"/>
      <c r="BA218" s="34"/>
      <c r="BB218" s="34"/>
      <c r="BC218" s="35"/>
      <c r="BS218" s="34"/>
      <c r="BT218" s="34"/>
      <c r="BU218" s="34"/>
      <c r="BV218" s="34"/>
      <c r="BW218" s="34"/>
      <c r="BX218" s="35"/>
      <c r="BY218" s="35"/>
      <c r="BZ218" s="34"/>
      <c r="CA218" s="34"/>
      <c r="CB218" s="34"/>
      <c r="CC218" s="34"/>
      <c r="CD218" s="34"/>
      <c r="CE218" s="35"/>
      <c r="CF218" s="35"/>
      <c r="CG218" s="34"/>
      <c r="CH218" s="34"/>
      <c r="CI218" s="34"/>
      <c r="CJ218" s="34"/>
      <c r="CK218" s="34"/>
      <c r="CL218" s="35"/>
    </row>
    <row r="219" spans="50:90" x14ac:dyDescent="0.2">
      <c r="AX219" s="34"/>
      <c r="AY219" s="34"/>
      <c r="AZ219" s="34"/>
      <c r="BA219" s="34"/>
      <c r="BB219" s="34"/>
      <c r="BC219" s="35"/>
      <c r="BS219" s="34"/>
      <c r="BT219" s="34"/>
      <c r="BU219" s="34"/>
      <c r="BV219" s="34"/>
      <c r="BW219" s="34"/>
      <c r="BX219" s="35"/>
      <c r="BY219" s="35"/>
      <c r="BZ219" s="34"/>
      <c r="CA219" s="34"/>
      <c r="CB219" s="34"/>
      <c r="CC219" s="34"/>
      <c r="CD219" s="34"/>
      <c r="CE219" s="35"/>
      <c r="CF219" s="35"/>
      <c r="CG219" s="34"/>
      <c r="CH219" s="34"/>
      <c r="CI219" s="34"/>
      <c r="CJ219" s="34"/>
      <c r="CK219" s="34"/>
      <c r="CL219" s="35"/>
    </row>
    <row r="220" spans="50:90" x14ac:dyDescent="0.2">
      <c r="AX220" s="34"/>
      <c r="AY220" s="34"/>
      <c r="AZ220" s="34"/>
      <c r="BA220" s="34"/>
      <c r="BB220" s="34"/>
      <c r="BC220" s="35"/>
      <c r="BS220" s="34"/>
      <c r="BT220" s="34"/>
      <c r="BU220" s="34"/>
      <c r="BV220" s="34"/>
      <c r="BW220" s="34"/>
      <c r="BX220" s="35"/>
      <c r="BY220" s="35"/>
      <c r="BZ220" s="34"/>
      <c r="CA220" s="34"/>
      <c r="CB220" s="34"/>
      <c r="CC220" s="34"/>
      <c r="CD220" s="34"/>
      <c r="CE220" s="35"/>
      <c r="CF220" s="35"/>
      <c r="CG220" s="34"/>
      <c r="CH220" s="34"/>
      <c r="CI220" s="34"/>
      <c r="CJ220" s="34"/>
      <c r="CK220" s="34"/>
      <c r="CL220" s="35"/>
    </row>
    <row r="221" spans="50:90" x14ac:dyDescent="0.2">
      <c r="AX221" s="34"/>
      <c r="AY221" s="34"/>
      <c r="AZ221" s="34"/>
      <c r="BA221" s="34"/>
      <c r="BB221" s="34"/>
      <c r="BC221" s="35"/>
      <c r="BS221" s="34"/>
      <c r="BT221" s="34"/>
      <c r="BU221" s="34"/>
      <c r="BV221" s="34"/>
      <c r="BW221" s="34"/>
      <c r="BX221" s="35"/>
      <c r="BY221" s="35"/>
      <c r="BZ221" s="34"/>
      <c r="CA221" s="34"/>
      <c r="CB221" s="34"/>
      <c r="CC221" s="34"/>
      <c r="CD221" s="34"/>
      <c r="CE221" s="35"/>
      <c r="CF221" s="35"/>
      <c r="CG221" s="34"/>
      <c r="CH221" s="34"/>
      <c r="CI221" s="34"/>
      <c r="CJ221" s="34"/>
      <c r="CK221" s="34"/>
      <c r="CL221" s="35"/>
    </row>
    <row r="222" spans="50:90" x14ac:dyDescent="0.2">
      <c r="AX222" s="34"/>
      <c r="AY222" s="34"/>
      <c r="AZ222" s="34"/>
      <c r="BA222" s="34"/>
      <c r="BB222" s="34"/>
      <c r="BC222" s="35"/>
      <c r="BS222" s="34"/>
      <c r="BT222" s="34"/>
      <c r="BU222" s="34"/>
      <c r="BV222" s="34"/>
      <c r="BW222" s="34"/>
      <c r="BX222" s="35"/>
      <c r="BY222" s="35"/>
      <c r="BZ222" s="34"/>
      <c r="CA222" s="34"/>
      <c r="CB222" s="34"/>
      <c r="CC222" s="34"/>
      <c r="CD222" s="34"/>
      <c r="CE222" s="35"/>
      <c r="CF222" s="35"/>
      <c r="CG222" s="34"/>
      <c r="CH222" s="34"/>
      <c r="CI222" s="34"/>
      <c r="CJ222" s="34"/>
      <c r="CK222" s="34"/>
      <c r="CL222" s="35"/>
    </row>
    <row r="223" spans="50:90" x14ac:dyDescent="0.2">
      <c r="AX223" s="34"/>
      <c r="AY223" s="34"/>
      <c r="AZ223" s="34"/>
      <c r="BA223" s="34"/>
      <c r="BB223" s="34"/>
      <c r="BC223" s="35"/>
      <c r="BS223" s="34"/>
      <c r="BT223" s="34"/>
      <c r="BU223" s="34"/>
      <c r="BV223" s="34"/>
      <c r="BW223" s="34"/>
      <c r="BX223" s="35"/>
      <c r="BY223" s="35"/>
      <c r="BZ223" s="34"/>
      <c r="CA223" s="34"/>
      <c r="CB223" s="34"/>
      <c r="CC223" s="34"/>
      <c r="CD223" s="34"/>
      <c r="CE223" s="35"/>
      <c r="CF223" s="35"/>
      <c r="CG223" s="34"/>
      <c r="CH223" s="34"/>
      <c r="CI223" s="34"/>
      <c r="CJ223" s="34"/>
      <c r="CK223" s="34"/>
      <c r="CL223" s="35"/>
    </row>
    <row r="224" spans="50:90" x14ac:dyDescent="0.2">
      <c r="AX224" s="34"/>
      <c r="AY224" s="34"/>
      <c r="AZ224" s="34"/>
      <c r="BA224" s="34"/>
      <c r="BB224" s="34"/>
      <c r="BC224" s="35"/>
      <c r="BS224" s="34"/>
      <c r="BT224" s="34"/>
      <c r="BU224" s="34"/>
      <c r="BV224" s="34"/>
      <c r="BW224" s="34"/>
      <c r="BX224" s="35"/>
      <c r="BY224" s="35"/>
      <c r="BZ224" s="34"/>
      <c r="CA224" s="34"/>
      <c r="CB224" s="34"/>
      <c r="CC224" s="34"/>
      <c r="CD224" s="34"/>
      <c r="CE224" s="35"/>
      <c r="CF224" s="35"/>
      <c r="CG224" s="34"/>
      <c r="CH224" s="34"/>
      <c r="CI224" s="34"/>
      <c r="CJ224" s="34"/>
      <c r="CK224" s="34"/>
      <c r="CL224" s="35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</sheetPr>
  <dimension ref="A1:EQ198"/>
  <sheetViews>
    <sheetView showGridLines="0" topLeftCell="AB1" zoomScaleNormal="100" workbookViewId="0">
      <pane ySplit="5" topLeftCell="A6" activePane="bottomLeft" state="frozen"/>
      <selection activeCell="E100" sqref="E100"/>
      <selection pane="bottomLeft" activeCell="ES143" sqref="ES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7.28515625" style="34" customWidth="1"/>
    <col min="4" max="4" width="12.85546875" style="34" customWidth="1"/>
    <col min="5" max="5" width="10.140625" style="34" customWidth="1"/>
    <col min="6" max="6" width="19.5703125" style="35" customWidth="1"/>
    <col min="7" max="7" width="2" style="2" customWidth="1"/>
    <col min="8" max="8" width="5" style="34" customWidth="1"/>
    <col min="9" max="9" width="12.28515625" style="34" customWidth="1"/>
    <col min="10" max="10" width="27.28515625" style="34" customWidth="1"/>
    <col min="11" max="11" width="12.85546875" style="34" customWidth="1"/>
    <col min="12" max="12" width="10.140625" style="34" customWidth="1"/>
    <col min="13" max="13" width="19.5703125" style="35" customWidth="1"/>
    <col min="14" max="14" width="9.140625" style="2"/>
    <col min="15" max="15" width="5" style="34" customWidth="1"/>
    <col min="16" max="16" width="12.28515625" style="34" customWidth="1"/>
    <col min="17" max="17" width="27.28515625" style="34" customWidth="1"/>
    <col min="18" max="18" width="12.85546875" style="34" customWidth="1"/>
    <col min="19" max="19" width="10.140625" style="34" customWidth="1"/>
    <col min="20" max="20" width="19.5703125" style="35" customWidth="1"/>
    <col min="21" max="21" width="9.140625" style="2"/>
    <col min="22" max="22" width="5" style="34" customWidth="1"/>
    <col min="23" max="23" width="12.28515625" style="34" customWidth="1"/>
    <col min="24" max="24" width="27.28515625" style="34" customWidth="1"/>
    <col min="25" max="25" width="12.85546875" style="34" customWidth="1"/>
    <col min="26" max="26" width="10.140625" style="34" customWidth="1"/>
    <col min="27" max="27" width="19.5703125" style="35" customWidth="1"/>
    <col min="28" max="28" width="2" style="2" customWidth="1"/>
    <col min="29" max="29" width="5" style="34" customWidth="1"/>
    <col min="30" max="30" width="12.28515625" style="34" customWidth="1"/>
    <col min="31" max="31" width="27.28515625" style="34" customWidth="1"/>
    <col min="32" max="32" width="12.85546875" style="34" customWidth="1"/>
    <col min="33" max="33" width="10.140625" style="34" customWidth="1"/>
    <col min="34" max="34" width="19.5703125" style="35" customWidth="1"/>
    <col min="35" max="35" width="2" style="2" customWidth="1"/>
    <col min="36" max="36" width="5" style="34" customWidth="1"/>
    <col min="37" max="37" width="12.28515625" style="34" customWidth="1"/>
    <col min="38" max="38" width="27.28515625" style="34" customWidth="1"/>
    <col min="39" max="39" width="12.85546875" style="34" customWidth="1"/>
    <col min="40" max="40" width="10.140625" style="34" customWidth="1"/>
    <col min="41" max="41" width="19.5703125" style="35" customWidth="1"/>
    <col min="42" max="42" width="3.42578125" style="2" customWidth="1"/>
    <col min="43" max="43" width="5" style="34" customWidth="1"/>
    <col min="44" max="44" width="12.28515625" style="34" customWidth="1"/>
    <col min="45" max="45" width="27.28515625" style="34" customWidth="1"/>
    <col min="46" max="46" width="12.85546875" style="34" customWidth="1"/>
    <col min="47" max="47" width="10.140625" style="34" customWidth="1"/>
    <col min="48" max="48" width="19.5703125" style="35" customWidth="1"/>
    <col min="49" max="49" width="9.140625" style="2"/>
    <col min="50" max="50" width="5" style="34" customWidth="1"/>
    <col min="51" max="51" width="12.28515625" style="34" customWidth="1"/>
    <col min="52" max="52" width="27.28515625" style="34" customWidth="1"/>
    <col min="53" max="53" width="12.85546875" style="34" customWidth="1"/>
    <col min="54" max="54" width="10.140625" style="34" customWidth="1"/>
    <col min="55" max="55" width="19.5703125" style="35" customWidth="1"/>
    <col min="56" max="56" width="10.140625" style="120" hidden="1" customWidth="1"/>
    <col min="57" max="57" width="0" style="2" hidden="1" customWidth="1"/>
    <col min="58" max="58" width="18.42578125" style="2" hidden="1" customWidth="1"/>
    <col min="59" max="59" width="20.42578125" style="2" hidden="1" customWidth="1"/>
    <col min="60" max="60" width="16" style="2" hidden="1" customWidth="1"/>
    <col min="61" max="61" width="16.28515625" style="2" hidden="1" customWidth="1"/>
    <col min="62" max="62" width="20.5703125" style="2" hidden="1" customWidth="1"/>
    <col min="63" max="63" width="7" style="35" customWidth="1"/>
    <col min="64" max="64" width="13.140625" style="35" customWidth="1"/>
    <col min="65" max="69" width="19.5703125" style="35" customWidth="1"/>
    <col min="70" max="70" width="8.42578125" style="35" customWidth="1"/>
    <col min="71" max="76" width="19.5703125" style="35" customWidth="1"/>
    <col min="77" max="77" width="7.42578125" style="35" customWidth="1"/>
    <col min="78" max="79" width="9.140625" style="2"/>
    <col min="80" max="80" width="18.42578125" style="2" customWidth="1"/>
    <col min="81" max="81" width="20.42578125" style="2" customWidth="1"/>
    <col min="82" max="82" width="16" style="2" customWidth="1"/>
    <col min="83" max="83" width="16.28515625" style="2" customWidth="1"/>
    <col min="84" max="84" width="20.5703125" style="2" customWidth="1"/>
    <col min="85" max="85" width="9.7109375" style="2" customWidth="1"/>
    <col min="86" max="91" width="19.5703125" style="35" customWidth="1"/>
    <col min="92" max="92" width="4.140625" style="35" customWidth="1"/>
    <col min="93" max="98" width="19.5703125" style="35" customWidth="1"/>
    <col min="99" max="99" width="9.140625" style="2"/>
    <col min="100" max="100" width="14.28515625" style="2" customWidth="1"/>
    <col min="101" max="101" width="16.5703125" style="2" customWidth="1"/>
    <col min="102" max="102" width="19.7109375" style="2" customWidth="1"/>
    <col min="103" max="103" width="16" style="2" customWidth="1"/>
    <col min="104" max="104" width="13.5703125" style="2" customWidth="1"/>
    <col min="105" max="105" width="20.5703125" style="2" customWidth="1"/>
    <col min="106" max="106" width="9.140625" style="2"/>
    <col min="107" max="107" width="14.28515625" style="2" customWidth="1"/>
    <col min="108" max="108" width="16.5703125" style="2" customWidth="1"/>
    <col min="109" max="109" width="19.7109375" style="2" customWidth="1"/>
    <col min="110" max="110" width="16" style="2" customWidth="1"/>
    <col min="111" max="111" width="13.5703125" style="2" customWidth="1"/>
    <col min="112" max="112" width="20.5703125" style="2" customWidth="1"/>
    <col min="113" max="113" width="9.140625" style="2"/>
    <col min="114" max="114" width="14.28515625" style="2" customWidth="1"/>
    <col min="115" max="115" width="16.5703125" style="2" customWidth="1"/>
    <col min="116" max="116" width="19.7109375" style="2" customWidth="1"/>
    <col min="117" max="117" width="16" style="2" customWidth="1"/>
    <col min="118" max="118" width="13.5703125" style="2" customWidth="1"/>
    <col min="119" max="119" width="20.5703125" style="2" customWidth="1"/>
    <col min="120" max="120" width="9.140625" style="2"/>
    <col min="121" max="121" width="14.28515625" style="2" customWidth="1"/>
    <col min="122" max="122" width="16.5703125" style="2" customWidth="1"/>
    <col min="123" max="123" width="19.7109375" style="2" customWidth="1"/>
    <col min="124" max="124" width="16" style="2" customWidth="1"/>
    <col min="125" max="125" width="13.5703125" style="2" customWidth="1"/>
    <col min="126" max="126" width="23.85546875" style="2" customWidth="1"/>
    <col min="127" max="127" width="4.28515625" style="2" customWidth="1"/>
    <col min="128" max="128" width="14.28515625" style="2" customWidth="1"/>
    <col min="129" max="129" width="16.5703125" style="2" customWidth="1"/>
    <col min="130" max="130" width="19.7109375" style="2" customWidth="1"/>
    <col min="131" max="131" width="16" style="2" customWidth="1"/>
    <col min="132" max="132" width="13.5703125" style="2" customWidth="1"/>
    <col min="133" max="133" width="23.85546875" style="2" customWidth="1"/>
    <col min="134" max="134" width="5" style="2" customWidth="1"/>
    <col min="135" max="135" width="14.28515625" style="2" customWidth="1"/>
    <col min="136" max="136" width="16.5703125" style="2" customWidth="1"/>
    <col min="137" max="137" width="19.7109375" style="2" customWidth="1"/>
    <col min="138" max="138" width="16" style="2" customWidth="1"/>
    <col min="139" max="139" width="13.5703125" style="2" customWidth="1"/>
    <col min="140" max="140" width="23.85546875" style="2" customWidth="1"/>
    <col min="141" max="141" width="7.28515625" style="2" customWidth="1"/>
    <col min="142" max="142" width="14.28515625" style="2" customWidth="1"/>
    <col min="143" max="143" width="16.5703125" style="2" customWidth="1"/>
    <col min="144" max="144" width="19.7109375" style="2" customWidth="1"/>
    <col min="145" max="145" width="16" style="2" customWidth="1"/>
    <col min="146" max="146" width="13.5703125" style="2" customWidth="1"/>
    <col min="147" max="147" width="23.85546875" style="2" customWidth="1"/>
    <col min="148" max="16384" width="9.140625" style="2"/>
  </cols>
  <sheetData>
    <row r="1" spans="1:147" x14ac:dyDescent="0.2">
      <c r="BE1" s="34"/>
      <c r="BF1" s="34"/>
      <c r="BG1" s="34"/>
      <c r="BH1" s="34"/>
      <c r="BI1" s="34"/>
      <c r="BJ1" s="35"/>
      <c r="CA1" s="34"/>
      <c r="CB1" s="34"/>
      <c r="CC1" s="34"/>
      <c r="CD1" s="34"/>
      <c r="CE1" s="34"/>
      <c r="CF1" s="35"/>
      <c r="CG1" s="35"/>
    </row>
    <row r="2" spans="1:147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BE2" s="36" t="s">
        <v>94</v>
      </c>
      <c r="BF2" s="34"/>
      <c r="BG2" s="34"/>
      <c r="BH2" s="34"/>
      <c r="BI2" s="34"/>
      <c r="BJ2" s="35"/>
      <c r="CA2" s="36" t="s">
        <v>94</v>
      </c>
      <c r="CB2" s="34"/>
      <c r="CC2" s="34"/>
      <c r="CD2" s="34"/>
      <c r="CE2" s="34"/>
      <c r="CF2" s="35"/>
      <c r="CG2" s="35"/>
    </row>
    <row r="3" spans="1:147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BE3" s="36" t="s">
        <v>124</v>
      </c>
      <c r="BF3" s="34"/>
      <c r="BG3" s="34"/>
      <c r="BH3" s="34"/>
      <c r="BI3" s="34"/>
      <c r="BJ3" s="35"/>
      <c r="CA3" s="36" t="s">
        <v>124</v>
      </c>
      <c r="CB3" s="34"/>
      <c r="CC3" s="34"/>
      <c r="CD3" s="34"/>
      <c r="CE3" s="34"/>
      <c r="CF3" s="35"/>
      <c r="CG3" s="35"/>
    </row>
    <row r="4" spans="1:147" x14ac:dyDescent="0.2">
      <c r="BE4" s="34"/>
      <c r="BF4" s="34"/>
      <c r="BG4" s="34"/>
      <c r="BH4" s="34"/>
      <c r="BI4" s="34"/>
      <c r="BJ4" s="35"/>
      <c r="CA4" s="34"/>
      <c r="CB4" s="34"/>
      <c r="CC4" s="34"/>
      <c r="CD4" s="34"/>
      <c r="CE4" s="34"/>
      <c r="CF4" s="35"/>
      <c r="CG4" s="35"/>
    </row>
    <row r="5" spans="1:147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X5" s="2"/>
      <c r="AY5" s="2"/>
      <c r="AZ5" s="2"/>
      <c r="BA5" s="2"/>
      <c r="BB5" s="2"/>
      <c r="BC5" s="2"/>
      <c r="BD5" s="11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147" ht="32.25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201" t="s">
        <v>853</v>
      </c>
      <c r="W6" s="1201"/>
      <c r="X6" s="1201"/>
      <c r="Y6" s="1201"/>
      <c r="Z6" s="1201"/>
      <c r="AA6" s="1201"/>
      <c r="AB6" s="215"/>
      <c r="AC6" s="1082" t="s">
        <v>1015</v>
      </c>
      <c r="AD6" s="1083"/>
      <c r="AE6" s="1083"/>
      <c r="AF6" s="1083"/>
      <c r="AG6" s="1083"/>
      <c r="AH6" s="1083"/>
      <c r="AJ6" s="1169" t="s">
        <v>880</v>
      </c>
      <c r="AK6" s="1170"/>
      <c r="AL6" s="1170"/>
      <c r="AM6" s="1170"/>
      <c r="AN6" s="1170"/>
      <c r="AO6" s="1170"/>
      <c r="AP6" s="448"/>
      <c r="AQ6" s="1177" t="s">
        <v>885</v>
      </c>
      <c r="AR6" s="1177"/>
      <c r="AS6" s="1177"/>
      <c r="AT6" s="1177"/>
      <c r="AU6" s="1177"/>
      <c r="AV6" s="1177"/>
      <c r="AX6" s="1166" t="s">
        <v>892</v>
      </c>
      <c r="AY6" s="1166"/>
      <c r="AZ6" s="1166"/>
      <c r="BA6" s="1166"/>
      <c r="BB6" s="1166"/>
      <c r="BC6" s="1166"/>
      <c r="BD6" s="646"/>
      <c r="BE6" s="1086" t="s">
        <v>992</v>
      </c>
      <c r="BF6" s="1086"/>
      <c r="BG6" s="1086"/>
      <c r="BH6" s="1086"/>
      <c r="BI6" s="1086"/>
      <c r="BJ6" s="1086"/>
      <c r="BK6" s="558"/>
      <c r="BL6" s="995" t="s">
        <v>1016</v>
      </c>
      <c r="BM6" s="996"/>
      <c r="BN6" s="996"/>
      <c r="BO6" s="996"/>
      <c r="BP6" s="996"/>
      <c r="BQ6" s="996"/>
      <c r="BR6" s="538"/>
      <c r="BS6" s="1179" t="s">
        <v>980</v>
      </c>
      <c r="BT6" s="1179"/>
      <c r="BU6" s="1179"/>
      <c r="BV6" s="1179"/>
      <c r="BW6" s="1179"/>
      <c r="BX6" s="1179"/>
      <c r="BY6" s="538"/>
      <c r="CA6" s="997" t="s">
        <v>1085</v>
      </c>
      <c r="CB6" s="998"/>
      <c r="CC6" s="998"/>
      <c r="CD6" s="998"/>
      <c r="CE6" s="998"/>
      <c r="CF6" s="998"/>
      <c r="CG6" s="487"/>
      <c r="CH6" s="1197" t="s">
        <v>1019</v>
      </c>
      <c r="CI6" s="1197"/>
      <c r="CJ6" s="1197"/>
      <c r="CK6" s="1197"/>
      <c r="CL6" s="1197"/>
      <c r="CM6" s="1197"/>
      <c r="CN6" s="538"/>
      <c r="CO6" s="1197" t="s">
        <v>1020</v>
      </c>
      <c r="CP6" s="1197"/>
      <c r="CQ6" s="1197"/>
      <c r="CR6" s="1197"/>
      <c r="CS6" s="1197"/>
      <c r="CT6" s="1197"/>
      <c r="CV6" s="1123" t="s">
        <v>989</v>
      </c>
      <c r="CW6" s="1123"/>
      <c r="CX6" s="1123"/>
      <c r="CY6" s="1123"/>
      <c r="CZ6" s="1123"/>
      <c r="DA6" s="1123"/>
      <c r="DC6" s="1166" t="s">
        <v>1046</v>
      </c>
      <c r="DD6" s="1166"/>
      <c r="DE6" s="1166"/>
      <c r="DF6" s="1166"/>
      <c r="DG6" s="1166"/>
      <c r="DH6" s="1166"/>
      <c r="DJ6" s="1136" t="s">
        <v>1039</v>
      </c>
      <c r="DK6" s="1136"/>
      <c r="DL6" s="1136"/>
      <c r="DM6" s="1136"/>
      <c r="DN6" s="1136"/>
      <c r="DO6" s="1136"/>
      <c r="DP6" s="2" t="s">
        <v>1049</v>
      </c>
      <c r="DQ6" s="1181" t="s">
        <v>1023</v>
      </c>
      <c r="DR6" s="1181"/>
      <c r="DS6" s="1181"/>
      <c r="DT6" s="1181"/>
      <c r="DU6" s="1181"/>
      <c r="DV6" s="1181"/>
      <c r="DW6" s="538"/>
      <c r="DX6" s="1128" t="s">
        <v>1071</v>
      </c>
      <c r="DY6" s="1128"/>
      <c r="DZ6" s="1128"/>
      <c r="EA6" s="1128"/>
      <c r="EB6" s="1128"/>
      <c r="EC6" s="1128"/>
      <c r="ED6" s="538"/>
      <c r="EE6" s="1123" t="s">
        <v>1078</v>
      </c>
      <c r="EF6" s="1123"/>
      <c r="EG6" s="1123"/>
      <c r="EH6" s="1123"/>
      <c r="EI6" s="1123"/>
      <c r="EJ6" s="1123"/>
      <c r="EL6" s="1130" t="s">
        <v>1049</v>
      </c>
      <c r="EM6" s="1130"/>
      <c r="EN6" s="1130"/>
      <c r="EO6" s="1130"/>
      <c r="EP6" s="1130"/>
      <c r="EQ6" s="1130"/>
    </row>
    <row r="7" spans="1:147" x14ac:dyDescent="0.2">
      <c r="A7" s="214" t="s">
        <v>787</v>
      </c>
      <c r="B7" s="214"/>
      <c r="C7" s="214"/>
      <c r="D7" s="214"/>
      <c r="E7" s="214"/>
      <c r="F7" s="214"/>
      <c r="G7" s="215"/>
      <c r="H7" s="214" t="s">
        <v>787</v>
      </c>
      <c r="I7" s="214"/>
      <c r="J7" s="214"/>
      <c r="K7" s="214"/>
      <c r="L7" s="214"/>
      <c r="M7" s="214"/>
      <c r="O7" s="214" t="s">
        <v>787</v>
      </c>
      <c r="P7" s="214"/>
      <c r="Q7" s="214"/>
      <c r="R7" s="214"/>
      <c r="S7" s="214"/>
      <c r="T7" s="214"/>
      <c r="V7" s="214" t="s">
        <v>787</v>
      </c>
      <c r="W7" s="214"/>
      <c r="X7" s="214"/>
      <c r="Y7" s="214"/>
      <c r="Z7" s="214"/>
      <c r="AA7" s="214"/>
      <c r="AB7" s="215"/>
      <c r="AC7" s="214" t="s">
        <v>787</v>
      </c>
      <c r="AD7" s="214"/>
      <c r="AE7" s="214"/>
      <c r="AF7" s="214"/>
      <c r="AG7" s="214"/>
      <c r="AH7" s="214"/>
      <c r="AI7" s="215"/>
      <c r="AJ7" s="214" t="s">
        <v>787</v>
      </c>
      <c r="AK7" s="214"/>
      <c r="AL7" s="214"/>
      <c r="AM7" s="214"/>
      <c r="AN7" s="214"/>
      <c r="AO7" s="214"/>
      <c r="AQ7" s="214" t="s">
        <v>787</v>
      </c>
      <c r="AR7" s="214"/>
      <c r="AS7" s="214"/>
      <c r="AT7" s="214"/>
      <c r="AU7" s="214"/>
      <c r="AV7" s="214"/>
      <c r="AX7" s="214" t="s">
        <v>787</v>
      </c>
      <c r="AY7" s="214"/>
      <c r="AZ7" s="214"/>
      <c r="BA7" s="214"/>
      <c r="BB7" s="214"/>
      <c r="BC7" s="214"/>
      <c r="BD7" s="117"/>
      <c r="BE7" s="214" t="s">
        <v>787</v>
      </c>
      <c r="BF7" s="214"/>
      <c r="BG7" s="214"/>
      <c r="BH7" s="214"/>
      <c r="BI7" s="214"/>
      <c r="BJ7" s="214"/>
      <c r="BK7" s="539"/>
      <c r="BL7" s="214" t="s">
        <v>787</v>
      </c>
      <c r="BM7" s="214"/>
      <c r="BN7" s="214"/>
      <c r="BO7" s="214"/>
      <c r="BP7" s="214"/>
      <c r="BQ7" s="214"/>
      <c r="BR7" s="214"/>
      <c r="BS7" s="214" t="s">
        <v>787</v>
      </c>
      <c r="BT7" s="214"/>
      <c r="BU7" s="214"/>
      <c r="BV7" s="214"/>
      <c r="BW7" s="214"/>
      <c r="BX7" s="214"/>
      <c r="BY7" s="214"/>
      <c r="CA7" s="214" t="s">
        <v>787</v>
      </c>
      <c r="CB7" s="214"/>
      <c r="CC7" s="214"/>
      <c r="CD7" s="214"/>
      <c r="CE7" s="214"/>
      <c r="CF7" s="214"/>
      <c r="CG7" s="214"/>
      <c r="CH7" s="214" t="s">
        <v>787</v>
      </c>
      <c r="CI7" s="214"/>
      <c r="CJ7" s="214"/>
      <c r="CK7" s="214"/>
      <c r="CL7" s="214"/>
      <c r="CM7" s="214"/>
      <c r="CN7" s="214"/>
      <c r="CO7" s="214" t="s">
        <v>787</v>
      </c>
      <c r="CP7" s="214"/>
      <c r="CQ7" s="214"/>
      <c r="CR7" s="214"/>
      <c r="CS7" s="214"/>
      <c r="CT7" s="214"/>
      <c r="CV7" s="214" t="s">
        <v>787</v>
      </c>
      <c r="CW7" s="214"/>
      <c r="CX7" s="214"/>
      <c r="CY7" s="214"/>
      <c r="CZ7" s="214"/>
      <c r="DA7" s="214"/>
      <c r="DC7" s="214" t="s">
        <v>787</v>
      </c>
      <c r="DD7" s="214"/>
      <c r="DE7" s="214"/>
      <c r="DF7" s="214"/>
      <c r="DG7" s="214"/>
      <c r="DH7" s="214"/>
      <c r="DJ7" s="214" t="s">
        <v>787</v>
      </c>
      <c r="DK7" s="214"/>
      <c r="DL7" s="214"/>
      <c r="DM7" s="214"/>
      <c r="DN7" s="214"/>
      <c r="DO7" s="214"/>
      <c r="DQ7" s="214" t="s">
        <v>787</v>
      </c>
      <c r="DR7" s="214"/>
      <c r="DS7" s="214"/>
      <c r="DT7" s="214"/>
      <c r="DU7" s="214"/>
      <c r="DV7" s="214"/>
      <c r="DW7" s="214"/>
      <c r="DX7" s="214" t="s">
        <v>787</v>
      </c>
      <c r="DY7" s="214"/>
      <c r="DZ7" s="214"/>
      <c r="EA7" s="214"/>
      <c r="EB7" s="214"/>
      <c r="EC7" s="214"/>
      <c r="ED7" s="214"/>
      <c r="EE7" s="214" t="s">
        <v>787</v>
      </c>
      <c r="EF7" s="214"/>
      <c r="EG7" s="214"/>
      <c r="EH7" s="214"/>
      <c r="EI7" s="214"/>
      <c r="EJ7" s="214"/>
      <c r="EL7" s="214" t="s">
        <v>787</v>
      </c>
      <c r="EM7" s="214"/>
      <c r="EN7" s="214"/>
      <c r="EO7" s="214"/>
      <c r="EP7" s="214"/>
      <c r="EQ7" s="214"/>
    </row>
    <row r="8" spans="1:147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I8" s="215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X8" s="41"/>
      <c r="AY8" s="41"/>
      <c r="AZ8" s="41"/>
      <c r="BA8" s="41"/>
      <c r="BB8" s="41"/>
      <c r="BC8" s="22"/>
      <c r="BD8" s="159"/>
      <c r="BE8" s="41"/>
      <c r="BF8" s="41"/>
      <c r="BG8" s="41"/>
      <c r="BH8" s="41"/>
      <c r="BI8" s="41"/>
      <c r="BJ8" s="22"/>
      <c r="BK8" s="540"/>
      <c r="BL8" s="41"/>
      <c r="BM8" s="41"/>
      <c r="BN8" s="41"/>
      <c r="BO8" s="41"/>
      <c r="BP8" s="41"/>
      <c r="BQ8" s="22"/>
      <c r="BR8" s="22"/>
      <c r="BS8" s="41"/>
      <c r="BT8" s="41"/>
      <c r="BU8" s="41"/>
      <c r="BV8" s="41"/>
      <c r="BW8" s="41"/>
      <c r="BX8" s="22"/>
      <c r="BY8" s="22"/>
      <c r="CA8" s="41"/>
      <c r="CB8" s="41"/>
      <c r="CC8" s="41"/>
      <c r="CD8" s="41"/>
      <c r="CE8" s="41"/>
      <c r="CF8" s="22"/>
      <c r="CG8" s="22"/>
      <c r="CH8" s="41"/>
      <c r="CI8" s="41"/>
      <c r="CJ8" s="41"/>
      <c r="CK8" s="41"/>
      <c r="CL8" s="41"/>
      <c r="CM8" s="22"/>
      <c r="CN8" s="22"/>
      <c r="CO8" s="41"/>
      <c r="CP8" s="41"/>
      <c r="CQ8" s="41"/>
      <c r="CR8" s="41"/>
      <c r="CS8" s="41"/>
      <c r="CT8" s="22"/>
      <c r="CV8" s="41"/>
      <c r="CW8" s="41"/>
      <c r="CX8" s="41"/>
      <c r="CY8" s="41"/>
      <c r="CZ8" s="41"/>
      <c r="DA8" s="22"/>
      <c r="DC8" s="41"/>
      <c r="DD8" s="41"/>
      <c r="DE8" s="41"/>
      <c r="DF8" s="41"/>
      <c r="DG8" s="41"/>
      <c r="DH8" s="22"/>
      <c r="DJ8" s="41"/>
      <c r="DK8" s="41"/>
      <c r="DL8" s="41"/>
      <c r="DM8" s="41"/>
      <c r="DN8" s="41"/>
      <c r="DO8" s="22"/>
      <c r="DQ8" s="41"/>
      <c r="DR8" s="41"/>
      <c r="DS8" s="41"/>
      <c r="DT8" s="41"/>
      <c r="DU8" s="41"/>
      <c r="DV8" s="22"/>
      <c r="DW8" s="22"/>
      <c r="DX8" s="41"/>
      <c r="DY8" s="41"/>
      <c r="DZ8" s="41"/>
      <c r="EA8" s="41"/>
      <c r="EB8" s="41"/>
      <c r="EC8" s="22"/>
      <c r="ED8" s="22"/>
      <c r="EE8" s="41"/>
      <c r="EF8" s="41"/>
      <c r="EG8" s="41"/>
      <c r="EH8" s="41"/>
      <c r="EI8" s="41"/>
      <c r="EJ8" s="22"/>
      <c r="EL8" s="41"/>
      <c r="EM8" s="41"/>
      <c r="EN8" s="41"/>
      <c r="EO8" s="41"/>
      <c r="EP8" s="41"/>
      <c r="EQ8" s="22"/>
    </row>
    <row r="9" spans="1:147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I9" s="215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X9" s="176"/>
      <c r="AY9" s="179" t="s">
        <v>49</v>
      </c>
      <c r="AZ9" s="1059" t="s">
        <v>768</v>
      </c>
      <c r="BA9" s="1059"/>
      <c r="BB9" s="1059"/>
      <c r="BC9" s="1059"/>
      <c r="BD9" s="145"/>
      <c r="BE9" s="176"/>
      <c r="BF9" s="179" t="s">
        <v>49</v>
      </c>
      <c r="BG9" s="1059" t="s">
        <v>768</v>
      </c>
      <c r="BH9" s="1059"/>
      <c r="BI9" s="1059"/>
      <c r="BJ9" s="1059"/>
      <c r="BK9" s="559"/>
      <c r="BL9" s="41"/>
      <c r="BM9" s="43" t="s">
        <v>49</v>
      </c>
      <c r="BN9" s="975" t="s">
        <v>768</v>
      </c>
      <c r="BO9" s="975"/>
      <c r="BP9" s="975"/>
      <c r="BQ9" s="975"/>
      <c r="BR9" s="500"/>
      <c r="BS9" s="41"/>
      <c r="BT9" s="43" t="s">
        <v>49</v>
      </c>
      <c r="BU9" s="975" t="s">
        <v>768</v>
      </c>
      <c r="BV9" s="975"/>
      <c r="BW9" s="975"/>
      <c r="BX9" s="975"/>
      <c r="BY9" s="500"/>
      <c r="CA9" s="176"/>
      <c r="CB9" s="179" t="s">
        <v>49</v>
      </c>
      <c r="CC9" s="1059" t="s">
        <v>768</v>
      </c>
      <c r="CD9" s="1059"/>
      <c r="CE9" s="1059"/>
      <c r="CF9" s="1059"/>
      <c r="CG9" s="145"/>
      <c r="CH9" s="41"/>
      <c r="CI9" s="43" t="s">
        <v>49</v>
      </c>
      <c r="CJ9" s="975" t="s">
        <v>768</v>
      </c>
      <c r="CK9" s="975"/>
      <c r="CL9" s="975"/>
      <c r="CM9" s="975"/>
      <c r="CN9" s="500"/>
      <c r="CO9" s="41"/>
      <c r="CP9" s="43" t="s">
        <v>49</v>
      </c>
      <c r="CQ9" s="975" t="s">
        <v>768</v>
      </c>
      <c r="CR9" s="975"/>
      <c r="CS9" s="975"/>
      <c r="CT9" s="975"/>
      <c r="CV9" s="176"/>
      <c r="CW9" s="179" t="s">
        <v>49</v>
      </c>
      <c r="CX9" s="1059" t="s">
        <v>768</v>
      </c>
      <c r="CY9" s="1059"/>
      <c r="CZ9" s="1059"/>
      <c r="DA9" s="1059"/>
      <c r="DC9" s="176"/>
      <c r="DD9" s="179" t="s">
        <v>49</v>
      </c>
      <c r="DE9" s="1059" t="s">
        <v>768</v>
      </c>
      <c r="DF9" s="1059"/>
      <c r="DG9" s="1059"/>
      <c r="DH9" s="1059"/>
      <c r="DJ9" s="176"/>
      <c r="DK9" s="179" t="s">
        <v>49</v>
      </c>
      <c r="DL9" s="1059" t="s">
        <v>768</v>
      </c>
      <c r="DM9" s="1059"/>
      <c r="DN9" s="1059"/>
      <c r="DO9" s="1059"/>
      <c r="DQ9" s="176"/>
      <c r="DR9" s="179" t="s">
        <v>49</v>
      </c>
      <c r="DS9" s="1059" t="s">
        <v>768</v>
      </c>
      <c r="DT9" s="1059"/>
      <c r="DU9" s="1059"/>
      <c r="DV9" s="1059"/>
      <c r="DW9" s="145"/>
      <c r="DX9" s="176"/>
      <c r="DY9" s="179" t="s">
        <v>49</v>
      </c>
      <c r="DZ9" s="1059" t="s">
        <v>768</v>
      </c>
      <c r="EA9" s="1059"/>
      <c r="EB9" s="1059"/>
      <c r="EC9" s="1059"/>
      <c r="ED9" s="145"/>
      <c r="EE9" s="176"/>
      <c r="EF9" s="179" t="s">
        <v>49</v>
      </c>
      <c r="EG9" s="1059" t="s">
        <v>768</v>
      </c>
      <c r="EH9" s="1059"/>
      <c r="EI9" s="1059"/>
      <c r="EJ9" s="1059"/>
      <c r="EL9" s="176"/>
      <c r="EM9" s="179" t="s">
        <v>49</v>
      </c>
      <c r="EN9" s="1059" t="s">
        <v>768</v>
      </c>
      <c r="EO9" s="1059"/>
      <c r="EP9" s="1059"/>
      <c r="EQ9" s="1059"/>
    </row>
    <row r="10" spans="1:147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I10" s="215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X10" s="176"/>
      <c r="AY10" s="179" t="s">
        <v>50</v>
      </c>
      <c r="AZ10" s="1168" t="s">
        <v>820</v>
      </c>
      <c r="BA10" s="1168"/>
      <c r="BB10" s="1168"/>
      <c r="BC10" s="1168"/>
      <c r="BD10" s="156"/>
      <c r="BE10" s="176"/>
      <c r="BF10" s="179" t="s">
        <v>50</v>
      </c>
      <c r="BG10" s="1168" t="s">
        <v>820</v>
      </c>
      <c r="BH10" s="1168"/>
      <c r="BI10" s="1168"/>
      <c r="BJ10" s="1168"/>
      <c r="BK10" s="559"/>
      <c r="BL10" s="41"/>
      <c r="BM10" s="43" t="s">
        <v>50</v>
      </c>
      <c r="BN10" s="1132" t="s">
        <v>820</v>
      </c>
      <c r="BO10" s="1132"/>
      <c r="BP10" s="1132"/>
      <c r="BQ10" s="1132"/>
      <c r="BR10" s="108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CA10" s="176"/>
      <c r="CB10" s="179" t="s">
        <v>50</v>
      </c>
      <c r="CC10" s="1168" t="s">
        <v>820</v>
      </c>
      <c r="CD10" s="1168"/>
      <c r="CE10" s="1168"/>
      <c r="CF10" s="1168"/>
      <c r="CG10" s="156"/>
      <c r="CH10" s="41"/>
      <c r="CI10" s="43" t="s">
        <v>50</v>
      </c>
      <c r="CJ10" s="1132" t="s">
        <v>820</v>
      </c>
      <c r="CK10" s="1132"/>
      <c r="CL10" s="1132"/>
      <c r="CM10" s="1132"/>
      <c r="CN10" s="108"/>
      <c r="CO10" s="41"/>
      <c r="CP10" s="43" t="s">
        <v>50</v>
      </c>
      <c r="CQ10" s="1132" t="s">
        <v>820</v>
      </c>
      <c r="CR10" s="1132"/>
      <c r="CS10" s="1132"/>
      <c r="CT10" s="1132"/>
      <c r="CV10" s="176"/>
      <c r="CW10" s="179" t="s">
        <v>50</v>
      </c>
      <c r="CX10" s="1168" t="s">
        <v>820</v>
      </c>
      <c r="CY10" s="1168"/>
      <c r="CZ10" s="1168"/>
      <c r="DA10" s="1168"/>
      <c r="DC10" s="176"/>
      <c r="DD10" s="179" t="s">
        <v>50</v>
      </c>
      <c r="DE10" s="1168" t="s">
        <v>820</v>
      </c>
      <c r="DF10" s="1168"/>
      <c r="DG10" s="1168"/>
      <c r="DH10" s="1168"/>
      <c r="DJ10" s="176"/>
      <c r="DK10" s="179" t="s">
        <v>50</v>
      </c>
      <c r="DL10" s="1168" t="s">
        <v>820</v>
      </c>
      <c r="DM10" s="1168"/>
      <c r="DN10" s="1168"/>
      <c r="DO10" s="1168"/>
      <c r="DQ10" s="176"/>
      <c r="DR10" s="179" t="s">
        <v>50</v>
      </c>
      <c r="DS10" s="1168" t="s">
        <v>820</v>
      </c>
      <c r="DT10" s="1168"/>
      <c r="DU10" s="1168"/>
      <c r="DV10" s="1168"/>
      <c r="DW10" s="156"/>
      <c r="DX10" s="176"/>
      <c r="DY10" s="179" t="s">
        <v>50</v>
      </c>
      <c r="DZ10" s="1168" t="s">
        <v>820</v>
      </c>
      <c r="EA10" s="1168"/>
      <c r="EB10" s="1168"/>
      <c r="EC10" s="1168"/>
      <c r="ED10" s="156"/>
      <c r="EE10" s="176"/>
      <c r="EF10" s="179" t="s">
        <v>50</v>
      </c>
      <c r="EG10" s="1168" t="s">
        <v>820</v>
      </c>
      <c r="EH10" s="1168"/>
      <c r="EI10" s="1168"/>
      <c r="EJ10" s="1168"/>
      <c r="EL10" s="176"/>
      <c r="EM10" s="179" t="s">
        <v>50</v>
      </c>
      <c r="EN10" s="1168" t="s">
        <v>820</v>
      </c>
      <c r="EO10" s="1168"/>
      <c r="EP10" s="1168"/>
      <c r="EQ10" s="1168"/>
    </row>
    <row r="11" spans="1:147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I11" s="215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X11" s="176"/>
      <c r="AY11" s="179" t="s">
        <v>0</v>
      </c>
      <c r="AZ11" s="1168" t="s">
        <v>821</v>
      </c>
      <c r="BA11" s="1168"/>
      <c r="BB11" s="1168"/>
      <c r="BC11" s="1168"/>
      <c r="BD11" s="156"/>
      <c r="BE11" s="176"/>
      <c r="BF11" s="179" t="s">
        <v>0</v>
      </c>
      <c r="BG11" s="1168" t="s">
        <v>821</v>
      </c>
      <c r="BH11" s="1168"/>
      <c r="BI11" s="1168"/>
      <c r="BJ11" s="1168"/>
      <c r="BK11" s="559"/>
      <c r="BL11" s="41"/>
      <c r="BM11" s="43" t="s">
        <v>0</v>
      </c>
      <c r="BN11" s="1132" t="s">
        <v>821</v>
      </c>
      <c r="BO11" s="1132"/>
      <c r="BP11" s="1132"/>
      <c r="BQ11" s="1132"/>
      <c r="BR11" s="108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CA11" s="176"/>
      <c r="CB11" s="179" t="s">
        <v>0</v>
      </c>
      <c r="CC11" s="1168" t="s">
        <v>821</v>
      </c>
      <c r="CD11" s="1168"/>
      <c r="CE11" s="1168"/>
      <c r="CF11" s="1168"/>
      <c r="CG11" s="156"/>
      <c r="CH11" s="41"/>
      <c r="CI11" s="43" t="s">
        <v>0</v>
      </c>
      <c r="CJ11" s="1132" t="s">
        <v>821</v>
      </c>
      <c r="CK11" s="1132"/>
      <c r="CL11" s="1132"/>
      <c r="CM11" s="1132"/>
      <c r="CN11" s="108"/>
      <c r="CO11" s="41"/>
      <c r="CP11" s="43" t="s">
        <v>0</v>
      </c>
      <c r="CQ11" s="1132" t="s">
        <v>821</v>
      </c>
      <c r="CR11" s="1132"/>
      <c r="CS11" s="1132"/>
      <c r="CT11" s="1132"/>
      <c r="CV11" s="176"/>
      <c r="CW11" s="179" t="s">
        <v>0</v>
      </c>
      <c r="CX11" s="1168" t="s">
        <v>821</v>
      </c>
      <c r="CY11" s="1168"/>
      <c r="CZ11" s="1168"/>
      <c r="DA11" s="1168"/>
      <c r="DC11" s="176"/>
      <c r="DD11" s="179" t="s">
        <v>0</v>
      </c>
      <c r="DE11" s="1168" t="s">
        <v>821</v>
      </c>
      <c r="DF11" s="1168"/>
      <c r="DG11" s="1168"/>
      <c r="DH11" s="1168"/>
      <c r="DJ11" s="176"/>
      <c r="DK11" s="179" t="s">
        <v>0</v>
      </c>
      <c r="DL11" s="1168" t="s">
        <v>821</v>
      </c>
      <c r="DM11" s="1168"/>
      <c r="DN11" s="1168"/>
      <c r="DO11" s="1168"/>
      <c r="DQ11" s="176"/>
      <c r="DR11" s="179" t="s">
        <v>0</v>
      </c>
      <c r="DS11" s="1168" t="s">
        <v>821</v>
      </c>
      <c r="DT11" s="1168"/>
      <c r="DU11" s="1168"/>
      <c r="DV11" s="1168"/>
      <c r="DW11" s="156"/>
      <c r="DX11" s="176"/>
      <c r="DY11" s="179" t="s">
        <v>0</v>
      </c>
      <c r="DZ11" s="1168" t="s">
        <v>821</v>
      </c>
      <c r="EA11" s="1168"/>
      <c r="EB11" s="1168"/>
      <c r="EC11" s="1168"/>
      <c r="ED11" s="156"/>
      <c r="EE11" s="176"/>
      <c r="EF11" s="179" t="s">
        <v>0</v>
      </c>
      <c r="EG11" s="1168" t="s">
        <v>821</v>
      </c>
      <c r="EH11" s="1168"/>
      <c r="EI11" s="1168"/>
      <c r="EJ11" s="1168"/>
      <c r="EL11" s="176"/>
      <c r="EM11" s="179" t="s">
        <v>0</v>
      </c>
      <c r="EN11" s="1168" t="s">
        <v>821</v>
      </c>
      <c r="EO11" s="1168"/>
      <c r="EP11" s="1168"/>
      <c r="EQ11" s="1168"/>
    </row>
    <row r="12" spans="1:147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I12" s="215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X12" s="176"/>
      <c r="AY12" s="176"/>
      <c r="AZ12" s="176"/>
      <c r="BA12" s="176"/>
      <c r="BB12" s="176"/>
      <c r="BC12" s="159"/>
      <c r="BD12" s="159"/>
      <c r="BE12" s="176"/>
      <c r="BF12" s="176"/>
      <c r="BG12" s="176"/>
      <c r="BH12" s="176"/>
      <c r="BI12" s="176"/>
      <c r="BJ12" s="159"/>
      <c r="BK12" s="540"/>
      <c r="BL12" s="41"/>
      <c r="BM12" s="41"/>
      <c r="BN12" s="41"/>
      <c r="BO12" s="41"/>
      <c r="BP12" s="41"/>
      <c r="BQ12" s="22"/>
      <c r="BR12" s="22"/>
      <c r="BS12" s="41"/>
      <c r="BT12" s="41"/>
      <c r="BU12" s="41"/>
      <c r="BV12" s="41"/>
      <c r="BW12" s="41"/>
      <c r="BX12" s="22"/>
      <c r="BY12" s="22"/>
      <c r="CA12" s="176"/>
      <c r="CB12" s="176"/>
      <c r="CC12" s="176"/>
      <c r="CD12" s="176"/>
      <c r="CE12" s="176"/>
      <c r="CF12" s="159"/>
      <c r="CG12" s="159"/>
      <c r="CH12" s="41"/>
      <c r="CI12" s="41"/>
      <c r="CJ12" s="41"/>
      <c r="CK12" s="41"/>
      <c r="CL12" s="41"/>
      <c r="CM12" s="22"/>
      <c r="CN12" s="22"/>
      <c r="CO12" s="41"/>
      <c r="CP12" s="41"/>
      <c r="CQ12" s="41"/>
      <c r="CR12" s="41"/>
      <c r="CS12" s="41"/>
      <c r="CT12" s="22"/>
      <c r="CV12" s="176"/>
      <c r="CW12" s="176"/>
      <c r="CX12" s="176"/>
      <c r="CY12" s="176"/>
      <c r="CZ12" s="176"/>
      <c r="DA12" s="159"/>
      <c r="DC12" s="176"/>
      <c r="DD12" s="176"/>
      <c r="DE12" s="176"/>
      <c r="DF12" s="176"/>
      <c r="DG12" s="176"/>
      <c r="DH12" s="159"/>
      <c r="DJ12" s="176"/>
      <c r="DK12" s="176"/>
      <c r="DL12" s="176"/>
      <c r="DM12" s="176"/>
      <c r="DN12" s="176"/>
      <c r="DO12" s="159"/>
      <c r="DQ12" s="176"/>
      <c r="DR12" s="176"/>
      <c r="DS12" s="176"/>
      <c r="DT12" s="176"/>
      <c r="DU12" s="176"/>
      <c r="DV12" s="159"/>
      <c r="DW12" s="159"/>
      <c r="DX12" s="176"/>
      <c r="DY12" s="176"/>
      <c r="DZ12" s="176"/>
      <c r="EA12" s="176"/>
      <c r="EB12" s="176"/>
      <c r="EC12" s="159"/>
      <c r="ED12" s="159"/>
      <c r="EE12" s="176"/>
      <c r="EF12" s="176"/>
      <c r="EG12" s="176"/>
      <c r="EH12" s="176"/>
      <c r="EI12" s="176"/>
      <c r="EJ12" s="159"/>
      <c r="EL12" s="176"/>
      <c r="EM12" s="176"/>
      <c r="EN12" s="176"/>
      <c r="EO12" s="176"/>
      <c r="EP12" s="176"/>
      <c r="EQ12" s="159"/>
    </row>
    <row r="13" spans="1:147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I13" s="215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X13" s="1016" t="s">
        <v>1</v>
      </c>
      <c r="AY13" s="1016"/>
      <c r="AZ13" s="1016"/>
      <c r="BA13" s="1016"/>
      <c r="BB13" s="1016"/>
      <c r="BC13" s="1016"/>
      <c r="BD13" s="178"/>
      <c r="BE13" s="1016" t="s">
        <v>1</v>
      </c>
      <c r="BF13" s="1016"/>
      <c r="BG13" s="1016"/>
      <c r="BH13" s="1016"/>
      <c r="BI13" s="1016"/>
      <c r="BJ13" s="1016"/>
      <c r="BK13" s="541"/>
      <c r="BL13" s="938" t="s">
        <v>1</v>
      </c>
      <c r="BM13" s="938"/>
      <c r="BN13" s="938"/>
      <c r="BO13" s="938"/>
      <c r="BP13" s="938"/>
      <c r="BQ13" s="938"/>
      <c r="BR13" s="52"/>
      <c r="BS13" s="938" t="s">
        <v>1</v>
      </c>
      <c r="BT13" s="938"/>
      <c r="BU13" s="938"/>
      <c r="BV13" s="938"/>
      <c r="BW13" s="938"/>
      <c r="BX13" s="938"/>
      <c r="BY13" s="52"/>
      <c r="CA13" s="1016" t="s">
        <v>1</v>
      </c>
      <c r="CB13" s="1016"/>
      <c r="CC13" s="1016"/>
      <c r="CD13" s="1016"/>
      <c r="CE13" s="1016"/>
      <c r="CF13" s="1016"/>
      <c r="CG13" s="178"/>
      <c r="CH13" s="938" t="s">
        <v>1</v>
      </c>
      <c r="CI13" s="938"/>
      <c r="CJ13" s="938"/>
      <c r="CK13" s="938"/>
      <c r="CL13" s="938"/>
      <c r="CM13" s="938"/>
      <c r="CN13" s="52"/>
      <c r="CO13" s="938" t="s">
        <v>1</v>
      </c>
      <c r="CP13" s="938"/>
      <c r="CQ13" s="938"/>
      <c r="CR13" s="938"/>
      <c r="CS13" s="938"/>
      <c r="CT13" s="938"/>
      <c r="CV13" s="1016" t="s">
        <v>1</v>
      </c>
      <c r="CW13" s="1016"/>
      <c r="CX13" s="1016"/>
      <c r="CY13" s="1016"/>
      <c r="CZ13" s="1016"/>
      <c r="DA13" s="1016"/>
      <c r="DC13" s="1016" t="s">
        <v>1</v>
      </c>
      <c r="DD13" s="1016"/>
      <c r="DE13" s="1016"/>
      <c r="DF13" s="1016"/>
      <c r="DG13" s="1016"/>
      <c r="DH13" s="1016"/>
      <c r="DJ13" s="1016" t="s">
        <v>1</v>
      </c>
      <c r="DK13" s="1016"/>
      <c r="DL13" s="1016"/>
      <c r="DM13" s="1016"/>
      <c r="DN13" s="1016"/>
      <c r="DO13" s="1016"/>
      <c r="DQ13" s="1016" t="s">
        <v>1</v>
      </c>
      <c r="DR13" s="1016"/>
      <c r="DS13" s="1016"/>
      <c r="DT13" s="1016"/>
      <c r="DU13" s="1016"/>
      <c r="DV13" s="1016"/>
      <c r="DW13" s="178"/>
      <c r="DX13" s="1016" t="s">
        <v>1</v>
      </c>
      <c r="DY13" s="1016"/>
      <c r="DZ13" s="1016"/>
      <c r="EA13" s="1016"/>
      <c r="EB13" s="1016"/>
      <c r="EC13" s="1016"/>
      <c r="ED13" s="178"/>
      <c r="EE13" s="1016" t="s">
        <v>1</v>
      </c>
      <c r="EF13" s="1016"/>
      <c r="EG13" s="1016"/>
      <c r="EH13" s="1016"/>
      <c r="EI13" s="1016"/>
      <c r="EJ13" s="1016"/>
      <c r="EL13" s="1016" t="s">
        <v>1</v>
      </c>
      <c r="EM13" s="1016"/>
      <c r="EN13" s="1016"/>
      <c r="EO13" s="1016"/>
      <c r="EP13" s="1016"/>
      <c r="EQ13" s="1016"/>
    </row>
    <row r="14" spans="1:147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I14" s="215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X14" s="155" t="s">
        <v>22</v>
      </c>
      <c r="AY14" s="165" t="s">
        <v>2</v>
      </c>
      <c r="AZ14" s="166"/>
      <c r="BA14" s="166"/>
      <c r="BB14" s="166"/>
      <c r="BC14" s="183"/>
      <c r="BD14" s="201"/>
      <c r="BE14" s="155" t="s">
        <v>22</v>
      </c>
      <c r="BF14" s="165" t="s">
        <v>2</v>
      </c>
      <c r="BG14" s="166"/>
      <c r="BH14" s="166"/>
      <c r="BI14" s="166"/>
      <c r="BJ14" s="183"/>
      <c r="BK14" s="555"/>
      <c r="BL14" s="10" t="s">
        <v>22</v>
      </c>
      <c r="BM14" s="105" t="s">
        <v>2</v>
      </c>
      <c r="BN14" s="106"/>
      <c r="BO14" s="106"/>
      <c r="BP14" s="106"/>
      <c r="BQ14" s="489"/>
      <c r="BR14" s="31"/>
      <c r="BS14" s="10" t="s">
        <v>22</v>
      </c>
      <c r="BT14" s="105" t="s">
        <v>2</v>
      </c>
      <c r="BU14" s="106"/>
      <c r="BV14" s="106"/>
      <c r="BW14" s="106"/>
      <c r="BX14" s="489"/>
      <c r="BY14" s="31"/>
      <c r="CA14" s="155" t="s">
        <v>22</v>
      </c>
      <c r="CB14" s="165" t="s">
        <v>2</v>
      </c>
      <c r="CC14" s="166"/>
      <c r="CD14" s="166"/>
      <c r="CE14" s="166"/>
      <c r="CF14" s="183"/>
      <c r="CG14" s="201"/>
      <c r="CH14" s="10" t="s">
        <v>22</v>
      </c>
      <c r="CI14" s="105" t="s">
        <v>2</v>
      </c>
      <c r="CJ14" s="106"/>
      <c r="CK14" s="106"/>
      <c r="CL14" s="106"/>
      <c r="CM14" s="489"/>
      <c r="CN14" s="31"/>
      <c r="CO14" s="10" t="s">
        <v>22</v>
      </c>
      <c r="CP14" s="105" t="s">
        <v>2</v>
      </c>
      <c r="CQ14" s="106"/>
      <c r="CR14" s="106"/>
      <c r="CS14" s="106"/>
      <c r="CT14" s="489"/>
      <c r="CV14" s="155" t="s">
        <v>22</v>
      </c>
      <c r="CW14" s="165" t="s">
        <v>2</v>
      </c>
      <c r="CX14" s="166"/>
      <c r="CY14" s="166"/>
      <c r="CZ14" s="166"/>
      <c r="DA14" s="183"/>
      <c r="DC14" s="155" t="s">
        <v>22</v>
      </c>
      <c r="DD14" s="165" t="s">
        <v>2</v>
      </c>
      <c r="DE14" s="166"/>
      <c r="DF14" s="166"/>
      <c r="DG14" s="166"/>
      <c r="DH14" s="183"/>
      <c r="DJ14" s="155" t="s">
        <v>22</v>
      </c>
      <c r="DK14" s="165" t="s">
        <v>2</v>
      </c>
      <c r="DL14" s="166"/>
      <c r="DM14" s="166"/>
      <c r="DN14" s="166"/>
      <c r="DO14" s="183"/>
      <c r="DQ14" s="155" t="s">
        <v>22</v>
      </c>
      <c r="DR14" s="165" t="s">
        <v>2</v>
      </c>
      <c r="DS14" s="166"/>
      <c r="DT14" s="166"/>
      <c r="DU14" s="166"/>
      <c r="DV14" s="183"/>
      <c r="DW14" s="201"/>
      <c r="DX14" s="155" t="s">
        <v>22</v>
      </c>
      <c r="DY14" s="165" t="s">
        <v>2</v>
      </c>
      <c r="DZ14" s="166"/>
      <c r="EA14" s="166"/>
      <c r="EB14" s="166"/>
      <c r="EC14" s="183"/>
      <c r="ED14" s="201"/>
      <c r="EE14" s="155" t="s">
        <v>22</v>
      </c>
      <c r="EF14" s="165" t="s">
        <v>2</v>
      </c>
      <c r="EG14" s="166"/>
      <c r="EH14" s="166"/>
      <c r="EI14" s="166"/>
      <c r="EJ14" s="183"/>
      <c r="EL14" s="155" t="s">
        <v>22</v>
      </c>
      <c r="EM14" s="165" t="s">
        <v>2</v>
      </c>
      <c r="EN14" s="166"/>
      <c r="EO14" s="166"/>
      <c r="EP14" s="166"/>
      <c r="EQ14" s="183"/>
    </row>
    <row r="15" spans="1:147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I15" s="215"/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56"/>
      <c r="BE15" s="155" t="s">
        <v>23</v>
      </c>
      <c r="BF15" s="184" t="s">
        <v>3</v>
      </c>
      <c r="BG15" s="185"/>
      <c r="BH15" s="185"/>
      <c r="BI15" s="185"/>
      <c r="BJ15" s="155" t="s">
        <v>174</v>
      </c>
      <c r="BK15" s="559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R15" s="108"/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CA15" s="155" t="s">
        <v>23</v>
      </c>
      <c r="CB15" s="184" t="s">
        <v>3</v>
      </c>
      <c r="CC15" s="185"/>
      <c r="CD15" s="185"/>
      <c r="CE15" s="185"/>
      <c r="CF15" s="155" t="s">
        <v>174</v>
      </c>
      <c r="CG15" s="156"/>
      <c r="CH15" s="10" t="s">
        <v>23</v>
      </c>
      <c r="CI15" s="496" t="s">
        <v>3</v>
      </c>
      <c r="CJ15" s="610"/>
      <c r="CK15" s="610"/>
      <c r="CL15" s="610"/>
      <c r="CM15" s="10" t="s">
        <v>174</v>
      </c>
      <c r="CN15" s="108"/>
      <c r="CO15" s="10" t="s">
        <v>23</v>
      </c>
      <c r="CP15" s="496" t="s">
        <v>3</v>
      </c>
      <c r="CQ15" s="610"/>
      <c r="CR15" s="610"/>
      <c r="CS15" s="610"/>
      <c r="CT15" s="10" t="s">
        <v>174</v>
      </c>
      <c r="CV15" s="155" t="s">
        <v>23</v>
      </c>
      <c r="CW15" s="184" t="s">
        <v>3</v>
      </c>
      <c r="CX15" s="185"/>
      <c r="CY15" s="185"/>
      <c r="CZ15" s="185"/>
      <c r="DA15" s="155" t="s">
        <v>174</v>
      </c>
      <c r="DC15" s="155" t="s">
        <v>23</v>
      </c>
      <c r="DD15" s="184" t="s">
        <v>3</v>
      </c>
      <c r="DE15" s="185"/>
      <c r="DF15" s="185"/>
      <c r="DG15" s="185"/>
      <c r="DH15" s="155" t="s">
        <v>174</v>
      </c>
      <c r="DJ15" s="155" t="s">
        <v>23</v>
      </c>
      <c r="DK15" s="184" t="s">
        <v>3</v>
      </c>
      <c r="DL15" s="185"/>
      <c r="DM15" s="185"/>
      <c r="DN15" s="185"/>
      <c r="DO15" s="155" t="s">
        <v>174</v>
      </c>
      <c r="DQ15" s="155" t="s">
        <v>23</v>
      </c>
      <c r="DR15" s="184" t="s">
        <v>3</v>
      </c>
      <c r="DS15" s="185"/>
      <c r="DT15" s="185"/>
      <c r="DU15" s="185"/>
      <c r="DV15" s="155" t="s">
        <v>174</v>
      </c>
      <c r="DW15" s="156"/>
      <c r="DX15" s="155" t="s">
        <v>23</v>
      </c>
      <c r="DY15" s="184" t="s">
        <v>3</v>
      </c>
      <c r="DZ15" s="185"/>
      <c r="EA15" s="185"/>
      <c r="EB15" s="185"/>
      <c r="EC15" s="155" t="s">
        <v>174</v>
      </c>
      <c r="ED15" s="156"/>
      <c r="EE15" s="155" t="s">
        <v>23</v>
      </c>
      <c r="EF15" s="184" t="s">
        <v>3</v>
      </c>
      <c r="EG15" s="185"/>
      <c r="EH15" s="185"/>
      <c r="EI15" s="185"/>
      <c r="EJ15" s="155" t="s">
        <v>174</v>
      </c>
      <c r="EL15" s="155" t="s">
        <v>23</v>
      </c>
      <c r="EM15" s="184" t="s">
        <v>3</v>
      </c>
      <c r="EN15" s="185"/>
      <c r="EO15" s="185"/>
      <c r="EP15" s="185"/>
      <c r="EQ15" s="155" t="s">
        <v>174</v>
      </c>
    </row>
    <row r="16" spans="1:147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4" t="s">
        <v>843</v>
      </c>
      <c r="AI16" s="215"/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426"/>
      <c r="BE16" s="163" t="s">
        <v>24</v>
      </c>
      <c r="BF16" s="186" t="s">
        <v>101</v>
      </c>
      <c r="BG16" s="187"/>
      <c r="BH16" s="187"/>
      <c r="BI16" s="188"/>
      <c r="BJ16" s="320" t="s">
        <v>879</v>
      </c>
      <c r="BK16" s="560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R16" s="523"/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CA16" s="163" t="s">
        <v>24</v>
      </c>
      <c r="CB16" s="186" t="s">
        <v>101</v>
      </c>
      <c r="CC16" s="187"/>
      <c r="CD16" s="187"/>
      <c r="CE16" s="188"/>
      <c r="CF16" s="320" t="s">
        <v>879</v>
      </c>
      <c r="CG16" s="426"/>
      <c r="CH16" s="24" t="s">
        <v>24</v>
      </c>
      <c r="CI16" s="492" t="s">
        <v>101</v>
      </c>
      <c r="CJ16" s="493"/>
      <c r="CK16" s="493"/>
      <c r="CL16" s="494"/>
      <c r="CM16" s="584" t="s">
        <v>879</v>
      </c>
      <c r="CN16" s="523"/>
      <c r="CO16" s="24" t="s">
        <v>24</v>
      </c>
      <c r="CP16" s="492" t="s">
        <v>101</v>
      </c>
      <c r="CQ16" s="493"/>
      <c r="CR16" s="493"/>
      <c r="CS16" s="494"/>
      <c r="CT16" s="584" t="s">
        <v>879</v>
      </c>
      <c r="CV16" s="163" t="s">
        <v>24</v>
      </c>
      <c r="CW16" s="186" t="s">
        <v>101</v>
      </c>
      <c r="CX16" s="187"/>
      <c r="CY16" s="187"/>
      <c r="CZ16" s="188"/>
      <c r="DA16" s="320" t="s">
        <v>879</v>
      </c>
      <c r="DC16" s="163" t="s">
        <v>24</v>
      </c>
      <c r="DD16" s="186" t="s">
        <v>101</v>
      </c>
      <c r="DE16" s="187"/>
      <c r="DF16" s="187"/>
      <c r="DG16" s="188"/>
      <c r="DH16" s="320" t="s">
        <v>879</v>
      </c>
      <c r="DJ16" s="163" t="s">
        <v>24</v>
      </c>
      <c r="DK16" s="186" t="s">
        <v>101</v>
      </c>
      <c r="DL16" s="187"/>
      <c r="DM16" s="187"/>
      <c r="DN16" s="188"/>
      <c r="DO16" s="320" t="s">
        <v>1047</v>
      </c>
      <c r="DQ16" s="163" t="s">
        <v>24</v>
      </c>
      <c r="DR16" s="186" t="s">
        <v>101</v>
      </c>
      <c r="DS16" s="187"/>
      <c r="DT16" s="187"/>
      <c r="DU16" s="188"/>
      <c r="DV16" s="320" t="s">
        <v>1047</v>
      </c>
      <c r="DW16" s="426"/>
      <c r="DX16" s="163" t="s">
        <v>24</v>
      </c>
      <c r="DY16" s="186" t="s">
        <v>101</v>
      </c>
      <c r="DZ16" s="187"/>
      <c r="EA16" s="187"/>
      <c r="EB16" s="188"/>
      <c r="EC16" s="320" t="s">
        <v>1047</v>
      </c>
      <c r="ED16" s="426"/>
      <c r="EE16" s="163" t="s">
        <v>24</v>
      </c>
      <c r="EF16" s="186" t="s">
        <v>101</v>
      </c>
      <c r="EG16" s="187"/>
      <c r="EH16" s="187"/>
      <c r="EI16" s="188"/>
      <c r="EJ16" s="320" t="s">
        <v>1047</v>
      </c>
      <c r="EL16" s="163" t="s">
        <v>24</v>
      </c>
      <c r="EM16" s="186" t="s">
        <v>101</v>
      </c>
      <c r="EN16" s="187"/>
      <c r="EO16" s="187"/>
      <c r="EP16" s="188"/>
      <c r="EQ16" s="320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I17" s="215"/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56"/>
      <c r="BE17" s="155" t="s">
        <v>25</v>
      </c>
      <c r="BF17" s="189" t="s">
        <v>710</v>
      </c>
      <c r="BG17" s="190"/>
      <c r="BH17" s="190"/>
      <c r="BI17" s="190"/>
      <c r="BJ17" s="155">
        <v>12</v>
      </c>
      <c r="BK17" s="559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R17" s="108"/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CA17" s="155" t="s">
        <v>25</v>
      </c>
      <c r="CB17" s="189" t="s">
        <v>710</v>
      </c>
      <c r="CC17" s="190"/>
      <c r="CD17" s="190"/>
      <c r="CE17" s="190"/>
      <c r="CF17" s="155">
        <v>12</v>
      </c>
      <c r="CG17" s="156"/>
      <c r="CH17" s="10" t="s">
        <v>25</v>
      </c>
      <c r="CI17" s="497" t="s">
        <v>710</v>
      </c>
      <c r="CJ17" s="611"/>
      <c r="CK17" s="611"/>
      <c r="CL17" s="611"/>
      <c r="CM17" s="10">
        <v>12</v>
      </c>
      <c r="CN17" s="108"/>
      <c r="CO17" s="10" t="s">
        <v>25</v>
      </c>
      <c r="CP17" s="497" t="s">
        <v>710</v>
      </c>
      <c r="CQ17" s="611"/>
      <c r="CR17" s="611"/>
      <c r="CS17" s="611"/>
      <c r="CT17" s="10">
        <v>12</v>
      </c>
      <c r="CV17" s="155" t="s">
        <v>25</v>
      </c>
      <c r="CW17" s="189" t="s">
        <v>710</v>
      </c>
      <c r="CX17" s="190"/>
      <c r="CY17" s="190"/>
      <c r="CZ17" s="190"/>
      <c r="DA17" s="155">
        <v>12</v>
      </c>
      <c r="DC17" s="155" t="s">
        <v>25</v>
      </c>
      <c r="DD17" s="189" t="s">
        <v>710</v>
      </c>
      <c r="DE17" s="190"/>
      <c r="DF17" s="190"/>
      <c r="DG17" s="190"/>
      <c r="DH17" s="155">
        <v>12</v>
      </c>
      <c r="DJ17" s="155" t="s">
        <v>25</v>
      </c>
      <c r="DK17" s="189" t="s">
        <v>710</v>
      </c>
      <c r="DL17" s="190"/>
      <c r="DM17" s="190"/>
      <c r="DN17" s="190"/>
      <c r="DO17" s="155">
        <v>12</v>
      </c>
      <c r="DQ17" s="155" t="s">
        <v>25</v>
      </c>
      <c r="DR17" s="189" t="s">
        <v>710</v>
      </c>
      <c r="DS17" s="190"/>
      <c r="DT17" s="190"/>
      <c r="DU17" s="190"/>
      <c r="DV17" s="155">
        <v>12</v>
      </c>
      <c r="DW17" s="156"/>
      <c r="DX17" s="155" t="s">
        <v>25</v>
      </c>
      <c r="DY17" s="189" t="s">
        <v>710</v>
      </c>
      <c r="DZ17" s="190"/>
      <c r="EA17" s="190"/>
      <c r="EB17" s="190"/>
      <c r="EC17" s="155">
        <v>12</v>
      </c>
      <c r="ED17" s="156"/>
      <c r="EE17" s="155" t="s">
        <v>25</v>
      </c>
      <c r="EF17" s="189" t="s">
        <v>710</v>
      </c>
      <c r="EG17" s="190"/>
      <c r="EH17" s="190"/>
      <c r="EI17" s="190"/>
      <c r="EJ17" s="155">
        <v>12</v>
      </c>
      <c r="EL17" s="155" t="s">
        <v>25</v>
      </c>
      <c r="EM17" s="189" t="s">
        <v>710</v>
      </c>
      <c r="EN17" s="190"/>
      <c r="EO17" s="190"/>
      <c r="EP17" s="190"/>
      <c r="EQ17" s="155">
        <v>12</v>
      </c>
    </row>
    <row r="18" spans="1:147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I18" s="215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X18" s="176"/>
      <c r="AY18" s="176"/>
      <c r="AZ18" s="176"/>
      <c r="BA18" s="176"/>
      <c r="BB18" s="176"/>
      <c r="BC18" s="159"/>
      <c r="BD18" s="159"/>
      <c r="BE18" s="176"/>
      <c r="BF18" s="176"/>
      <c r="BG18" s="176"/>
      <c r="BH18" s="176"/>
      <c r="BI18" s="176"/>
      <c r="BJ18" s="159"/>
      <c r="BK18" s="540"/>
      <c r="BL18" s="41"/>
      <c r="BM18" s="41"/>
      <c r="BN18" s="41"/>
      <c r="BO18" s="41"/>
      <c r="BP18" s="41"/>
      <c r="BQ18" s="22"/>
      <c r="BR18" s="22"/>
      <c r="BS18" s="41"/>
      <c r="BT18" s="41"/>
      <c r="BU18" s="41"/>
      <c r="BV18" s="41"/>
      <c r="BW18" s="41"/>
      <c r="BX18" s="22"/>
      <c r="BY18" s="22"/>
      <c r="CA18" s="176"/>
      <c r="CB18" s="176"/>
      <c r="CC18" s="176"/>
      <c r="CD18" s="176"/>
      <c r="CE18" s="176"/>
      <c r="CF18" s="159"/>
      <c r="CG18" s="159"/>
      <c r="CH18" s="41"/>
      <c r="CI18" s="41"/>
      <c r="CJ18" s="41"/>
      <c r="CK18" s="41"/>
      <c r="CL18" s="41"/>
      <c r="CM18" s="22"/>
      <c r="CN18" s="22"/>
      <c r="CO18" s="41"/>
      <c r="CP18" s="41"/>
      <c r="CQ18" s="41"/>
      <c r="CR18" s="41"/>
      <c r="CS18" s="41"/>
      <c r="CT18" s="22"/>
      <c r="CV18" s="176"/>
      <c r="CW18" s="176"/>
      <c r="CX18" s="176"/>
      <c r="CY18" s="176"/>
      <c r="CZ18" s="176"/>
      <c r="DA18" s="159"/>
      <c r="DC18" s="176"/>
      <c r="DD18" s="176"/>
      <c r="DE18" s="176"/>
      <c r="DF18" s="176"/>
      <c r="DG18" s="176"/>
      <c r="DH18" s="159"/>
      <c r="DJ18" s="176"/>
      <c r="DK18" s="176"/>
      <c r="DL18" s="176"/>
      <c r="DM18" s="176"/>
      <c r="DN18" s="176"/>
      <c r="DO18" s="159"/>
      <c r="DQ18" s="176"/>
      <c r="DR18" s="176"/>
      <c r="DS18" s="176"/>
      <c r="DT18" s="176"/>
      <c r="DU18" s="176"/>
      <c r="DV18" s="159"/>
      <c r="DW18" s="159"/>
      <c r="DX18" s="176"/>
      <c r="DY18" s="176"/>
      <c r="DZ18" s="176"/>
      <c r="EA18" s="176"/>
      <c r="EB18" s="176"/>
      <c r="EC18" s="159"/>
      <c r="ED18" s="159"/>
      <c r="EE18" s="176"/>
      <c r="EF18" s="176"/>
      <c r="EG18" s="176"/>
      <c r="EH18" s="176"/>
      <c r="EI18" s="176"/>
      <c r="EJ18" s="159"/>
      <c r="EL18" s="176"/>
      <c r="EM18" s="176"/>
      <c r="EN18" s="176"/>
      <c r="EO18" s="176"/>
      <c r="EP18" s="176"/>
      <c r="EQ18" s="159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I19" s="215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X19" s="1016" t="s">
        <v>26</v>
      </c>
      <c r="AY19" s="1016"/>
      <c r="AZ19" s="1016"/>
      <c r="BA19" s="1016"/>
      <c r="BB19" s="1016"/>
      <c r="BC19" s="1016"/>
      <c r="BD19" s="178"/>
      <c r="BE19" s="1016" t="s">
        <v>26</v>
      </c>
      <c r="BF19" s="1016"/>
      <c r="BG19" s="1016"/>
      <c r="BH19" s="1016"/>
      <c r="BI19" s="1016"/>
      <c r="BJ19" s="1016"/>
      <c r="BK19" s="541"/>
      <c r="BL19" s="938" t="s">
        <v>26</v>
      </c>
      <c r="BM19" s="938"/>
      <c r="BN19" s="938"/>
      <c r="BO19" s="938"/>
      <c r="BP19" s="938"/>
      <c r="BQ19" s="938"/>
      <c r="BR19" s="52"/>
      <c r="BS19" s="938" t="s">
        <v>26</v>
      </c>
      <c r="BT19" s="938"/>
      <c r="BU19" s="938"/>
      <c r="BV19" s="938"/>
      <c r="BW19" s="938"/>
      <c r="BX19" s="938"/>
      <c r="BY19" s="52"/>
      <c r="CA19" s="1016" t="s">
        <v>26</v>
      </c>
      <c r="CB19" s="1016"/>
      <c r="CC19" s="1016"/>
      <c r="CD19" s="1016"/>
      <c r="CE19" s="1016"/>
      <c r="CF19" s="1016"/>
      <c r="CG19" s="178"/>
      <c r="CH19" s="938" t="s">
        <v>26</v>
      </c>
      <c r="CI19" s="938"/>
      <c r="CJ19" s="938"/>
      <c r="CK19" s="938"/>
      <c r="CL19" s="938"/>
      <c r="CM19" s="938"/>
      <c r="CN19" s="52"/>
      <c r="CO19" s="938" t="s">
        <v>26</v>
      </c>
      <c r="CP19" s="938"/>
      <c r="CQ19" s="938"/>
      <c r="CR19" s="938"/>
      <c r="CS19" s="938"/>
      <c r="CT19" s="938"/>
      <c r="CV19" s="1016" t="s">
        <v>26</v>
      </c>
      <c r="CW19" s="1016"/>
      <c r="CX19" s="1016"/>
      <c r="CY19" s="1016"/>
      <c r="CZ19" s="1016"/>
      <c r="DA19" s="1016"/>
      <c r="DC19" s="1016" t="s">
        <v>26</v>
      </c>
      <c r="DD19" s="1016"/>
      <c r="DE19" s="1016"/>
      <c r="DF19" s="1016"/>
      <c r="DG19" s="1016"/>
      <c r="DH19" s="1016"/>
      <c r="DJ19" s="1016" t="s">
        <v>26</v>
      </c>
      <c r="DK19" s="1016"/>
      <c r="DL19" s="1016"/>
      <c r="DM19" s="1016"/>
      <c r="DN19" s="1016"/>
      <c r="DO19" s="1016"/>
      <c r="DQ19" s="1016" t="s">
        <v>26</v>
      </c>
      <c r="DR19" s="1016"/>
      <c r="DS19" s="1016"/>
      <c r="DT19" s="1016"/>
      <c r="DU19" s="1016"/>
      <c r="DV19" s="1016"/>
      <c r="DW19" s="178"/>
      <c r="DX19" s="1016" t="s">
        <v>26</v>
      </c>
      <c r="DY19" s="1016"/>
      <c r="DZ19" s="1016"/>
      <c r="EA19" s="1016"/>
      <c r="EB19" s="1016"/>
      <c r="EC19" s="1016"/>
      <c r="ED19" s="178"/>
      <c r="EE19" s="1016" t="s">
        <v>26</v>
      </c>
      <c r="EF19" s="1016"/>
      <c r="EG19" s="1016"/>
      <c r="EH19" s="1016"/>
      <c r="EI19" s="1016"/>
      <c r="EJ19" s="1016"/>
      <c r="EL19" s="1016" t="s">
        <v>26</v>
      </c>
      <c r="EM19" s="1016"/>
      <c r="EN19" s="1016"/>
      <c r="EO19" s="1016"/>
      <c r="EP19" s="1016"/>
      <c r="EQ19" s="1016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I20" s="215"/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178"/>
      <c r="BE20" s="1021" t="s">
        <v>27</v>
      </c>
      <c r="BF20" s="1060"/>
      <c r="BG20" s="1026"/>
      <c r="BH20" s="1021" t="s">
        <v>102</v>
      </c>
      <c r="BI20" s="1026"/>
      <c r="BJ20" s="113" t="s">
        <v>95</v>
      </c>
      <c r="BK20" s="541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R20" s="52"/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CA20" s="1021" t="s">
        <v>27</v>
      </c>
      <c r="CB20" s="1060"/>
      <c r="CC20" s="1026"/>
      <c r="CD20" s="1021" t="s">
        <v>102</v>
      </c>
      <c r="CE20" s="1026"/>
      <c r="CF20" s="113" t="s">
        <v>95</v>
      </c>
      <c r="CG20" s="178"/>
      <c r="CH20" s="922" t="s">
        <v>27</v>
      </c>
      <c r="CI20" s="976"/>
      <c r="CJ20" s="960"/>
      <c r="CK20" s="922" t="s">
        <v>102</v>
      </c>
      <c r="CL20" s="960"/>
      <c r="CM20" s="51" t="s">
        <v>95</v>
      </c>
      <c r="CN20" s="52"/>
      <c r="CO20" s="922" t="s">
        <v>27</v>
      </c>
      <c r="CP20" s="976"/>
      <c r="CQ20" s="960"/>
      <c r="CR20" s="922" t="s">
        <v>102</v>
      </c>
      <c r="CS20" s="960"/>
      <c r="CT20" s="51" t="s">
        <v>95</v>
      </c>
      <c r="CV20" s="1021" t="s">
        <v>27</v>
      </c>
      <c r="CW20" s="1060"/>
      <c r="CX20" s="1026"/>
      <c r="CY20" s="1021" t="s">
        <v>102</v>
      </c>
      <c r="CZ20" s="1026"/>
      <c r="DA20" s="113" t="s">
        <v>95</v>
      </c>
      <c r="DC20" s="1021" t="s">
        <v>27</v>
      </c>
      <c r="DD20" s="1060"/>
      <c r="DE20" s="1026"/>
      <c r="DF20" s="1021" t="s">
        <v>102</v>
      </c>
      <c r="DG20" s="1026"/>
      <c r="DH20" s="113" t="s">
        <v>95</v>
      </c>
      <c r="DJ20" s="1021" t="s">
        <v>27</v>
      </c>
      <c r="DK20" s="1060"/>
      <c r="DL20" s="1026"/>
      <c r="DM20" s="1021" t="s">
        <v>102</v>
      </c>
      <c r="DN20" s="1026"/>
      <c r="DO20" s="113" t="s">
        <v>95</v>
      </c>
      <c r="DQ20" s="1021" t="s">
        <v>27</v>
      </c>
      <c r="DR20" s="1060"/>
      <c r="DS20" s="1026"/>
      <c r="DT20" s="1021" t="s">
        <v>102</v>
      </c>
      <c r="DU20" s="1026"/>
      <c r="DV20" s="113" t="s">
        <v>95</v>
      </c>
      <c r="DW20" s="178"/>
      <c r="DX20" s="1021" t="s">
        <v>27</v>
      </c>
      <c r="DY20" s="1060"/>
      <c r="DZ20" s="1026"/>
      <c r="EA20" s="1021" t="s">
        <v>102</v>
      </c>
      <c r="EB20" s="1026"/>
      <c r="EC20" s="113" t="s">
        <v>95</v>
      </c>
      <c r="ED20" s="178"/>
      <c r="EE20" s="1021" t="s">
        <v>27</v>
      </c>
      <c r="EF20" s="1060"/>
      <c r="EG20" s="1026"/>
      <c r="EH20" s="1021" t="s">
        <v>102</v>
      </c>
      <c r="EI20" s="1026"/>
      <c r="EJ20" s="113" t="s">
        <v>95</v>
      </c>
      <c r="EL20" s="1021" t="s">
        <v>27</v>
      </c>
      <c r="EM20" s="1060"/>
      <c r="EN20" s="1026"/>
      <c r="EO20" s="1021" t="s">
        <v>102</v>
      </c>
      <c r="EP20" s="1026"/>
      <c r="EQ20" s="113" t="s">
        <v>95</v>
      </c>
    </row>
    <row r="21" spans="1:147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1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1</v>
      </c>
      <c r="O21" s="1021" t="s">
        <v>143</v>
      </c>
      <c r="P21" s="1060"/>
      <c r="Q21" s="1061"/>
      <c r="R21" s="1016" t="s">
        <v>144</v>
      </c>
      <c r="S21" s="1062"/>
      <c r="T21" s="113">
        <v>1</v>
      </c>
      <c r="V21" s="1021" t="s">
        <v>143</v>
      </c>
      <c r="W21" s="1060"/>
      <c r="X21" s="1061"/>
      <c r="Y21" s="1016" t="s">
        <v>144</v>
      </c>
      <c r="Z21" s="1062"/>
      <c r="AA21" s="113">
        <v>1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1</v>
      </c>
      <c r="AI21" s="215"/>
      <c r="AJ21" s="1021" t="s">
        <v>143</v>
      </c>
      <c r="AK21" s="1060"/>
      <c r="AL21" s="1061"/>
      <c r="AM21" s="1016" t="s">
        <v>144</v>
      </c>
      <c r="AN21" s="1062"/>
      <c r="AO21" s="113">
        <v>1</v>
      </c>
      <c r="AQ21" s="1021" t="s">
        <v>143</v>
      </c>
      <c r="AR21" s="1060"/>
      <c r="AS21" s="1061"/>
      <c r="AT21" s="1016" t="s">
        <v>144</v>
      </c>
      <c r="AU21" s="1062"/>
      <c r="AV21" s="113">
        <v>1</v>
      </c>
      <c r="AX21" s="1021" t="s">
        <v>143</v>
      </c>
      <c r="AY21" s="1060"/>
      <c r="AZ21" s="1061"/>
      <c r="BA21" s="1016" t="s">
        <v>144</v>
      </c>
      <c r="BB21" s="1062"/>
      <c r="BC21" s="113">
        <v>1</v>
      </c>
      <c r="BD21" s="178"/>
      <c r="BE21" s="1021" t="s">
        <v>143</v>
      </c>
      <c r="BF21" s="1060"/>
      <c r="BG21" s="1061"/>
      <c r="BH21" s="1016" t="s">
        <v>144</v>
      </c>
      <c r="BI21" s="1062"/>
      <c r="BJ21" s="113">
        <v>1</v>
      </c>
      <c r="BK21" s="541"/>
      <c r="BL21" s="922" t="s">
        <v>143</v>
      </c>
      <c r="BM21" s="976"/>
      <c r="BN21" s="977"/>
      <c r="BO21" s="938" t="s">
        <v>144</v>
      </c>
      <c r="BP21" s="978"/>
      <c r="BQ21" s="51">
        <v>1</v>
      </c>
      <c r="BR21" s="52"/>
      <c r="BS21" s="922" t="s">
        <v>143</v>
      </c>
      <c r="BT21" s="976"/>
      <c r="BU21" s="977"/>
      <c r="BV21" s="938" t="s">
        <v>144</v>
      </c>
      <c r="BW21" s="978"/>
      <c r="BX21" s="51">
        <v>1</v>
      </c>
      <c r="BY21" s="52"/>
      <c r="CA21" s="1021" t="s">
        <v>143</v>
      </c>
      <c r="CB21" s="1060"/>
      <c r="CC21" s="1061"/>
      <c r="CD21" s="1016" t="s">
        <v>144</v>
      </c>
      <c r="CE21" s="1062"/>
      <c r="CF21" s="113">
        <v>1</v>
      </c>
      <c r="CG21" s="178"/>
      <c r="CH21" s="922" t="s">
        <v>143</v>
      </c>
      <c r="CI21" s="976"/>
      <c r="CJ21" s="977"/>
      <c r="CK21" s="938" t="s">
        <v>144</v>
      </c>
      <c r="CL21" s="978"/>
      <c r="CM21" s="51">
        <v>1</v>
      </c>
      <c r="CN21" s="52"/>
      <c r="CO21" s="922" t="s">
        <v>143</v>
      </c>
      <c r="CP21" s="976"/>
      <c r="CQ21" s="977"/>
      <c r="CR21" s="938" t="s">
        <v>144</v>
      </c>
      <c r="CS21" s="978"/>
      <c r="CT21" s="51">
        <v>1</v>
      </c>
      <c r="CV21" s="1021" t="s">
        <v>143</v>
      </c>
      <c r="CW21" s="1060"/>
      <c r="CX21" s="1061"/>
      <c r="CY21" s="1016" t="s">
        <v>144</v>
      </c>
      <c r="CZ21" s="1062"/>
      <c r="DA21" s="113">
        <v>1</v>
      </c>
      <c r="DC21" s="1021" t="s">
        <v>143</v>
      </c>
      <c r="DD21" s="1060"/>
      <c r="DE21" s="1061"/>
      <c r="DF21" s="1016" t="s">
        <v>144</v>
      </c>
      <c r="DG21" s="1062"/>
      <c r="DH21" s="113">
        <v>1</v>
      </c>
      <c r="DJ21" s="1021" t="s">
        <v>143</v>
      </c>
      <c r="DK21" s="1060"/>
      <c r="DL21" s="1061"/>
      <c r="DM21" s="1016" t="s">
        <v>144</v>
      </c>
      <c r="DN21" s="1062"/>
      <c r="DO21" s="113">
        <v>1</v>
      </c>
      <c r="DQ21" s="1021" t="s">
        <v>143</v>
      </c>
      <c r="DR21" s="1060"/>
      <c r="DS21" s="1061"/>
      <c r="DT21" s="1016" t="s">
        <v>144</v>
      </c>
      <c r="DU21" s="1062"/>
      <c r="DV21" s="113">
        <v>1</v>
      </c>
      <c r="DW21" s="178"/>
      <c r="DX21" s="1021" t="s">
        <v>143</v>
      </c>
      <c r="DY21" s="1060"/>
      <c r="DZ21" s="1061"/>
      <c r="EA21" s="1016" t="s">
        <v>144</v>
      </c>
      <c r="EB21" s="1062"/>
      <c r="EC21" s="113">
        <v>1</v>
      </c>
      <c r="ED21" s="178"/>
      <c r="EE21" s="1021" t="s">
        <v>143</v>
      </c>
      <c r="EF21" s="1060"/>
      <c r="EG21" s="1061"/>
      <c r="EH21" s="1016" t="s">
        <v>144</v>
      </c>
      <c r="EI21" s="1062"/>
      <c r="EJ21" s="113">
        <v>1</v>
      </c>
      <c r="EL21" s="1021" t="s">
        <v>143</v>
      </c>
      <c r="EM21" s="1060"/>
      <c r="EN21" s="1061"/>
      <c r="EO21" s="1016" t="s">
        <v>144</v>
      </c>
      <c r="EP21" s="1062"/>
      <c r="EQ21" s="113">
        <v>1</v>
      </c>
    </row>
    <row r="22" spans="1:147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I22" s="215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X22" s="176"/>
      <c r="AY22" s="176"/>
      <c r="AZ22" s="176"/>
      <c r="BA22" s="176"/>
      <c r="BB22" s="176"/>
      <c r="BC22" s="159"/>
      <c r="BD22" s="159"/>
      <c r="BE22" s="176"/>
      <c r="BF22" s="176"/>
      <c r="BG22" s="176"/>
      <c r="BH22" s="176"/>
      <c r="BI22" s="176"/>
      <c r="BJ22" s="159"/>
      <c r="BK22" s="540"/>
      <c r="BL22" s="41"/>
      <c r="BM22" s="41"/>
      <c r="BN22" s="41"/>
      <c r="BO22" s="41"/>
      <c r="BP22" s="41"/>
      <c r="BQ22" s="22"/>
      <c r="BR22" s="22"/>
      <c r="BS22" s="41"/>
      <c r="BT22" s="41"/>
      <c r="BU22" s="41"/>
      <c r="BV22" s="41"/>
      <c r="BW22" s="41"/>
      <c r="BX22" s="22"/>
      <c r="BY22" s="22"/>
      <c r="CA22" s="176"/>
      <c r="CB22" s="176"/>
      <c r="CC22" s="176"/>
      <c r="CD22" s="176"/>
      <c r="CE22" s="176"/>
      <c r="CF22" s="159"/>
      <c r="CG22" s="159"/>
      <c r="CH22" s="41"/>
      <c r="CI22" s="41"/>
      <c r="CJ22" s="41"/>
      <c r="CK22" s="41"/>
      <c r="CL22" s="41"/>
      <c r="CM22" s="22"/>
      <c r="CN22" s="22"/>
      <c r="CO22" s="41"/>
      <c r="CP22" s="41"/>
      <c r="CQ22" s="41"/>
      <c r="CR22" s="41"/>
      <c r="CS22" s="41"/>
      <c r="CT22" s="22"/>
      <c r="CV22" s="176"/>
      <c r="CW22" s="176"/>
      <c r="CX22" s="176"/>
      <c r="CY22" s="176"/>
      <c r="CZ22" s="176"/>
      <c r="DA22" s="159"/>
      <c r="DC22" s="176"/>
      <c r="DD22" s="176"/>
      <c r="DE22" s="176"/>
      <c r="DF22" s="176"/>
      <c r="DG22" s="176"/>
      <c r="DH22" s="159"/>
      <c r="DJ22" s="176"/>
      <c r="DK22" s="176"/>
      <c r="DL22" s="176"/>
      <c r="DM22" s="176"/>
      <c r="DN22" s="176"/>
      <c r="DO22" s="159"/>
      <c r="DQ22" s="176"/>
      <c r="DR22" s="176"/>
      <c r="DS22" s="176"/>
      <c r="DT22" s="176"/>
      <c r="DU22" s="176"/>
      <c r="DV22" s="159"/>
      <c r="DW22" s="159"/>
      <c r="DX22" s="176"/>
      <c r="DY22" s="176"/>
      <c r="DZ22" s="176"/>
      <c r="EA22" s="176"/>
      <c r="EB22" s="176"/>
      <c r="EC22" s="159"/>
      <c r="ED22" s="159"/>
      <c r="EE22" s="176"/>
      <c r="EF22" s="176"/>
      <c r="EG22" s="176"/>
      <c r="EH22" s="176"/>
      <c r="EI22" s="176"/>
      <c r="EJ22" s="159"/>
      <c r="EL22" s="176"/>
      <c r="EM22" s="176"/>
      <c r="EN22" s="176"/>
      <c r="EO22" s="176"/>
      <c r="EP22" s="176"/>
      <c r="EQ22" s="159"/>
    </row>
    <row r="23" spans="1:147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I23" s="215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X23" s="191" t="s">
        <v>4</v>
      </c>
      <c r="AY23" s="178"/>
      <c r="AZ23" s="178"/>
      <c r="BA23" s="178"/>
      <c r="BB23" s="178"/>
      <c r="BC23" s="178"/>
      <c r="BD23" s="178"/>
      <c r="BE23" s="191" t="s">
        <v>4</v>
      </c>
      <c r="BF23" s="178"/>
      <c r="BG23" s="178"/>
      <c r="BH23" s="178"/>
      <c r="BI23" s="178"/>
      <c r="BJ23" s="178"/>
      <c r="BK23" s="541"/>
      <c r="BL23" s="217" t="s">
        <v>4</v>
      </c>
      <c r="BM23" s="52"/>
      <c r="BN23" s="52"/>
      <c r="BO23" s="52"/>
      <c r="BP23" s="52"/>
      <c r="BQ23" s="52"/>
      <c r="BR23" s="52"/>
      <c r="BS23" s="217" t="s">
        <v>4</v>
      </c>
      <c r="BT23" s="52"/>
      <c r="BU23" s="52"/>
      <c r="BV23" s="52"/>
      <c r="BW23" s="52"/>
      <c r="BX23" s="52"/>
      <c r="BY23" s="52"/>
      <c r="CA23" s="191" t="s">
        <v>4</v>
      </c>
      <c r="CB23" s="178"/>
      <c r="CC23" s="178"/>
      <c r="CD23" s="178"/>
      <c r="CE23" s="178"/>
      <c r="CF23" s="178"/>
      <c r="CG23" s="178"/>
      <c r="CH23" s="217" t="s">
        <v>4</v>
      </c>
      <c r="CI23" s="52"/>
      <c r="CJ23" s="52"/>
      <c r="CK23" s="52"/>
      <c r="CL23" s="52"/>
      <c r="CM23" s="52"/>
      <c r="CN23" s="52"/>
      <c r="CO23" s="217" t="s">
        <v>4</v>
      </c>
      <c r="CP23" s="52"/>
      <c r="CQ23" s="52"/>
      <c r="CR23" s="52"/>
      <c r="CS23" s="52"/>
      <c r="CT23" s="52"/>
      <c r="CV23" s="191" t="s">
        <v>4</v>
      </c>
      <c r="CW23" s="178"/>
      <c r="CX23" s="178"/>
      <c r="CY23" s="178"/>
      <c r="CZ23" s="178"/>
      <c r="DA23" s="178"/>
      <c r="DC23" s="191" t="s">
        <v>4</v>
      </c>
      <c r="DD23" s="178"/>
      <c r="DE23" s="178"/>
      <c r="DF23" s="178"/>
      <c r="DG23" s="178"/>
      <c r="DH23" s="178"/>
      <c r="DJ23" s="191" t="s">
        <v>4</v>
      </c>
      <c r="DK23" s="178"/>
      <c r="DL23" s="178"/>
      <c r="DM23" s="178"/>
      <c r="DN23" s="178"/>
      <c r="DO23" s="178"/>
      <c r="DQ23" s="191" t="s">
        <v>4</v>
      </c>
      <c r="DR23" s="178"/>
      <c r="DS23" s="178"/>
      <c r="DT23" s="178"/>
      <c r="DU23" s="178"/>
      <c r="DV23" s="178"/>
      <c r="DW23" s="178"/>
      <c r="DX23" s="191" t="s">
        <v>4</v>
      </c>
      <c r="DY23" s="178"/>
      <c r="DZ23" s="178"/>
      <c r="EA23" s="178"/>
      <c r="EB23" s="178"/>
      <c r="EC23" s="178"/>
      <c r="ED23" s="178"/>
      <c r="EE23" s="191" t="s">
        <v>4</v>
      </c>
      <c r="EF23" s="178"/>
      <c r="EG23" s="178"/>
      <c r="EH23" s="178"/>
      <c r="EI23" s="178"/>
      <c r="EJ23" s="178"/>
      <c r="EL23" s="191" t="s">
        <v>4</v>
      </c>
      <c r="EM23" s="178"/>
      <c r="EN23" s="178"/>
      <c r="EO23" s="178"/>
      <c r="EP23" s="178"/>
      <c r="EQ23" s="178"/>
    </row>
    <row r="24" spans="1:147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I24" s="215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X24" s="192" t="s">
        <v>106</v>
      </c>
      <c r="AY24" s="193"/>
      <c r="AZ24" s="193"/>
      <c r="BA24" s="193"/>
      <c r="BB24" s="193"/>
      <c r="BC24" s="194"/>
      <c r="BD24" s="178"/>
      <c r="BE24" s="192" t="s">
        <v>106</v>
      </c>
      <c r="BF24" s="193"/>
      <c r="BG24" s="193"/>
      <c r="BH24" s="193"/>
      <c r="BI24" s="193"/>
      <c r="BJ24" s="194"/>
      <c r="BK24" s="541"/>
      <c r="BL24" s="612" t="s">
        <v>106</v>
      </c>
      <c r="BM24" s="481"/>
      <c r="BN24" s="481"/>
      <c r="BO24" s="481"/>
      <c r="BP24" s="481"/>
      <c r="BQ24" s="482"/>
      <c r="BR24" s="52"/>
      <c r="BS24" s="612" t="s">
        <v>106</v>
      </c>
      <c r="BT24" s="481"/>
      <c r="BU24" s="481"/>
      <c r="BV24" s="481"/>
      <c r="BW24" s="481"/>
      <c r="BX24" s="482"/>
      <c r="BY24" s="52"/>
      <c r="CA24" s="192" t="s">
        <v>106</v>
      </c>
      <c r="CB24" s="193"/>
      <c r="CC24" s="193"/>
      <c r="CD24" s="193"/>
      <c r="CE24" s="193"/>
      <c r="CF24" s="194"/>
      <c r="CG24" s="178"/>
      <c r="CH24" s="612" t="s">
        <v>106</v>
      </c>
      <c r="CI24" s="481"/>
      <c r="CJ24" s="481"/>
      <c r="CK24" s="481"/>
      <c r="CL24" s="481"/>
      <c r="CM24" s="482"/>
      <c r="CN24" s="52"/>
      <c r="CO24" s="612" t="s">
        <v>106</v>
      </c>
      <c r="CP24" s="481"/>
      <c r="CQ24" s="481"/>
      <c r="CR24" s="481"/>
      <c r="CS24" s="481"/>
      <c r="CT24" s="482"/>
      <c r="CV24" s="192" t="s">
        <v>106</v>
      </c>
      <c r="CW24" s="193"/>
      <c r="CX24" s="193"/>
      <c r="CY24" s="193"/>
      <c r="CZ24" s="193"/>
      <c r="DA24" s="194"/>
      <c r="DC24" s="192" t="s">
        <v>106</v>
      </c>
      <c r="DD24" s="193"/>
      <c r="DE24" s="193"/>
      <c r="DF24" s="193"/>
      <c r="DG24" s="193"/>
      <c r="DH24" s="194"/>
      <c r="DJ24" s="192" t="s">
        <v>106</v>
      </c>
      <c r="DK24" s="193"/>
      <c r="DL24" s="193"/>
      <c r="DM24" s="193"/>
      <c r="DN24" s="193"/>
      <c r="DO24" s="194"/>
      <c r="DQ24" s="192" t="s">
        <v>106</v>
      </c>
      <c r="DR24" s="193"/>
      <c r="DS24" s="193"/>
      <c r="DT24" s="193"/>
      <c r="DU24" s="193"/>
      <c r="DV24" s="194"/>
      <c r="DW24" s="178"/>
      <c r="DX24" s="192" t="s">
        <v>106</v>
      </c>
      <c r="DY24" s="193"/>
      <c r="DZ24" s="193"/>
      <c r="EA24" s="193"/>
      <c r="EB24" s="193"/>
      <c r="EC24" s="194"/>
      <c r="ED24" s="178"/>
      <c r="EE24" s="192" t="s">
        <v>106</v>
      </c>
      <c r="EF24" s="193"/>
      <c r="EG24" s="193"/>
      <c r="EH24" s="193"/>
      <c r="EI24" s="193"/>
      <c r="EJ24" s="194"/>
      <c r="EL24" s="192" t="s">
        <v>106</v>
      </c>
      <c r="EM24" s="193"/>
      <c r="EN24" s="193"/>
      <c r="EO24" s="193"/>
      <c r="EP24" s="193"/>
      <c r="EQ24" s="194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13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13" t="s">
        <v>145</v>
      </c>
      <c r="O25" s="195">
        <v>1</v>
      </c>
      <c r="P25" s="189" t="s">
        <v>74</v>
      </c>
      <c r="Q25" s="190"/>
      <c r="R25" s="190"/>
      <c r="S25" s="196"/>
      <c r="T25" s="113" t="s">
        <v>145</v>
      </c>
      <c r="V25" s="195">
        <v>1</v>
      </c>
      <c r="W25" s="189" t="s">
        <v>74</v>
      </c>
      <c r="X25" s="190"/>
      <c r="Y25" s="190"/>
      <c r="Z25" s="196"/>
      <c r="AA25" s="113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13" t="s">
        <v>145</v>
      </c>
      <c r="AI25" s="215"/>
      <c r="AJ25" s="195">
        <v>1</v>
      </c>
      <c r="AK25" s="189" t="s">
        <v>74</v>
      </c>
      <c r="AL25" s="190"/>
      <c r="AM25" s="190"/>
      <c r="AN25" s="196"/>
      <c r="AO25" s="113" t="s">
        <v>145</v>
      </c>
      <c r="AQ25" s="195">
        <v>1</v>
      </c>
      <c r="AR25" s="189" t="s">
        <v>74</v>
      </c>
      <c r="AS25" s="190"/>
      <c r="AT25" s="190"/>
      <c r="AU25" s="196"/>
      <c r="AV25" s="113" t="s">
        <v>145</v>
      </c>
      <c r="AX25" s="195">
        <v>1</v>
      </c>
      <c r="AY25" s="189" t="s">
        <v>74</v>
      </c>
      <c r="AZ25" s="190"/>
      <c r="BA25" s="190"/>
      <c r="BB25" s="196"/>
      <c r="BC25" s="113" t="s">
        <v>145</v>
      </c>
      <c r="BD25" s="178"/>
      <c r="BE25" s="195">
        <v>1</v>
      </c>
      <c r="BF25" s="189" t="s">
        <v>74</v>
      </c>
      <c r="BG25" s="190"/>
      <c r="BH25" s="190"/>
      <c r="BI25" s="196"/>
      <c r="BJ25" s="113" t="s">
        <v>145</v>
      </c>
      <c r="BK25" s="541"/>
      <c r="BL25" s="597">
        <v>1</v>
      </c>
      <c r="BM25" s="497" t="s">
        <v>74</v>
      </c>
      <c r="BN25" s="611"/>
      <c r="BO25" s="611"/>
      <c r="BP25" s="613"/>
      <c r="BQ25" s="51" t="s">
        <v>145</v>
      </c>
      <c r="BR25" s="52"/>
      <c r="BS25" s="597">
        <v>1</v>
      </c>
      <c r="BT25" s="497" t="s">
        <v>74</v>
      </c>
      <c r="BU25" s="611"/>
      <c r="BV25" s="611"/>
      <c r="BW25" s="613"/>
      <c r="BX25" s="51" t="s">
        <v>145</v>
      </c>
      <c r="BY25" s="52"/>
      <c r="CA25" s="195">
        <v>1</v>
      </c>
      <c r="CB25" s="189" t="s">
        <v>74</v>
      </c>
      <c r="CC25" s="190"/>
      <c r="CD25" s="190"/>
      <c r="CE25" s="196"/>
      <c r="CF25" s="113" t="s">
        <v>145</v>
      </c>
      <c r="CG25" s="178"/>
      <c r="CH25" s="597">
        <v>1</v>
      </c>
      <c r="CI25" s="497" t="s">
        <v>74</v>
      </c>
      <c r="CJ25" s="611"/>
      <c r="CK25" s="611"/>
      <c r="CL25" s="613"/>
      <c r="CM25" s="51" t="s">
        <v>145</v>
      </c>
      <c r="CN25" s="52"/>
      <c r="CO25" s="597">
        <v>1</v>
      </c>
      <c r="CP25" s="497" t="s">
        <v>74</v>
      </c>
      <c r="CQ25" s="611"/>
      <c r="CR25" s="611"/>
      <c r="CS25" s="613"/>
      <c r="CT25" s="51" t="s">
        <v>145</v>
      </c>
      <c r="CV25" s="195">
        <v>1</v>
      </c>
      <c r="CW25" s="189" t="s">
        <v>74</v>
      </c>
      <c r="CX25" s="190"/>
      <c r="CY25" s="190"/>
      <c r="CZ25" s="196"/>
      <c r="DA25" s="113" t="s">
        <v>145</v>
      </c>
      <c r="DC25" s="195">
        <v>1</v>
      </c>
      <c r="DD25" s="189" t="s">
        <v>74</v>
      </c>
      <c r="DE25" s="190"/>
      <c r="DF25" s="190"/>
      <c r="DG25" s="196"/>
      <c r="DH25" s="113" t="s">
        <v>145</v>
      </c>
      <c r="DJ25" s="195">
        <v>1</v>
      </c>
      <c r="DK25" s="189" t="s">
        <v>74</v>
      </c>
      <c r="DL25" s="190"/>
      <c r="DM25" s="190"/>
      <c r="DN25" s="196"/>
      <c r="DO25" s="113" t="s">
        <v>145</v>
      </c>
      <c r="DQ25" s="195">
        <v>1</v>
      </c>
      <c r="DR25" s="189" t="s">
        <v>74</v>
      </c>
      <c r="DS25" s="190"/>
      <c r="DT25" s="190"/>
      <c r="DU25" s="196"/>
      <c r="DV25" s="113" t="s">
        <v>145</v>
      </c>
      <c r="DW25" s="178"/>
      <c r="DX25" s="195">
        <v>1</v>
      </c>
      <c r="DY25" s="189" t="s">
        <v>74</v>
      </c>
      <c r="DZ25" s="190"/>
      <c r="EA25" s="190"/>
      <c r="EB25" s="196"/>
      <c r="EC25" s="113" t="s">
        <v>145</v>
      </c>
      <c r="ED25" s="178"/>
      <c r="EE25" s="195">
        <v>1</v>
      </c>
      <c r="EF25" s="189" t="s">
        <v>74</v>
      </c>
      <c r="EG25" s="190"/>
      <c r="EH25" s="190"/>
      <c r="EI25" s="196"/>
      <c r="EJ25" s="113" t="s">
        <v>145</v>
      </c>
      <c r="EL25" s="195">
        <v>1</v>
      </c>
      <c r="EM25" s="189" t="s">
        <v>74</v>
      </c>
      <c r="EN25" s="190"/>
      <c r="EO25" s="190"/>
      <c r="EP25" s="196"/>
      <c r="EQ25" s="113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192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192</v>
      </c>
      <c r="O26" s="155">
        <v>2</v>
      </c>
      <c r="P26" s="192" t="s">
        <v>73</v>
      </c>
      <c r="Q26" s="198"/>
      <c r="R26" s="198"/>
      <c r="S26" s="199"/>
      <c r="T26" s="200" t="s">
        <v>192</v>
      </c>
      <c r="V26" s="155">
        <v>2</v>
      </c>
      <c r="W26" s="192" t="s">
        <v>73</v>
      </c>
      <c r="X26" s="198"/>
      <c r="Y26" s="198"/>
      <c r="Z26" s="199"/>
      <c r="AA26" s="200" t="s">
        <v>192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192</v>
      </c>
      <c r="AI26" s="215"/>
      <c r="AJ26" s="155">
        <v>2</v>
      </c>
      <c r="AK26" s="192" t="s">
        <v>73</v>
      </c>
      <c r="AL26" s="198"/>
      <c r="AM26" s="198"/>
      <c r="AN26" s="199"/>
      <c r="AO26" s="200" t="s">
        <v>192</v>
      </c>
      <c r="AQ26" s="155">
        <v>2</v>
      </c>
      <c r="AR26" s="192" t="s">
        <v>73</v>
      </c>
      <c r="AS26" s="198"/>
      <c r="AT26" s="198"/>
      <c r="AU26" s="199"/>
      <c r="AV26" s="200" t="s">
        <v>192</v>
      </c>
      <c r="AX26" s="155">
        <v>2</v>
      </c>
      <c r="AY26" s="192" t="s">
        <v>73</v>
      </c>
      <c r="AZ26" s="198"/>
      <c r="BA26" s="198"/>
      <c r="BB26" s="199"/>
      <c r="BC26" s="200" t="s">
        <v>192</v>
      </c>
      <c r="BD26" s="178"/>
      <c r="BE26" s="155">
        <v>2</v>
      </c>
      <c r="BF26" s="192" t="s">
        <v>73</v>
      </c>
      <c r="BG26" s="198"/>
      <c r="BH26" s="198"/>
      <c r="BI26" s="199"/>
      <c r="BJ26" s="200" t="s">
        <v>192</v>
      </c>
      <c r="BK26" s="541"/>
      <c r="BL26" s="10">
        <v>2</v>
      </c>
      <c r="BM26" s="612" t="s">
        <v>73</v>
      </c>
      <c r="BN26" s="614"/>
      <c r="BO26" s="614"/>
      <c r="BP26" s="615"/>
      <c r="BQ26" s="595" t="s">
        <v>192</v>
      </c>
      <c r="BR26" s="52"/>
      <c r="BS26" s="10">
        <v>2</v>
      </c>
      <c r="BT26" s="612" t="s">
        <v>73</v>
      </c>
      <c r="BU26" s="614"/>
      <c r="BV26" s="614"/>
      <c r="BW26" s="615"/>
      <c r="BX26" s="595" t="s">
        <v>192</v>
      </c>
      <c r="BY26" s="52"/>
      <c r="CA26" s="155">
        <v>2</v>
      </c>
      <c r="CB26" s="192" t="s">
        <v>73</v>
      </c>
      <c r="CC26" s="198"/>
      <c r="CD26" s="198"/>
      <c r="CE26" s="199"/>
      <c r="CF26" s="200" t="s">
        <v>192</v>
      </c>
      <c r="CG26" s="178"/>
      <c r="CH26" s="10">
        <v>2</v>
      </c>
      <c r="CI26" s="612" t="s">
        <v>73</v>
      </c>
      <c r="CJ26" s="614"/>
      <c r="CK26" s="614"/>
      <c r="CL26" s="615"/>
      <c r="CM26" s="595" t="s">
        <v>192</v>
      </c>
      <c r="CN26" s="52"/>
      <c r="CO26" s="10">
        <v>2</v>
      </c>
      <c r="CP26" s="612" t="s">
        <v>73</v>
      </c>
      <c r="CQ26" s="614"/>
      <c r="CR26" s="614"/>
      <c r="CS26" s="615"/>
      <c r="CT26" s="595" t="s">
        <v>192</v>
      </c>
      <c r="CV26" s="155">
        <v>2</v>
      </c>
      <c r="CW26" s="192" t="s">
        <v>73</v>
      </c>
      <c r="CX26" s="198"/>
      <c r="CY26" s="198"/>
      <c r="CZ26" s="199"/>
      <c r="DA26" s="200" t="s">
        <v>192</v>
      </c>
      <c r="DC26" s="155">
        <v>2</v>
      </c>
      <c r="DD26" s="192" t="s">
        <v>73</v>
      </c>
      <c r="DE26" s="198"/>
      <c r="DF26" s="198"/>
      <c r="DG26" s="199"/>
      <c r="DH26" s="200" t="s">
        <v>192</v>
      </c>
      <c r="DJ26" s="155">
        <v>2</v>
      </c>
      <c r="DK26" s="192" t="s">
        <v>73</v>
      </c>
      <c r="DL26" s="198"/>
      <c r="DM26" s="198"/>
      <c r="DN26" s="199"/>
      <c r="DO26" s="200" t="s">
        <v>192</v>
      </c>
      <c r="DQ26" s="155">
        <v>2</v>
      </c>
      <c r="DR26" s="192" t="s">
        <v>73</v>
      </c>
      <c r="DS26" s="198"/>
      <c r="DT26" s="198"/>
      <c r="DU26" s="199"/>
      <c r="DV26" s="200" t="s">
        <v>192</v>
      </c>
      <c r="DW26" s="178"/>
      <c r="DX26" s="155">
        <v>2</v>
      </c>
      <c r="DY26" s="192" t="s">
        <v>73</v>
      </c>
      <c r="DZ26" s="198"/>
      <c r="EA26" s="198"/>
      <c r="EB26" s="199"/>
      <c r="EC26" s="200" t="s">
        <v>192</v>
      </c>
      <c r="ED26" s="178"/>
      <c r="EE26" s="155">
        <v>2</v>
      </c>
      <c r="EF26" s="192" t="s">
        <v>73</v>
      </c>
      <c r="EG26" s="198"/>
      <c r="EH26" s="198"/>
      <c r="EI26" s="199"/>
      <c r="EJ26" s="200" t="s">
        <v>192</v>
      </c>
      <c r="EL26" s="155">
        <v>2</v>
      </c>
      <c r="EM26" s="192" t="s">
        <v>73</v>
      </c>
      <c r="EN26" s="198"/>
      <c r="EO26" s="198"/>
      <c r="EP26" s="199"/>
      <c r="EQ26" s="200" t="s">
        <v>192</v>
      </c>
    </row>
    <row r="27" spans="1:147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f>2500*2</f>
        <v>5000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5123</v>
      </c>
      <c r="O27" s="155">
        <v>3</v>
      </c>
      <c r="P27" s="165" t="s">
        <v>28</v>
      </c>
      <c r="Q27" s="166"/>
      <c r="R27" s="166"/>
      <c r="S27" s="166"/>
      <c r="T27" s="321">
        <f>M27</f>
        <v>5123</v>
      </c>
      <c r="V27" s="155">
        <v>3</v>
      </c>
      <c r="W27" s="165" t="s">
        <v>28</v>
      </c>
      <c r="X27" s="166"/>
      <c r="Y27" s="166"/>
      <c r="Z27" s="166"/>
      <c r="AA27" s="321">
        <f>T27</f>
        <v>5123</v>
      </c>
      <c r="AB27" s="215"/>
      <c r="AC27" s="155">
        <v>3</v>
      </c>
      <c r="AD27" s="165" t="s">
        <v>28</v>
      </c>
      <c r="AE27" s="166"/>
      <c r="AF27" s="166"/>
      <c r="AG27" s="166"/>
      <c r="AH27" s="321">
        <f>AA27</f>
        <v>5123</v>
      </c>
      <c r="AI27" s="215"/>
      <c r="AJ27" s="155">
        <v>3</v>
      </c>
      <c r="AK27" s="165" t="s">
        <v>28</v>
      </c>
      <c r="AL27" s="166"/>
      <c r="AM27" s="166"/>
      <c r="AN27" s="166"/>
      <c r="AO27" s="376">
        <f>AH27*1.038</f>
        <v>5317.674</v>
      </c>
      <c r="AQ27" s="155">
        <v>3</v>
      </c>
      <c r="AR27" s="165" t="s">
        <v>28</v>
      </c>
      <c r="AS27" s="166"/>
      <c r="AT27" s="166"/>
      <c r="AU27" s="166"/>
      <c r="AV27" s="321">
        <f>AO27</f>
        <v>5317.674</v>
      </c>
      <c r="AX27" s="155">
        <v>3</v>
      </c>
      <c r="AY27" s="165" t="s">
        <v>28</v>
      </c>
      <c r="AZ27" s="166"/>
      <c r="BA27" s="166"/>
      <c r="BB27" s="166"/>
      <c r="BC27" s="376">
        <f>AV27*1.0379</f>
        <v>5519.2138445999999</v>
      </c>
      <c r="BD27" s="175"/>
      <c r="BE27" s="155">
        <v>3</v>
      </c>
      <c r="BF27" s="165" t="s">
        <v>28</v>
      </c>
      <c r="BG27" s="166"/>
      <c r="BH27" s="166"/>
      <c r="BI27" s="166"/>
      <c r="BJ27" s="376">
        <v>5519.21</v>
      </c>
      <c r="BK27" s="543"/>
      <c r="BL27" s="10">
        <v>3</v>
      </c>
      <c r="BM27" s="105" t="s">
        <v>28</v>
      </c>
      <c r="BN27" s="106"/>
      <c r="BO27" s="106"/>
      <c r="BP27" s="106"/>
      <c r="BQ27" s="478">
        <f>BC27</f>
        <v>5519.2138445999999</v>
      </c>
      <c r="BR27" s="40"/>
      <c r="BS27" s="10">
        <v>3</v>
      </c>
      <c r="BT27" s="105" t="s">
        <v>28</v>
      </c>
      <c r="BU27" s="106"/>
      <c r="BV27" s="106"/>
      <c r="BW27" s="106"/>
      <c r="BX27" s="376">
        <f>BC27*1.0437</f>
        <v>5760.4034896090207</v>
      </c>
      <c r="BY27" s="662"/>
      <c r="CA27" s="155">
        <v>3</v>
      </c>
      <c r="CB27" s="165" t="s">
        <v>28</v>
      </c>
      <c r="CC27" s="166"/>
      <c r="CD27" s="166"/>
      <c r="CE27" s="166"/>
      <c r="CF27" s="478">
        <f>BX27</f>
        <v>5760.4034896090207</v>
      </c>
      <c r="CG27" s="40"/>
      <c r="CH27" s="10">
        <v>3</v>
      </c>
      <c r="CI27" s="105" t="s">
        <v>28</v>
      </c>
      <c r="CJ27" s="106"/>
      <c r="CK27" s="106"/>
      <c r="CL27" s="106"/>
      <c r="CM27" s="376">
        <f>BJ27*1.0437</f>
        <v>5760.3994770000008</v>
      </c>
      <c r="CN27" s="40"/>
      <c r="CO27" s="10">
        <v>3</v>
      </c>
      <c r="CP27" s="105" t="s">
        <v>28</v>
      </c>
      <c r="CQ27" s="106"/>
      <c r="CR27" s="106"/>
      <c r="CS27" s="106"/>
      <c r="CT27" s="376">
        <f>BQ27*1.0437</f>
        <v>5760.4034896090207</v>
      </c>
      <c r="CV27" s="155">
        <v>3</v>
      </c>
      <c r="CW27" s="165" t="s">
        <v>28</v>
      </c>
      <c r="CX27" s="166"/>
      <c r="CY27" s="166"/>
      <c r="CZ27" s="166"/>
      <c r="DA27" s="376">
        <f>CF27+BC27*0.0436</f>
        <v>6001.0412132335805</v>
      </c>
      <c r="DC27" s="155">
        <v>3</v>
      </c>
      <c r="DD27" s="165" t="s">
        <v>28</v>
      </c>
      <c r="DE27" s="166"/>
      <c r="DF27" s="166"/>
      <c r="DG27" s="166"/>
      <c r="DH27" s="321">
        <f>CM27+BJ27*0.0436</f>
        <v>6001.0370330000005</v>
      </c>
      <c r="DJ27" s="155">
        <v>3</v>
      </c>
      <c r="DK27" s="165" t="s">
        <v>28</v>
      </c>
      <c r="DL27" s="166"/>
      <c r="DM27" s="166"/>
      <c r="DN27" s="166"/>
      <c r="DO27" s="376">
        <f>$DH$27*1.0433</f>
        <v>6260.8819365289</v>
      </c>
      <c r="DQ27" s="155">
        <v>3</v>
      </c>
      <c r="DR27" s="165" t="s">
        <v>28</v>
      </c>
      <c r="DS27" s="166"/>
      <c r="DT27" s="166"/>
      <c r="DU27" s="166"/>
      <c r="DV27" s="321">
        <f>$DH$27*1.0433</f>
        <v>6260.8819365289</v>
      </c>
      <c r="DW27" s="175"/>
      <c r="DX27" s="155">
        <v>3</v>
      </c>
      <c r="DY27" s="165" t="s">
        <v>28</v>
      </c>
      <c r="DZ27" s="166"/>
      <c r="EA27" s="166"/>
      <c r="EB27" s="166"/>
      <c r="EC27" s="321">
        <f>$DH$27*1.0433</f>
        <v>6260.8819365289</v>
      </c>
      <c r="ED27" s="175"/>
      <c r="EE27" s="155">
        <v>3</v>
      </c>
      <c r="EF27" s="165" t="s">
        <v>28</v>
      </c>
      <c r="EG27" s="166"/>
      <c r="EH27" s="166"/>
      <c r="EI27" s="166"/>
      <c r="EJ27" s="376">
        <f>$EC$27*1.0386</f>
        <v>6502.5519792789155</v>
      </c>
      <c r="EL27" s="155">
        <v>3</v>
      </c>
      <c r="EM27" s="165" t="s">
        <v>28</v>
      </c>
      <c r="EN27" s="166"/>
      <c r="EO27" s="166"/>
      <c r="EP27" s="166"/>
      <c r="EQ27" s="321">
        <f>EJ27</f>
        <v>6502.5519792789155</v>
      </c>
    </row>
    <row r="28" spans="1:147" x14ac:dyDescent="0.2">
      <c r="A28" s="155">
        <v>4</v>
      </c>
      <c r="B28" s="165" t="s">
        <v>5</v>
      </c>
      <c r="C28" s="166"/>
      <c r="D28" s="166"/>
      <c r="E28" s="167"/>
      <c r="F28" s="195" t="s">
        <v>193</v>
      </c>
      <c r="G28" s="215"/>
      <c r="H28" s="155">
        <v>4</v>
      </c>
      <c r="I28" s="165" t="s">
        <v>5</v>
      </c>
      <c r="J28" s="166"/>
      <c r="K28" s="166"/>
      <c r="L28" s="167"/>
      <c r="M28" s="195" t="s">
        <v>193</v>
      </c>
      <c r="O28" s="155">
        <v>4</v>
      </c>
      <c r="P28" s="165" t="s">
        <v>5</v>
      </c>
      <c r="Q28" s="166"/>
      <c r="R28" s="166"/>
      <c r="S28" s="167"/>
      <c r="T28" s="195" t="s">
        <v>193</v>
      </c>
      <c r="V28" s="155">
        <v>4</v>
      </c>
      <c r="W28" s="165" t="s">
        <v>5</v>
      </c>
      <c r="X28" s="166"/>
      <c r="Y28" s="166"/>
      <c r="Z28" s="167"/>
      <c r="AA28" s="195" t="s">
        <v>193</v>
      </c>
      <c r="AB28" s="215"/>
      <c r="AC28" s="155">
        <v>4</v>
      </c>
      <c r="AD28" s="165" t="s">
        <v>5</v>
      </c>
      <c r="AE28" s="166"/>
      <c r="AF28" s="166"/>
      <c r="AG28" s="167"/>
      <c r="AH28" s="195" t="s">
        <v>193</v>
      </c>
      <c r="AI28" s="215"/>
      <c r="AJ28" s="155">
        <v>4</v>
      </c>
      <c r="AK28" s="165" t="s">
        <v>5</v>
      </c>
      <c r="AL28" s="166"/>
      <c r="AM28" s="166"/>
      <c r="AN28" s="167"/>
      <c r="AO28" s="195" t="s">
        <v>193</v>
      </c>
      <c r="AQ28" s="155">
        <v>4</v>
      </c>
      <c r="AR28" s="165" t="s">
        <v>5</v>
      </c>
      <c r="AS28" s="166"/>
      <c r="AT28" s="166"/>
      <c r="AU28" s="167"/>
      <c r="AV28" s="195" t="s">
        <v>193</v>
      </c>
      <c r="AX28" s="155">
        <v>4</v>
      </c>
      <c r="AY28" s="165" t="s">
        <v>5</v>
      </c>
      <c r="AZ28" s="166"/>
      <c r="BA28" s="166"/>
      <c r="BB28" s="167"/>
      <c r="BC28" s="195" t="s">
        <v>193</v>
      </c>
      <c r="BD28" s="156"/>
      <c r="BE28" s="155">
        <v>4</v>
      </c>
      <c r="BF28" s="165" t="s">
        <v>5</v>
      </c>
      <c r="BG28" s="166"/>
      <c r="BH28" s="166"/>
      <c r="BI28" s="167"/>
      <c r="BJ28" s="195" t="s">
        <v>193</v>
      </c>
      <c r="BK28" s="559"/>
      <c r="BL28" s="10">
        <v>4</v>
      </c>
      <c r="BM28" s="105" t="s">
        <v>5</v>
      </c>
      <c r="BN28" s="106"/>
      <c r="BO28" s="106"/>
      <c r="BP28" s="107"/>
      <c r="BQ28" s="597" t="s">
        <v>193</v>
      </c>
      <c r="BR28" s="108"/>
      <c r="BS28" s="10">
        <v>4</v>
      </c>
      <c r="BT28" s="105" t="s">
        <v>5</v>
      </c>
      <c r="BU28" s="106"/>
      <c r="BV28" s="106"/>
      <c r="BW28" s="107"/>
      <c r="BX28" s="597" t="s">
        <v>193</v>
      </c>
      <c r="BY28" s="108"/>
      <c r="CA28" s="155">
        <v>4</v>
      </c>
      <c r="CB28" s="165" t="s">
        <v>5</v>
      </c>
      <c r="CC28" s="166"/>
      <c r="CD28" s="166"/>
      <c r="CE28" s="167"/>
      <c r="CF28" s="195" t="s">
        <v>193</v>
      </c>
      <c r="CG28" s="156"/>
      <c r="CH28" s="10">
        <v>4</v>
      </c>
      <c r="CI28" s="105" t="s">
        <v>5</v>
      </c>
      <c r="CJ28" s="106"/>
      <c r="CK28" s="106"/>
      <c r="CL28" s="107"/>
      <c r="CM28" s="597" t="s">
        <v>193</v>
      </c>
      <c r="CN28" s="108"/>
      <c r="CO28" s="10">
        <v>4</v>
      </c>
      <c r="CP28" s="105" t="s">
        <v>5</v>
      </c>
      <c r="CQ28" s="106"/>
      <c r="CR28" s="106"/>
      <c r="CS28" s="107"/>
      <c r="CT28" s="597" t="s">
        <v>193</v>
      </c>
      <c r="CV28" s="155">
        <v>4</v>
      </c>
      <c r="CW28" s="165" t="s">
        <v>5</v>
      </c>
      <c r="CX28" s="166"/>
      <c r="CY28" s="166"/>
      <c r="CZ28" s="167"/>
      <c r="DA28" s="195" t="s">
        <v>193</v>
      </c>
      <c r="DC28" s="155">
        <v>4</v>
      </c>
      <c r="DD28" s="165" t="s">
        <v>5</v>
      </c>
      <c r="DE28" s="166"/>
      <c r="DF28" s="166"/>
      <c r="DG28" s="167"/>
      <c r="DH28" s="195" t="s">
        <v>193</v>
      </c>
      <c r="DJ28" s="155">
        <v>4</v>
      </c>
      <c r="DK28" s="165" t="s">
        <v>5</v>
      </c>
      <c r="DL28" s="166"/>
      <c r="DM28" s="166"/>
      <c r="DN28" s="167"/>
      <c r="DO28" s="195" t="s">
        <v>193</v>
      </c>
      <c r="DQ28" s="155">
        <v>4</v>
      </c>
      <c r="DR28" s="165" t="s">
        <v>5</v>
      </c>
      <c r="DS28" s="166"/>
      <c r="DT28" s="166"/>
      <c r="DU28" s="167"/>
      <c r="DV28" s="195" t="s">
        <v>193</v>
      </c>
      <c r="DW28" s="156"/>
      <c r="DX28" s="155">
        <v>4</v>
      </c>
      <c r="DY28" s="165" t="s">
        <v>5</v>
      </c>
      <c r="DZ28" s="166"/>
      <c r="EA28" s="166"/>
      <c r="EB28" s="167"/>
      <c r="EC28" s="195" t="s">
        <v>193</v>
      </c>
      <c r="ED28" s="156"/>
      <c r="EE28" s="155">
        <v>4</v>
      </c>
      <c r="EF28" s="165" t="s">
        <v>5</v>
      </c>
      <c r="EG28" s="166"/>
      <c r="EH28" s="166"/>
      <c r="EI28" s="167"/>
      <c r="EJ28" s="195" t="s">
        <v>193</v>
      </c>
      <c r="EL28" s="155">
        <v>4</v>
      </c>
      <c r="EM28" s="165" t="s">
        <v>5</v>
      </c>
      <c r="EN28" s="166"/>
      <c r="EO28" s="166"/>
      <c r="EP28" s="167"/>
      <c r="EQ28" s="195" t="s">
        <v>193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842</v>
      </c>
      <c r="AI29" s="215"/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427"/>
      <c r="BE29" s="155">
        <v>5</v>
      </c>
      <c r="BF29" s="165" t="s">
        <v>6</v>
      </c>
      <c r="BG29" s="166"/>
      <c r="BH29" s="166"/>
      <c r="BI29" s="167"/>
      <c r="BJ29" s="322" t="s">
        <v>876</v>
      </c>
      <c r="BK29" s="561"/>
      <c r="BL29" s="10">
        <v>5</v>
      </c>
      <c r="BM29" s="105" t="s">
        <v>6</v>
      </c>
      <c r="BN29" s="106"/>
      <c r="BO29" s="106"/>
      <c r="BP29" s="107"/>
      <c r="BQ29" s="598" t="s">
        <v>876</v>
      </c>
      <c r="BR29" s="524"/>
      <c r="BS29" s="10">
        <v>5</v>
      </c>
      <c r="BT29" s="105" t="s">
        <v>6</v>
      </c>
      <c r="BU29" s="106"/>
      <c r="BV29" s="106"/>
      <c r="BW29" s="107"/>
      <c r="BX29" s="322" t="s">
        <v>982</v>
      </c>
      <c r="BY29" s="427"/>
      <c r="CA29" s="155">
        <v>5</v>
      </c>
      <c r="CB29" s="165" t="s">
        <v>6</v>
      </c>
      <c r="CC29" s="166"/>
      <c r="CD29" s="166"/>
      <c r="CE29" s="167"/>
      <c r="CF29" s="322" t="s">
        <v>982</v>
      </c>
      <c r="CG29" s="427"/>
      <c r="CH29" s="10">
        <v>5</v>
      </c>
      <c r="CI29" s="105" t="s">
        <v>6</v>
      </c>
      <c r="CJ29" s="106"/>
      <c r="CK29" s="106"/>
      <c r="CL29" s="107"/>
      <c r="CM29" s="322" t="s">
        <v>982</v>
      </c>
      <c r="CN29" s="427"/>
      <c r="CO29" s="10">
        <v>5</v>
      </c>
      <c r="CP29" s="105" t="s">
        <v>6</v>
      </c>
      <c r="CQ29" s="106"/>
      <c r="CR29" s="106"/>
      <c r="CS29" s="107"/>
      <c r="CT29" s="322" t="s">
        <v>982</v>
      </c>
      <c r="CV29" s="155">
        <v>5</v>
      </c>
      <c r="CW29" s="165" t="s">
        <v>6</v>
      </c>
      <c r="CX29" s="166"/>
      <c r="CY29" s="166"/>
      <c r="CZ29" s="167"/>
      <c r="DA29" s="322" t="s">
        <v>985</v>
      </c>
      <c r="DC29" s="155">
        <v>5</v>
      </c>
      <c r="DD29" s="165" t="s">
        <v>6</v>
      </c>
      <c r="DE29" s="166"/>
      <c r="DF29" s="166"/>
      <c r="DG29" s="167"/>
      <c r="DH29" s="322" t="s">
        <v>985</v>
      </c>
      <c r="DJ29" s="155">
        <v>5</v>
      </c>
      <c r="DK29" s="165" t="s">
        <v>6</v>
      </c>
      <c r="DL29" s="166"/>
      <c r="DM29" s="166"/>
      <c r="DN29" s="167"/>
      <c r="DO29" s="322" t="s">
        <v>1048</v>
      </c>
      <c r="DQ29" s="155">
        <v>5</v>
      </c>
      <c r="DR29" s="165" t="s">
        <v>6</v>
      </c>
      <c r="DS29" s="166"/>
      <c r="DT29" s="166"/>
      <c r="DU29" s="167" t="s">
        <v>1050</v>
      </c>
      <c r="DV29" s="322" t="s">
        <v>1048</v>
      </c>
      <c r="DW29" s="427"/>
      <c r="DX29" s="155">
        <v>5</v>
      </c>
      <c r="DY29" s="165" t="s">
        <v>6</v>
      </c>
      <c r="DZ29" s="166"/>
      <c r="EA29" s="166"/>
      <c r="EB29" s="167" t="s">
        <v>1050</v>
      </c>
      <c r="EC29" s="322" t="s">
        <v>1048</v>
      </c>
      <c r="ED29" s="427"/>
      <c r="EE29" s="155">
        <v>5</v>
      </c>
      <c r="EF29" s="165" t="s">
        <v>6</v>
      </c>
      <c r="EG29" s="166"/>
      <c r="EH29" s="166"/>
      <c r="EI29" s="167" t="s">
        <v>1050</v>
      </c>
      <c r="EJ29" s="322" t="s">
        <v>1050</v>
      </c>
      <c r="EL29" s="155">
        <v>5</v>
      </c>
      <c r="EM29" s="165" t="s">
        <v>6</v>
      </c>
      <c r="EN29" s="166"/>
      <c r="EO29" s="166"/>
      <c r="EP29" s="167" t="s">
        <v>1050</v>
      </c>
      <c r="EQ29" s="322" t="s">
        <v>1050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V30" s="156"/>
      <c r="W30" s="201"/>
      <c r="X30" s="201"/>
      <c r="Y30" s="1063" t="s">
        <v>764</v>
      </c>
      <c r="Z30" s="1062"/>
      <c r="AA30" s="38">
        <v>1045</v>
      </c>
      <c r="AB30" s="215"/>
      <c r="AC30" s="156"/>
      <c r="AD30" s="201"/>
      <c r="AE30" s="201"/>
      <c r="AF30" s="1063" t="s">
        <v>764</v>
      </c>
      <c r="AG30" s="1062"/>
      <c r="AH30" s="38">
        <v>1045</v>
      </c>
      <c r="AI30" s="215"/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X30" s="156"/>
      <c r="AY30" s="201"/>
      <c r="AZ30" s="201"/>
      <c r="BA30" s="1063" t="s">
        <v>877</v>
      </c>
      <c r="BB30" s="1062"/>
      <c r="BC30" s="38">
        <v>1100</v>
      </c>
      <c r="BD30" s="159"/>
      <c r="BE30" s="156"/>
      <c r="BF30" s="201"/>
      <c r="BG30" s="201"/>
      <c r="BH30" s="1063" t="s">
        <v>893</v>
      </c>
      <c r="BI30" s="1062"/>
      <c r="BJ30" s="38">
        <v>1212</v>
      </c>
      <c r="BK30" s="540"/>
      <c r="BL30" s="108"/>
      <c r="BM30" s="31"/>
      <c r="BN30" s="31"/>
      <c r="BO30" s="979" t="s">
        <v>893</v>
      </c>
      <c r="BP30" s="978"/>
      <c r="BQ30" s="398">
        <v>1212</v>
      </c>
      <c r="BR30" s="22"/>
      <c r="BS30" s="108"/>
      <c r="BT30" s="31"/>
      <c r="BU30" s="31"/>
      <c r="BV30" s="979" t="s">
        <v>893</v>
      </c>
      <c r="BW30" s="978"/>
      <c r="BX30" s="50">
        <v>1212</v>
      </c>
      <c r="BY30" s="22"/>
      <c r="CA30" s="156"/>
      <c r="CB30" s="201"/>
      <c r="CC30" s="201"/>
      <c r="CD30" s="1063" t="s">
        <v>893</v>
      </c>
      <c r="CE30" s="1062"/>
      <c r="CF30" s="38">
        <v>1212</v>
      </c>
      <c r="CG30" s="159"/>
      <c r="CH30" s="108"/>
      <c r="CI30" s="31"/>
      <c r="CJ30" s="31"/>
      <c r="CK30" s="979" t="s">
        <v>893</v>
      </c>
      <c r="CL30" s="978"/>
      <c r="CM30" s="50">
        <v>1212</v>
      </c>
      <c r="CN30" s="22"/>
      <c r="CO30" s="108"/>
      <c r="CP30" s="31"/>
      <c r="CQ30" s="31"/>
      <c r="CR30" s="979" t="s">
        <v>893</v>
      </c>
      <c r="CS30" s="978"/>
      <c r="CT30" s="50">
        <v>1212</v>
      </c>
      <c r="CV30" s="156"/>
      <c r="CW30" s="201"/>
      <c r="CX30" s="201"/>
      <c r="CY30" s="1063" t="s">
        <v>893</v>
      </c>
      <c r="CZ30" s="1062"/>
      <c r="DA30" s="38">
        <v>1212</v>
      </c>
      <c r="DC30" s="156"/>
      <c r="DD30" s="201"/>
      <c r="DE30" s="201"/>
      <c r="DF30" s="1063" t="s">
        <v>1031</v>
      </c>
      <c r="DG30" s="1062"/>
      <c r="DH30" s="38">
        <v>1302</v>
      </c>
      <c r="DJ30" s="156"/>
      <c r="DK30" s="201"/>
      <c r="DL30" s="201"/>
      <c r="DM30" s="1063" t="s">
        <v>1031</v>
      </c>
      <c r="DN30" s="1062"/>
      <c r="DO30" s="38">
        <v>1320</v>
      </c>
      <c r="DQ30" s="156"/>
      <c r="DR30" s="201"/>
      <c r="DS30" s="201"/>
      <c r="DT30" s="1063" t="s">
        <v>1031</v>
      </c>
      <c r="DU30" s="1062"/>
      <c r="DV30" s="38">
        <v>1320</v>
      </c>
      <c r="DW30" s="159"/>
      <c r="DX30" s="156"/>
      <c r="DY30" s="201"/>
      <c r="DZ30" s="201"/>
      <c r="EA30" s="1063" t="s">
        <v>1031</v>
      </c>
      <c r="EB30" s="1062"/>
      <c r="EC30" s="38">
        <v>1412</v>
      </c>
      <c r="ED30" s="159"/>
      <c r="EE30" s="156"/>
      <c r="EF30" s="201"/>
      <c r="EG30" s="201"/>
      <c r="EH30" s="1063" t="s">
        <v>1051</v>
      </c>
      <c r="EI30" s="1062"/>
      <c r="EJ30" s="38">
        <v>1412</v>
      </c>
      <c r="EL30" s="156"/>
      <c r="EM30" s="201"/>
      <c r="EN30" s="201"/>
      <c r="EO30" s="1063" t="s">
        <v>1031</v>
      </c>
      <c r="EP30" s="1062"/>
      <c r="EQ30" s="38">
        <v>1412</v>
      </c>
    </row>
    <row r="31" spans="1:147" s="7" customFormat="1" ht="13.5" x14ac:dyDescent="0.2">
      <c r="A31" s="216"/>
      <c r="B31" s="31"/>
      <c r="C31" s="217"/>
      <c r="D31" s="52"/>
      <c r="E31" s="52"/>
      <c r="F31" s="52"/>
      <c r="G31" s="215"/>
      <c r="H31" s="216"/>
      <c r="I31" s="31"/>
      <c r="J31" s="217"/>
      <c r="K31" s="52"/>
      <c r="L31" s="52"/>
      <c r="M31" s="52"/>
      <c r="O31" s="216"/>
      <c r="P31" s="31"/>
      <c r="Q31" s="217"/>
      <c r="R31" s="52"/>
      <c r="S31" s="52"/>
      <c r="T31" s="52"/>
      <c r="V31" s="216"/>
      <c r="W31" s="31"/>
      <c r="X31" s="217"/>
      <c r="Y31" s="52"/>
      <c r="Z31" s="52"/>
      <c r="AA31" s="52"/>
      <c r="AB31" s="215"/>
      <c r="AC31" s="216"/>
      <c r="AD31" s="31"/>
      <c r="AE31" s="217"/>
      <c r="AF31" s="52"/>
      <c r="AG31" s="52"/>
      <c r="AH31" s="52"/>
      <c r="AI31" s="215"/>
      <c r="AJ31" s="216"/>
      <c r="AK31" s="31"/>
      <c r="AL31" s="217"/>
      <c r="AM31" s="52"/>
      <c r="AN31" s="52"/>
      <c r="AO31" s="52"/>
      <c r="AQ31" s="216"/>
      <c r="AR31" s="31"/>
      <c r="AS31" s="217"/>
      <c r="AT31" s="52"/>
      <c r="AU31" s="52"/>
      <c r="AV31" s="52"/>
      <c r="AX31" s="216"/>
      <c r="AY31" s="31"/>
      <c r="AZ31" s="217"/>
      <c r="BA31" s="52"/>
      <c r="BB31" s="52"/>
      <c r="BC31" s="52"/>
      <c r="BD31" s="178"/>
      <c r="BE31" s="216"/>
      <c r="BF31" s="31"/>
      <c r="BG31" s="217"/>
      <c r="BH31" s="52"/>
      <c r="BI31" s="52"/>
      <c r="BJ31" s="52"/>
      <c r="BK31" s="541"/>
      <c r="BL31" s="216"/>
      <c r="BM31" s="31"/>
      <c r="BN31" s="217"/>
      <c r="BO31" s="52"/>
      <c r="BP31" s="52"/>
      <c r="BQ31" s="52"/>
      <c r="BR31" s="52"/>
      <c r="BS31" s="216"/>
      <c r="BT31" s="31"/>
      <c r="BU31" s="217"/>
      <c r="BV31" s="52"/>
      <c r="BW31" s="52"/>
      <c r="BX31" s="52"/>
      <c r="BY31" s="52"/>
      <c r="CA31" s="216"/>
      <c r="CB31" s="31"/>
      <c r="CC31" s="217"/>
      <c r="CD31" s="52"/>
      <c r="CE31" s="52"/>
      <c r="CF31" s="52"/>
      <c r="CG31" s="52"/>
      <c r="CH31" s="216"/>
      <c r="CI31" s="31"/>
      <c r="CJ31" s="217"/>
      <c r="CK31" s="52"/>
      <c r="CL31" s="52"/>
      <c r="CM31" s="52"/>
      <c r="CN31" s="52"/>
      <c r="CO31" s="216"/>
      <c r="CP31" s="31"/>
      <c r="CQ31" s="217"/>
      <c r="CR31" s="52"/>
      <c r="CS31" s="52"/>
      <c r="CT31" s="52"/>
      <c r="CV31" s="216"/>
      <c r="CW31" s="31"/>
      <c r="CX31" s="217"/>
      <c r="CY31" s="52"/>
      <c r="CZ31" s="52"/>
      <c r="DA31" s="52"/>
      <c r="DC31" s="216"/>
      <c r="DD31" s="31"/>
      <c r="DE31" s="217"/>
      <c r="DF31" s="52"/>
      <c r="DG31" s="52"/>
      <c r="DH31" s="52"/>
      <c r="DJ31" s="216"/>
      <c r="DK31" s="31"/>
      <c r="DL31" s="217"/>
      <c r="DM31" s="52"/>
      <c r="DN31" s="52"/>
      <c r="DO31" s="52"/>
      <c r="DQ31" s="216"/>
      <c r="DR31" s="31"/>
      <c r="DS31" s="217"/>
      <c r="DT31" s="52"/>
      <c r="DU31" s="52"/>
      <c r="DV31" s="52"/>
      <c r="DW31" s="52"/>
      <c r="DX31" s="216"/>
      <c r="DY31" s="31"/>
      <c r="DZ31" s="217"/>
      <c r="EA31" s="52"/>
      <c r="EB31" s="52"/>
      <c r="EC31" s="52"/>
      <c r="ED31" s="52"/>
      <c r="EE31" s="216"/>
      <c r="EF31" s="31"/>
      <c r="EG31" s="217"/>
      <c r="EH31" s="52"/>
      <c r="EI31" s="52"/>
      <c r="EJ31" s="52"/>
      <c r="EL31" s="216"/>
      <c r="EM31" s="31"/>
      <c r="EN31" s="217"/>
      <c r="EO31" s="52"/>
      <c r="EP31" s="52"/>
      <c r="EQ31" s="52"/>
    </row>
    <row r="32" spans="1:147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I32" s="215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X32" s="216"/>
      <c r="AY32" s="31"/>
      <c r="AZ32" s="217"/>
      <c r="BA32" s="52"/>
      <c r="BB32" s="52"/>
      <c r="BC32" s="52"/>
      <c r="BD32" s="178"/>
      <c r="BE32" s="216"/>
      <c r="BF32" s="31"/>
      <c r="BG32" s="217"/>
      <c r="BH32" s="52"/>
      <c r="BI32" s="52"/>
      <c r="BJ32" s="52"/>
      <c r="BK32" s="541"/>
      <c r="BL32" s="216"/>
      <c r="BM32" s="31"/>
      <c r="BN32" s="217"/>
      <c r="BO32" s="52"/>
      <c r="BP32" s="52"/>
      <c r="BQ32" s="52"/>
      <c r="BR32" s="52"/>
      <c r="BS32" s="216"/>
      <c r="BT32" s="31"/>
      <c r="BU32" s="217"/>
      <c r="BV32" s="52"/>
      <c r="BW32" s="52"/>
      <c r="BX32" s="52"/>
      <c r="BY32" s="52"/>
      <c r="CA32" s="216"/>
      <c r="CB32" s="31"/>
      <c r="CC32" s="217"/>
      <c r="CD32" s="52"/>
      <c r="CE32" s="52"/>
      <c r="CF32" s="52"/>
      <c r="CG32" s="52"/>
      <c r="CH32" s="216"/>
      <c r="CI32" s="31"/>
      <c r="CJ32" s="217"/>
      <c r="CK32" s="52"/>
      <c r="CL32" s="52"/>
      <c r="CM32" s="52"/>
      <c r="CN32" s="52"/>
      <c r="CO32" s="216"/>
      <c r="CP32" s="31"/>
      <c r="CQ32" s="217"/>
      <c r="CR32" s="52"/>
      <c r="CS32" s="52"/>
      <c r="CT32" s="52"/>
      <c r="CV32" s="216"/>
      <c r="CW32" s="31"/>
      <c r="CX32" s="217"/>
      <c r="CY32" s="52"/>
      <c r="CZ32" s="52"/>
      <c r="DA32" s="52"/>
      <c r="DC32" s="216"/>
      <c r="DD32" s="31"/>
      <c r="DE32" s="217"/>
      <c r="DF32" s="52"/>
      <c r="DG32" s="52"/>
      <c r="DH32" s="52"/>
      <c r="DJ32" s="216"/>
      <c r="DK32" s="31"/>
      <c r="DL32" s="217"/>
      <c r="DM32" s="52"/>
      <c r="DN32" s="52"/>
      <c r="DO32" s="52"/>
      <c r="DQ32" s="216"/>
      <c r="DR32" s="31"/>
      <c r="DS32" s="217"/>
      <c r="DT32" s="52"/>
      <c r="DU32" s="52"/>
      <c r="DV32" s="52"/>
      <c r="DW32" s="52"/>
      <c r="DX32" s="216"/>
      <c r="DY32" s="31"/>
      <c r="DZ32" s="217"/>
      <c r="EA32" s="52"/>
      <c r="EB32" s="52"/>
      <c r="EC32" s="52"/>
      <c r="ED32" s="52"/>
      <c r="EE32" s="216"/>
      <c r="EF32" s="31"/>
      <c r="EG32" s="217"/>
      <c r="EH32" s="52"/>
      <c r="EI32" s="52"/>
      <c r="EJ32" s="52"/>
      <c r="EL32" s="216"/>
      <c r="EM32" s="31"/>
      <c r="EN32" s="217"/>
      <c r="EO32" s="52"/>
      <c r="EP32" s="52"/>
      <c r="EQ32" s="52"/>
    </row>
    <row r="33" spans="1:147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I33" s="215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X33" s="108"/>
      <c r="AY33" s="31"/>
      <c r="AZ33" s="31"/>
      <c r="BA33" s="31"/>
      <c r="BB33" s="22"/>
      <c r="BC33" s="22"/>
      <c r="BD33" s="159"/>
      <c r="BE33" s="108"/>
      <c r="BF33" s="31"/>
      <c r="BG33" s="31"/>
      <c r="BH33" s="31"/>
      <c r="BI33" s="22"/>
      <c r="BJ33" s="22"/>
      <c r="BK33" s="540"/>
      <c r="BL33" s="108"/>
      <c r="BM33" s="31"/>
      <c r="BN33" s="31"/>
      <c r="BO33" s="31"/>
      <c r="BP33" s="22"/>
      <c r="BQ33" s="22"/>
      <c r="BR33" s="22"/>
      <c r="BS33" s="108"/>
      <c r="BT33" s="31"/>
      <c r="BU33" s="31"/>
      <c r="BV33" s="31"/>
      <c r="BW33" s="22"/>
      <c r="BX33" s="22"/>
      <c r="BY33" s="22"/>
      <c r="CA33" s="108"/>
      <c r="CB33" s="31"/>
      <c r="CC33" s="31"/>
      <c r="CD33" s="31"/>
      <c r="CE33" s="22"/>
      <c r="CF33" s="22"/>
      <c r="CG33" s="22"/>
      <c r="CH33" s="108"/>
      <c r="CI33" s="31"/>
      <c r="CJ33" s="31"/>
      <c r="CK33" s="31"/>
      <c r="CL33" s="22"/>
      <c r="CM33" s="22"/>
      <c r="CN33" s="22"/>
      <c r="CO33" s="108"/>
      <c r="CP33" s="31"/>
      <c r="CQ33" s="31"/>
      <c r="CR33" s="31"/>
      <c r="CS33" s="22"/>
      <c r="CT33" s="22"/>
      <c r="CV33" s="108"/>
      <c r="CW33" s="31"/>
      <c r="CX33" s="31"/>
      <c r="CY33" s="31"/>
      <c r="CZ33" s="22"/>
      <c r="DA33" s="22"/>
      <c r="DC33" s="108"/>
      <c r="DD33" s="31"/>
      <c r="DE33" s="31"/>
      <c r="DF33" s="31"/>
      <c r="DG33" s="22"/>
      <c r="DH33" s="22"/>
      <c r="DJ33" s="108"/>
      <c r="DK33" s="31"/>
      <c r="DL33" s="31"/>
      <c r="DM33" s="31"/>
      <c r="DN33" s="22"/>
      <c r="DO33" s="22"/>
      <c r="DQ33" s="108"/>
      <c r="DR33" s="31"/>
      <c r="DS33" s="31"/>
      <c r="DT33" s="31"/>
      <c r="DU33" s="22"/>
      <c r="DV33" s="22"/>
      <c r="DW33" s="22"/>
      <c r="DX33" s="108"/>
      <c r="DY33" s="31"/>
      <c r="DZ33" s="31"/>
      <c r="EA33" s="31"/>
      <c r="EB33" s="22"/>
      <c r="EC33" s="22"/>
      <c r="ED33" s="22"/>
      <c r="EE33" s="108"/>
      <c r="EF33" s="31"/>
      <c r="EG33" s="31"/>
      <c r="EH33" s="31"/>
      <c r="EI33" s="22"/>
      <c r="EJ33" s="22"/>
      <c r="EL33" s="108"/>
      <c r="EM33" s="31"/>
      <c r="EN33" s="31"/>
      <c r="EO33" s="31"/>
      <c r="EP33" s="22"/>
      <c r="EQ33" s="22"/>
    </row>
    <row r="34" spans="1:147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I34" s="215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X34" s="108"/>
      <c r="AY34" s="31"/>
      <c r="AZ34" s="31"/>
      <c r="BA34" s="31"/>
      <c r="BB34" s="22"/>
      <c r="BC34" s="22"/>
      <c r="BD34" s="159"/>
      <c r="BE34" s="108"/>
      <c r="BF34" s="31"/>
      <c r="BG34" s="31"/>
      <c r="BH34" s="31"/>
      <c r="BI34" s="22"/>
      <c r="BJ34" s="22"/>
      <c r="BK34" s="540"/>
      <c r="BL34" s="108"/>
      <c r="BM34" s="31"/>
      <c r="BN34" s="31"/>
      <c r="BO34" s="31"/>
      <c r="BP34" s="22"/>
      <c r="BQ34" s="22"/>
      <c r="BR34" s="22"/>
      <c r="BS34" s="108"/>
      <c r="BT34" s="31"/>
      <c r="BU34" s="31"/>
      <c r="BV34" s="31"/>
      <c r="BW34" s="22"/>
      <c r="BX34" s="22"/>
      <c r="BY34" s="22"/>
      <c r="CA34" s="108"/>
      <c r="CB34" s="31"/>
      <c r="CC34" s="31"/>
      <c r="CD34" s="31"/>
      <c r="CE34" s="22"/>
      <c r="CF34" s="22"/>
      <c r="CG34" s="22"/>
      <c r="CH34" s="108"/>
      <c r="CI34" s="31"/>
      <c r="CJ34" s="31"/>
      <c r="CK34" s="31"/>
      <c r="CL34" s="22"/>
      <c r="CM34" s="22"/>
      <c r="CN34" s="22"/>
      <c r="CO34" s="108"/>
      <c r="CP34" s="31"/>
      <c r="CQ34" s="31"/>
      <c r="CR34" s="31"/>
      <c r="CS34" s="22"/>
      <c r="CT34" s="22"/>
      <c r="CV34" s="108"/>
      <c r="CW34" s="31"/>
      <c r="CX34" s="31"/>
      <c r="CY34" s="31"/>
      <c r="CZ34" s="22"/>
      <c r="DA34" s="22"/>
      <c r="DC34" s="108"/>
      <c r="DD34" s="31"/>
      <c r="DE34" s="31"/>
      <c r="DF34" s="31"/>
      <c r="DG34" s="22"/>
      <c r="DH34" s="22"/>
      <c r="DJ34" s="108"/>
      <c r="DK34" s="31"/>
      <c r="DL34" s="31"/>
      <c r="DM34" s="31"/>
      <c r="DN34" s="22"/>
      <c r="DO34" s="22"/>
      <c r="DQ34" s="108"/>
      <c r="DR34" s="31"/>
      <c r="DS34" s="31"/>
      <c r="DT34" s="31"/>
      <c r="DU34" s="22"/>
      <c r="DV34" s="22"/>
      <c r="DW34" s="22"/>
      <c r="DX34" s="108"/>
      <c r="DY34" s="31"/>
      <c r="DZ34" s="31"/>
      <c r="EA34" s="31"/>
      <c r="EB34" s="22"/>
      <c r="EC34" s="22"/>
      <c r="ED34" s="22"/>
      <c r="EE34" s="108"/>
      <c r="EF34" s="31"/>
      <c r="EG34" s="31"/>
      <c r="EH34" s="31"/>
      <c r="EI34" s="22"/>
      <c r="EJ34" s="22"/>
      <c r="EL34" s="108"/>
      <c r="EM34" s="31"/>
      <c r="EN34" s="31"/>
      <c r="EO34" s="31"/>
      <c r="EP34" s="22"/>
      <c r="EQ34" s="22"/>
    </row>
    <row r="35" spans="1:147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I35" s="21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X35" s="108"/>
      <c r="AY35" s="925" t="s">
        <v>29</v>
      </c>
      <c r="AZ35" s="925"/>
      <c r="BA35" s="925"/>
      <c r="BB35" s="925"/>
      <c r="BC35" s="925"/>
      <c r="BD35" s="178"/>
      <c r="BE35" s="108"/>
      <c r="BF35" s="925" t="s">
        <v>29</v>
      </c>
      <c r="BG35" s="925"/>
      <c r="BH35" s="925"/>
      <c r="BI35" s="925"/>
      <c r="BJ35" s="925"/>
      <c r="BK35" s="541"/>
      <c r="BL35" s="108"/>
      <c r="BM35" s="925" t="s">
        <v>29</v>
      </c>
      <c r="BN35" s="925"/>
      <c r="BO35" s="925"/>
      <c r="BP35" s="925"/>
      <c r="BQ35" s="925"/>
      <c r="BR35" s="52"/>
      <c r="BS35" s="108"/>
      <c r="BT35" s="925" t="s">
        <v>29</v>
      </c>
      <c r="BU35" s="925"/>
      <c r="BV35" s="925"/>
      <c r="BW35" s="925"/>
      <c r="BX35" s="925"/>
      <c r="BY35" s="52"/>
      <c r="CA35" s="108"/>
      <c r="CB35" s="925" t="s">
        <v>29</v>
      </c>
      <c r="CC35" s="925"/>
      <c r="CD35" s="925"/>
      <c r="CE35" s="925"/>
      <c r="CF35" s="925"/>
      <c r="CG35" s="52"/>
      <c r="CH35" s="108"/>
      <c r="CI35" s="925" t="s">
        <v>29</v>
      </c>
      <c r="CJ35" s="925"/>
      <c r="CK35" s="925"/>
      <c r="CL35" s="925"/>
      <c r="CM35" s="925"/>
      <c r="CN35" s="52"/>
      <c r="CO35" s="108"/>
      <c r="CP35" s="925" t="s">
        <v>29</v>
      </c>
      <c r="CQ35" s="925"/>
      <c r="CR35" s="925"/>
      <c r="CS35" s="925"/>
      <c r="CT35" s="925"/>
      <c r="CV35" s="108"/>
      <c r="CW35" s="925" t="s">
        <v>29</v>
      </c>
      <c r="CX35" s="925"/>
      <c r="CY35" s="925"/>
      <c r="CZ35" s="925"/>
      <c r="DA35" s="925"/>
      <c r="DC35" s="108"/>
      <c r="DD35" s="925" t="s">
        <v>29</v>
      </c>
      <c r="DE35" s="925"/>
      <c r="DF35" s="925"/>
      <c r="DG35" s="925"/>
      <c r="DH35" s="925"/>
      <c r="DJ35" s="108"/>
      <c r="DK35" s="925" t="s">
        <v>29</v>
      </c>
      <c r="DL35" s="925"/>
      <c r="DM35" s="925"/>
      <c r="DN35" s="925"/>
      <c r="DO35" s="925"/>
      <c r="DQ35" s="108"/>
      <c r="DR35" s="925" t="s">
        <v>29</v>
      </c>
      <c r="DS35" s="925"/>
      <c r="DT35" s="925"/>
      <c r="DU35" s="925"/>
      <c r="DV35" s="925"/>
      <c r="DW35" s="52"/>
      <c r="DX35" s="108"/>
      <c r="DY35" s="925" t="s">
        <v>29</v>
      </c>
      <c r="DZ35" s="925"/>
      <c r="EA35" s="925"/>
      <c r="EB35" s="925"/>
      <c r="EC35" s="925"/>
      <c r="ED35" s="52"/>
      <c r="EE35" s="108"/>
      <c r="EF35" s="925" t="s">
        <v>29</v>
      </c>
      <c r="EG35" s="925"/>
      <c r="EH35" s="925"/>
      <c r="EI35" s="925"/>
      <c r="EJ35" s="925"/>
      <c r="EL35" s="108"/>
      <c r="EM35" s="925" t="s">
        <v>29</v>
      </c>
      <c r="EN35" s="925"/>
      <c r="EO35" s="925"/>
      <c r="EP35" s="925"/>
      <c r="EQ35" s="925"/>
    </row>
    <row r="36" spans="1:147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I36" s="215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X36" s="41"/>
      <c r="AY36" s="41"/>
      <c r="AZ36" s="41"/>
      <c r="BA36" s="41"/>
      <c r="BB36" s="41"/>
      <c r="BC36" s="22"/>
      <c r="BD36" s="159"/>
      <c r="BE36" s="41"/>
      <c r="BF36" s="41"/>
      <c r="BG36" s="41"/>
      <c r="BH36" s="41"/>
      <c r="BI36" s="41"/>
      <c r="BJ36" s="22"/>
      <c r="BK36" s="540"/>
      <c r="BL36" s="41"/>
      <c r="BM36" s="41"/>
      <c r="BN36" s="41"/>
      <c r="BO36" s="41"/>
      <c r="BP36" s="41"/>
      <c r="BQ36" s="22"/>
      <c r="BR36" s="22"/>
      <c r="BS36" s="41"/>
      <c r="BT36" s="41"/>
      <c r="BU36" s="41"/>
      <c r="BV36" s="41"/>
      <c r="BW36" s="41"/>
      <c r="BX36" s="22"/>
      <c r="BY36" s="22"/>
      <c r="CA36" s="41"/>
      <c r="CB36" s="41"/>
      <c r="CC36" s="41"/>
      <c r="CD36" s="41"/>
      <c r="CE36" s="41"/>
      <c r="CF36" s="22"/>
      <c r="CG36" s="22"/>
      <c r="CH36" s="41"/>
      <c r="CI36" s="41"/>
      <c r="CJ36" s="41"/>
      <c r="CK36" s="41"/>
      <c r="CL36" s="41"/>
      <c r="CM36" s="22"/>
      <c r="CN36" s="22"/>
      <c r="CO36" s="41"/>
      <c r="CP36" s="41"/>
      <c r="CQ36" s="41"/>
      <c r="CR36" s="41"/>
      <c r="CS36" s="41"/>
      <c r="CT36" s="22"/>
      <c r="CV36" s="41"/>
      <c r="CW36" s="41"/>
      <c r="CX36" s="41"/>
      <c r="CY36" s="41"/>
      <c r="CZ36" s="41"/>
      <c r="DA36" s="22"/>
      <c r="DC36" s="41"/>
      <c r="DD36" s="41"/>
      <c r="DE36" s="41"/>
      <c r="DF36" s="41"/>
      <c r="DG36" s="41"/>
      <c r="DH36" s="22"/>
      <c r="DJ36" s="41"/>
      <c r="DK36" s="41"/>
      <c r="DL36" s="41"/>
      <c r="DM36" s="41"/>
      <c r="DN36" s="41"/>
      <c r="DO36" s="22"/>
      <c r="DQ36" s="41"/>
      <c r="DR36" s="41"/>
      <c r="DS36" s="41"/>
      <c r="DT36" s="41"/>
      <c r="DU36" s="41"/>
      <c r="DV36" s="22"/>
      <c r="DW36" s="22"/>
      <c r="DX36" s="41"/>
      <c r="DY36" s="41"/>
      <c r="DZ36" s="41"/>
      <c r="EA36" s="41"/>
      <c r="EB36" s="41"/>
      <c r="EC36" s="22"/>
      <c r="ED36" s="22"/>
      <c r="EE36" s="41"/>
      <c r="EF36" s="41"/>
      <c r="EG36" s="41"/>
      <c r="EH36" s="41"/>
      <c r="EI36" s="41"/>
      <c r="EJ36" s="22"/>
      <c r="EL36" s="41"/>
      <c r="EM36" s="41"/>
      <c r="EN36" s="41"/>
      <c r="EO36" s="41"/>
      <c r="EP36" s="41"/>
      <c r="EQ36" s="22"/>
    </row>
    <row r="37" spans="1:147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I37" s="215"/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178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41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R37" s="52"/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CA37" s="10">
        <v>1</v>
      </c>
      <c r="CB37" s="922" t="s">
        <v>30</v>
      </c>
      <c r="CC37" s="976"/>
      <c r="CD37" s="960"/>
      <c r="CE37" s="11" t="s">
        <v>7</v>
      </c>
      <c r="CF37" s="51" t="s">
        <v>8</v>
      </c>
      <c r="CG37" s="52"/>
      <c r="CH37" s="10">
        <v>1</v>
      </c>
      <c r="CI37" s="922" t="s">
        <v>30</v>
      </c>
      <c r="CJ37" s="976"/>
      <c r="CK37" s="960"/>
      <c r="CL37" s="11" t="s">
        <v>7</v>
      </c>
      <c r="CM37" s="51" t="s">
        <v>8</v>
      </c>
      <c r="CN37" s="52"/>
      <c r="CO37" s="10">
        <v>1</v>
      </c>
      <c r="CP37" s="922" t="s">
        <v>30</v>
      </c>
      <c r="CQ37" s="976"/>
      <c r="CR37" s="960"/>
      <c r="CS37" s="11" t="s">
        <v>7</v>
      </c>
      <c r="CT37" s="51" t="s">
        <v>8</v>
      </c>
      <c r="CV37" s="10">
        <v>1</v>
      </c>
      <c r="CW37" s="922" t="s">
        <v>30</v>
      </c>
      <c r="CX37" s="976"/>
      <c r="CY37" s="960"/>
      <c r="CZ37" s="11" t="s">
        <v>7</v>
      </c>
      <c r="DA37" s="51" t="s">
        <v>8</v>
      </c>
      <c r="DC37" s="10">
        <v>1</v>
      </c>
      <c r="DD37" s="922" t="s">
        <v>30</v>
      </c>
      <c r="DE37" s="976"/>
      <c r="DF37" s="960"/>
      <c r="DG37" s="11" t="s">
        <v>7</v>
      </c>
      <c r="DH37" s="51" t="s">
        <v>8</v>
      </c>
      <c r="DJ37" s="10">
        <v>1</v>
      </c>
      <c r="DK37" s="922" t="s">
        <v>30</v>
      </c>
      <c r="DL37" s="976"/>
      <c r="DM37" s="960"/>
      <c r="DN37" s="11" t="s">
        <v>7</v>
      </c>
      <c r="DO37" s="51" t="s">
        <v>8</v>
      </c>
      <c r="DQ37" s="10">
        <v>1</v>
      </c>
      <c r="DR37" s="922" t="s">
        <v>30</v>
      </c>
      <c r="DS37" s="976"/>
      <c r="DT37" s="960"/>
      <c r="DU37" s="11" t="s">
        <v>7</v>
      </c>
      <c r="DV37" s="51" t="s">
        <v>8</v>
      </c>
      <c r="DW37" s="52"/>
      <c r="DX37" s="10">
        <v>1</v>
      </c>
      <c r="DY37" s="922" t="s">
        <v>30</v>
      </c>
      <c r="DZ37" s="976"/>
      <c r="EA37" s="960"/>
      <c r="EB37" s="11" t="s">
        <v>7</v>
      </c>
      <c r="EC37" s="51" t="s">
        <v>8</v>
      </c>
      <c r="ED37" s="52"/>
      <c r="EE37" s="10">
        <v>1</v>
      </c>
      <c r="EF37" s="922" t="s">
        <v>30</v>
      </c>
      <c r="EG37" s="976"/>
      <c r="EH37" s="960"/>
      <c r="EI37" s="11" t="s">
        <v>7</v>
      </c>
      <c r="EJ37" s="51" t="s">
        <v>8</v>
      </c>
      <c r="EL37" s="10">
        <v>1</v>
      </c>
      <c r="EM37" s="922" t="s">
        <v>30</v>
      </c>
      <c r="EN37" s="976"/>
      <c r="EO37" s="960"/>
      <c r="EP37" s="11" t="s">
        <v>7</v>
      </c>
      <c r="EQ37" s="51" t="s">
        <v>8</v>
      </c>
    </row>
    <row r="38" spans="1:147" ht="15" x14ac:dyDescent="0.2">
      <c r="A38" s="10" t="s">
        <v>22</v>
      </c>
      <c r="B38" s="927" t="s">
        <v>746</v>
      </c>
      <c r="C38" s="981"/>
      <c r="D38" s="982"/>
      <c r="E38" s="272">
        <f>60/220</f>
        <v>0.27272727272727271</v>
      </c>
      <c r="F38" s="50">
        <f>F27*E38</f>
        <v>1363.6363636363635</v>
      </c>
      <c r="G38" s="218"/>
      <c r="H38" s="10" t="s">
        <v>22</v>
      </c>
      <c r="I38" s="927" t="s">
        <v>746</v>
      </c>
      <c r="J38" s="981"/>
      <c r="K38" s="982"/>
      <c r="L38" s="272">
        <f>60/220</f>
        <v>0.27272727272727271</v>
      </c>
      <c r="M38" s="50">
        <f>M27*L38</f>
        <v>1397.181818181818</v>
      </c>
      <c r="O38" s="10" t="s">
        <v>22</v>
      </c>
      <c r="P38" s="927" t="s">
        <v>746</v>
      </c>
      <c r="Q38" s="981"/>
      <c r="R38" s="982"/>
      <c r="S38" s="272">
        <f>60/220</f>
        <v>0.27272727272727271</v>
      </c>
      <c r="T38" s="50">
        <f>T27*S38</f>
        <v>1397.181818181818</v>
      </c>
      <c r="V38" s="10" t="s">
        <v>22</v>
      </c>
      <c r="W38" s="1198" t="s">
        <v>846</v>
      </c>
      <c r="X38" s="1199"/>
      <c r="Y38" s="1200"/>
      <c r="Z38" s="386">
        <f>220/220</f>
        <v>1</v>
      </c>
      <c r="AA38" s="50">
        <f>AA27*Z38</f>
        <v>5123</v>
      </c>
      <c r="AB38" s="218"/>
      <c r="AC38" s="10" t="s">
        <v>22</v>
      </c>
      <c r="AD38" s="927" t="s">
        <v>746</v>
      </c>
      <c r="AE38" s="981"/>
      <c r="AF38" s="982"/>
      <c r="AG38" s="272">
        <f>60/220</f>
        <v>0.27272727272727271</v>
      </c>
      <c r="AH38" s="50">
        <f>AH27*AG38</f>
        <v>1397.181818181818</v>
      </c>
      <c r="AI38" s="218"/>
      <c r="AJ38" s="10" t="s">
        <v>22</v>
      </c>
      <c r="AK38" s="927" t="s">
        <v>746</v>
      </c>
      <c r="AL38" s="981"/>
      <c r="AM38" s="982"/>
      <c r="AN38" s="272">
        <f>60/220</f>
        <v>0.27272727272727271</v>
      </c>
      <c r="AO38" s="50">
        <f>AO27*AN38</f>
        <v>1450.2747272727272</v>
      </c>
      <c r="AQ38" s="10" t="s">
        <v>22</v>
      </c>
      <c r="AR38" s="1198" t="s">
        <v>846</v>
      </c>
      <c r="AS38" s="1199"/>
      <c r="AT38" s="1200"/>
      <c r="AU38" s="386">
        <f>220/220</f>
        <v>1</v>
      </c>
      <c r="AV38" s="50">
        <f>AV27*AU38</f>
        <v>5317.674</v>
      </c>
      <c r="AX38" s="10" t="s">
        <v>22</v>
      </c>
      <c r="AY38" s="1198" t="s">
        <v>846</v>
      </c>
      <c r="AZ38" s="1199"/>
      <c r="BA38" s="1200"/>
      <c r="BB38" s="386">
        <f>220/220</f>
        <v>1</v>
      </c>
      <c r="BC38" s="50">
        <f>BC27*BB38</f>
        <v>5519.2138445999999</v>
      </c>
      <c r="BD38" s="159"/>
      <c r="BE38" s="10" t="s">
        <v>22</v>
      </c>
      <c r="BF38" s="1198" t="s">
        <v>846</v>
      </c>
      <c r="BG38" s="1199"/>
      <c r="BH38" s="1200"/>
      <c r="BI38" s="386">
        <f>220/220</f>
        <v>1</v>
      </c>
      <c r="BJ38" s="50">
        <f>BJ27*BI38</f>
        <v>5519.21</v>
      </c>
      <c r="BK38" s="540"/>
      <c r="BL38" s="10" t="s">
        <v>22</v>
      </c>
      <c r="BM38" s="927" t="s">
        <v>846</v>
      </c>
      <c r="BN38" s="981"/>
      <c r="BO38" s="982"/>
      <c r="BP38" s="272">
        <f>220/220</f>
        <v>1</v>
      </c>
      <c r="BQ38" s="50">
        <f>BQ27*BP38</f>
        <v>5519.2138445999999</v>
      </c>
      <c r="BR38" s="22"/>
      <c r="BS38" s="10" t="s">
        <v>22</v>
      </c>
      <c r="BT38" s="927" t="s">
        <v>846</v>
      </c>
      <c r="BU38" s="981"/>
      <c r="BV38" s="982"/>
      <c r="BW38" s="272">
        <f>220/220</f>
        <v>1</v>
      </c>
      <c r="BX38" s="50">
        <f>BX$27*BW$38</f>
        <v>5760.4034896090207</v>
      </c>
      <c r="BY38" s="22"/>
      <c r="CA38" s="10" t="s">
        <v>22</v>
      </c>
      <c r="CB38" s="1027" t="s">
        <v>846</v>
      </c>
      <c r="CC38" s="1065"/>
      <c r="CD38" s="1066"/>
      <c r="CE38" s="619">
        <f>220/220</f>
        <v>1</v>
      </c>
      <c r="CF38" s="50">
        <f>CF$27*CE$38</f>
        <v>5760.4034896090207</v>
      </c>
      <c r="CG38" s="22"/>
      <c r="CH38" s="10" t="s">
        <v>22</v>
      </c>
      <c r="CI38" s="927" t="s">
        <v>846</v>
      </c>
      <c r="CJ38" s="981"/>
      <c r="CK38" s="982"/>
      <c r="CL38" s="272">
        <f>220/220</f>
        <v>1</v>
      </c>
      <c r="CM38" s="50">
        <f>CM$27*CL$38</f>
        <v>5760.3994770000008</v>
      </c>
      <c r="CN38" s="22"/>
      <c r="CO38" s="10" t="s">
        <v>22</v>
      </c>
      <c r="CP38" s="927" t="s">
        <v>846</v>
      </c>
      <c r="CQ38" s="981"/>
      <c r="CR38" s="982"/>
      <c r="CS38" s="272">
        <f>220/220</f>
        <v>1</v>
      </c>
      <c r="CT38" s="50">
        <f>CT$27*CS$38</f>
        <v>5760.4034896090207</v>
      </c>
      <c r="CV38" s="10" t="s">
        <v>22</v>
      </c>
      <c r="CW38" s="927" t="s">
        <v>846</v>
      </c>
      <c r="CX38" s="981"/>
      <c r="CY38" s="982"/>
      <c r="CZ38" s="272">
        <f>220/220</f>
        <v>1</v>
      </c>
      <c r="DA38" s="50">
        <f>DA$27*CZ$38</f>
        <v>6001.0412132335805</v>
      </c>
      <c r="DC38" s="10" t="s">
        <v>22</v>
      </c>
      <c r="DD38" s="927" t="s">
        <v>846</v>
      </c>
      <c r="DE38" s="981"/>
      <c r="DF38" s="982"/>
      <c r="DG38" s="272">
        <f>220/220</f>
        <v>1</v>
      </c>
      <c r="DH38" s="50">
        <f>DH$27*DG$38</f>
        <v>6001.0370330000005</v>
      </c>
      <c r="DJ38" s="10" t="s">
        <v>22</v>
      </c>
      <c r="DK38" s="927" t="s">
        <v>846</v>
      </c>
      <c r="DL38" s="981"/>
      <c r="DM38" s="982"/>
      <c r="DN38" s="272">
        <f>220/220</f>
        <v>1</v>
      </c>
      <c r="DO38" s="50">
        <f>DO$27*DN$38</f>
        <v>6260.8819365289</v>
      </c>
      <c r="DQ38" s="10" t="s">
        <v>22</v>
      </c>
      <c r="DR38" s="927" t="s">
        <v>846</v>
      </c>
      <c r="DS38" s="981"/>
      <c r="DT38" s="982"/>
      <c r="DU38" s="272">
        <f>220/220</f>
        <v>1</v>
      </c>
      <c r="DV38" s="50">
        <f>DV$27*DU$38</f>
        <v>6260.8819365289</v>
      </c>
      <c r="DW38" s="22"/>
      <c r="DX38" s="10" t="s">
        <v>22</v>
      </c>
      <c r="DY38" s="927" t="s">
        <v>846</v>
      </c>
      <c r="DZ38" s="981"/>
      <c r="EA38" s="982"/>
      <c r="EB38" s="272">
        <f>220/220</f>
        <v>1</v>
      </c>
      <c r="EC38" s="50">
        <f>EC$27*EB$38</f>
        <v>6260.8819365289</v>
      </c>
      <c r="ED38" s="22"/>
      <c r="EE38" s="10" t="s">
        <v>22</v>
      </c>
      <c r="EF38" s="927" t="s">
        <v>846</v>
      </c>
      <c r="EG38" s="981"/>
      <c r="EH38" s="982"/>
      <c r="EI38" s="272">
        <f>220/220</f>
        <v>1</v>
      </c>
      <c r="EJ38" s="50">
        <f>EJ$27*EI$38</f>
        <v>6502.5519792789155</v>
      </c>
      <c r="EL38" s="10" t="s">
        <v>22</v>
      </c>
      <c r="EM38" s="927" t="s">
        <v>846</v>
      </c>
      <c r="EN38" s="981"/>
      <c r="EO38" s="982"/>
      <c r="EP38" s="272">
        <f>220/220</f>
        <v>1</v>
      </c>
      <c r="EQ38" s="50">
        <f>EQ$27*EP$38</f>
        <v>6502.5519792789155</v>
      </c>
    </row>
    <row r="39" spans="1:147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409.09090909090907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419.15454545454537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419.15454545454537</v>
      </c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1536.8999999999999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419.15454545454537</v>
      </c>
      <c r="AI39" s="218"/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435.08241818181813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1595.3021999999999</v>
      </c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1655.7641533799999</v>
      </c>
      <c r="BD39" s="159"/>
      <c r="BE39" s="10" t="s">
        <v>23</v>
      </c>
      <c r="BF39" s="927" t="s">
        <v>706</v>
      </c>
      <c r="BG39" s="981"/>
      <c r="BH39" s="982"/>
      <c r="BI39" s="1">
        <v>0.3</v>
      </c>
      <c r="BJ39" s="50">
        <f>BJ38*BI39</f>
        <v>1655.7629999999999</v>
      </c>
      <c r="BK39" s="540"/>
      <c r="BL39" s="10" t="s">
        <v>23</v>
      </c>
      <c r="BM39" s="927" t="s">
        <v>706</v>
      </c>
      <c r="BN39" s="981"/>
      <c r="BO39" s="982"/>
      <c r="BP39" s="1">
        <v>0.3</v>
      </c>
      <c r="BQ39" s="50">
        <f>BQ38*BP39</f>
        <v>1655.7641533799999</v>
      </c>
      <c r="BR39" s="22"/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1728.1210468827062</v>
      </c>
      <c r="BY39" s="22"/>
      <c r="CA39" s="10" t="s">
        <v>23</v>
      </c>
      <c r="CB39" s="927" t="s">
        <v>706</v>
      </c>
      <c r="CC39" s="981"/>
      <c r="CD39" s="982"/>
      <c r="CE39" s="1">
        <v>0.3</v>
      </c>
      <c r="CF39" s="50">
        <f>CF$38*CE$39</f>
        <v>1728.1210468827062</v>
      </c>
      <c r="CG39" s="22"/>
      <c r="CH39" s="10" t="s">
        <v>23</v>
      </c>
      <c r="CI39" s="927" t="s">
        <v>706</v>
      </c>
      <c r="CJ39" s="981"/>
      <c r="CK39" s="982"/>
      <c r="CL39" s="1">
        <v>0.3</v>
      </c>
      <c r="CM39" s="50">
        <f>CM$38*CL$39</f>
        <v>1728.1198431000003</v>
      </c>
      <c r="CN39" s="22"/>
      <c r="CO39" s="10" t="s">
        <v>23</v>
      </c>
      <c r="CP39" s="927" t="s">
        <v>706</v>
      </c>
      <c r="CQ39" s="981"/>
      <c r="CR39" s="982"/>
      <c r="CS39" s="1">
        <v>0.3</v>
      </c>
      <c r="CT39" s="50">
        <f>CT$38*CS$39</f>
        <v>1728.1210468827062</v>
      </c>
      <c r="CV39" s="10" t="s">
        <v>23</v>
      </c>
      <c r="CW39" s="927" t="s">
        <v>706</v>
      </c>
      <c r="CX39" s="981"/>
      <c r="CY39" s="982"/>
      <c r="CZ39" s="1">
        <v>0.3</v>
      </c>
      <c r="DA39" s="50">
        <f>DA$38*CZ$39</f>
        <v>1800.3123639700741</v>
      </c>
      <c r="DC39" s="10" t="s">
        <v>23</v>
      </c>
      <c r="DD39" s="927" t="s">
        <v>706</v>
      </c>
      <c r="DE39" s="981"/>
      <c r="DF39" s="982"/>
      <c r="DG39" s="1">
        <v>0.3</v>
      </c>
      <c r="DH39" s="50">
        <f>DH$38*DG$39</f>
        <v>1800.3111099</v>
      </c>
      <c r="DJ39" s="10" t="s">
        <v>23</v>
      </c>
      <c r="DK39" s="927" t="s">
        <v>706</v>
      </c>
      <c r="DL39" s="981"/>
      <c r="DM39" s="982"/>
      <c r="DN39" s="1">
        <v>0.3</v>
      </c>
      <c r="DO39" s="50">
        <f>DO$38*DN$39</f>
        <v>1878.26458095867</v>
      </c>
      <c r="DQ39" s="10" t="s">
        <v>23</v>
      </c>
      <c r="DR39" s="927" t="s">
        <v>706</v>
      </c>
      <c r="DS39" s="981"/>
      <c r="DT39" s="982"/>
      <c r="DU39" s="1">
        <v>0.3</v>
      </c>
      <c r="DV39" s="50">
        <f>DV$38*DU$39</f>
        <v>1878.26458095867</v>
      </c>
      <c r="DW39" s="22"/>
      <c r="DX39" s="10" t="s">
        <v>23</v>
      </c>
      <c r="DY39" s="927" t="s">
        <v>706</v>
      </c>
      <c r="DZ39" s="981"/>
      <c r="EA39" s="982"/>
      <c r="EB39" s="1">
        <v>0.3</v>
      </c>
      <c r="EC39" s="50">
        <f>EC$38*EB$39</f>
        <v>1878.26458095867</v>
      </c>
      <c r="ED39" s="22"/>
      <c r="EE39" s="10" t="s">
        <v>23</v>
      </c>
      <c r="EF39" s="927" t="s">
        <v>706</v>
      </c>
      <c r="EG39" s="981"/>
      <c r="EH39" s="982"/>
      <c r="EI39" s="1">
        <v>0.3</v>
      </c>
      <c r="EJ39" s="50">
        <f>EJ$38*EI$39</f>
        <v>1950.7655937836746</v>
      </c>
      <c r="EL39" s="10" t="s">
        <v>23</v>
      </c>
      <c r="EM39" s="927" t="s">
        <v>706</v>
      </c>
      <c r="EN39" s="981"/>
      <c r="EO39" s="982"/>
      <c r="EP39" s="1">
        <v>0.3</v>
      </c>
      <c r="EQ39" s="50">
        <f>EQ$38*EP$39</f>
        <v>1950.7655937836746</v>
      </c>
    </row>
    <row r="40" spans="1:147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I40" s="219"/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159"/>
      <c r="BE40" s="10" t="s">
        <v>24</v>
      </c>
      <c r="BF40" s="983" t="s">
        <v>707</v>
      </c>
      <c r="BG40" s="984"/>
      <c r="BH40" s="985"/>
      <c r="BI40" s="1">
        <v>0</v>
      </c>
      <c r="BJ40" s="50">
        <f>BJ30*BI40</f>
        <v>0</v>
      </c>
      <c r="BK40" s="540"/>
      <c r="BL40" s="10" t="s">
        <v>24</v>
      </c>
      <c r="BM40" s="983" t="s">
        <v>707</v>
      </c>
      <c r="BN40" s="984"/>
      <c r="BO40" s="985"/>
      <c r="BP40" s="1">
        <v>0</v>
      </c>
      <c r="BQ40" s="50">
        <f>BQ30*BP40</f>
        <v>0</v>
      </c>
      <c r="BR40" s="22"/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CA40" s="10" t="s">
        <v>24</v>
      </c>
      <c r="CB40" s="983" t="s">
        <v>707</v>
      </c>
      <c r="CC40" s="984"/>
      <c r="CD40" s="985"/>
      <c r="CE40" s="1">
        <v>0</v>
      </c>
      <c r="CF40" s="50">
        <f>CF$30*CE$40</f>
        <v>0</v>
      </c>
      <c r="CG40" s="22"/>
      <c r="CH40" s="10" t="s">
        <v>24</v>
      </c>
      <c r="CI40" s="983" t="s">
        <v>707</v>
      </c>
      <c r="CJ40" s="984"/>
      <c r="CK40" s="985"/>
      <c r="CL40" s="1">
        <v>0</v>
      </c>
      <c r="CM40" s="50">
        <f>CM$30*CL$40</f>
        <v>0</v>
      </c>
      <c r="CN40" s="22"/>
      <c r="CO40" s="10" t="s">
        <v>24</v>
      </c>
      <c r="CP40" s="983" t="s">
        <v>707</v>
      </c>
      <c r="CQ40" s="984"/>
      <c r="CR40" s="985"/>
      <c r="CS40" s="1">
        <v>0</v>
      </c>
      <c r="CT40" s="50">
        <f>CT$30*CS$40</f>
        <v>0</v>
      </c>
      <c r="CV40" s="10" t="s">
        <v>24</v>
      </c>
      <c r="CW40" s="983" t="s">
        <v>707</v>
      </c>
      <c r="CX40" s="984"/>
      <c r="CY40" s="985"/>
      <c r="CZ40" s="1">
        <v>0</v>
      </c>
      <c r="DA40" s="50">
        <f>DA$30*CZ$40</f>
        <v>0</v>
      </c>
      <c r="DC40" s="10" t="s">
        <v>24</v>
      </c>
      <c r="DD40" s="983" t="s">
        <v>707</v>
      </c>
      <c r="DE40" s="984"/>
      <c r="DF40" s="985"/>
      <c r="DG40" s="1">
        <v>0</v>
      </c>
      <c r="DH40" s="50">
        <f>DH$30*DG$40</f>
        <v>0</v>
      </c>
      <c r="DJ40" s="10" t="s">
        <v>24</v>
      </c>
      <c r="DK40" s="983" t="s">
        <v>707</v>
      </c>
      <c r="DL40" s="984"/>
      <c r="DM40" s="985"/>
      <c r="DN40" s="1">
        <v>0</v>
      </c>
      <c r="DO40" s="50">
        <f>DO$30*DN$40</f>
        <v>0</v>
      </c>
      <c r="DQ40" s="10" t="s">
        <v>24</v>
      </c>
      <c r="DR40" s="983" t="s">
        <v>707</v>
      </c>
      <c r="DS40" s="984"/>
      <c r="DT40" s="985"/>
      <c r="DU40" s="1">
        <v>0</v>
      </c>
      <c r="DV40" s="50">
        <f>DV$30*DU$40</f>
        <v>0</v>
      </c>
      <c r="DW40" s="22"/>
      <c r="DX40" s="10" t="s">
        <v>24</v>
      </c>
      <c r="DY40" s="983" t="s">
        <v>707</v>
      </c>
      <c r="DZ40" s="984"/>
      <c r="EA40" s="985"/>
      <c r="EB40" s="1">
        <v>0</v>
      </c>
      <c r="EC40" s="50">
        <f>EC$30*EB$40</f>
        <v>0</v>
      </c>
      <c r="ED40" s="22"/>
      <c r="EE40" s="10" t="s">
        <v>24</v>
      </c>
      <c r="EF40" s="983" t="s">
        <v>707</v>
      </c>
      <c r="EG40" s="984"/>
      <c r="EH40" s="985"/>
      <c r="EI40" s="1">
        <v>0</v>
      </c>
      <c r="EJ40" s="50">
        <f>EJ$30*EI$40</f>
        <v>0</v>
      </c>
      <c r="EL40" s="10" t="s">
        <v>24</v>
      </c>
      <c r="EM40" s="983" t="s">
        <v>707</v>
      </c>
      <c r="EN40" s="984"/>
      <c r="EO40" s="985"/>
      <c r="EP40" s="1">
        <v>0</v>
      </c>
      <c r="EQ40" s="50">
        <f>EQ$30*EP$40</f>
        <v>0</v>
      </c>
    </row>
    <row r="41" spans="1:147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I41" s="219"/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428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42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R41" s="526"/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CA41" s="24" t="s">
        <v>25</v>
      </c>
      <c r="CB41" s="927" t="s">
        <v>708</v>
      </c>
      <c r="CC41" s="981"/>
      <c r="CD41" s="982"/>
      <c r="CE41" s="986">
        <v>0</v>
      </c>
      <c r="CF41" s="220">
        <f>((((CF38+CF39+CF40)/220)*CE41)*(15*7))</f>
        <v>0</v>
      </c>
      <c r="CG41" s="526"/>
      <c r="CH41" s="24" t="s">
        <v>25</v>
      </c>
      <c r="CI41" s="927" t="s">
        <v>708</v>
      </c>
      <c r="CJ41" s="981"/>
      <c r="CK41" s="982"/>
      <c r="CL41" s="986">
        <v>0</v>
      </c>
      <c r="CM41" s="220">
        <f>((((CM38+CM39+CM40)/220)*CL41)*(15*7))</f>
        <v>0</v>
      </c>
      <c r="CN41" s="526"/>
      <c r="CO41" s="24" t="s">
        <v>25</v>
      </c>
      <c r="CP41" s="927" t="s">
        <v>708</v>
      </c>
      <c r="CQ41" s="981"/>
      <c r="CR41" s="982"/>
      <c r="CS41" s="986">
        <v>0</v>
      </c>
      <c r="CT41" s="220">
        <f>((((CT38+CT39+CT40)/220)*CS41)*(15*7))</f>
        <v>0</v>
      </c>
      <c r="CV41" s="24" t="s">
        <v>25</v>
      </c>
      <c r="CW41" s="927" t="s">
        <v>708</v>
      </c>
      <c r="CX41" s="981"/>
      <c r="CY41" s="982"/>
      <c r="CZ41" s="986">
        <v>0</v>
      </c>
      <c r="DA41" s="220">
        <f>((((DA38+DA39+DA40)/220)*CZ41)*(15*7))</f>
        <v>0</v>
      </c>
      <c r="DC41" s="24" t="s">
        <v>25</v>
      </c>
      <c r="DD41" s="927" t="s">
        <v>708</v>
      </c>
      <c r="DE41" s="981"/>
      <c r="DF41" s="982"/>
      <c r="DG41" s="986">
        <v>0</v>
      </c>
      <c r="DH41" s="220">
        <f>((((DH38+DH39+DH40)/220)*DG41)*(15*7))</f>
        <v>0</v>
      </c>
      <c r="DJ41" s="24" t="s">
        <v>25</v>
      </c>
      <c r="DK41" s="927" t="s">
        <v>708</v>
      </c>
      <c r="DL41" s="981"/>
      <c r="DM41" s="982"/>
      <c r="DN41" s="986">
        <v>0</v>
      </c>
      <c r="DO41" s="220">
        <f>((((DO38+DO39+DO40)/220)*DN41)*(15*7))</f>
        <v>0</v>
      </c>
      <c r="DQ41" s="24" t="s">
        <v>25</v>
      </c>
      <c r="DR41" s="927" t="s">
        <v>708</v>
      </c>
      <c r="DS41" s="981"/>
      <c r="DT41" s="982"/>
      <c r="DU41" s="986">
        <v>0</v>
      </c>
      <c r="DV41" s="220">
        <f>((((DV38+DV39+DV40)/220)*DU41)*(15*7))</f>
        <v>0</v>
      </c>
      <c r="DW41" s="526"/>
      <c r="DX41" s="24" t="s">
        <v>25</v>
      </c>
      <c r="DY41" s="927" t="s">
        <v>708</v>
      </c>
      <c r="DZ41" s="981"/>
      <c r="EA41" s="982"/>
      <c r="EB41" s="986">
        <v>0</v>
      </c>
      <c r="EC41" s="220">
        <f>((((EC38+EC39+EC40)/220)*EB41)*(15*7))</f>
        <v>0</v>
      </c>
      <c r="ED41" s="526"/>
      <c r="EE41" s="24" t="s">
        <v>25</v>
      </c>
      <c r="EF41" s="927" t="s">
        <v>708</v>
      </c>
      <c r="EG41" s="981"/>
      <c r="EH41" s="982"/>
      <c r="EI41" s="986">
        <v>0</v>
      </c>
      <c r="EJ41" s="220">
        <f>((((EJ38+EJ39+EJ40)/220)*EI41)*(15*7))</f>
        <v>0</v>
      </c>
      <c r="EL41" s="24" t="s">
        <v>25</v>
      </c>
      <c r="EM41" s="927" t="s">
        <v>708</v>
      </c>
      <c r="EN41" s="981"/>
      <c r="EO41" s="982"/>
      <c r="EP41" s="986">
        <v>0</v>
      </c>
      <c r="EQ41" s="220">
        <f>((((EQ38+EQ39+EQ40)/220)*EP41)*(15*7))</f>
        <v>0</v>
      </c>
    </row>
    <row r="42" spans="1:147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I42" s="221"/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159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540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R42" s="22"/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CA42" s="24" t="s">
        <v>32</v>
      </c>
      <c r="CB42" s="988" t="s">
        <v>107</v>
      </c>
      <c r="CC42" s="989"/>
      <c r="CD42" s="990"/>
      <c r="CE42" s="987"/>
      <c r="CF42" s="50" t="str">
        <f>IF((CE41&lt;=0),"0,00",((((7*1.1429)-7)*15)*((CF38+CF39+CF40)/220)*(1+CE41)))</f>
        <v>0,00</v>
      </c>
      <c r="CG42" s="22"/>
      <c r="CH42" s="24" t="s">
        <v>32</v>
      </c>
      <c r="CI42" s="988" t="s">
        <v>107</v>
      </c>
      <c r="CJ42" s="989"/>
      <c r="CK42" s="990"/>
      <c r="CL42" s="987"/>
      <c r="CM42" s="50" t="str">
        <f>IF((CL41&lt;=0),"0,00",((((7*1.1429)-7)*15)*((CM38+CM39+CM40)/220)*(1+CL41)))</f>
        <v>0,00</v>
      </c>
      <c r="CN42" s="22"/>
      <c r="CO42" s="24" t="s">
        <v>32</v>
      </c>
      <c r="CP42" s="988" t="s">
        <v>107</v>
      </c>
      <c r="CQ42" s="989"/>
      <c r="CR42" s="990"/>
      <c r="CS42" s="987"/>
      <c r="CT42" s="50" t="str">
        <f>IF((CS41&lt;=0),"0,00",((((7*1.1429)-7)*15)*((CT38+CT39+CT40)/220)*(1+CS41)))</f>
        <v>0,00</v>
      </c>
      <c r="CV42" s="24" t="s">
        <v>32</v>
      </c>
      <c r="CW42" s="988" t="s">
        <v>107</v>
      </c>
      <c r="CX42" s="989"/>
      <c r="CY42" s="990"/>
      <c r="CZ42" s="987"/>
      <c r="DA42" s="50" t="str">
        <f>IF((CZ41&lt;=0),"0,00",((((7*1.1429)-7)*15)*((DA38+DA39+DA40)/220)*(1+CZ41)))</f>
        <v>0,00</v>
      </c>
      <c r="DC42" s="24" t="s">
        <v>32</v>
      </c>
      <c r="DD42" s="988" t="s">
        <v>107</v>
      </c>
      <c r="DE42" s="989"/>
      <c r="DF42" s="990"/>
      <c r="DG42" s="987"/>
      <c r="DH42" s="50" t="str">
        <f>IF((DG41&lt;=0),"0,00",((((7*1.1429)-7)*15)*((DH38+DH39+DH40)/220)*(1+DG41)))</f>
        <v>0,00</v>
      </c>
      <c r="DJ42" s="24" t="s">
        <v>32</v>
      </c>
      <c r="DK42" s="988" t="s">
        <v>107</v>
      </c>
      <c r="DL42" s="989"/>
      <c r="DM42" s="990"/>
      <c r="DN42" s="987"/>
      <c r="DO42" s="50" t="str">
        <f>IF((DN41&lt;=0),"0,00",((((7*1.1429)-7)*15)*((DO38+DO39+DO40)/220)*(1+DN41)))</f>
        <v>0,00</v>
      </c>
      <c r="DQ42" s="24" t="s">
        <v>32</v>
      </c>
      <c r="DR42" s="988" t="s">
        <v>107</v>
      </c>
      <c r="DS42" s="989"/>
      <c r="DT42" s="990"/>
      <c r="DU42" s="987"/>
      <c r="DV42" s="50" t="str">
        <f>IF((DU41&lt;=0),"0,00",((((7*1.1429)-7)*15)*((DV38+DV39+DV40)/220)*(1+DU41)))</f>
        <v>0,00</v>
      </c>
      <c r="DW42" s="22"/>
      <c r="DX42" s="24" t="s">
        <v>32</v>
      </c>
      <c r="DY42" s="988" t="s">
        <v>107</v>
      </c>
      <c r="DZ42" s="989"/>
      <c r="EA42" s="990"/>
      <c r="EB42" s="987"/>
      <c r="EC42" s="50" t="str">
        <f>IF((EB41&lt;=0),"0,00",((((7*1.1429)-7)*15)*((EC38+EC39+EC40)/220)*(1+EB41)))</f>
        <v>0,00</v>
      </c>
      <c r="ED42" s="22"/>
      <c r="EE42" s="24" t="s">
        <v>32</v>
      </c>
      <c r="EF42" s="988" t="s">
        <v>107</v>
      </c>
      <c r="EG42" s="989"/>
      <c r="EH42" s="990"/>
      <c r="EI42" s="987"/>
      <c r="EJ42" s="50" t="str">
        <f>IF((EI41&lt;=0),"0,00",((((7*1.1429)-7)*15)*((EJ38+EJ39+EJ40)/220)*(1+EI41)))</f>
        <v>0,00</v>
      </c>
      <c r="EL42" s="24" t="s">
        <v>32</v>
      </c>
      <c r="EM42" s="988" t="s">
        <v>107</v>
      </c>
      <c r="EN42" s="989"/>
      <c r="EO42" s="990"/>
      <c r="EP42" s="987"/>
      <c r="EQ42" s="50" t="str">
        <f>IF((EP41&lt;=0),"0,00",((((7*1.1429)-7)*15)*((EQ38+EQ39+EQ40)/220)*(1+EP41)))</f>
        <v>0,00</v>
      </c>
    </row>
    <row r="43" spans="1:147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I43" s="215"/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159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540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R43" s="22"/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CA43" s="10" t="s">
        <v>33</v>
      </c>
      <c r="CB43" s="105" t="s">
        <v>9</v>
      </c>
      <c r="CC43" s="106"/>
      <c r="CD43" s="107"/>
      <c r="CE43" s="1">
        <v>0</v>
      </c>
      <c r="CF43" s="50">
        <v>0</v>
      </c>
      <c r="CG43" s="22"/>
      <c r="CH43" s="10" t="s">
        <v>33</v>
      </c>
      <c r="CI43" s="105" t="s">
        <v>9</v>
      </c>
      <c r="CJ43" s="106"/>
      <c r="CK43" s="107"/>
      <c r="CL43" s="1">
        <v>0</v>
      </c>
      <c r="CM43" s="50">
        <v>0</v>
      </c>
      <c r="CN43" s="22"/>
      <c r="CO43" s="10" t="s">
        <v>33</v>
      </c>
      <c r="CP43" s="105" t="s">
        <v>9</v>
      </c>
      <c r="CQ43" s="106"/>
      <c r="CR43" s="107"/>
      <c r="CS43" s="1">
        <v>0</v>
      </c>
      <c r="CT43" s="50">
        <v>0</v>
      </c>
      <c r="CV43" s="10" t="s">
        <v>33</v>
      </c>
      <c r="CW43" s="105" t="s">
        <v>9</v>
      </c>
      <c r="CX43" s="106"/>
      <c r="CY43" s="107"/>
      <c r="CZ43" s="1">
        <v>0</v>
      </c>
      <c r="DA43" s="50">
        <v>0</v>
      </c>
      <c r="DC43" s="10" t="s">
        <v>33</v>
      </c>
      <c r="DD43" s="105" t="s">
        <v>9</v>
      </c>
      <c r="DE43" s="106"/>
      <c r="DF43" s="107"/>
      <c r="DG43" s="1">
        <v>0</v>
      </c>
      <c r="DH43" s="50">
        <v>0</v>
      </c>
      <c r="DJ43" s="10" t="s">
        <v>33</v>
      </c>
      <c r="DK43" s="105" t="s">
        <v>9</v>
      </c>
      <c r="DL43" s="106"/>
      <c r="DM43" s="107"/>
      <c r="DN43" s="1">
        <v>0</v>
      </c>
      <c r="DO43" s="50">
        <v>0</v>
      </c>
      <c r="DQ43" s="10" t="s">
        <v>33</v>
      </c>
      <c r="DR43" s="105" t="s">
        <v>9</v>
      </c>
      <c r="DS43" s="106"/>
      <c r="DT43" s="107"/>
      <c r="DU43" s="1">
        <v>0</v>
      </c>
      <c r="DV43" s="50">
        <v>0</v>
      </c>
      <c r="DW43" s="22"/>
      <c r="DX43" s="10" t="s">
        <v>33</v>
      </c>
      <c r="DY43" s="105" t="s">
        <v>9</v>
      </c>
      <c r="DZ43" s="106"/>
      <c r="EA43" s="107"/>
      <c r="EB43" s="1">
        <v>0</v>
      </c>
      <c r="EC43" s="50">
        <v>0</v>
      </c>
      <c r="ED43" s="22"/>
      <c r="EE43" s="10" t="s">
        <v>33</v>
      </c>
      <c r="EF43" s="105" t="s">
        <v>9</v>
      </c>
      <c r="EG43" s="106"/>
      <c r="EH43" s="107"/>
      <c r="EI43" s="1">
        <v>0</v>
      </c>
      <c r="EJ43" s="50">
        <v>0</v>
      </c>
      <c r="EL43" s="10" t="s">
        <v>33</v>
      </c>
      <c r="EM43" s="105" t="s">
        <v>9</v>
      </c>
      <c r="EN43" s="106"/>
      <c r="EO43" s="107"/>
      <c r="EP43" s="1">
        <v>0</v>
      </c>
      <c r="EQ43" s="50">
        <v>0</v>
      </c>
    </row>
    <row r="44" spans="1:147" ht="15" x14ac:dyDescent="0.2">
      <c r="A44" s="962" t="s">
        <v>21</v>
      </c>
      <c r="B44" s="963"/>
      <c r="C44" s="963"/>
      <c r="D44" s="963"/>
      <c r="E44" s="964"/>
      <c r="F44" s="11">
        <f>SUM(F38:F43)</f>
        <v>1772.7272727272725</v>
      </c>
      <c r="G44" s="215"/>
      <c r="H44" s="962" t="s">
        <v>21</v>
      </c>
      <c r="I44" s="963"/>
      <c r="J44" s="963"/>
      <c r="K44" s="963"/>
      <c r="L44" s="964"/>
      <c r="M44" s="11">
        <f>SUM(M38:M43)</f>
        <v>1816.3363636363633</v>
      </c>
      <c r="O44" s="962" t="s">
        <v>21</v>
      </c>
      <c r="P44" s="963"/>
      <c r="Q44" s="963"/>
      <c r="R44" s="963"/>
      <c r="S44" s="964"/>
      <c r="T44" s="11">
        <f>SUM(T38:T43)</f>
        <v>1816.3363636363633</v>
      </c>
      <c r="V44" s="962" t="s">
        <v>21</v>
      </c>
      <c r="W44" s="963"/>
      <c r="X44" s="963"/>
      <c r="Y44" s="963"/>
      <c r="Z44" s="964"/>
      <c r="AA44" s="11">
        <f>SUM(AA38:AA43)</f>
        <v>6659.9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1816.3363636363633</v>
      </c>
      <c r="AI44" s="215"/>
      <c r="AJ44" s="962" t="s">
        <v>21</v>
      </c>
      <c r="AK44" s="963"/>
      <c r="AL44" s="963"/>
      <c r="AM44" s="963"/>
      <c r="AN44" s="964"/>
      <c r="AO44" s="11">
        <f>SUM(AO38:AO43)</f>
        <v>1885.3571454545454</v>
      </c>
      <c r="AQ44" s="962" t="s">
        <v>21</v>
      </c>
      <c r="AR44" s="963"/>
      <c r="AS44" s="963"/>
      <c r="AT44" s="963"/>
      <c r="AU44" s="964"/>
      <c r="AV44" s="11">
        <f>SUM(AV38:AV43)</f>
        <v>6912.9762000000001</v>
      </c>
      <c r="AX44" s="962" t="s">
        <v>21</v>
      </c>
      <c r="AY44" s="963"/>
      <c r="AZ44" s="963"/>
      <c r="BA44" s="963"/>
      <c r="BB44" s="964"/>
      <c r="BC44" s="11">
        <f>SUM(BC38:BC43)</f>
        <v>7174.9779979799996</v>
      </c>
      <c r="BD44" s="175"/>
      <c r="BE44" s="962" t="s">
        <v>21</v>
      </c>
      <c r="BF44" s="963"/>
      <c r="BG44" s="963"/>
      <c r="BH44" s="963"/>
      <c r="BI44" s="964"/>
      <c r="BJ44" s="11">
        <f>SUM(BJ38:BJ43)</f>
        <v>7174.973</v>
      </c>
      <c r="BK44" s="543"/>
      <c r="BL44" s="962" t="s">
        <v>21</v>
      </c>
      <c r="BM44" s="963"/>
      <c r="BN44" s="963"/>
      <c r="BO44" s="963"/>
      <c r="BP44" s="964"/>
      <c r="BQ44" s="11">
        <v>7174.9779979799996</v>
      </c>
      <c r="BR44" s="40"/>
      <c r="BS44" s="962" t="s">
        <v>21</v>
      </c>
      <c r="BT44" s="963"/>
      <c r="BU44" s="963"/>
      <c r="BV44" s="963"/>
      <c r="BW44" s="964"/>
      <c r="BX44" s="11">
        <f>SUM(BX$38:BX$43)</f>
        <v>7488.5245364917264</v>
      </c>
      <c r="BY44" s="40"/>
      <c r="CA44" s="962" t="s">
        <v>21</v>
      </c>
      <c r="CB44" s="963"/>
      <c r="CC44" s="963"/>
      <c r="CD44" s="963"/>
      <c r="CE44" s="964"/>
      <c r="CF44" s="11">
        <f>SUM(CF$38:CF$43)</f>
        <v>7488.5245364917264</v>
      </c>
      <c r="CG44" s="40"/>
      <c r="CH44" s="962" t="s">
        <v>21</v>
      </c>
      <c r="CI44" s="963"/>
      <c r="CJ44" s="963"/>
      <c r="CK44" s="963"/>
      <c r="CL44" s="964"/>
      <c r="CM44" s="11">
        <f>SUM(CM$38:CM$43)</f>
        <v>7488.5193201000011</v>
      </c>
      <c r="CN44" s="40"/>
      <c r="CO44" s="962" t="s">
        <v>21</v>
      </c>
      <c r="CP44" s="963"/>
      <c r="CQ44" s="963"/>
      <c r="CR44" s="963"/>
      <c r="CS44" s="964"/>
      <c r="CT44" s="11">
        <f>SUM(CT$38:CT$43)</f>
        <v>7488.5245364917264</v>
      </c>
      <c r="CV44" s="962" t="s">
        <v>21</v>
      </c>
      <c r="CW44" s="963"/>
      <c r="CX44" s="963"/>
      <c r="CY44" s="963"/>
      <c r="CZ44" s="964"/>
      <c r="DA44" s="11">
        <f>SUM(DA$38:DA$43)</f>
        <v>7801.3535772036548</v>
      </c>
      <c r="DC44" s="962" t="s">
        <v>21</v>
      </c>
      <c r="DD44" s="963"/>
      <c r="DE44" s="963"/>
      <c r="DF44" s="963"/>
      <c r="DG44" s="964"/>
      <c r="DH44" s="11">
        <f>SUM(DH$38:DH$43)</f>
        <v>7801.3481429000003</v>
      </c>
      <c r="DJ44" s="962" t="s">
        <v>21</v>
      </c>
      <c r="DK44" s="963"/>
      <c r="DL44" s="963"/>
      <c r="DM44" s="963"/>
      <c r="DN44" s="964"/>
      <c r="DO44" s="11">
        <f>SUM(DO$38:DO$43)</f>
        <v>8139.1465174875702</v>
      </c>
      <c r="DQ44" s="962" t="s">
        <v>21</v>
      </c>
      <c r="DR44" s="963"/>
      <c r="DS44" s="963"/>
      <c r="DT44" s="963"/>
      <c r="DU44" s="964"/>
      <c r="DV44" s="11">
        <f>SUM(DV$38:DV$43)</f>
        <v>8139.1465174875702</v>
      </c>
      <c r="DW44" s="40"/>
      <c r="DX44" s="962" t="s">
        <v>21</v>
      </c>
      <c r="DY44" s="963"/>
      <c r="DZ44" s="963"/>
      <c r="EA44" s="963"/>
      <c r="EB44" s="964"/>
      <c r="EC44" s="11">
        <f>SUM(EC$38:EC$43)</f>
        <v>8139.1465174875702</v>
      </c>
      <c r="ED44" s="40"/>
      <c r="EE44" s="962" t="s">
        <v>21</v>
      </c>
      <c r="EF44" s="963"/>
      <c r="EG44" s="963"/>
      <c r="EH44" s="963"/>
      <c r="EI44" s="964"/>
      <c r="EJ44" s="11">
        <f>SUM(EJ$38:EJ$43)</f>
        <v>8453.3175730625899</v>
      </c>
      <c r="EL44" s="962" t="s">
        <v>21</v>
      </c>
      <c r="EM44" s="963"/>
      <c r="EN44" s="963"/>
      <c r="EO44" s="963"/>
      <c r="EP44" s="964"/>
      <c r="EQ44" s="11">
        <f>SUM(EQ$38:EQ$43)</f>
        <v>8453.3175730625899</v>
      </c>
    </row>
    <row r="45" spans="1:147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I45" s="215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X45" s="216"/>
      <c r="AY45" s="1108"/>
      <c r="AZ45" s="1121"/>
      <c r="BA45" s="1121"/>
      <c r="BB45" s="1121"/>
      <c r="BC45" s="1121"/>
      <c r="BD45" s="423"/>
      <c r="BE45" s="216"/>
      <c r="BF45" s="1108"/>
      <c r="BG45" s="1121"/>
      <c r="BH45" s="1121"/>
      <c r="BI45" s="1121"/>
      <c r="BJ45" s="1121"/>
      <c r="BK45" s="544"/>
      <c r="BL45" s="216"/>
      <c r="BM45" s="1108"/>
      <c r="BN45" s="1121"/>
      <c r="BO45" s="1121"/>
      <c r="BP45" s="1121"/>
      <c r="BQ45" s="1121"/>
      <c r="BR45" s="495"/>
      <c r="BS45" s="216"/>
      <c r="BT45" s="1108"/>
      <c r="BU45" s="1121"/>
      <c r="BV45" s="1121"/>
      <c r="BW45" s="1121"/>
      <c r="BX45" s="1121"/>
      <c r="BY45" s="495"/>
      <c r="CA45" s="216"/>
      <c r="CB45" s="1108"/>
      <c r="CC45" s="1121"/>
      <c r="CD45" s="1121"/>
      <c r="CE45" s="1121"/>
      <c r="CF45" s="1121"/>
      <c r="CG45" s="495"/>
      <c r="CH45" s="216"/>
      <c r="CI45" s="1108"/>
      <c r="CJ45" s="1121"/>
      <c r="CK45" s="1121"/>
      <c r="CL45" s="1121"/>
      <c r="CM45" s="1121"/>
      <c r="CN45" s="495"/>
      <c r="CO45" s="216"/>
      <c r="CP45" s="1108"/>
      <c r="CQ45" s="1121"/>
      <c r="CR45" s="1121"/>
      <c r="CS45" s="1121"/>
      <c r="CT45" s="1121"/>
      <c r="CV45" s="216"/>
      <c r="CW45" s="1108"/>
      <c r="CX45" s="1121"/>
      <c r="CY45" s="1121"/>
      <c r="CZ45" s="1121"/>
      <c r="DA45" s="1121"/>
      <c r="DC45" s="216"/>
      <c r="DD45" s="1108"/>
      <c r="DE45" s="1121"/>
      <c r="DF45" s="1121"/>
      <c r="DG45" s="1121"/>
      <c r="DH45" s="1121"/>
      <c r="DJ45" s="216"/>
      <c r="DK45" s="1108"/>
      <c r="DL45" s="1121"/>
      <c r="DM45" s="1121"/>
      <c r="DN45" s="1121"/>
      <c r="DO45" s="1121"/>
      <c r="DQ45" s="216"/>
      <c r="DR45" s="1108"/>
      <c r="DS45" s="1121"/>
      <c r="DT45" s="1121"/>
      <c r="DU45" s="1121"/>
      <c r="DV45" s="1121"/>
      <c r="DW45" s="495"/>
      <c r="DX45" s="216"/>
      <c r="DY45" s="1108"/>
      <c r="DZ45" s="1121"/>
      <c r="EA45" s="1121"/>
      <c r="EB45" s="1121"/>
      <c r="EC45" s="1121"/>
      <c r="ED45" s="495"/>
      <c r="EE45" s="216"/>
      <c r="EF45" s="1108"/>
      <c r="EG45" s="1121"/>
      <c r="EH45" s="1121"/>
      <c r="EI45" s="1121"/>
      <c r="EJ45" s="1121"/>
      <c r="EL45" s="216"/>
      <c r="EM45" s="1108"/>
      <c r="EN45" s="1121"/>
      <c r="EO45" s="1121"/>
      <c r="EP45" s="1121"/>
      <c r="EQ45" s="1121"/>
    </row>
    <row r="46" spans="1:147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I46" s="215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X46" s="217"/>
      <c r="AY46" s="217"/>
      <c r="AZ46" s="52"/>
      <c r="BA46" s="52"/>
      <c r="BB46" s="52"/>
      <c r="BC46" s="40"/>
      <c r="BD46" s="175"/>
      <c r="BE46" s="217"/>
      <c r="BF46" s="217"/>
      <c r="BG46" s="52"/>
      <c r="BH46" s="52"/>
      <c r="BI46" s="52"/>
      <c r="BJ46" s="40"/>
      <c r="BK46" s="543"/>
      <c r="BL46" s="217"/>
      <c r="BM46" s="217"/>
      <c r="BN46" s="52"/>
      <c r="BO46" s="52"/>
      <c r="BP46" s="52"/>
      <c r="BQ46" s="40"/>
      <c r="BR46" s="40"/>
      <c r="BS46" s="217"/>
      <c r="BT46" s="217"/>
      <c r="BU46" s="52"/>
      <c r="BV46" s="52"/>
      <c r="BW46" s="52"/>
      <c r="BX46" s="40"/>
      <c r="BY46" s="40"/>
      <c r="CA46" s="217"/>
      <c r="CB46" s="217"/>
      <c r="CC46" s="52"/>
      <c r="CD46" s="52"/>
      <c r="CE46" s="52"/>
      <c r="CF46" s="40"/>
      <c r="CG46" s="40"/>
      <c r="CH46" s="217"/>
      <c r="CI46" s="217"/>
      <c r="CJ46" s="52"/>
      <c r="CK46" s="52"/>
      <c r="CL46" s="52"/>
      <c r="CM46" s="40"/>
      <c r="CN46" s="40"/>
      <c r="CO46" s="217"/>
      <c r="CP46" s="217"/>
      <c r="CQ46" s="52"/>
      <c r="CR46" s="52"/>
      <c r="CS46" s="52"/>
      <c r="CT46" s="40"/>
      <c r="CV46" s="217"/>
      <c r="CW46" s="217"/>
      <c r="CX46" s="52"/>
      <c r="CY46" s="52"/>
      <c r="CZ46" s="52"/>
      <c r="DA46" s="40"/>
      <c r="DC46" s="217"/>
      <c r="DD46" s="217"/>
      <c r="DE46" s="52"/>
      <c r="DF46" s="52"/>
      <c r="DG46" s="52"/>
      <c r="DH46" s="40"/>
      <c r="DJ46" s="217"/>
      <c r="DK46" s="217"/>
      <c r="DL46" s="52"/>
      <c r="DM46" s="52"/>
      <c r="DN46" s="52"/>
      <c r="DO46" s="40"/>
      <c r="DQ46" s="217"/>
      <c r="DR46" s="217"/>
      <c r="DS46" s="52"/>
      <c r="DT46" s="52"/>
      <c r="DU46" s="52"/>
      <c r="DV46" s="40"/>
      <c r="DW46" s="40"/>
      <c r="DX46" s="217"/>
      <c r="DY46" s="217"/>
      <c r="DZ46" s="52"/>
      <c r="EA46" s="52"/>
      <c r="EB46" s="52"/>
      <c r="EC46" s="40"/>
      <c r="ED46" s="40"/>
      <c r="EE46" s="217"/>
      <c r="EF46" s="217"/>
      <c r="EG46" s="52"/>
      <c r="EH46" s="52"/>
      <c r="EI46" s="52"/>
      <c r="EJ46" s="40"/>
      <c r="EL46" s="217"/>
      <c r="EM46" s="217"/>
      <c r="EN46" s="52"/>
      <c r="EO46" s="52"/>
      <c r="EP46" s="52"/>
      <c r="EQ46" s="40"/>
    </row>
    <row r="47" spans="1:147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I47" s="215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X47" s="216"/>
      <c r="AY47" s="1108"/>
      <c r="AZ47" s="1121"/>
      <c r="BA47" s="1121"/>
      <c r="BB47" s="1121"/>
      <c r="BC47" s="1121"/>
      <c r="BD47" s="423"/>
      <c r="BE47" s="216"/>
      <c r="BF47" s="1108"/>
      <c r="BG47" s="1121"/>
      <c r="BH47" s="1121"/>
      <c r="BI47" s="1121"/>
      <c r="BJ47" s="1121"/>
      <c r="BK47" s="544"/>
      <c r="BL47" s="216"/>
      <c r="BM47" s="1108"/>
      <c r="BN47" s="1121"/>
      <c r="BO47" s="1121"/>
      <c r="BP47" s="1121"/>
      <c r="BQ47" s="1121"/>
      <c r="BR47" s="495"/>
      <c r="BS47" s="216"/>
      <c r="BT47" s="1108"/>
      <c r="BU47" s="1121"/>
      <c r="BV47" s="1121"/>
      <c r="BW47" s="1121"/>
      <c r="BX47" s="1121"/>
      <c r="BY47" s="495"/>
      <c r="CA47" s="216"/>
      <c r="CB47" s="1108"/>
      <c r="CC47" s="1121"/>
      <c r="CD47" s="1121"/>
      <c r="CE47" s="1121"/>
      <c r="CF47" s="1121"/>
      <c r="CG47" s="495"/>
      <c r="CH47" s="216"/>
      <c r="CI47" s="1108"/>
      <c r="CJ47" s="1121"/>
      <c r="CK47" s="1121"/>
      <c r="CL47" s="1121"/>
      <c r="CM47" s="1121"/>
      <c r="CN47" s="495"/>
      <c r="CO47" s="216"/>
      <c r="CP47" s="1108"/>
      <c r="CQ47" s="1121"/>
      <c r="CR47" s="1121"/>
      <c r="CS47" s="1121"/>
      <c r="CT47" s="1121"/>
      <c r="CV47" s="216"/>
      <c r="CW47" s="1108"/>
      <c r="CX47" s="1121"/>
      <c r="CY47" s="1121"/>
      <c r="CZ47" s="1121"/>
      <c r="DA47" s="1121"/>
      <c r="DC47" s="216"/>
      <c r="DD47" s="1108"/>
      <c r="DE47" s="1121"/>
      <c r="DF47" s="1121"/>
      <c r="DG47" s="1121"/>
      <c r="DH47" s="1121"/>
      <c r="DJ47" s="216"/>
      <c r="DK47" s="1108"/>
      <c r="DL47" s="1121"/>
      <c r="DM47" s="1121"/>
      <c r="DN47" s="1121"/>
      <c r="DO47" s="1121"/>
      <c r="DQ47" s="216"/>
      <c r="DR47" s="1108"/>
      <c r="DS47" s="1121"/>
      <c r="DT47" s="1121"/>
      <c r="DU47" s="1121"/>
      <c r="DV47" s="1121"/>
      <c r="DW47" s="495"/>
      <c r="DX47" s="216"/>
      <c r="DY47" s="1108"/>
      <c r="DZ47" s="1121"/>
      <c r="EA47" s="1121"/>
      <c r="EB47" s="1121"/>
      <c r="EC47" s="1121"/>
      <c r="ED47" s="495"/>
      <c r="EE47" s="216"/>
      <c r="EF47" s="1108"/>
      <c r="EG47" s="1121"/>
      <c r="EH47" s="1121"/>
      <c r="EI47" s="1121"/>
      <c r="EJ47" s="1121"/>
      <c r="EL47" s="216"/>
      <c r="EM47" s="1108"/>
      <c r="EN47" s="1121"/>
      <c r="EO47" s="1121"/>
      <c r="EP47" s="1121"/>
      <c r="EQ47" s="1121"/>
    </row>
    <row r="48" spans="1:147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I48" s="215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X48" s="41"/>
      <c r="AY48" s="41"/>
      <c r="AZ48" s="41"/>
      <c r="BA48" s="41"/>
      <c r="BB48" s="41"/>
      <c r="BC48" s="22"/>
      <c r="BD48" s="159"/>
      <c r="BE48" s="41"/>
      <c r="BF48" s="41"/>
      <c r="BG48" s="41"/>
      <c r="BH48" s="41"/>
      <c r="BI48" s="41"/>
      <c r="BJ48" s="22"/>
      <c r="BK48" s="540"/>
      <c r="BL48" s="41"/>
      <c r="BM48" s="41"/>
      <c r="BN48" s="41"/>
      <c r="BO48" s="41"/>
      <c r="BP48" s="41"/>
      <c r="BQ48" s="22"/>
      <c r="BR48" s="22"/>
      <c r="BS48" s="41"/>
      <c r="BT48" s="41"/>
      <c r="BU48" s="41"/>
      <c r="BV48" s="41"/>
      <c r="BW48" s="41"/>
      <c r="BX48" s="22"/>
      <c r="BY48" s="22"/>
      <c r="CA48" s="41"/>
      <c r="CB48" s="41"/>
      <c r="CC48" s="41"/>
      <c r="CD48" s="41"/>
      <c r="CE48" s="41"/>
      <c r="CF48" s="22"/>
      <c r="CG48" s="22"/>
      <c r="CH48" s="41"/>
      <c r="CI48" s="41"/>
      <c r="CJ48" s="41"/>
      <c r="CK48" s="41"/>
      <c r="CL48" s="41"/>
      <c r="CM48" s="22"/>
      <c r="CN48" s="22"/>
      <c r="CO48" s="41"/>
      <c r="CP48" s="41"/>
      <c r="CQ48" s="41"/>
      <c r="CR48" s="41"/>
      <c r="CS48" s="41"/>
      <c r="CT48" s="22"/>
      <c r="CV48" s="41"/>
      <c r="CW48" s="41"/>
      <c r="CX48" s="41"/>
      <c r="CY48" s="41"/>
      <c r="CZ48" s="41"/>
      <c r="DA48" s="22"/>
      <c r="DC48" s="41"/>
      <c r="DD48" s="41"/>
      <c r="DE48" s="41"/>
      <c r="DF48" s="41"/>
      <c r="DG48" s="41"/>
      <c r="DH48" s="22"/>
      <c r="DJ48" s="41"/>
      <c r="DK48" s="41"/>
      <c r="DL48" s="41"/>
      <c r="DM48" s="41"/>
      <c r="DN48" s="41"/>
      <c r="DO48" s="22"/>
      <c r="DQ48" s="41"/>
      <c r="DR48" s="41"/>
      <c r="DS48" s="41"/>
      <c r="DT48" s="41"/>
      <c r="DU48" s="41"/>
      <c r="DV48" s="22"/>
      <c r="DW48" s="22"/>
      <c r="DX48" s="41"/>
      <c r="DY48" s="41"/>
      <c r="DZ48" s="41"/>
      <c r="EA48" s="41"/>
      <c r="EB48" s="41"/>
      <c r="EC48" s="22"/>
      <c r="ED48" s="22"/>
      <c r="EE48" s="41"/>
      <c r="EF48" s="41"/>
      <c r="EG48" s="41"/>
      <c r="EH48" s="41"/>
      <c r="EI48" s="41"/>
      <c r="EJ48" s="22"/>
      <c r="EL48" s="41"/>
      <c r="EM48" s="41"/>
      <c r="EN48" s="41"/>
      <c r="EO48" s="41"/>
      <c r="EP48" s="41"/>
      <c r="EQ48" s="22"/>
    </row>
    <row r="49" spans="1:147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I49" s="215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X49" s="1110" t="s">
        <v>75</v>
      </c>
      <c r="AY49" s="1110"/>
      <c r="AZ49" s="1110"/>
      <c r="BA49" s="1110"/>
      <c r="BB49" s="1110"/>
      <c r="BC49" s="1110"/>
      <c r="BD49" s="203"/>
      <c r="BE49" s="1110" t="s">
        <v>75</v>
      </c>
      <c r="BF49" s="1110"/>
      <c r="BG49" s="1110"/>
      <c r="BH49" s="1110"/>
      <c r="BI49" s="1110"/>
      <c r="BJ49" s="1110"/>
      <c r="BK49" s="545"/>
      <c r="BL49" s="1110" t="s">
        <v>75</v>
      </c>
      <c r="BM49" s="1110"/>
      <c r="BN49" s="1110"/>
      <c r="BO49" s="1110"/>
      <c r="BP49" s="1110"/>
      <c r="BQ49" s="1110"/>
      <c r="BR49" s="33"/>
      <c r="BS49" s="1110" t="s">
        <v>75</v>
      </c>
      <c r="BT49" s="1110"/>
      <c r="BU49" s="1110"/>
      <c r="BV49" s="1110"/>
      <c r="BW49" s="1110"/>
      <c r="BX49" s="1110"/>
      <c r="BY49" s="33"/>
      <c r="CA49" s="1110" t="s">
        <v>75</v>
      </c>
      <c r="CB49" s="1110"/>
      <c r="CC49" s="1110"/>
      <c r="CD49" s="1110"/>
      <c r="CE49" s="1110"/>
      <c r="CF49" s="1110"/>
      <c r="CG49" s="33"/>
      <c r="CH49" s="1110" t="s">
        <v>75</v>
      </c>
      <c r="CI49" s="1110"/>
      <c r="CJ49" s="1110"/>
      <c r="CK49" s="1110"/>
      <c r="CL49" s="1110"/>
      <c r="CM49" s="1110"/>
      <c r="CN49" s="33"/>
      <c r="CO49" s="1110" t="s">
        <v>75</v>
      </c>
      <c r="CP49" s="1110"/>
      <c r="CQ49" s="1110"/>
      <c r="CR49" s="1110"/>
      <c r="CS49" s="1110"/>
      <c r="CT49" s="1110"/>
      <c r="CV49" s="1110" t="s">
        <v>75</v>
      </c>
      <c r="CW49" s="1110"/>
      <c r="CX49" s="1110"/>
      <c r="CY49" s="1110"/>
      <c r="CZ49" s="1110"/>
      <c r="DA49" s="1110"/>
      <c r="DC49" s="1110" t="s">
        <v>75</v>
      </c>
      <c r="DD49" s="1110"/>
      <c r="DE49" s="1110"/>
      <c r="DF49" s="1110"/>
      <c r="DG49" s="1110"/>
      <c r="DH49" s="1110"/>
      <c r="DJ49" s="1110" t="s">
        <v>75</v>
      </c>
      <c r="DK49" s="1110"/>
      <c r="DL49" s="1110"/>
      <c r="DM49" s="1110"/>
      <c r="DN49" s="1110"/>
      <c r="DO49" s="1110"/>
      <c r="DQ49" s="1110" t="s">
        <v>75</v>
      </c>
      <c r="DR49" s="1110"/>
      <c r="DS49" s="1110"/>
      <c r="DT49" s="1110"/>
      <c r="DU49" s="1110"/>
      <c r="DV49" s="1110"/>
      <c r="DW49" s="33"/>
      <c r="DX49" s="1110" t="s">
        <v>75</v>
      </c>
      <c r="DY49" s="1110"/>
      <c r="DZ49" s="1110"/>
      <c r="EA49" s="1110"/>
      <c r="EB49" s="1110"/>
      <c r="EC49" s="1110"/>
      <c r="ED49" s="33"/>
      <c r="EE49" s="1110" t="s">
        <v>75</v>
      </c>
      <c r="EF49" s="1110"/>
      <c r="EG49" s="1110"/>
      <c r="EH49" s="1110"/>
      <c r="EI49" s="1110"/>
      <c r="EJ49" s="1110"/>
      <c r="EL49" s="1110" t="s">
        <v>75</v>
      </c>
      <c r="EM49" s="1110"/>
      <c r="EN49" s="1110"/>
      <c r="EO49" s="1110"/>
      <c r="EP49" s="1110"/>
      <c r="EQ49" s="1110"/>
    </row>
    <row r="50" spans="1:147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I50" s="215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X50" s="33"/>
      <c r="AY50" s="33"/>
      <c r="AZ50" s="33"/>
      <c r="BA50" s="33"/>
      <c r="BB50" s="33"/>
      <c r="BC50" s="33"/>
      <c r="BD50" s="203"/>
      <c r="BE50" s="33"/>
      <c r="BF50" s="33"/>
      <c r="BG50" s="33"/>
      <c r="BH50" s="33"/>
      <c r="BI50" s="33"/>
      <c r="BJ50" s="33"/>
      <c r="BK50" s="545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V50" s="33"/>
      <c r="CW50" s="33"/>
      <c r="CX50" s="33"/>
      <c r="CY50" s="33"/>
      <c r="CZ50" s="33"/>
      <c r="DA50" s="33"/>
      <c r="DC50" s="33"/>
      <c r="DD50" s="33"/>
      <c r="DE50" s="33"/>
      <c r="DF50" s="33"/>
      <c r="DG50" s="33"/>
      <c r="DH50" s="33"/>
      <c r="DJ50" s="33"/>
      <c r="DK50" s="33"/>
      <c r="DL50" s="33"/>
      <c r="DM50" s="33"/>
      <c r="DN50" s="33"/>
      <c r="DO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I51" s="215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X51" s="972" t="s">
        <v>76</v>
      </c>
      <c r="AY51" s="1122"/>
      <c r="AZ51" s="1122"/>
      <c r="BA51" s="1122"/>
      <c r="BB51" s="1122"/>
      <c r="BC51" s="1122"/>
      <c r="BD51" s="429"/>
      <c r="BE51" s="972" t="s">
        <v>76</v>
      </c>
      <c r="BF51" s="1122"/>
      <c r="BG51" s="1122"/>
      <c r="BH51" s="1122"/>
      <c r="BI51" s="1122"/>
      <c r="BJ51" s="1122"/>
      <c r="BK51" s="546"/>
      <c r="BL51" s="972" t="s">
        <v>76</v>
      </c>
      <c r="BM51" s="1122"/>
      <c r="BN51" s="1122"/>
      <c r="BO51" s="1122"/>
      <c r="BP51" s="1122"/>
      <c r="BQ51" s="1122"/>
      <c r="BR51" s="535"/>
      <c r="BS51" s="972" t="s">
        <v>76</v>
      </c>
      <c r="BT51" s="1122"/>
      <c r="BU51" s="1122"/>
      <c r="BV51" s="1122"/>
      <c r="BW51" s="1122"/>
      <c r="BX51" s="1122"/>
      <c r="BY51" s="535"/>
      <c r="CA51" s="972" t="s">
        <v>76</v>
      </c>
      <c r="CB51" s="1122"/>
      <c r="CC51" s="1122"/>
      <c r="CD51" s="1122"/>
      <c r="CE51" s="1122"/>
      <c r="CF51" s="1122"/>
      <c r="CG51" s="535"/>
      <c r="CH51" s="972" t="s">
        <v>76</v>
      </c>
      <c r="CI51" s="1122"/>
      <c r="CJ51" s="1122"/>
      <c r="CK51" s="1122"/>
      <c r="CL51" s="1122"/>
      <c r="CM51" s="1122"/>
      <c r="CN51" s="535"/>
      <c r="CO51" s="972" t="s">
        <v>76</v>
      </c>
      <c r="CP51" s="1122"/>
      <c r="CQ51" s="1122"/>
      <c r="CR51" s="1122"/>
      <c r="CS51" s="1122"/>
      <c r="CT51" s="1122"/>
      <c r="CV51" s="972" t="s">
        <v>76</v>
      </c>
      <c r="CW51" s="1122"/>
      <c r="CX51" s="1122"/>
      <c r="CY51" s="1122"/>
      <c r="CZ51" s="1122"/>
      <c r="DA51" s="1122"/>
      <c r="DC51" s="972" t="s">
        <v>76</v>
      </c>
      <c r="DD51" s="1122"/>
      <c r="DE51" s="1122"/>
      <c r="DF51" s="1122"/>
      <c r="DG51" s="1122"/>
      <c r="DH51" s="1122"/>
      <c r="DJ51" s="972" t="s">
        <v>76</v>
      </c>
      <c r="DK51" s="1122"/>
      <c r="DL51" s="1122"/>
      <c r="DM51" s="1122"/>
      <c r="DN51" s="1122"/>
      <c r="DO51" s="1122"/>
      <c r="DQ51" s="972" t="s">
        <v>76</v>
      </c>
      <c r="DR51" s="1122"/>
      <c r="DS51" s="1122"/>
      <c r="DT51" s="1122"/>
      <c r="DU51" s="1122"/>
      <c r="DV51" s="1122"/>
      <c r="DW51" s="535"/>
      <c r="DX51" s="972" t="s">
        <v>76</v>
      </c>
      <c r="DY51" s="1122"/>
      <c r="DZ51" s="1122"/>
      <c r="EA51" s="1122"/>
      <c r="EB51" s="1122"/>
      <c r="EC51" s="1122"/>
      <c r="ED51" s="535"/>
      <c r="EE51" s="972" t="s">
        <v>76</v>
      </c>
      <c r="EF51" s="1122"/>
      <c r="EG51" s="1122"/>
      <c r="EH51" s="1122"/>
      <c r="EI51" s="1122"/>
      <c r="EJ51" s="1122"/>
      <c r="EL51" s="972" t="s">
        <v>76</v>
      </c>
      <c r="EM51" s="1122"/>
      <c r="EN51" s="1122"/>
      <c r="EO51" s="1122"/>
      <c r="EP51" s="1122"/>
      <c r="EQ51" s="1122"/>
    </row>
    <row r="52" spans="1:147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I52" s="215"/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175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543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R52" s="40"/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CA52" s="10" t="s">
        <v>77</v>
      </c>
      <c r="CB52" s="922" t="s">
        <v>79</v>
      </c>
      <c r="CC52" s="976"/>
      <c r="CD52" s="960"/>
      <c r="CE52" s="51" t="s">
        <v>7</v>
      </c>
      <c r="CF52" s="11" t="s">
        <v>8</v>
      </c>
      <c r="CG52" s="40"/>
      <c r="CH52" s="10" t="s">
        <v>77</v>
      </c>
      <c r="CI52" s="922" t="s">
        <v>79</v>
      </c>
      <c r="CJ52" s="976"/>
      <c r="CK52" s="960"/>
      <c r="CL52" s="51" t="s">
        <v>7</v>
      </c>
      <c r="CM52" s="11" t="s">
        <v>8</v>
      </c>
      <c r="CN52" s="40"/>
      <c r="CO52" s="10" t="s">
        <v>77</v>
      </c>
      <c r="CP52" s="922" t="s">
        <v>79</v>
      </c>
      <c r="CQ52" s="976"/>
      <c r="CR52" s="960"/>
      <c r="CS52" s="51" t="s">
        <v>7</v>
      </c>
      <c r="CT52" s="11" t="s">
        <v>8</v>
      </c>
      <c r="CV52" s="10" t="s">
        <v>77</v>
      </c>
      <c r="CW52" s="922" t="s">
        <v>79</v>
      </c>
      <c r="CX52" s="976"/>
      <c r="CY52" s="960"/>
      <c r="CZ52" s="51" t="s">
        <v>7</v>
      </c>
      <c r="DA52" s="11" t="s">
        <v>8</v>
      </c>
      <c r="DC52" s="10" t="s">
        <v>77</v>
      </c>
      <c r="DD52" s="922" t="s">
        <v>79</v>
      </c>
      <c r="DE52" s="976"/>
      <c r="DF52" s="960"/>
      <c r="DG52" s="51" t="s">
        <v>7</v>
      </c>
      <c r="DH52" s="11" t="s">
        <v>8</v>
      </c>
      <c r="DJ52" s="10" t="s">
        <v>77</v>
      </c>
      <c r="DK52" s="922" t="s">
        <v>79</v>
      </c>
      <c r="DL52" s="976"/>
      <c r="DM52" s="960"/>
      <c r="DN52" s="51" t="s">
        <v>7</v>
      </c>
      <c r="DO52" s="11" t="s">
        <v>8</v>
      </c>
      <c r="DQ52" s="10" t="s">
        <v>77</v>
      </c>
      <c r="DR52" s="922" t="s">
        <v>79</v>
      </c>
      <c r="DS52" s="976"/>
      <c r="DT52" s="960"/>
      <c r="DU52" s="51" t="s">
        <v>7</v>
      </c>
      <c r="DV52" s="11" t="s">
        <v>8</v>
      </c>
      <c r="DW52" s="40"/>
      <c r="DX52" s="10" t="s">
        <v>77</v>
      </c>
      <c r="DY52" s="922" t="s">
        <v>79</v>
      </c>
      <c r="DZ52" s="976"/>
      <c r="EA52" s="960"/>
      <c r="EB52" s="51" t="s">
        <v>7</v>
      </c>
      <c r="EC52" s="11" t="s">
        <v>8</v>
      </c>
      <c r="ED52" s="40"/>
      <c r="EE52" s="10" t="s">
        <v>77</v>
      </c>
      <c r="EF52" s="922" t="s">
        <v>79</v>
      </c>
      <c r="EG52" s="976"/>
      <c r="EH52" s="960"/>
      <c r="EI52" s="51" t="s">
        <v>7</v>
      </c>
      <c r="EJ52" s="11" t="s">
        <v>8</v>
      </c>
      <c r="EL52" s="10" t="s">
        <v>77</v>
      </c>
      <c r="EM52" s="922" t="s">
        <v>79</v>
      </c>
      <c r="EN52" s="976"/>
      <c r="EO52" s="960"/>
      <c r="EP52" s="51" t="s">
        <v>7</v>
      </c>
      <c r="EQ52" s="11" t="s">
        <v>8</v>
      </c>
    </row>
    <row r="53" spans="1:147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147.72727272727269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151.36136363636359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151.36136363636359</v>
      </c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554.99166666666656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151.36136363636359</v>
      </c>
      <c r="AI53" s="215"/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157.11309545454543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576.08134999999993</v>
      </c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597.91483316499989</v>
      </c>
      <c r="BD53" s="159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BI53*BJ44</f>
        <v>597.91441666666663</v>
      </c>
      <c r="BK53" s="540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597.91483316499989</v>
      </c>
      <c r="BR53" s="22"/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624.04371137431053</v>
      </c>
      <c r="BY53" s="22"/>
      <c r="CA53" s="10" t="s">
        <v>22</v>
      </c>
      <c r="CB53" s="927" t="s">
        <v>78</v>
      </c>
      <c r="CC53" s="928"/>
      <c r="CD53" s="1133"/>
      <c r="CE53" s="1">
        <f>1/12</f>
        <v>8.3333333333333329E-2</v>
      </c>
      <c r="CF53" s="50">
        <f>CE$53*CF$44</f>
        <v>624.04371137431053</v>
      </c>
      <c r="CG53" s="22"/>
      <c r="CH53" s="10" t="s">
        <v>22</v>
      </c>
      <c r="CI53" s="927" t="s">
        <v>78</v>
      </c>
      <c r="CJ53" s="928"/>
      <c r="CK53" s="1133"/>
      <c r="CL53" s="1">
        <f>1/12</f>
        <v>8.3333333333333329E-2</v>
      </c>
      <c r="CM53" s="50">
        <f>CL$53*CM$44</f>
        <v>624.04327667500002</v>
      </c>
      <c r="CN53" s="22"/>
      <c r="CO53" s="10" t="s">
        <v>22</v>
      </c>
      <c r="CP53" s="927" t="s">
        <v>78</v>
      </c>
      <c r="CQ53" s="928"/>
      <c r="CR53" s="1133"/>
      <c r="CS53" s="1">
        <f>1/12</f>
        <v>8.3333333333333329E-2</v>
      </c>
      <c r="CT53" s="50">
        <f>CS$53*CT$44</f>
        <v>624.04371137431053</v>
      </c>
      <c r="CV53" s="10" t="s">
        <v>22</v>
      </c>
      <c r="CW53" s="927" t="s">
        <v>78</v>
      </c>
      <c r="CX53" s="928"/>
      <c r="CY53" s="1133"/>
      <c r="CZ53" s="1">
        <f>1/12</f>
        <v>8.3333333333333329E-2</v>
      </c>
      <c r="DA53" s="50">
        <f>CZ$53*DA$44</f>
        <v>650.11279810030453</v>
      </c>
      <c r="DC53" s="10" t="s">
        <v>22</v>
      </c>
      <c r="DD53" s="927" t="s">
        <v>78</v>
      </c>
      <c r="DE53" s="928"/>
      <c r="DF53" s="1133"/>
      <c r="DG53" s="1">
        <f>1/12</f>
        <v>8.3333333333333329E-2</v>
      </c>
      <c r="DH53" s="50">
        <f>DG$53*DH$44</f>
        <v>650.11234524166662</v>
      </c>
      <c r="DJ53" s="10" t="s">
        <v>22</v>
      </c>
      <c r="DK53" s="927" t="s">
        <v>78</v>
      </c>
      <c r="DL53" s="928"/>
      <c r="DM53" s="1133"/>
      <c r="DN53" s="1">
        <f>1/12</f>
        <v>8.3333333333333329E-2</v>
      </c>
      <c r="DO53" s="50">
        <f>DN$53*DO$44</f>
        <v>678.26220979063078</v>
      </c>
      <c r="DQ53" s="10" t="s">
        <v>22</v>
      </c>
      <c r="DR53" s="927" t="s">
        <v>78</v>
      </c>
      <c r="DS53" s="928"/>
      <c r="DT53" s="1133"/>
      <c r="DU53" s="1">
        <f>1/12</f>
        <v>8.3333333333333329E-2</v>
      </c>
      <c r="DV53" s="50">
        <f>DU$53*DV$44</f>
        <v>678.26220979063078</v>
      </c>
      <c r="DW53" s="22"/>
      <c r="DX53" s="10" t="s">
        <v>22</v>
      </c>
      <c r="DY53" s="927" t="s">
        <v>78</v>
      </c>
      <c r="DZ53" s="928"/>
      <c r="EA53" s="1133"/>
      <c r="EB53" s="1">
        <f>1/12</f>
        <v>8.3333333333333329E-2</v>
      </c>
      <c r="EC53" s="50">
        <f>EB$53*EC$44</f>
        <v>678.26220979063078</v>
      </c>
      <c r="ED53" s="22"/>
      <c r="EE53" s="10" t="s">
        <v>22</v>
      </c>
      <c r="EF53" s="927" t="s">
        <v>78</v>
      </c>
      <c r="EG53" s="928"/>
      <c r="EH53" s="1133"/>
      <c r="EI53" s="1">
        <f>1/12</f>
        <v>8.3333333333333329E-2</v>
      </c>
      <c r="EJ53" s="50">
        <f>EI$53*EJ$44</f>
        <v>704.44313108854908</v>
      </c>
      <c r="EL53" s="10" t="s">
        <v>22</v>
      </c>
      <c r="EM53" s="927" t="s">
        <v>78</v>
      </c>
      <c r="EN53" s="928"/>
      <c r="EO53" s="1133"/>
      <c r="EP53" s="1">
        <f>1/12</f>
        <v>8.3333333333333329E-2</v>
      </c>
      <c r="EQ53" s="50">
        <f>EP$53*EQ$44</f>
        <v>704.44313108854908</v>
      </c>
    </row>
    <row r="54" spans="1:147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214.49999999999997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219.77669999999995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219.77669999999995</v>
      </c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805.84789999999998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219.77669999999995</v>
      </c>
      <c r="AI54" s="215"/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228.12821459999998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836.4701202</v>
      </c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868.17233775557997</v>
      </c>
      <c r="BD54" s="159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BI54*BJ44</f>
        <v>868.17173300000002</v>
      </c>
      <c r="BK54" s="540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868.17233775557997</v>
      </c>
      <c r="BR54" s="22"/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906.1114689154989</v>
      </c>
      <c r="BY54" s="22"/>
      <c r="CA54" s="10" t="s">
        <v>23</v>
      </c>
      <c r="CB54" s="927" t="s">
        <v>126</v>
      </c>
      <c r="CC54" s="928"/>
      <c r="CD54" s="1133"/>
      <c r="CE54" s="1">
        <v>0.121</v>
      </c>
      <c r="CF54" s="50">
        <f>CE$54*CF$44</f>
        <v>906.1114689154989</v>
      </c>
      <c r="CG54" s="22"/>
      <c r="CH54" s="10" t="s">
        <v>23</v>
      </c>
      <c r="CI54" s="927" t="s">
        <v>126</v>
      </c>
      <c r="CJ54" s="928"/>
      <c r="CK54" s="1133"/>
      <c r="CL54" s="1">
        <v>0.121</v>
      </c>
      <c r="CM54" s="50">
        <f>CL$54*CM$44</f>
        <v>906.11083773210009</v>
      </c>
      <c r="CN54" s="22"/>
      <c r="CO54" s="10" t="s">
        <v>23</v>
      </c>
      <c r="CP54" s="927" t="s">
        <v>126</v>
      </c>
      <c r="CQ54" s="928"/>
      <c r="CR54" s="1133"/>
      <c r="CS54" s="1">
        <v>0.121</v>
      </c>
      <c r="CT54" s="50">
        <f>CS$54*CT$44</f>
        <v>906.1114689154989</v>
      </c>
      <c r="CV54" s="10" t="s">
        <v>23</v>
      </c>
      <c r="CW54" s="927" t="s">
        <v>126</v>
      </c>
      <c r="CX54" s="928"/>
      <c r="CY54" s="1133"/>
      <c r="CZ54" s="1">
        <v>0.121</v>
      </c>
      <c r="DA54" s="50">
        <f>CZ$54*DA$44</f>
        <v>943.96378284164223</v>
      </c>
      <c r="DC54" s="10" t="s">
        <v>23</v>
      </c>
      <c r="DD54" s="927" t="s">
        <v>126</v>
      </c>
      <c r="DE54" s="928"/>
      <c r="DF54" s="1133"/>
      <c r="DG54" s="1">
        <v>0.121</v>
      </c>
      <c r="DH54" s="50">
        <f>DG$54*DH$44</f>
        <v>943.96312529090005</v>
      </c>
      <c r="DJ54" s="10" t="s">
        <v>23</v>
      </c>
      <c r="DK54" s="927" t="s">
        <v>126</v>
      </c>
      <c r="DL54" s="928"/>
      <c r="DM54" s="1133"/>
      <c r="DN54" s="1">
        <v>0.121</v>
      </c>
      <c r="DO54" s="50">
        <f>DN$54*DO$44</f>
        <v>984.83672861599598</v>
      </c>
      <c r="DQ54" s="10" t="s">
        <v>23</v>
      </c>
      <c r="DR54" s="927" t="s">
        <v>126</v>
      </c>
      <c r="DS54" s="928"/>
      <c r="DT54" s="1133"/>
      <c r="DU54" s="1">
        <v>0.121</v>
      </c>
      <c r="DV54" s="50">
        <f>DU$54*DV$44</f>
        <v>984.83672861599598</v>
      </c>
      <c r="DW54" s="22"/>
      <c r="DX54" s="10" t="s">
        <v>23</v>
      </c>
      <c r="DY54" s="927" t="s">
        <v>126</v>
      </c>
      <c r="DZ54" s="928"/>
      <c r="EA54" s="1133"/>
      <c r="EB54" s="1">
        <v>0.121</v>
      </c>
      <c r="EC54" s="50">
        <f>EB$54*EC$44</f>
        <v>984.83672861599598</v>
      </c>
      <c r="ED54" s="22"/>
      <c r="EE54" s="10" t="s">
        <v>23</v>
      </c>
      <c r="EF54" s="927" t="s">
        <v>126</v>
      </c>
      <c r="EG54" s="928"/>
      <c r="EH54" s="1133"/>
      <c r="EI54" s="1">
        <v>0.121</v>
      </c>
      <c r="EJ54" s="50">
        <f>EI$54*EJ$44</f>
        <v>1022.8514263405733</v>
      </c>
      <c r="EL54" s="10" t="s">
        <v>23</v>
      </c>
      <c r="EM54" s="927" t="s">
        <v>126</v>
      </c>
      <c r="EN54" s="928"/>
      <c r="EO54" s="1133"/>
      <c r="EP54" s="1">
        <v>0.121</v>
      </c>
      <c r="EQ54" s="50">
        <f>EP$54*EQ$44</f>
        <v>1022.8514263405733</v>
      </c>
    </row>
    <row r="55" spans="1:147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362.22727272727263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371.13806363636354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371.13806363636354</v>
      </c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1360.8395666666665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371.13806363636354</v>
      </c>
      <c r="AI55" s="215"/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385.24131005454541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1412.5514702</v>
      </c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1466.0871709205799</v>
      </c>
      <c r="BD55" s="175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SUM(BJ53:BJ54)</f>
        <v>1466.0861496666666</v>
      </c>
      <c r="BK55" s="543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1466.0871709205799</v>
      </c>
      <c r="BR55" s="40"/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1530.1551802898093</v>
      </c>
      <c r="BY55" s="40"/>
      <c r="CA55" s="10"/>
      <c r="CB55" s="922" t="s">
        <v>42</v>
      </c>
      <c r="CC55" s="1134"/>
      <c r="CD55" s="1135"/>
      <c r="CE55" s="1">
        <f>SUM(CE53:CE54)</f>
        <v>0.20433333333333331</v>
      </c>
      <c r="CF55" s="11">
        <f>SUM(CF$53:CF$54)</f>
        <v>1530.1551802898093</v>
      </c>
      <c r="CG55" s="40"/>
      <c r="CH55" s="10"/>
      <c r="CI55" s="922" t="s">
        <v>42</v>
      </c>
      <c r="CJ55" s="1134"/>
      <c r="CK55" s="1135"/>
      <c r="CL55" s="1">
        <f>SUM(CL53:CL54)</f>
        <v>0.20433333333333331</v>
      </c>
      <c r="CM55" s="11">
        <f>SUM(CM$53:CM$54)</f>
        <v>1530.1541144071002</v>
      </c>
      <c r="CN55" s="40"/>
      <c r="CO55" s="10"/>
      <c r="CP55" s="922" t="s">
        <v>42</v>
      </c>
      <c r="CQ55" s="1134"/>
      <c r="CR55" s="1135"/>
      <c r="CS55" s="1">
        <f>SUM(CS53:CS54)</f>
        <v>0.20433333333333331</v>
      </c>
      <c r="CT55" s="11">
        <f>SUM(CT$53:CT$54)</f>
        <v>1530.1551802898093</v>
      </c>
      <c r="CV55" s="10"/>
      <c r="CW55" s="922" t="s">
        <v>42</v>
      </c>
      <c r="CX55" s="1134"/>
      <c r="CY55" s="1135"/>
      <c r="CZ55" s="1">
        <f>SUM(CZ53:CZ54)</f>
        <v>0.20433333333333331</v>
      </c>
      <c r="DA55" s="11">
        <f>SUM(DA$53:DA$54)</f>
        <v>1594.0765809419468</v>
      </c>
      <c r="DC55" s="10"/>
      <c r="DD55" s="922" t="s">
        <v>42</v>
      </c>
      <c r="DE55" s="1134"/>
      <c r="DF55" s="1135"/>
      <c r="DG55" s="1">
        <f>SUM(DG53:DG54)</f>
        <v>0.20433333333333331</v>
      </c>
      <c r="DH55" s="11">
        <f>SUM(DH$53:DH$54)</f>
        <v>1594.0754705325667</v>
      </c>
      <c r="DJ55" s="10"/>
      <c r="DK55" s="922" t="s">
        <v>42</v>
      </c>
      <c r="DL55" s="1134"/>
      <c r="DM55" s="1135"/>
      <c r="DN55" s="1">
        <f>SUM(DN53:DN54)</f>
        <v>0.20433333333333331</v>
      </c>
      <c r="DO55" s="11">
        <f>SUM(DO$53:DO$54)</f>
        <v>1663.0989384066268</v>
      </c>
      <c r="DQ55" s="10"/>
      <c r="DR55" s="922" t="s">
        <v>42</v>
      </c>
      <c r="DS55" s="1134"/>
      <c r="DT55" s="1135"/>
      <c r="DU55" s="1">
        <f>SUM(DU53:DU54)</f>
        <v>0.20433333333333331</v>
      </c>
      <c r="DV55" s="11">
        <f>SUM(DV$53:DV$54)</f>
        <v>1663.0989384066268</v>
      </c>
      <c r="DW55" s="40"/>
      <c r="DX55" s="10"/>
      <c r="DY55" s="922" t="s">
        <v>42</v>
      </c>
      <c r="DZ55" s="1134"/>
      <c r="EA55" s="1135"/>
      <c r="EB55" s="1">
        <f>SUM(EB53:EB54)</f>
        <v>0.20433333333333331</v>
      </c>
      <c r="EC55" s="11">
        <f>SUM(EC$53:EC$54)</f>
        <v>1663.0989384066268</v>
      </c>
      <c r="ED55" s="40"/>
      <c r="EE55" s="10"/>
      <c r="EF55" s="922" t="s">
        <v>42</v>
      </c>
      <c r="EG55" s="1134"/>
      <c r="EH55" s="1135"/>
      <c r="EI55" s="1">
        <f>SUM(EI53:EI54)</f>
        <v>0.20433333333333331</v>
      </c>
      <c r="EJ55" s="11">
        <f>SUM(EJ$53:EJ$54)</f>
        <v>1727.2945574291225</v>
      </c>
      <c r="EL55" s="10"/>
      <c r="EM55" s="922" t="s">
        <v>42</v>
      </c>
      <c r="EN55" s="1134"/>
      <c r="EO55" s="1135"/>
      <c r="EP55" s="1">
        <f>SUM(EP53:EP54)</f>
        <v>0.20433333333333331</v>
      </c>
      <c r="EQ55" s="11">
        <f>SUM(EQ$53:EQ$54)</f>
        <v>1727.2945574291225</v>
      </c>
    </row>
    <row r="56" spans="1:147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60.419509090909081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61.905829014545439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61.905829014545439</v>
      </c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226.98803971999996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61.905829014545439</v>
      </c>
      <c r="AI56" s="215"/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64.258250517098176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235.61358522935998</v>
      </c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244.5433401095527</v>
      </c>
      <c r="BD56" s="159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BI56*BJ$44</f>
        <v>244.54316976439998</v>
      </c>
      <c r="BK56" s="540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244.5433401095527</v>
      </c>
      <c r="BR56" s="22"/>
      <c r="BS56" s="10" t="s">
        <v>24</v>
      </c>
      <c r="BT56" s="940" t="s">
        <v>97</v>
      </c>
      <c r="BU56" s="940"/>
      <c r="BV56" s="940"/>
      <c r="BW56" s="1">
        <f>BW55*BW$70</f>
        <v>3.4082799999999996E-2</v>
      </c>
      <c r="BX56" s="50">
        <f>BW$56*BX$44</f>
        <v>255.22988407234018</v>
      </c>
      <c r="BY56" s="22"/>
      <c r="CA56" s="10" t="s">
        <v>24</v>
      </c>
      <c r="CB56" s="940" t="s">
        <v>97</v>
      </c>
      <c r="CC56" s="940"/>
      <c r="CD56" s="940"/>
      <c r="CE56" s="1">
        <f>CE55*CE70</f>
        <v>3.4082799999999996E-2</v>
      </c>
      <c r="CF56" s="50">
        <f>CE$56*$CF$44</f>
        <v>255.22988407234018</v>
      </c>
      <c r="CG56" s="22"/>
      <c r="CH56" s="10" t="s">
        <v>24</v>
      </c>
      <c r="CI56" s="940" t="s">
        <v>97</v>
      </c>
      <c r="CJ56" s="940"/>
      <c r="CK56" s="940"/>
      <c r="CL56" s="1">
        <f>CL55*CL$70</f>
        <v>3.4082799999999996E-2</v>
      </c>
      <c r="CM56" s="50">
        <f>CL$56*$CM$44</f>
        <v>255.22970628310429</v>
      </c>
      <c r="CN56" s="22"/>
      <c r="CO56" s="10" t="s">
        <v>24</v>
      </c>
      <c r="CP56" s="940" t="s">
        <v>97</v>
      </c>
      <c r="CQ56" s="940"/>
      <c r="CR56" s="940"/>
      <c r="CS56" s="1">
        <f>CS55*CS$70</f>
        <v>3.4082799999999996E-2</v>
      </c>
      <c r="CT56" s="50">
        <f>CS$56*$CT$44</f>
        <v>255.22988407234018</v>
      </c>
      <c r="CV56" s="10" t="s">
        <v>24</v>
      </c>
      <c r="CW56" s="940" t="s">
        <v>97</v>
      </c>
      <c r="CX56" s="940"/>
      <c r="CY56" s="940"/>
      <c r="CZ56" s="1">
        <f>CZ55*CZ70</f>
        <v>3.4082799999999996E-2</v>
      </c>
      <c r="DA56" s="50">
        <f>CZ$56*DA$44</f>
        <v>265.89197370111668</v>
      </c>
      <c r="DC56" s="10" t="s">
        <v>24</v>
      </c>
      <c r="DD56" s="940" t="s">
        <v>97</v>
      </c>
      <c r="DE56" s="940"/>
      <c r="DF56" s="940"/>
      <c r="DG56" s="1">
        <f>DG55*DG70</f>
        <v>3.4082799999999996E-2</v>
      </c>
      <c r="DH56" s="50">
        <f>DG$56*DH$44</f>
        <v>265.89178848483209</v>
      </c>
      <c r="DJ56" s="10" t="s">
        <v>24</v>
      </c>
      <c r="DK56" s="940" t="s">
        <v>97</v>
      </c>
      <c r="DL56" s="940"/>
      <c r="DM56" s="940"/>
      <c r="DN56" s="1">
        <f>DN55*DN70</f>
        <v>3.4082799999999996E-2</v>
      </c>
      <c r="DO56" s="50">
        <f>DN$56*DO$44</f>
        <v>277.4049029262253</v>
      </c>
      <c r="DQ56" s="10" t="s">
        <v>24</v>
      </c>
      <c r="DR56" s="940" t="s">
        <v>97</v>
      </c>
      <c r="DS56" s="940"/>
      <c r="DT56" s="940"/>
      <c r="DU56" s="1">
        <f>DU55*DU70</f>
        <v>3.4082799999999996E-2</v>
      </c>
      <c r="DV56" s="50">
        <f>DU$56*DV$44</f>
        <v>277.4049029262253</v>
      </c>
      <c r="DW56" s="22"/>
      <c r="DX56" s="10" t="s">
        <v>24</v>
      </c>
      <c r="DY56" s="940" t="s">
        <v>97</v>
      </c>
      <c r="DZ56" s="940"/>
      <c r="EA56" s="940"/>
      <c r="EB56" s="1">
        <f>EB55*EB70</f>
        <v>3.4082799999999996E-2</v>
      </c>
      <c r="EC56" s="50">
        <f>EB$56*EC$44</f>
        <v>277.4049029262253</v>
      </c>
      <c r="ED56" s="22"/>
      <c r="EE56" s="10" t="s">
        <v>24</v>
      </c>
      <c r="EF56" s="940" t="s">
        <v>97</v>
      </c>
      <c r="EG56" s="940"/>
      <c r="EH56" s="940"/>
      <c r="EI56" s="1">
        <f>EI55*EI70</f>
        <v>3.4082799999999996E-2</v>
      </c>
      <c r="EJ56" s="50">
        <f>EI$56*EJ$44</f>
        <v>288.11273217917761</v>
      </c>
      <c r="EL56" s="10" t="s">
        <v>24</v>
      </c>
      <c r="EM56" s="940" t="s">
        <v>97</v>
      </c>
      <c r="EN56" s="940"/>
      <c r="EO56" s="940"/>
      <c r="EP56" s="1">
        <f>EP55*EP70</f>
        <v>3.4082799999999996E-2</v>
      </c>
      <c r="EQ56" s="50">
        <f>EP$56*EQ$44</f>
        <v>288.11273217917761</v>
      </c>
    </row>
    <row r="57" spans="1:147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422.64678181818169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433.04389265090896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433.04389265090896</v>
      </c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1587.8276063866665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433.04389265090896</v>
      </c>
      <c r="AI57" s="215"/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449.4995605716436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1648.1650554293601</v>
      </c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1710.6305110301325</v>
      </c>
      <c r="BD57" s="175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SUM(BJ55:BJ56)</f>
        <v>1710.6293194310665</v>
      </c>
      <c r="BK57" s="543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1710.6305110301325</v>
      </c>
      <c r="BR57" s="40"/>
      <c r="BS57" s="922" t="s">
        <v>40</v>
      </c>
      <c r="BT57" s="923"/>
      <c r="BU57" s="923"/>
      <c r="BV57" s="923"/>
      <c r="BW57" s="8">
        <f>SUM(BW$55:BW$56)</f>
        <v>0.23841613333333331</v>
      </c>
      <c r="BX57" s="11">
        <f>SUM(BX$55:BX$56)</f>
        <v>1785.3850643621495</v>
      </c>
      <c r="BY57" s="40"/>
      <c r="CA57" s="922" t="s">
        <v>40</v>
      </c>
      <c r="CB57" s="923"/>
      <c r="CC57" s="923"/>
      <c r="CD57" s="923"/>
      <c r="CE57" s="8">
        <f>SUM(CE55:CE56)</f>
        <v>0.23841613333333331</v>
      </c>
      <c r="CF57" s="11">
        <f>SUM(CF$55:CF$56)</f>
        <v>1785.3850643621495</v>
      </c>
      <c r="CG57" s="40"/>
      <c r="CH57" s="922" t="s">
        <v>40</v>
      </c>
      <c r="CI57" s="923"/>
      <c r="CJ57" s="923"/>
      <c r="CK57" s="923"/>
      <c r="CL57" s="8">
        <f>SUM(CL$55:CL$56)</f>
        <v>0.23841613333333331</v>
      </c>
      <c r="CM57" s="11">
        <f>SUM(CM$55:CM$56)</f>
        <v>1785.3838206902046</v>
      </c>
      <c r="CN57" s="40"/>
      <c r="CO57" s="922" t="s">
        <v>40</v>
      </c>
      <c r="CP57" s="923"/>
      <c r="CQ57" s="923"/>
      <c r="CR57" s="923"/>
      <c r="CS57" s="8">
        <f>SUM(CS$55:CS$56)</f>
        <v>0.23841613333333331</v>
      </c>
      <c r="CT57" s="11">
        <f>SUM(CT$55:CT$56)</f>
        <v>1785.3850643621495</v>
      </c>
      <c r="CV57" s="922" t="s">
        <v>40</v>
      </c>
      <c r="CW57" s="923"/>
      <c r="CX57" s="923"/>
      <c r="CY57" s="923"/>
      <c r="CZ57" s="8">
        <f>SUM(CZ55:CZ56)</f>
        <v>0.23841613333333331</v>
      </c>
      <c r="DA57" s="11">
        <f>SUM(DA$55:DA$56)</f>
        <v>1859.9685546430635</v>
      </c>
      <c r="DC57" s="922" t="s">
        <v>40</v>
      </c>
      <c r="DD57" s="923"/>
      <c r="DE57" s="923"/>
      <c r="DF57" s="923"/>
      <c r="DG57" s="8">
        <f>SUM(DG55:DG56)</f>
        <v>0.23841613333333331</v>
      </c>
      <c r="DH57" s="11">
        <f>SUM(DH$55:DH$56)</f>
        <v>1859.9672590173986</v>
      </c>
      <c r="DJ57" s="922" t="s">
        <v>40</v>
      </c>
      <c r="DK57" s="923"/>
      <c r="DL57" s="923"/>
      <c r="DM57" s="923"/>
      <c r="DN57" s="8">
        <f>SUM(DN55:DN56)</f>
        <v>0.23841613333333331</v>
      </c>
      <c r="DO57" s="11">
        <f>SUM(DO$55:DO$56)</f>
        <v>1940.5038413328521</v>
      </c>
      <c r="DQ57" s="922" t="s">
        <v>40</v>
      </c>
      <c r="DR57" s="923"/>
      <c r="DS57" s="923"/>
      <c r="DT57" s="923"/>
      <c r="DU57" s="8">
        <f>SUM(DU55:DU56)</f>
        <v>0.23841613333333331</v>
      </c>
      <c r="DV57" s="11">
        <f>SUM(DV$55:DV$56)</f>
        <v>1940.5038413328521</v>
      </c>
      <c r="DW57" s="40"/>
      <c r="DX57" s="922" t="s">
        <v>40</v>
      </c>
      <c r="DY57" s="923"/>
      <c r="DZ57" s="923"/>
      <c r="EA57" s="923"/>
      <c r="EB57" s="8">
        <f>SUM(EB55:EB56)</f>
        <v>0.23841613333333331</v>
      </c>
      <c r="EC57" s="11">
        <f>SUM(EC$55:EC$56)</f>
        <v>1940.5038413328521</v>
      </c>
      <c r="ED57" s="40"/>
      <c r="EE57" s="922" t="s">
        <v>40</v>
      </c>
      <c r="EF57" s="923"/>
      <c r="EG57" s="923"/>
      <c r="EH57" s="923"/>
      <c r="EI57" s="8">
        <f>SUM(EI55:EI56)</f>
        <v>0.23841613333333331</v>
      </c>
      <c r="EJ57" s="11">
        <f>SUM(EJ$55:EJ$56)</f>
        <v>2015.4072896083001</v>
      </c>
      <c r="EL57" s="922" t="s">
        <v>40</v>
      </c>
      <c r="EM57" s="923"/>
      <c r="EN57" s="923"/>
      <c r="EO57" s="923"/>
      <c r="EP57" s="8">
        <f>SUM(EP55:EP56)</f>
        <v>0.23841613333333331</v>
      </c>
      <c r="EQ57" s="11">
        <f>SUM(EQ$55:EQ$56)</f>
        <v>2015.4072896083001</v>
      </c>
    </row>
    <row r="58" spans="1:147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I58" s="215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X58" s="216"/>
      <c r="AY58" s="1108"/>
      <c r="AZ58" s="1121"/>
      <c r="BA58" s="1121"/>
      <c r="BB58" s="1121"/>
      <c r="BC58" s="1121"/>
      <c r="BD58" s="423"/>
      <c r="BE58" s="216"/>
      <c r="BF58" s="1108"/>
      <c r="BG58" s="1121"/>
      <c r="BH58" s="1121"/>
      <c r="BI58" s="1121"/>
      <c r="BJ58" s="1121"/>
      <c r="BK58" s="544"/>
      <c r="BL58" s="216"/>
      <c r="BM58" s="1108"/>
      <c r="BN58" s="1121"/>
      <c r="BO58" s="1121"/>
      <c r="BP58" s="1121"/>
      <c r="BQ58" s="1121"/>
      <c r="BR58" s="495"/>
      <c r="BS58" s="216"/>
      <c r="BT58" s="1108"/>
      <c r="BU58" s="1121"/>
      <c r="BV58" s="1121"/>
      <c r="BW58" s="1121"/>
      <c r="BX58" s="1121"/>
      <c r="BY58" s="495"/>
      <c r="CA58" s="216"/>
      <c r="CB58" s="1108"/>
      <c r="CC58" s="1121"/>
      <c r="CD58" s="1121"/>
      <c r="CE58" s="1121"/>
      <c r="CF58" s="1121"/>
      <c r="CG58" s="495"/>
      <c r="CH58" s="216"/>
      <c r="CI58" s="1108"/>
      <c r="CJ58" s="1121"/>
      <c r="CK58" s="1121"/>
      <c r="CL58" s="1121"/>
      <c r="CM58" s="1121"/>
      <c r="CN58" s="495"/>
      <c r="CO58" s="216"/>
      <c r="CP58" s="1108"/>
      <c r="CQ58" s="1121"/>
      <c r="CR58" s="1121"/>
      <c r="CS58" s="1121"/>
      <c r="CT58" s="1121"/>
      <c r="CV58" s="216"/>
      <c r="CW58" s="1108"/>
      <c r="CX58" s="1121"/>
      <c r="CY58" s="1121"/>
      <c r="CZ58" s="1121"/>
      <c r="DA58" s="1121"/>
      <c r="DC58" s="216"/>
      <c r="DD58" s="1108"/>
      <c r="DE58" s="1121"/>
      <c r="DF58" s="1121"/>
      <c r="DG58" s="1121"/>
      <c r="DH58" s="1121"/>
      <c r="DJ58" s="216"/>
      <c r="DK58" s="1108"/>
      <c r="DL58" s="1121"/>
      <c r="DM58" s="1121"/>
      <c r="DN58" s="1121"/>
      <c r="DO58" s="1121"/>
      <c r="DQ58" s="216"/>
      <c r="DR58" s="1108"/>
      <c r="DS58" s="1121"/>
      <c r="DT58" s="1121"/>
      <c r="DU58" s="1121"/>
      <c r="DV58" s="1121"/>
      <c r="DW58" s="495"/>
      <c r="DX58" s="216"/>
      <c r="DY58" s="1108"/>
      <c r="DZ58" s="1121"/>
      <c r="EA58" s="1121"/>
      <c r="EB58" s="1121"/>
      <c r="EC58" s="1121"/>
      <c r="ED58" s="495"/>
      <c r="EE58" s="216"/>
      <c r="EF58" s="1108"/>
      <c r="EG58" s="1121"/>
      <c r="EH58" s="1121"/>
      <c r="EI58" s="1121"/>
      <c r="EJ58" s="1121"/>
      <c r="EL58" s="216"/>
      <c r="EM58" s="1108"/>
      <c r="EN58" s="1121"/>
      <c r="EO58" s="1121"/>
      <c r="EP58" s="1121"/>
      <c r="EQ58" s="1121"/>
    </row>
    <row r="59" spans="1:147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I59" s="215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X59" s="108"/>
      <c r="AY59" s="21"/>
      <c r="AZ59" s="21"/>
      <c r="BA59" s="21"/>
      <c r="BB59" s="39"/>
      <c r="BC59" s="22"/>
      <c r="BD59" s="159"/>
      <c r="BE59" s="108"/>
      <c r="BF59" s="21"/>
      <c r="BG59" s="21"/>
      <c r="BH59" s="21"/>
      <c r="BI59" s="39"/>
      <c r="BJ59" s="22"/>
      <c r="BK59" s="540"/>
      <c r="BL59" s="108"/>
      <c r="BM59" s="21"/>
      <c r="BN59" s="21"/>
      <c r="BO59" s="21"/>
      <c r="BP59" s="39"/>
      <c r="BQ59" s="22"/>
      <c r="BR59" s="22"/>
      <c r="BS59" s="108"/>
      <c r="BT59" s="21"/>
      <c r="BU59" s="21"/>
      <c r="BV59" s="21"/>
      <c r="BW59" s="39"/>
      <c r="BX59" s="22"/>
      <c r="BY59" s="22"/>
      <c r="CA59" s="108"/>
      <c r="CB59" s="21"/>
      <c r="CC59" s="21"/>
      <c r="CD59" s="21"/>
      <c r="CE59" s="39"/>
      <c r="CF59" s="22"/>
      <c r="CG59" s="22"/>
      <c r="CH59" s="108"/>
      <c r="CI59" s="21"/>
      <c r="CJ59" s="21"/>
      <c r="CK59" s="21"/>
      <c r="CL59" s="39"/>
      <c r="CM59" s="22"/>
      <c r="CN59" s="22"/>
      <c r="CO59" s="108"/>
      <c r="CP59" s="21"/>
      <c r="CQ59" s="21"/>
      <c r="CR59" s="21"/>
      <c r="CS59" s="39"/>
      <c r="CT59" s="22"/>
      <c r="CV59" s="108"/>
      <c r="CW59" s="21"/>
      <c r="CX59" s="21"/>
      <c r="CY59" s="21"/>
      <c r="CZ59" s="39"/>
      <c r="DA59" s="22"/>
      <c r="DC59" s="108"/>
      <c r="DD59" s="21"/>
      <c r="DE59" s="21"/>
      <c r="DF59" s="21"/>
      <c r="DG59" s="39"/>
      <c r="DH59" s="22"/>
      <c r="DJ59" s="108"/>
      <c r="DK59" s="21"/>
      <c r="DL59" s="21"/>
      <c r="DM59" s="21"/>
      <c r="DN59" s="39"/>
      <c r="DO59" s="22"/>
      <c r="DQ59" s="108"/>
      <c r="DR59" s="21"/>
      <c r="DS59" s="21"/>
      <c r="DT59" s="21"/>
      <c r="DU59" s="39"/>
      <c r="DV59" s="22"/>
      <c r="DW59" s="22"/>
      <c r="DX59" s="108"/>
      <c r="DY59" s="21"/>
      <c r="DZ59" s="21"/>
      <c r="EA59" s="21"/>
      <c r="EB59" s="39"/>
      <c r="EC59" s="22"/>
      <c r="ED59" s="22"/>
      <c r="EE59" s="108"/>
      <c r="EF59" s="21"/>
      <c r="EG59" s="21"/>
      <c r="EH59" s="21"/>
      <c r="EI59" s="39"/>
      <c r="EJ59" s="22"/>
      <c r="EL59" s="108"/>
      <c r="EM59" s="21"/>
      <c r="EN59" s="21"/>
      <c r="EO59" s="21"/>
      <c r="EP59" s="39"/>
      <c r="EQ59" s="22"/>
    </row>
    <row r="60" spans="1:147" ht="24.7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I60" s="215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X60" s="972" t="s">
        <v>127</v>
      </c>
      <c r="AY60" s="1122"/>
      <c r="AZ60" s="1122"/>
      <c r="BA60" s="1122"/>
      <c r="BB60" s="1122"/>
      <c r="BC60" s="1122"/>
      <c r="BD60" s="429"/>
      <c r="BE60" s="972" t="s">
        <v>127</v>
      </c>
      <c r="BF60" s="1122"/>
      <c r="BG60" s="1122"/>
      <c r="BH60" s="1122"/>
      <c r="BI60" s="1122"/>
      <c r="BJ60" s="1122"/>
      <c r="BK60" s="546"/>
      <c r="BL60" s="972" t="s">
        <v>127</v>
      </c>
      <c r="BM60" s="1122"/>
      <c r="BN60" s="1122"/>
      <c r="BO60" s="1122"/>
      <c r="BP60" s="1122"/>
      <c r="BQ60" s="1122"/>
      <c r="BR60" s="535"/>
      <c r="BS60" s="972" t="s">
        <v>127</v>
      </c>
      <c r="BT60" s="1122"/>
      <c r="BU60" s="1122"/>
      <c r="BV60" s="1122"/>
      <c r="BW60" s="1122"/>
      <c r="BX60" s="1122"/>
      <c r="BY60" s="535"/>
      <c r="CA60" s="972" t="s">
        <v>127</v>
      </c>
      <c r="CB60" s="1122"/>
      <c r="CC60" s="1122"/>
      <c r="CD60" s="1122"/>
      <c r="CE60" s="1122"/>
      <c r="CF60" s="1122"/>
      <c r="CG60" s="535"/>
      <c r="CH60" s="972" t="s">
        <v>127</v>
      </c>
      <c r="CI60" s="1122"/>
      <c r="CJ60" s="1122"/>
      <c r="CK60" s="1122"/>
      <c r="CL60" s="1122"/>
      <c r="CM60" s="1122"/>
      <c r="CN60" s="535"/>
      <c r="CO60" s="972" t="s">
        <v>127</v>
      </c>
      <c r="CP60" s="1122"/>
      <c r="CQ60" s="1122"/>
      <c r="CR60" s="1122"/>
      <c r="CS60" s="1122"/>
      <c r="CT60" s="1122"/>
      <c r="CV60" s="972" t="s">
        <v>127</v>
      </c>
      <c r="CW60" s="1122"/>
      <c r="CX60" s="1122"/>
      <c r="CY60" s="1122"/>
      <c r="CZ60" s="1122"/>
      <c r="DA60" s="1122"/>
      <c r="DC60" s="972" t="s">
        <v>127</v>
      </c>
      <c r="DD60" s="1122"/>
      <c r="DE60" s="1122"/>
      <c r="DF60" s="1122"/>
      <c r="DG60" s="1122"/>
      <c r="DH60" s="1122"/>
      <c r="DJ60" s="972" t="s">
        <v>127</v>
      </c>
      <c r="DK60" s="1122"/>
      <c r="DL60" s="1122"/>
      <c r="DM60" s="1122"/>
      <c r="DN60" s="1122"/>
      <c r="DO60" s="1122"/>
      <c r="DQ60" s="972" t="s">
        <v>127</v>
      </c>
      <c r="DR60" s="1122"/>
      <c r="DS60" s="1122"/>
      <c r="DT60" s="1122"/>
      <c r="DU60" s="1122"/>
      <c r="DV60" s="1122"/>
      <c r="DW60" s="535"/>
      <c r="DX60" s="972" t="s">
        <v>127</v>
      </c>
      <c r="DY60" s="1122"/>
      <c r="DZ60" s="1122"/>
      <c r="EA60" s="1122"/>
      <c r="EB60" s="1122"/>
      <c r="EC60" s="1122"/>
      <c r="ED60" s="535"/>
      <c r="EE60" s="972" t="s">
        <v>127</v>
      </c>
      <c r="EF60" s="1122"/>
      <c r="EG60" s="1122"/>
      <c r="EH60" s="1122"/>
      <c r="EI60" s="1122"/>
      <c r="EJ60" s="1122"/>
      <c r="EL60" s="972" t="s">
        <v>127</v>
      </c>
      <c r="EM60" s="1122"/>
      <c r="EN60" s="1122"/>
      <c r="EO60" s="1122"/>
      <c r="EP60" s="1122"/>
      <c r="EQ60" s="1122"/>
    </row>
    <row r="61" spans="1:147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I61" s="215"/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175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543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R61" s="40"/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CA61" s="51" t="s">
        <v>80</v>
      </c>
      <c r="CB61" s="938" t="s">
        <v>99</v>
      </c>
      <c r="CC61" s="938"/>
      <c r="CD61" s="938"/>
      <c r="CE61" s="51" t="s">
        <v>7</v>
      </c>
      <c r="CF61" s="11" t="s">
        <v>8</v>
      </c>
      <c r="CG61" s="40"/>
      <c r="CH61" s="51" t="s">
        <v>80</v>
      </c>
      <c r="CI61" s="938" t="s">
        <v>99</v>
      </c>
      <c r="CJ61" s="938"/>
      <c r="CK61" s="938"/>
      <c r="CL61" s="51" t="s">
        <v>7</v>
      </c>
      <c r="CM61" s="11" t="s">
        <v>8</v>
      </c>
      <c r="CN61" s="40"/>
      <c r="CO61" s="51" t="s">
        <v>80</v>
      </c>
      <c r="CP61" s="938" t="s">
        <v>99</v>
      </c>
      <c r="CQ61" s="938"/>
      <c r="CR61" s="938"/>
      <c r="CS61" s="51" t="s">
        <v>7</v>
      </c>
      <c r="CT61" s="11" t="s">
        <v>8</v>
      </c>
      <c r="CV61" s="51" t="s">
        <v>80</v>
      </c>
      <c r="CW61" s="938" t="s">
        <v>99</v>
      </c>
      <c r="CX61" s="938"/>
      <c r="CY61" s="938"/>
      <c r="CZ61" s="51" t="s">
        <v>7</v>
      </c>
      <c r="DA61" s="11" t="s">
        <v>8</v>
      </c>
      <c r="DC61" s="51" t="s">
        <v>80</v>
      </c>
      <c r="DD61" s="938" t="s">
        <v>99</v>
      </c>
      <c r="DE61" s="938"/>
      <c r="DF61" s="938"/>
      <c r="DG61" s="51" t="s">
        <v>7</v>
      </c>
      <c r="DH61" s="11" t="s">
        <v>8</v>
      </c>
      <c r="DJ61" s="51" t="s">
        <v>80</v>
      </c>
      <c r="DK61" s="938" t="s">
        <v>99</v>
      </c>
      <c r="DL61" s="938"/>
      <c r="DM61" s="938"/>
      <c r="DN61" s="51" t="s">
        <v>7</v>
      </c>
      <c r="DO61" s="11" t="s">
        <v>8</v>
      </c>
      <c r="DQ61" s="51" t="s">
        <v>80</v>
      </c>
      <c r="DR61" s="938" t="s">
        <v>99</v>
      </c>
      <c r="DS61" s="938"/>
      <c r="DT61" s="938"/>
      <c r="DU61" s="51" t="s">
        <v>7</v>
      </c>
      <c r="DV61" s="11" t="s">
        <v>8</v>
      </c>
      <c r="DW61" s="40"/>
      <c r="DX61" s="51" t="s">
        <v>80</v>
      </c>
      <c r="DY61" s="938" t="s">
        <v>99</v>
      </c>
      <c r="DZ61" s="938"/>
      <c r="EA61" s="938"/>
      <c r="EB61" s="51" t="s">
        <v>7</v>
      </c>
      <c r="EC61" s="11" t="s">
        <v>8</v>
      </c>
      <c r="ED61" s="40"/>
      <c r="EE61" s="51" t="s">
        <v>80</v>
      </c>
      <c r="EF61" s="938" t="s">
        <v>99</v>
      </c>
      <c r="EG61" s="938"/>
      <c r="EH61" s="938"/>
      <c r="EI61" s="51" t="s">
        <v>7</v>
      </c>
      <c r="EJ61" s="11" t="s">
        <v>8</v>
      </c>
      <c r="EL61" s="51" t="s">
        <v>80</v>
      </c>
      <c r="EM61" s="938" t="s">
        <v>99</v>
      </c>
      <c r="EN61" s="938"/>
      <c r="EO61" s="938"/>
      <c r="EP61" s="51" t="s">
        <v>7</v>
      </c>
      <c r="EQ61" s="11" t="s">
        <v>8</v>
      </c>
    </row>
    <row r="62" spans="1:147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I62" s="215"/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159"/>
      <c r="BE62" s="10" t="s">
        <v>22</v>
      </c>
      <c r="BF62" s="939" t="s">
        <v>100</v>
      </c>
      <c r="BG62" s="939"/>
      <c r="BH62" s="939"/>
      <c r="BI62" s="1">
        <v>0</v>
      </c>
      <c r="BJ62" s="50">
        <f>BI62*BJ$44</f>
        <v>0</v>
      </c>
      <c r="BK62" s="540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R62" s="22"/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CA62" s="10" t="s">
        <v>22</v>
      </c>
      <c r="CB62" s="939" t="s">
        <v>100</v>
      </c>
      <c r="CC62" s="939"/>
      <c r="CD62" s="939"/>
      <c r="CE62" s="1">
        <v>0</v>
      </c>
      <c r="CF62" s="50">
        <f>CE$62*$CF$44</f>
        <v>0</v>
      </c>
      <c r="CG62" s="22"/>
      <c r="CH62" s="10" t="s">
        <v>22</v>
      </c>
      <c r="CI62" s="939" t="s">
        <v>100</v>
      </c>
      <c r="CJ62" s="939"/>
      <c r="CK62" s="939"/>
      <c r="CL62" s="1">
        <v>0</v>
      </c>
      <c r="CM62" s="50">
        <f>CL$62*$CM$44</f>
        <v>0</v>
      </c>
      <c r="CN62" s="22"/>
      <c r="CO62" s="10" t="s">
        <v>22</v>
      </c>
      <c r="CP62" s="939" t="s">
        <v>100</v>
      </c>
      <c r="CQ62" s="939"/>
      <c r="CR62" s="939"/>
      <c r="CS62" s="1">
        <v>0</v>
      </c>
      <c r="CT62" s="50">
        <f>CS$62*$CT$44</f>
        <v>0</v>
      </c>
      <c r="CV62" s="10" t="s">
        <v>22</v>
      </c>
      <c r="CW62" s="939" t="s">
        <v>100</v>
      </c>
      <c r="CX62" s="939"/>
      <c r="CY62" s="939"/>
      <c r="CZ62" s="1">
        <v>0</v>
      </c>
      <c r="DA62" s="50">
        <f>CZ$62*DA$44</f>
        <v>0</v>
      </c>
      <c r="DC62" s="10" t="s">
        <v>22</v>
      </c>
      <c r="DD62" s="939" t="s">
        <v>100</v>
      </c>
      <c r="DE62" s="939"/>
      <c r="DF62" s="939"/>
      <c r="DG62" s="1">
        <v>0</v>
      </c>
      <c r="DH62" s="50">
        <f>DG$62*DH$44</f>
        <v>0</v>
      </c>
      <c r="DJ62" s="10" t="s">
        <v>22</v>
      </c>
      <c r="DK62" s="939" t="s">
        <v>100</v>
      </c>
      <c r="DL62" s="939"/>
      <c r="DM62" s="939"/>
      <c r="DN62" s="1">
        <v>0</v>
      </c>
      <c r="DO62" s="50">
        <f>DN$62*DO$44</f>
        <v>0</v>
      </c>
      <c r="DQ62" s="10" t="s">
        <v>22</v>
      </c>
      <c r="DR62" s="939" t="s">
        <v>100</v>
      </c>
      <c r="DS62" s="939"/>
      <c r="DT62" s="939"/>
      <c r="DU62" s="1">
        <f>DN62</f>
        <v>0</v>
      </c>
      <c r="DV62" s="50">
        <f>DU$62*DV$44</f>
        <v>0</v>
      </c>
      <c r="DW62" s="22"/>
      <c r="DX62" s="10" t="s">
        <v>22</v>
      </c>
      <c r="DY62" s="939" t="s">
        <v>100</v>
      </c>
      <c r="DZ62" s="939"/>
      <c r="EA62" s="939"/>
      <c r="EB62" s="1">
        <f>DU62</f>
        <v>0</v>
      </c>
      <c r="EC62" s="50">
        <f>EB$62*EC$44</f>
        <v>0</v>
      </c>
      <c r="ED62" s="22"/>
      <c r="EE62" s="10" t="s">
        <v>22</v>
      </c>
      <c r="EF62" s="939" t="s">
        <v>100</v>
      </c>
      <c r="EG62" s="939"/>
      <c r="EH62" s="939"/>
      <c r="EI62" s="1">
        <f>EB62</f>
        <v>0</v>
      </c>
      <c r="EJ62" s="50">
        <f>EI$62*EJ$44</f>
        <v>0</v>
      </c>
      <c r="EL62" s="10" t="s">
        <v>22</v>
      </c>
      <c r="EM62" s="939" t="s">
        <v>100</v>
      </c>
      <c r="EN62" s="939"/>
      <c r="EO62" s="939"/>
      <c r="EP62" s="1">
        <f>DU62</f>
        <v>0</v>
      </c>
      <c r="EQ62" s="50">
        <f>EP$62*EQ$44</f>
        <v>0</v>
      </c>
    </row>
    <row r="63" spans="1:147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44.318181818181813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45.408409090909089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45.408409090909089</v>
      </c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166.4975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45.408409090909089</v>
      </c>
      <c r="AI63" s="215"/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47.133928636363635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172.82440500000001</v>
      </c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179.37444994949999</v>
      </c>
      <c r="BD63" s="159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 t="shared" ref="BJ63:BJ69" si="8">BI63*BJ$44</f>
        <v>179.374325</v>
      </c>
      <c r="BK63" s="540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179.37444994949999</v>
      </c>
      <c r="BR63" s="22"/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187.21311341229318</v>
      </c>
      <c r="BY63" s="22"/>
      <c r="CA63" s="10" t="s">
        <v>23</v>
      </c>
      <c r="CB63" s="939" t="s">
        <v>14</v>
      </c>
      <c r="CC63" s="939"/>
      <c r="CD63" s="939"/>
      <c r="CE63" s="1">
        <v>2.5000000000000001E-2</v>
      </c>
      <c r="CF63" s="50">
        <f>CE$63*$CF$44</f>
        <v>187.21311341229318</v>
      </c>
      <c r="CG63" s="22"/>
      <c r="CH63" s="10" t="s">
        <v>23</v>
      </c>
      <c r="CI63" s="939" t="s">
        <v>14</v>
      </c>
      <c r="CJ63" s="939"/>
      <c r="CK63" s="939"/>
      <c r="CL63" s="1">
        <v>2.5000000000000001E-2</v>
      </c>
      <c r="CM63" s="50">
        <f>CL$63*$CM$44</f>
        <v>187.21298300250004</v>
      </c>
      <c r="CN63" s="22"/>
      <c r="CO63" s="10" t="s">
        <v>23</v>
      </c>
      <c r="CP63" s="939" t="s">
        <v>14</v>
      </c>
      <c r="CQ63" s="939"/>
      <c r="CR63" s="939"/>
      <c r="CS63" s="1">
        <v>2.5000000000000001E-2</v>
      </c>
      <c r="CT63" s="50">
        <f>CS$63*$CT$44</f>
        <v>187.21311341229318</v>
      </c>
      <c r="CV63" s="10" t="s">
        <v>23</v>
      </c>
      <c r="CW63" s="939" t="s">
        <v>14</v>
      </c>
      <c r="CX63" s="939"/>
      <c r="CY63" s="939"/>
      <c r="CZ63" s="1">
        <v>2.5000000000000001E-2</v>
      </c>
      <c r="DA63" s="50">
        <f>CZ$63*DA$44</f>
        <v>195.03383943009138</v>
      </c>
      <c r="DC63" s="10" t="s">
        <v>23</v>
      </c>
      <c r="DD63" s="939" t="s">
        <v>14</v>
      </c>
      <c r="DE63" s="939"/>
      <c r="DF63" s="939"/>
      <c r="DG63" s="1">
        <v>2.5000000000000001E-2</v>
      </c>
      <c r="DH63" s="50">
        <f>DG$63*DH$44</f>
        <v>195.03370357250003</v>
      </c>
      <c r="DJ63" s="10" t="s">
        <v>23</v>
      </c>
      <c r="DK63" s="939" t="s">
        <v>14</v>
      </c>
      <c r="DL63" s="939"/>
      <c r="DM63" s="939"/>
      <c r="DN63" s="1">
        <v>2.5000000000000001E-2</v>
      </c>
      <c r="DO63" s="50">
        <f>DN$63*DO$44</f>
        <v>203.47866293718926</v>
      </c>
      <c r="DQ63" s="10" t="s">
        <v>23</v>
      </c>
      <c r="DR63" s="939" t="s">
        <v>14</v>
      </c>
      <c r="DS63" s="939"/>
      <c r="DT63" s="939"/>
      <c r="DU63" s="1">
        <f t="shared" ref="DU63:DU69" si="9">DN63</f>
        <v>2.5000000000000001E-2</v>
      </c>
      <c r="DV63" s="50">
        <f>DU$63*DV$44</f>
        <v>203.47866293718926</v>
      </c>
      <c r="DW63" s="22"/>
      <c r="DX63" s="10" t="s">
        <v>23</v>
      </c>
      <c r="DY63" s="939" t="s">
        <v>14</v>
      </c>
      <c r="DZ63" s="939"/>
      <c r="EA63" s="939"/>
      <c r="EB63" s="1">
        <f t="shared" ref="EB63:EB69" si="10">DU63</f>
        <v>2.5000000000000001E-2</v>
      </c>
      <c r="EC63" s="50">
        <f>EB$63*EC$44</f>
        <v>203.47866293718926</v>
      </c>
      <c r="ED63" s="22"/>
      <c r="EE63" s="10" t="s">
        <v>23</v>
      </c>
      <c r="EF63" s="939" t="s">
        <v>14</v>
      </c>
      <c r="EG63" s="939"/>
      <c r="EH63" s="939"/>
      <c r="EI63" s="1">
        <f t="shared" ref="EI63:EI69" si="11">EB63</f>
        <v>2.5000000000000001E-2</v>
      </c>
      <c r="EJ63" s="50">
        <f>EI$63*EJ$44</f>
        <v>211.33293932656477</v>
      </c>
      <c r="EL63" s="10" t="s">
        <v>23</v>
      </c>
      <c r="EM63" s="939" t="s">
        <v>14</v>
      </c>
      <c r="EN63" s="939"/>
      <c r="EO63" s="939"/>
      <c r="EP63" s="1">
        <f t="shared" ref="EP63:EP69" si="12">DU63</f>
        <v>2.5000000000000001E-2</v>
      </c>
      <c r="EQ63" s="50">
        <f>EP$63*EQ$44</f>
        <v>211.33293932656477</v>
      </c>
    </row>
    <row r="64" spans="1:147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51.054545454545448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52.310487272727265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52.310487272727265</v>
      </c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191.80511999999999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52.310487272727265</v>
      </c>
      <c r="AI64" s="215"/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54.298285789090905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199.09371456</v>
      </c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206.63936634182397</v>
      </c>
      <c r="BD64" s="159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 t="shared" si="8"/>
        <v>206.63922239999999</v>
      </c>
      <c r="BK64" s="540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206.63936634182397</v>
      </c>
      <c r="BR64" s="22"/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215.66950665096172</v>
      </c>
      <c r="BY64" s="22"/>
      <c r="CA64" s="10" t="s">
        <v>24</v>
      </c>
      <c r="CB64" s="939" t="s">
        <v>96</v>
      </c>
      <c r="CC64" s="939"/>
      <c r="CD64" s="939"/>
      <c r="CE64" s="1">
        <f>0.96*3%</f>
        <v>2.8799999999999999E-2</v>
      </c>
      <c r="CF64" s="50">
        <f>CE$64*$CF$44</f>
        <v>215.66950665096172</v>
      </c>
      <c r="CG64" s="22"/>
      <c r="CH64" s="10" t="s">
        <v>24</v>
      </c>
      <c r="CI64" s="939" t="s">
        <v>96</v>
      </c>
      <c r="CJ64" s="939"/>
      <c r="CK64" s="939"/>
      <c r="CL64" s="1">
        <f>0.96*3%</f>
        <v>2.8799999999999999E-2</v>
      </c>
      <c r="CM64" s="50">
        <f>CL$64*$CM$44</f>
        <v>215.66935641888003</v>
      </c>
      <c r="CN64" s="22"/>
      <c r="CO64" s="10" t="s">
        <v>24</v>
      </c>
      <c r="CP64" s="939" t="s">
        <v>96</v>
      </c>
      <c r="CQ64" s="939"/>
      <c r="CR64" s="939"/>
      <c r="CS64" s="1">
        <f>0.96*3%</f>
        <v>2.8799999999999999E-2</v>
      </c>
      <c r="CT64" s="50">
        <f>CS$64*$CT$44</f>
        <v>215.66950665096172</v>
      </c>
      <c r="CV64" s="10" t="s">
        <v>24</v>
      </c>
      <c r="CW64" s="939" t="s">
        <v>96</v>
      </c>
      <c r="CX64" s="939"/>
      <c r="CY64" s="939"/>
      <c r="CZ64" s="1">
        <f>0.96*3%</f>
        <v>2.8799999999999999E-2</v>
      </c>
      <c r="DA64" s="50">
        <f>CZ$64*DA$44</f>
        <v>224.67898302346526</v>
      </c>
      <c r="DC64" s="10" t="s">
        <v>24</v>
      </c>
      <c r="DD64" s="939" t="s">
        <v>96</v>
      </c>
      <c r="DE64" s="939"/>
      <c r="DF64" s="939"/>
      <c r="DG64" s="1">
        <f>0.96*3%</f>
        <v>2.8799999999999999E-2</v>
      </c>
      <c r="DH64" s="50">
        <f>DG$64*DH$44</f>
        <v>224.67882651552</v>
      </c>
      <c r="DJ64" s="10" t="s">
        <v>24</v>
      </c>
      <c r="DK64" s="939" t="s">
        <v>96</v>
      </c>
      <c r="DL64" s="939"/>
      <c r="DM64" s="939"/>
      <c r="DN64" s="1">
        <f>0.96*3%</f>
        <v>2.8799999999999999E-2</v>
      </c>
      <c r="DO64" s="50">
        <f>DN$64*DO$44</f>
        <v>234.40741970364201</v>
      </c>
      <c r="DQ64" s="10" t="s">
        <v>24</v>
      </c>
      <c r="DR64" s="939" t="s">
        <v>96</v>
      </c>
      <c r="DS64" s="939"/>
      <c r="DT64" s="939"/>
      <c r="DU64" s="1">
        <f t="shared" si="9"/>
        <v>2.8799999999999999E-2</v>
      </c>
      <c r="DV64" s="50">
        <f>DU$64*DV$44</f>
        <v>234.40741970364201</v>
      </c>
      <c r="DW64" s="22"/>
      <c r="DX64" s="10" t="s">
        <v>24</v>
      </c>
      <c r="DY64" s="939" t="s">
        <v>96</v>
      </c>
      <c r="DZ64" s="939"/>
      <c r="EA64" s="939"/>
      <c r="EB64" s="1">
        <f t="shared" si="10"/>
        <v>2.8799999999999999E-2</v>
      </c>
      <c r="EC64" s="50">
        <f>EB$64*EC$44</f>
        <v>234.40741970364201</v>
      </c>
      <c r="ED64" s="22"/>
      <c r="EE64" s="10" t="s">
        <v>24</v>
      </c>
      <c r="EF64" s="939" t="s">
        <v>96</v>
      </c>
      <c r="EG64" s="939"/>
      <c r="EH64" s="939"/>
      <c r="EI64" s="1">
        <f t="shared" si="11"/>
        <v>2.8799999999999999E-2</v>
      </c>
      <c r="EJ64" s="50">
        <f>EI$64*EJ$44</f>
        <v>243.45554610420257</v>
      </c>
      <c r="EL64" s="10" t="s">
        <v>24</v>
      </c>
      <c r="EM64" s="939" t="s">
        <v>96</v>
      </c>
      <c r="EN64" s="939"/>
      <c r="EO64" s="939"/>
      <c r="EP64" s="1">
        <f t="shared" si="12"/>
        <v>2.8799999999999999E-2</v>
      </c>
      <c r="EQ64" s="50">
        <f>EP$64*EQ$44</f>
        <v>243.45554610420257</v>
      </c>
    </row>
    <row r="65" spans="1:147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26.590909090909086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27.245045454545448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27.245045454545448</v>
      </c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99.898499999999984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27.245045454545448</v>
      </c>
      <c r="AI65" s="215"/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28.280357181818179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103.694643</v>
      </c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107.62466996969999</v>
      </c>
      <c r="BD65" s="159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 t="shared" si="8"/>
        <v>107.624595</v>
      </c>
      <c r="BK65" s="540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107.62466996969999</v>
      </c>
      <c r="BR65" s="22"/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112.32786804737589</v>
      </c>
      <c r="BY65" s="22"/>
      <c r="CA65" s="10" t="s">
        <v>25</v>
      </c>
      <c r="CB65" s="939" t="s">
        <v>11</v>
      </c>
      <c r="CC65" s="939"/>
      <c r="CD65" s="939"/>
      <c r="CE65" s="1">
        <v>1.4999999999999999E-2</v>
      </c>
      <c r="CF65" s="50">
        <f>CE$65*$CF$44</f>
        <v>112.32786804737589</v>
      </c>
      <c r="CG65" s="22"/>
      <c r="CH65" s="10" t="s">
        <v>25</v>
      </c>
      <c r="CI65" s="939" t="s">
        <v>11</v>
      </c>
      <c r="CJ65" s="939"/>
      <c r="CK65" s="939"/>
      <c r="CL65" s="1">
        <v>1.4999999999999999E-2</v>
      </c>
      <c r="CM65" s="50">
        <f>CL$65*$CM$44</f>
        <v>112.32778980150002</v>
      </c>
      <c r="CN65" s="22"/>
      <c r="CO65" s="10" t="s">
        <v>25</v>
      </c>
      <c r="CP65" s="939" t="s">
        <v>11</v>
      </c>
      <c r="CQ65" s="939"/>
      <c r="CR65" s="939"/>
      <c r="CS65" s="1">
        <v>1.4999999999999999E-2</v>
      </c>
      <c r="CT65" s="50">
        <f>CS$65*$CT$44</f>
        <v>112.32786804737589</v>
      </c>
      <c r="CV65" s="10" t="s">
        <v>25</v>
      </c>
      <c r="CW65" s="939" t="s">
        <v>11</v>
      </c>
      <c r="CX65" s="939"/>
      <c r="CY65" s="939"/>
      <c r="CZ65" s="1">
        <v>1.4999999999999999E-2</v>
      </c>
      <c r="DA65" s="50">
        <f>CZ$65*DA$44</f>
        <v>117.02030365805481</v>
      </c>
      <c r="DC65" s="10" t="s">
        <v>25</v>
      </c>
      <c r="DD65" s="939" t="s">
        <v>11</v>
      </c>
      <c r="DE65" s="939"/>
      <c r="DF65" s="939"/>
      <c r="DG65" s="1">
        <v>1.4999999999999999E-2</v>
      </c>
      <c r="DH65" s="50">
        <f>DG$65*DH$44</f>
        <v>117.02022214350001</v>
      </c>
      <c r="DJ65" s="10" t="s">
        <v>25</v>
      </c>
      <c r="DK65" s="939" t="s">
        <v>11</v>
      </c>
      <c r="DL65" s="939"/>
      <c r="DM65" s="939"/>
      <c r="DN65" s="1">
        <v>1.4999999999999999E-2</v>
      </c>
      <c r="DO65" s="50">
        <f>DN$65*DO$44</f>
        <v>122.08719776231355</v>
      </c>
      <c r="DQ65" s="10" t="s">
        <v>25</v>
      </c>
      <c r="DR65" s="939" t="s">
        <v>11</v>
      </c>
      <c r="DS65" s="939"/>
      <c r="DT65" s="939"/>
      <c r="DU65" s="1">
        <f t="shared" si="9"/>
        <v>1.4999999999999999E-2</v>
      </c>
      <c r="DV65" s="50">
        <f>DU$65*DV$44</f>
        <v>122.08719776231355</v>
      </c>
      <c r="DW65" s="22"/>
      <c r="DX65" s="10" t="s">
        <v>25</v>
      </c>
      <c r="DY65" s="939" t="s">
        <v>11</v>
      </c>
      <c r="DZ65" s="939"/>
      <c r="EA65" s="939"/>
      <c r="EB65" s="1">
        <f t="shared" si="10"/>
        <v>1.4999999999999999E-2</v>
      </c>
      <c r="EC65" s="50">
        <f>EB$65*EC$44</f>
        <v>122.08719776231355</v>
      </c>
      <c r="ED65" s="22"/>
      <c r="EE65" s="10" t="s">
        <v>25</v>
      </c>
      <c r="EF65" s="939" t="s">
        <v>11</v>
      </c>
      <c r="EG65" s="939"/>
      <c r="EH65" s="939"/>
      <c r="EI65" s="1">
        <f t="shared" si="11"/>
        <v>1.4999999999999999E-2</v>
      </c>
      <c r="EJ65" s="50">
        <f>EI$65*EJ$44</f>
        <v>126.79976359593884</v>
      </c>
      <c r="EL65" s="10" t="s">
        <v>25</v>
      </c>
      <c r="EM65" s="939" t="s">
        <v>11</v>
      </c>
      <c r="EN65" s="939"/>
      <c r="EO65" s="939"/>
      <c r="EP65" s="1">
        <f t="shared" si="12"/>
        <v>1.4999999999999999E-2</v>
      </c>
      <c r="EQ65" s="50">
        <f>EP$65*EQ$44</f>
        <v>126.79976359593884</v>
      </c>
    </row>
    <row r="66" spans="1:147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17.727272727272727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18.163363636363634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18.163363636363634</v>
      </c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66.599000000000004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18.163363636363634</v>
      </c>
      <c r="AI66" s="215"/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18.853571454545456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69.129761999999999</v>
      </c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71.749779979799996</v>
      </c>
      <c r="BD66" s="159"/>
      <c r="BE66" s="10" t="s">
        <v>32</v>
      </c>
      <c r="BF66" s="939" t="s">
        <v>128</v>
      </c>
      <c r="BG66" s="939"/>
      <c r="BH66" s="939"/>
      <c r="BI66" s="1">
        <v>0.01</v>
      </c>
      <c r="BJ66" s="50">
        <f t="shared" si="8"/>
        <v>71.74973</v>
      </c>
      <c r="BK66" s="540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71.749779979799996</v>
      </c>
      <c r="BR66" s="22"/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74.885245364917267</v>
      </c>
      <c r="BY66" s="22"/>
      <c r="CA66" s="10" t="s">
        <v>32</v>
      </c>
      <c r="CB66" s="939" t="s">
        <v>128</v>
      </c>
      <c r="CC66" s="939"/>
      <c r="CD66" s="939"/>
      <c r="CE66" s="1">
        <v>0.01</v>
      </c>
      <c r="CF66" s="50">
        <f>CE$66*$CF$44</f>
        <v>74.885245364917267</v>
      </c>
      <c r="CG66" s="22"/>
      <c r="CH66" s="10" t="s">
        <v>32</v>
      </c>
      <c r="CI66" s="939" t="s">
        <v>128</v>
      </c>
      <c r="CJ66" s="939"/>
      <c r="CK66" s="939"/>
      <c r="CL66" s="1">
        <v>0.01</v>
      </c>
      <c r="CM66" s="50">
        <f>CL$66*$CM$44</f>
        <v>74.885193201000007</v>
      </c>
      <c r="CN66" s="22"/>
      <c r="CO66" s="10" t="s">
        <v>32</v>
      </c>
      <c r="CP66" s="939" t="s">
        <v>128</v>
      </c>
      <c r="CQ66" s="939"/>
      <c r="CR66" s="939"/>
      <c r="CS66" s="1">
        <v>0.01</v>
      </c>
      <c r="CT66" s="50">
        <f>CS$66*$CT$44</f>
        <v>74.885245364917267</v>
      </c>
      <c r="CV66" s="10" t="s">
        <v>32</v>
      </c>
      <c r="CW66" s="939" t="s">
        <v>128</v>
      </c>
      <c r="CX66" s="939"/>
      <c r="CY66" s="939"/>
      <c r="CZ66" s="1">
        <v>0.01</v>
      </c>
      <c r="DA66" s="50">
        <f>CZ$66*DA$44</f>
        <v>78.013535772036548</v>
      </c>
      <c r="DC66" s="10" t="s">
        <v>32</v>
      </c>
      <c r="DD66" s="939" t="s">
        <v>128</v>
      </c>
      <c r="DE66" s="939"/>
      <c r="DF66" s="939"/>
      <c r="DG66" s="1">
        <v>0.01</v>
      </c>
      <c r="DH66" s="50">
        <f>DG$66*DH$44</f>
        <v>78.013481429000009</v>
      </c>
      <c r="DJ66" s="10" t="s">
        <v>32</v>
      </c>
      <c r="DK66" s="939" t="s">
        <v>128</v>
      </c>
      <c r="DL66" s="939"/>
      <c r="DM66" s="939"/>
      <c r="DN66" s="1">
        <v>0.01</v>
      </c>
      <c r="DO66" s="50">
        <f>DN$66*DO$44</f>
        <v>81.391465174875705</v>
      </c>
      <c r="DQ66" s="10" t="s">
        <v>32</v>
      </c>
      <c r="DR66" s="939" t="s">
        <v>128</v>
      </c>
      <c r="DS66" s="939"/>
      <c r="DT66" s="939"/>
      <c r="DU66" s="1">
        <f t="shared" si="9"/>
        <v>0.01</v>
      </c>
      <c r="DV66" s="50">
        <f>DU$66*DV$44</f>
        <v>81.391465174875705</v>
      </c>
      <c r="DW66" s="22"/>
      <c r="DX66" s="10" t="s">
        <v>32</v>
      </c>
      <c r="DY66" s="939" t="s">
        <v>128</v>
      </c>
      <c r="DZ66" s="939"/>
      <c r="EA66" s="939"/>
      <c r="EB66" s="1">
        <f t="shared" si="10"/>
        <v>0.01</v>
      </c>
      <c r="EC66" s="50">
        <f>EB$66*EC$44</f>
        <v>81.391465174875705</v>
      </c>
      <c r="ED66" s="22"/>
      <c r="EE66" s="10" t="s">
        <v>32</v>
      </c>
      <c r="EF66" s="939" t="s">
        <v>128</v>
      </c>
      <c r="EG66" s="939"/>
      <c r="EH66" s="939"/>
      <c r="EI66" s="1">
        <f t="shared" si="11"/>
        <v>0.01</v>
      </c>
      <c r="EJ66" s="50">
        <f>EI$66*EJ$44</f>
        <v>84.533175730625899</v>
      </c>
      <c r="EL66" s="10" t="s">
        <v>32</v>
      </c>
      <c r="EM66" s="939" t="s">
        <v>128</v>
      </c>
      <c r="EN66" s="939"/>
      <c r="EO66" s="939"/>
      <c r="EP66" s="1">
        <f t="shared" si="12"/>
        <v>0.01</v>
      </c>
      <c r="EQ66" s="50">
        <f>EP$66*EQ$44</f>
        <v>84.533175730625899</v>
      </c>
    </row>
    <row r="67" spans="1:147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10.636363636363635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10.89801818181818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10.89801818181818</v>
      </c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39.959399999999995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10.89801818181818</v>
      </c>
      <c r="AI67" s="215"/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11.312142872727273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41.477857200000003</v>
      </c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43.049867987879999</v>
      </c>
      <c r="BD67" s="159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 t="shared" si="8"/>
        <v>43.049838000000001</v>
      </c>
      <c r="BK67" s="540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43.049867987879999</v>
      </c>
      <c r="BR67" s="22"/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44.931147218950358</v>
      </c>
      <c r="BY67" s="22"/>
      <c r="CA67" s="10" t="s">
        <v>33</v>
      </c>
      <c r="CB67" s="927" t="s">
        <v>82</v>
      </c>
      <c r="CC67" s="981"/>
      <c r="CD67" s="982"/>
      <c r="CE67" s="1">
        <v>6.0000000000000001E-3</v>
      </c>
      <c r="CF67" s="50">
        <f>CE$67*$CF$44</f>
        <v>44.931147218950358</v>
      </c>
      <c r="CG67" s="22"/>
      <c r="CH67" s="10" t="s">
        <v>33</v>
      </c>
      <c r="CI67" s="927" t="s">
        <v>82</v>
      </c>
      <c r="CJ67" s="981"/>
      <c r="CK67" s="982"/>
      <c r="CL67" s="1">
        <v>6.0000000000000001E-3</v>
      </c>
      <c r="CM67" s="50">
        <f>CL$67*$CM$44</f>
        <v>44.931115920600007</v>
      </c>
      <c r="CN67" s="22"/>
      <c r="CO67" s="10" t="s">
        <v>33</v>
      </c>
      <c r="CP67" s="927" t="s">
        <v>82</v>
      </c>
      <c r="CQ67" s="981"/>
      <c r="CR67" s="982"/>
      <c r="CS67" s="1">
        <v>6.0000000000000001E-3</v>
      </c>
      <c r="CT67" s="50">
        <f>CS$67*$CT$44</f>
        <v>44.931147218950358</v>
      </c>
      <c r="CV67" s="10" t="s">
        <v>33</v>
      </c>
      <c r="CW67" s="927" t="s">
        <v>82</v>
      </c>
      <c r="CX67" s="981"/>
      <c r="CY67" s="982"/>
      <c r="CZ67" s="1">
        <v>6.0000000000000001E-3</v>
      </c>
      <c r="DA67" s="50">
        <f>CZ$67*DA$44</f>
        <v>46.80812146322193</v>
      </c>
      <c r="DC67" s="10" t="s">
        <v>33</v>
      </c>
      <c r="DD67" s="927" t="s">
        <v>82</v>
      </c>
      <c r="DE67" s="981"/>
      <c r="DF67" s="982"/>
      <c r="DG67" s="1">
        <v>6.0000000000000001E-3</v>
      </c>
      <c r="DH67" s="50">
        <f>DG$67*DH$44</f>
        <v>46.808088857400001</v>
      </c>
      <c r="DJ67" s="10" t="s">
        <v>33</v>
      </c>
      <c r="DK67" s="927" t="s">
        <v>82</v>
      </c>
      <c r="DL67" s="981"/>
      <c r="DM67" s="982"/>
      <c r="DN67" s="1">
        <v>6.0000000000000001E-3</v>
      </c>
      <c r="DO67" s="50">
        <f>DN$67*DO$44</f>
        <v>48.83487910492542</v>
      </c>
      <c r="DQ67" s="10" t="s">
        <v>33</v>
      </c>
      <c r="DR67" s="927" t="s">
        <v>82</v>
      </c>
      <c r="DS67" s="981"/>
      <c r="DT67" s="982"/>
      <c r="DU67" s="1">
        <f t="shared" si="9"/>
        <v>6.0000000000000001E-3</v>
      </c>
      <c r="DV67" s="50">
        <f>DU$67*DV$44</f>
        <v>48.83487910492542</v>
      </c>
      <c r="DW67" s="22"/>
      <c r="DX67" s="10" t="s">
        <v>33</v>
      </c>
      <c r="DY67" s="927" t="s">
        <v>82</v>
      </c>
      <c r="DZ67" s="981"/>
      <c r="EA67" s="982"/>
      <c r="EB67" s="1">
        <f t="shared" si="10"/>
        <v>6.0000000000000001E-3</v>
      </c>
      <c r="EC67" s="50">
        <f>EB$67*EC$44</f>
        <v>48.83487910492542</v>
      </c>
      <c r="ED67" s="22"/>
      <c r="EE67" s="10" t="s">
        <v>33</v>
      </c>
      <c r="EF67" s="927" t="s">
        <v>82</v>
      </c>
      <c r="EG67" s="981"/>
      <c r="EH67" s="982"/>
      <c r="EI67" s="1">
        <f t="shared" si="11"/>
        <v>6.0000000000000001E-3</v>
      </c>
      <c r="EJ67" s="50">
        <f>EI$67*EJ$44</f>
        <v>50.719905438375541</v>
      </c>
      <c r="EL67" s="10" t="s">
        <v>33</v>
      </c>
      <c r="EM67" s="927" t="s">
        <v>82</v>
      </c>
      <c r="EN67" s="981"/>
      <c r="EO67" s="982"/>
      <c r="EP67" s="1">
        <f t="shared" si="12"/>
        <v>6.0000000000000001E-3</v>
      </c>
      <c r="EQ67" s="50">
        <f>EP$67*EQ$44</f>
        <v>50.719905438375541</v>
      </c>
    </row>
    <row r="68" spans="1:147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3.545454545454545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3.6326727272727268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3.6326727272727268</v>
      </c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13.319799999999999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3.6326727272727268</v>
      </c>
      <c r="AI68" s="215"/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3.7707142909090909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13.8259524</v>
      </c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14.34995599596</v>
      </c>
      <c r="BD68" s="159"/>
      <c r="BE68" s="10" t="s">
        <v>34</v>
      </c>
      <c r="BF68" s="939" t="s">
        <v>12</v>
      </c>
      <c r="BG68" s="939"/>
      <c r="BH68" s="939"/>
      <c r="BI68" s="1">
        <v>2E-3</v>
      </c>
      <c r="BJ68" s="50">
        <f t="shared" si="8"/>
        <v>14.349946000000001</v>
      </c>
      <c r="BK68" s="540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14.34995599596</v>
      </c>
      <c r="BR68" s="22"/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14.977049072983453</v>
      </c>
      <c r="BY68" s="22"/>
      <c r="CA68" s="10" t="s">
        <v>34</v>
      </c>
      <c r="CB68" s="939" t="s">
        <v>12</v>
      </c>
      <c r="CC68" s="939"/>
      <c r="CD68" s="939"/>
      <c r="CE68" s="1">
        <v>2E-3</v>
      </c>
      <c r="CF68" s="50">
        <f>CE$68*$CF$44</f>
        <v>14.977049072983453</v>
      </c>
      <c r="CG68" s="22"/>
      <c r="CH68" s="10" t="s">
        <v>34</v>
      </c>
      <c r="CI68" s="939" t="s">
        <v>12</v>
      </c>
      <c r="CJ68" s="939"/>
      <c r="CK68" s="939"/>
      <c r="CL68" s="1">
        <v>2E-3</v>
      </c>
      <c r="CM68" s="50">
        <f>CL$68*$CM$44</f>
        <v>14.977038640200002</v>
      </c>
      <c r="CN68" s="22"/>
      <c r="CO68" s="10" t="s">
        <v>34</v>
      </c>
      <c r="CP68" s="939" t="s">
        <v>12</v>
      </c>
      <c r="CQ68" s="939"/>
      <c r="CR68" s="939"/>
      <c r="CS68" s="1">
        <v>2E-3</v>
      </c>
      <c r="CT68" s="50">
        <f>CS$68*$CT$44</f>
        <v>14.977049072983453</v>
      </c>
      <c r="CV68" s="10" t="s">
        <v>34</v>
      </c>
      <c r="CW68" s="939" t="s">
        <v>12</v>
      </c>
      <c r="CX68" s="939"/>
      <c r="CY68" s="939"/>
      <c r="CZ68" s="1">
        <v>2E-3</v>
      </c>
      <c r="DA68" s="50">
        <f>CZ$68*DA$44</f>
        <v>15.602707154407311</v>
      </c>
      <c r="DC68" s="10" t="s">
        <v>34</v>
      </c>
      <c r="DD68" s="939" t="s">
        <v>12</v>
      </c>
      <c r="DE68" s="939"/>
      <c r="DF68" s="939"/>
      <c r="DG68" s="1">
        <v>2E-3</v>
      </c>
      <c r="DH68" s="50">
        <f>DG$68*DH$44</f>
        <v>15.6026962858</v>
      </c>
      <c r="DJ68" s="10" t="s">
        <v>34</v>
      </c>
      <c r="DK68" s="939" t="s">
        <v>12</v>
      </c>
      <c r="DL68" s="939"/>
      <c r="DM68" s="939"/>
      <c r="DN68" s="1">
        <v>2E-3</v>
      </c>
      <c r="DO68" s="50">
        <f>DN$68*DO$44</f>
        <v>16.278293034975142</v>
      </c>
      <c r="DQ68" s="10" t="s">
        <v>34</v>
      </c>
      <c r="DR68" s="939" t="s">
        <v>12</v>
      </c>
      <c r="DS68" s="939"/>
      <c r="DT68" s="939"/>
      <c r="DU68" s="1">
        <f t="shared" si="9"/>
        <v>2E-3</v>
      </c>
      <c r="DV68" s="50">
        <f>DU$68*DV$44</f>
        <v>16.278293034975142</v>
      </c>
      <c r="DW68" s="22"/>
      <c r="DX68" s="10" t="s">
        <v>34</v>
      </c>
      <c r="DY68" s="939" t="s">
        <v>12</v>
      </c>
      <c r="DZ68" s="939"/>
      <c r="EA68" s="939"/>
      <c r="EB68" s="1">
        <f t="shared" si="10"/>
        <v>2E-3</v>
      </c>
      <c r="EC68" s="50">
        <f>EB$68*EC$44</f>
        <v>16.278293034975142</v>
      </c>
      <c r="ED68" s="22"/>
      <c r="EE68" s="10" t="s">
        <v>34</v>
      </c>
      <c r="EF68" s="939" t="s">
        <v>12</v>
      </c>
      <c r="EG68" s="939"/>
      <c r="EH68" s="939"/>
      <c r="EI68" s="1">
        <f t="shared" si="11"/>
        <v>2E-3</v>
      </c>
      <c r="EJ68" s="50">
        <f>EI$68*EJ$44</f>
        <v>16.906635146125179</v>
      </c>
      <c r="EL68" s="10" t="s">
        <v>34</v>
      </c>
      <c r="EM68" s="939" t="s">
        <v>12</v>
      </c>
      <c r="EN68" s="939"/>
      <c r="EO68" s="939"/>
      <c r="EP68" s="1">
        <f t="shared" si="12"/>
        <v>2E-3</v>
      </c>
      <c r="EQ68" s="50">
        <f>EP$68*EQ$44</f>
        <v>16.906635146125179</v>
      </c>
    </row>
    <row r="69" spans="1:147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141.81818181818181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145.30690909090907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145.30690909090907</v>
      </c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532.79200000000003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145.30690909090907</v>
      </c>
      <c r="AI69" s="215"/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150.82857163636365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553.038096</v>
      </c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573.99823983839997</v>
      </c>
      <c r="BD69" s="159"/>
      <c r="BE69" s="10" t="s">
        <v>35</v>
      </c>
      <c r="BF69" s="939" t="s">
        <v>13</v>
      </c>
      <c r="BG69" s="939"/>
      <c r="BH69" s="939"/>
      <c r="BI69" s="1">
        <v>0.08</v>
      </c>
      <c r="BJ69" s="50">
        <f t="shared" si="8"/>
        <v>573.99784</v>
      </c>
      <c r="BK69" s="540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573.99823983839997</v>
      </c>
      <c r="BR69" s="22"/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599.08196291933814</v>
      </c>
      <c r="BY69" s="22"/>
      <c r="CA69" s="10" t="s">
        <v>35</v>
      </c>
      <c r="CB69" s="939" t="s">
        <v>13</v>
      </c>
      <c r="CC69" s="939"/>
      <c r="CD69" s="939"/>
      <c r="CE69" s="1">
        <v>0.08</v>
      </c>
      <c r="CF69" s="50">
        <f>CE$69*$CF$44</f>
        <v>599.08196291933814</v>
      </c>
      <c r="CG69" s="22"/>
      <c r="CH69" s="10" t="s">
        <v>35</v>
      </c>
      <c r="CI69" s="939" t="s">
        <v>13</v>
      </c>
      <c r="CJ69" s="939"/>
      <c r="CK69" s="939"/>
      <c r="CL69" s="1">
        <v>0.08</v>
      </c>
      <c r="CM69" s="50">
        <f>CL$69*$CM$44</f>
        <v>599.08154560800006</v>
      </c>
      <c r="CN69" s="22"/>
      <c r="CO69" s="10" t="s">
        <v>35</v>
      </c>
      <c r="CP69" s="939" t="s">
        <v>13</v>
      </c>
      <c r="CQ69" s="939"/>
      <c r="CR69" s="939"/>
      <c r="CS69" s="1">
        <v>0.08</v>
      </c>
      <c r="CT69" s="50">
        <f>CS$69*$CT$44</f>
        <v>599.08196291933814</v>
      </c>
      <c r="CV69" s="10" t="s">
        <v>35</v>
      </c>
      <c r="CW69" s="939" t="s">
        <v>13</v>
      </c>
      <c r="CX69" s="939"/>
      <c r="CY69" s="939"/>
      <c r="CZ69" s="1">
        <v>0.08</v>
      </c>
      <c r="DA69" s="50">
        <f>CZ$69*DA$44</f>
        <v>624.10828617629238</v>
      </c>
      <c r="DC69" s="10" t="s">
        <v>35</v>
      </c>
      <c r="DD69" s="939" t="s">
        <v>13</v>
      </c>
      <c r="DE69" s="939"/>
      <c r="DF69" s="939"/>
      <c r="DG69" s="1">
        <v>0.08</v>
      </c>
      <c r="DH69" s="50">
        <f>DG$69*DH$44</f>
        <v>624.10785143200007</v>
      </c>
      <c r="DJ69" s="10" t="s">
        <v>35</v>
      </c>
      <c r="DK69" s="939" t="s">
        <v>13</v>
      </c>
      <c r="DL69" s="939"/>
      <c r="DM69" s="939"/>
      <c r="DN69" s="1">
        <v>0.08</v>
      </c>
      <c r="DO69" s="50">
        <f>DN$69*DO$44</f>
        <v>651.13172139900564</v>
      </c>
      <c r="DQ69" s="10" t="s">
        <v>35</v>
      </c>
      <c r="DR69" s="939" t="s">
        <v>13</v>
      </c>
      <c r="DS69" s="939"/>
      <c r="DT69" s="939"/>
      <c r="DU69" s="1">
        <f t="shared" si="9"/>
        <v>0.08</v>
      </c>
      <c r="DV69" s="50">
        <f>DU$69*DV$44</f>
        <v>651.13172139900564</v>
      </c>
      <c r="DW69" s="22"/>
      <c r="DX69" s="10" t="s">
        <v>35</v>
      </c>
      <c r="DY69" s="939" t="s">
        <v>13</v>
      </c>
      <c r="DZ69" s="939"/>
      <c r="EA69" s="939"/>
      <c r="EB69" s="1">
        <f t="shared" si="10"/>
        <v>0.08</v>
      </c>
      <c r="EC69" s="50">
        <f>EB$69*EC$44</f>
        <v>651.13172139900564</v>
      </c>
      <c r="ED69" s="22"/>
      <c r="EE69" s="10" t="s">
        <v>35</v>
      </c>
      <c r="EF69" s="939" t="s">
        <v>13</v>
      </c>
      <c r="EG69" s="939"/>
      <c r="EH69" s="939"/>
      <c r="EI69" s="1">
        <f t="shared" si="11"/>
        <v>0.08</v>
      </c>
      <c r="EJ69" s="50">
        <f>EI$69*EJ$44</f>
        <v>676.26540584500719</v>
      </c>
      <c r="EL69" s="10" t="s">
        <v>35</v>
      </c>
      <c r="EM69" s="939" t="s">
        <v>13</v>
      </c>
      <c r="EN69" s="939"/>
      <c r="EO69" s="939"/>
      <c r="EP69" s="1">
        <f t="shared" si="12"/>
        <v>0.08</v>
      </c>
      <c r="EQ69" s="50">
        <f>EP$69*EQ$44</f>
        <v>676.26540584500719</v>
      </c>
    </row>
    <row r="70" spans="1:147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295.69090909090903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302.96490545454543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302.96490545454543</v>
      </c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1110.87132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302.96490545454543</v>
      </c>
      <c r="AI70" s="215"/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314.47757186181821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1153.08443016</v>
      </c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1196.7863300630638</v>
      </c>
      <c r="BD70" s="175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SUM(BJ62:BJ69)</f>
        <v>1196.7854964000001</v>
      </c>
      <c r="BK70" s="543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1196.7863300630638</v>
      </c>
      <c r="BR70" s="40"/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1249.08589268682</v>
      </c>
      <c r="BY70" s="40"/>
      <c r="CA70" s="938" t="s">
        <v>40</v>
      </c>
      <c r="CB70" s="938"/>
      <c r="CC70" s="938"/>
      <c r="CD70" s="938"/>
      <c r="CE70" s="8">
        <f>SUM(CE62:CE69)</f>
        <v>0.1668</v>
      </c>
      <c r="CF70" s="11">
        <f>SUM(CF$62:CF$69)</f>
        <v>1249.08589268682</v>
      </c>
      <c r="CG70" s="40"/>
      <c r="CH70" s="938" t="s">
        <v>40</v>
      </c>
      <c r="CI70" s="938"/>
      <c r="CJ70" s="938"/>
      <c r="CK70" s="938"/>
      <c r="CL70" s="8">
        <f>SUM(CL62:CL69)</f>
        <v>0.1668</v>
      </c>
      <c r="CM70" s="11">
        <f>SUM(CM$62:CM$69)</f>
        <v>1249.0850225926802</v>
      </c>
      <c r="CN70" s="40"/>
      <c r="CO70" s="938" t="s">
        <v>40</v>
      </c>
      <c r="CP70" s="938"/>
      <c r="CQ70" s="938"/>
      <c r="CR70" s="938"/>
      <c r="CS70" s="8">
        <f>SUM(CS62:CS69)</f>
        <v>0.1668</v>
      </c>
      <c r="CT70" s="11">
        <f>SUM(CT$62:CT$69)</f>
        <v>1249.08589268682</v>
      </c>
      <c r="CV70" s="938" t="s">
        <v>40</v>
      </c>
      <c r="CW70" s="938"/>
      <c r="CX70" s="938"/>
      <c r="CY70" s="938"/>
      <c r="CZ70" s="8">
        <f>SUM(CZ62:CZ69)</f>
        <v>0.1668</v>
      </c>
      <c r="DA70" s="11">
        <f>SUM(DA$62:DA$69)</f>
        <v>1301.2657766775696</v>
      </c>
      <c r="DC70" s="938" t="s">
        <v>40</v>
      </c>
      <c r="DD70" s="938"/>
      <c r="DE70" s="938"/>
      <c r="DF70" s="938"/>
      <c r="DG70" s="8">
        <f>SUM(DG62:DG69)</f>
        <v>0.1668</v>
      </c>
      <c r="DH70" s="11">
        <f>SUM(DH$62:DH$69)</f>
        <v>1301.2648702357201</v>
      </c>
      <c r="DJ70" s="938" t="s">
        <v>40</v>
      </c>
      <c r="DK70" s="938"/>
      <c r="DL70" s="938"/>
      <c r="DM70" s="938"/>
      <c r="DN70" s="8">
        <f>SUM(DN62:DN69)</f>
        <v>0.1668</v>
      </c>
      <c r="DO70" s="11">
        <f>SUM(DO$62:DO$69)</f>
        <v>1357.6096391169267</v>
      </c>
      <c r="DQ70" s="938" t="s">
        <v>40</v>
      </c>
      <c r="DR70" s="938"/>
      <c r="DS70" s="938"/>
      <c r="DT70" s="938"/>
      <c r="DU70" s="8">
        <f>SUM(DU$62:DU$69)</f>
        <v>0.1668</v>
      </c>
      <c r="DV70" s="11">
        <f>SUM(DV$62:DV$69)</f>
        <v>1357.6096391169267</v>
      </c>
      <c r="DW70" s="40"/>
      <c r="DX70" s="938" t="s">
        <v>40</v>
      </c>
      <c r="DY70" s="938"/>
      <c r="DZ70" s="938"/>
      <c r="EA70" s="938"/>
      <c r="EB70" s="8">
        <f>SUM(EB$62:EB$69)</f>
        <v>0.1668</v>
      </c>
      <c r="EC70" s="11">
        <f>SUM(EC$62:EC$69)</f>
        <v>1357.6096391169267</v>
      </c>
      <c r="ED70" s="40"/>
      <c r="EE70" s="938" t="s">
        <v>40</v>
      </c>
      <c r="EF70" s="938"/>
      <c r="EG70" s="938"/>
      <c r="EH70" s="938"/>
      <c r="EI70" s="8">
        <f>SUM(EI$62:EI$69)</f>
        <v>0.1668</v>
      </c>
      <c r="EJ70" s="11">
        <f>SUM(EJ$62:EJ$69)</f>
        <v>1410.01337118684</v>
      </c>
      <c r="EL70" s="938" t="s">
        <v>40</v>
      </c>
      <c r="EM70" s="938"/>
      <c r="EN70" s="938"/>
      <c r="EO70" s="938"/>
      <c r="EP70" s="8">
        <f>SUM(EP$62:EP$69)</f>
        <v>0.1668</v>
      </c>
      <c r="EQ70" s="11">
        <f>SUM(EQ$62:EQ$69)</f>
        <v>1410.01337118684</v>
      </c>
    </row>
    <row r="71" spans="1:147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I71" s="215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X71" s="222"/>
      <c r="AY71" s="1119"/>
      <c r="AZ71" s="1120"/>
      <c r="BA71" s="1120"/>
      <c r="BB71" s="1120"/>
      <c r="BC71" s="1120"/>
      <c r="BD71" s="421"/>
      <c r="BE71" s="222"/>
      <c r="BF71" s="1119"/>
      <c r="BG71" s="1120"/>
      <c r="BH71" s="1120"/>
      <c r="BI71" s="1120"/>
      <c r="BJ71" s="1120"/>
      <c r="BK71" s="547"/>
      <c r="BL71" s="222"/>
      <c r="BM71" s="1119"/>
      <c r="BN71" s="1120"/>
      <c r="BO71" s="1120"/>
      <c r="BP71" s="1120"/>
      <c r="BQ71" s="1120"/>
      <c r="BR71" s="488"/>
      <c r="BS71" s="222"/>
      <c r="BT71" s="1119"/>
      <c r="BU71" s="1120"/>
      <c r="BV71" s="1120"/>
      <c r="BW71" s="1120"/>
      <c r="BX71" s="1120"/>
      <c r="BY71" s="488"/>
      <c r="CA71" s="222"/>
      <c r="CB71" s="1119"/>
      <c r="CC71" s="1120"/>
      <c r="CD71" s="1120"/>
      <c r="CE71" s="1120"/>
      <c r="CF71" s="1120"/>
      <c r="CG71" s="488"/>
      <c r="CH71" s="222"/>
      <c r="CI71" s="1119"/>
      <c r="CJ71" s="1120"/>
      <c r="CK71" s="1120"/>
      <c r="CL71" s="1120"/>
      <c r="CM71" s="1120"/>
      <c r="CN71" s="488"/>
      <c r="CO71" s="222"/>
      <c r="CP71" s="1119"/>
      <c r="CQ71" s="1120"/>
      <c r="CR71" s="1120"/>
      <c r="CS71" s="1120"/>
      <c r="CT71" s="1120"/>
      <c r="CV71" s="222"/>
      <c r="CW71" s="1119"/>
      <c r="CX71" s="1120"/>
      <c r="CY71" s="1120"/>
      <c r="CZ71" s="1120"/>
      <c r="DA71" s="1120"/>
      <c r="DC71" s="222"/>
      <c r="DD71" s="1119"/>
      <c r="DE71" s="1120"/>
      <c r="DF71" s="1120"/>
      <c r="DG71" s="1120"/>
      <c r="DH71" s="1120"/>
      <c r="DJ71" s="222"/>
      <c r="DK71" s="1119"/>
      <c r="DL71" s="1120"/>
      <c r="DM71" s="1120"/>
      <c r="DN71" s="1120"/>
      <c r="DO71" s="1120"/>
      <c r="DQ71" s="222"/>
      <c r="DR71" s="1119"/>
      <c r="DS71" s="1120"/>
      <c r="DT71" s="1120"/>
      <c r="DU71" s="1120"/>
      <c r="DV71" s="1120"/>
      <c r="DW71" s="488"/>
      <c r="DX71" s="222"/>
      <c r="DY71" s="1119"/>
      <c r="DZ71" s="1120"/>
      <c r="EA71" s="1120"/>
      <c r="EB71" s="1120"/>
      <c r="EC71" s="1120"/>
      <c r="ED71" s="488"/>
      <c r="EE71" s="222"/>
      <c r="EF71" s="1119"/>
      <c r="EG71" s="1120"/>
      <c r="EH71" s="1120"/>
      <c r="EI71" s="1120"/>
      <c r="EJ71" s="1120"/>
      <c r="EL71" s="222"/>
      <c r="EM71" s="1119"/>
      <c r="EN71" s="1120"/>
      <c r="EO71" s="1120"/>
      <c r="EP71" s="1120"/>
      <c r="EQ71" s="1120"/>
    </row>
    <row r="72" spans="1:147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I72" s="215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X72" s="222"/>
      <c r="AY72" s="1108"/>
      <c r="AZ72" s="1109"/>
      <c r="BA72" s="1109"/>
      <c r="BB72" s="1109"/>
      <c r="BC72" s="1109"/>
      <c r="BD72" s="421"/>
      <c r="BE72" s="222"/>
      <c r="BF72" s="1108"/>
      <c r="BG72" s="1109"/>
      <c r="BH72" s="1109"/>
      <c r="BI72" s="1109"/>
      <c r="BJ72" s="1109"/>
      <c r="BK72" s="547"/>
      <c r="BL72" s="222"/>
      <c r="BM72" s="1108"/>
      <c r="BN72" s="1109"/>
      <c r="BO72" s="1109"/>
      <c r="BP72" s="1109"/>
      <c r="BQ72" s="1109"/>
      <c r="BR72" s="488"/>
      <c r="BS72" s="222"/>
      <c r="BT72" s="1108"/>
      <c r="BU72" s="1109"/>
      <c r="BV72" s="1109"/>
      <c r="BW72" s="1109"/>
      <c r="BX72" s="1109"/>
      <c r="BY72" s="488"/>
      <c r="CA72" s="222"/>
      <c r="CB72" s="1108"/>
      <c r="CC72" s="1109"/>
      <c r="CD72" s="1109"/>
      <c r="CE72" s="1109"/>
      <c r="CF72" s="1109"/>
      <c r="CG72" s="488"/>
      <c r="CH72" s="222"/>
      <c r="CI72" s="1108"/>
      <c r="CJ72" s="1109"/>
      <c r="CK72" s="1109"/>
      <c r="CL72" s="1109"/>
      <c r="CM72" s="1109"/>
      <c r="CN72" s="488"/>
      <c r="CO72" s="222"/>
      <c r="CP72" s="1108"/>
      <c r="CQ72" s="1109"/>
      <c r="CR72" s="1109"/>
      <c r="CS72" s="1109"/>
      <c r="CT72" s="1109"/>
      <c r="CV72" s="222"/>
      <c r="CW72" s="1108"/>
      <c r="CX72" s="1109"/>
      <c r="CY72" s="1109"/>
      <c r="CZ72" s="1109"/>
      <c r="DA72" s="1109"/>
      <c r="DC72" s="222"/>
      <c r="DD72" s="1108"/>
      <c r="DE72" s="1109"/>
      <c r="DF72" s="1109"/>
      <c r="DG72" s="1109"/>
      <c r="DH72" s="1109"/>
      <c r="DJ72" s="222"/>
      <c r="DK72" s="1108"/>
      <c r="DL72" s="1109"/>
      <c r="DM72" s="1109"/>
      <c r="DN72" s="1109"/>
      <c r="DO72" s="1109"/>
      <c r="DQ72" s="222"/>
      <c r="DR72" s="1108"/>
      <c r="DS72" s="1109"/>
      <c r="DT72" s="1109"/>
      <c r="DU72" s="1109"/>
      <c r="DV72" s="1109"/>
      <c r="DW72" s="488"/>
      <c r="DX72" s="222"/>
      <c r="DY72" s="1108"/>
      <c r="DZ72" s="1109"/>
      <c r="EA72" s="1109"/>
      <c r="EB72" s="1109"/>
      <c r="EC72" s="1109"/>
      <c r="ED72" s="488"/>
      <c r="EE72" s="222"/>
      <c r="EF72" s="1108"/>
      <c r="EG72" s="1109"/>
      <c r="EH72" s="1109"/>
      <c r="EI72" s="1109"/>
      <c r="EJ72" s="1109"/>
      <c r="EL72" s="222"/>
      <c r="EM72" s="1108"/>
      <c r="EN72" s="1109"/>
      <c r="EO72" s="1109"/>
      <c r="EP72" s="1109"/>
      <c r="EQ72" s="1109"/>
    </row>
    <row r="73" spans="1:147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I73" s="223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X73" s="108"/>
      <c r="AY73" s="21"/>
      <c r="AZ73" s="21"/>
      <c r="BA73" s="21"/>
      <c r="BB73" s="39"/>
      <c r="BC73" s="22"/>
      <c r="BD73" s="159"/>
      <c r="BE73" s="108"/>
      <c r="BF73" s="21"/>
      <c r="BG73" s="21"/>
      <c r="BH73" s="21"/>
      <c r="BI73" s="39"/>
      <c r="BJ73" s="22"/>
      <c r="BK73" s="540"/>
      <c r="BL73" s="108"/>
      <c r="BM73" s="21"/>
      <c r="BN73" s="21"/>
      <c r="BO73" s="21"/>
      <c r="BP73" s="39"/>
      <c r="BQ73" s="22"/>
      <c r="BR73" s="22"/>
      <c r="BS73" s="108"/>
      <c r="BT73" s="21"/>
      <c r="BU73" s="21"/>
      <c r="BV73" s="21"/>
      <c r="BW73" s="39"/>
      <c r="BX73" s="22"/>
      <c r="BY73" s="22"/>
      <c r="CA73" s="108"/>
      <c r="CB73" s="21"/>
      <c r="CC73" s="21"/>
      <c r="CD73" s="21"/>
      <c r="CE73" s="39"/>
      <c r="CF73" s="22"/>
      <c r="CG73" s="22"/>
      <c r="CH73" s="108"/>
      <c r="CI73" s="21"/>
      <c r="CJ73" s="21"/>
      <c r="CK73" s="21"/>
      <c r="CL73" s="39"/>
      <c r="CM73" s="22"/>
      <c r="CN73" s="22"/>
      <c r="CO73" s="108"/>
      <c r="CP73" s="21"/>
      <c r="CQ73" s="21"/>
      <c r="CR73" s="21"/>
      <c r="CS73" s="39"/>
      <c r="CT73" s="22"/>
      <c r="CV73" s="108"/>
      <c r="CW73" s="21"/>
      <c r="CX73" s="21"/>
      <c r="CY73" s="21"/>
      <c r="CZ73" s="39"/>
      <c r="DA73" s="22"/>
      <c r="DC73" s="108"/>
      <c r="DD73" s="21"/>
      <c r="DE73" s="21"/>
      <c r="DF73" s="21"/>
      <c r="DG73" s="39"/>
      <c r="DH73" s="22"/>
      <c r="DJ73" s="108"/>
      <c r="DK73" s="21"/>
      <c r="DL73" s="21"/>
      <c r="DM73" s="21"/>
      <c r="DN73" s="39"/>
      <c r="DO73" s="22"/>
      <c r="DQ73" s="108"/>
      <c r="DR73" s="21"/>
      <c r="DS73" s="21"/>
      <c r="DT73" s="21"/>
      <c r="DU73" s="39"/>
      <c r="DV73" s="22"/>
      <c r="DW73" s="22"/>
      <c r="DX73" s="108"/>
      <c r="DY73" s="21"/>
      <c r="DZ73" s="21"/>
      <c r="EA73" s="21"/>
      <c r="EB73" s="39"/>
      <c r="EC73" s="22"/>
      <c r="ED73" s="22"/>
      <c r="EE73" s="108"/>
      <c r="EF73" s="21"/>
      <c r="EG73" s="21"/>
      <c r="EH73" s="21"/>
      <c r="EI73" s="39"/>
      <c r="EJ73" s="22"/>
      <c r="EL73" s="108"/>
      <c r="EM73" s="21"/>
      <c r="EN73" s="21"/>
      <c r="EO73" s="21"/>
      <c r="EP73" s="39"/>
      <c r="EQ73" s="22"/>
    </row>
    <row r="74" spans="1:147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I74" s="223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X74" s="958" t="s">
        <v>85</v>
      </c>
      <c r="AY74" s="959"/>
      <c r="AZ74" s="959"/>
      <c r="BA74" s="959"/>
      <c r="BB74" s="959"/>
      <c r="BC74" s="959"/>
      <c r="BD74" s="419"/>
      <c r="BE74" s="958" t="s">
        <v>85</v>
      </c>
      <c r="BF74" s="959"/>
      <c r="BG74" s="959"/>
      <c r="BH74" s="959"/>
      <c r="BI74" s="959"/>
      <c r="BJ74" s="959"/>
      <c r="BK74" s="548"/>
      <c r="BL74" s="958" t="s">
        <v>85</v>
      </c>
      <c r="BM74" s="959"/>
      <c r="BN74" s="959"/>
      <c r="BO74" s="959"/>
      <c r="BP74" s="959"/>
      <c r="BQ74" s="959"/>
      <c r="BR74" s="490"/>
      <c r="BS74" s="958" t="s">
        <v>85</v>
      </c>
      <c r="BT74" s="959"/>
      <c r="BU74" s="959"/>
      <c r="BV74" s="959"/>
      <c r="BW74" s="959"/>
      <c r="BX74" s="959"/>
      <c r="BY74" s="490"/>
      <c r="CA74" s="958" t="s">
        <v>85</v>
      </c>
      <c r="CB74" s="959"/>
      <c r="CC74" s="959"/>
      <c r="CD74" s="959"/>
      <c r="CE74" s="959"/>
      <c r="CF74" s="959"/>
      <c r="CG74" s="490"/>
      <c r="CH74" s="958" t="s">
        <v>85</v>
      </c>
      <c r="CI74" s="959"/>
      <c r="CJ74" s="959"/>
      <c r="CK74" s="959"/>
      <c r="CL74" s="959"/>
      <c r="CM74" s="959"/>
      <c r="CN74" s="490"/>
      <c r="CO74" s="958" t="s">
        <v>85</v>
      </c>
      <c r="CP74" s="959"/>
      <c r="CQ74" s="959"/>
      <c r="CR74" s="959"/>
      <c r="CS74" s="959"/>
      <c r="CT74" s="959"/>
      <c r="CV74" s="958" t="s">
        <v>85</v>
      </c>
      <c r="CW74" s="959"/>
      <c r="CX74" s="959"/>
      <c r="CY74" s="959"/>
      <c r="CZ74" s="959"/>
      <c r="DA74" s="959"/>
      <c r="DC74" s="958" t="s">
        <v>85</v>
      </c>
      <c r="DD74" s="959"/>
      <c r="DE74" s="959"/>
      <c r="DF74" s="959"/>
      <c r="DG74" s="959"/>
      <c r="DH74" s="959"/>
      <c r="DJ74" s="958" t="s">
        <v>85</v>
      </c>
      <c r="DK74" s="959"/>
      <c r="DL74" s="959"/>
      <c r="DM74" s="959"/>
      <c r="DN74" s="959"/>
      <c r="DO74" s="959"/>
      <c r="DQ74" s="958" t="s">
        <v>85</v>
      </c>
      <c r="DR74" s="959"/>
      <c r="DS74" s="959"/>
      <c r="DT74" s="959"/>
      <c r="DU74" s="959"/>
      <c r="DV74" s="959"/>
      <c r="DW74" s="490"/>
      <c r="DX74" s="958" t="s">
        <v>85</v>
      </c>
      <c r="DY74" s="959"/>
      <c r="DZ74" s="959"/>
      <c r="EA74" s="959"/>
      <c r="EB74" s="959"/>
      <c r="EC74" s="959"/>
      <c r="ED74" s="490"/>
      <c r="EE74" s="958" t="s">
        <v>85</v>
      </c>
      <c r="EF74" s="959"/>
      <c r="EG74" s="959"/>
      <c r="EH74" s="959"/>
      <c r="EI74" s="959"/>
      <c r="EJ74" s="959"/>
      <c r="EL74" s="958" t="s">
        <v>85</v>
      </c>
      <c r="EM74" s="959"/>
      <c r="EN74" s="959"/>
      <c r="EO74" s="959"/>
      <c r="EP74" s="959"/>
      <c r="EQ74" s="959"/>
    </row>
    <row r="75" spans="1:147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I75" s="223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X75" s="108"/>
      <c r="AY75" s="21"/>
      <c r="AZ75" s="21"/>
      <c r="BA75" s="21"/>
      <c r="BB75" s="39"/>
      <c r="BC75" s="22"/>
      <c r="BD75" s="159"/>
      <c r="BE75" s="108"/>
      <c r="BF75" s="21"/>
      <c r="BG75" s="21"/>
      <c r="BH75" s="21"/>
      <c r="BI75" s="39"/>
      <c r="BJ75" s="22"/>
      <c r="BK75" s="540"/>
      <c r="BL75" s="108"/>
      <c r="BM75" s="21"/>
      <c r="BN75" s="21"/>
      <c r="BO75" s="21"/>
      <c r="BP75" s="39"/>
      <c r="BQ75" s="22"/>
      <c r="BR75" s="22"/>
      <c r="BS75" s="108"/>
      <c r="BT75" s="21"/>
      <c r="BU75" s="21"/>
      <c r="BV75" s="21"/>
      <c r="BW75" s="39"/>
      <c r="BX75" s="22"/>
      <c r="BY75" s="22"/>
      <c r="CA75" s="108"/>
      <c r="CB75" s="21"/>
      <c r="CC75" s="21"/>
      <c r="CD75" s="21"/>
      <c r="CE75" s="39"/>
      <c r="CF75" s="22"/>
      <c r="CG75" s="22"/>
      <c r="CH75" s="108"/>
      <c r="CI75" s="21"/>
      <c r="CJ75" s="21"/>
      <c r="CK75" s="21"/>
      <c r="CL75" s="39"/>
      <c r="CM75" s="22"/>
      <c r="CN75" s="22"/>
      <c r="CO75" s="108"/>
      <c r="CP75" s="21"/>
      <c r="CQ75" s="21"/>
      <c r="CR75" s="21"/>
      <c r="CS75" s="39"/>
      <c r="CT75" s="22"/>
      <c r="CV75" s="108"/>
      <c r="CW75" s="21"/>
      <c r="CX75" s="21"/>
      <c r="CY75" s="21"/>
      <c r="CZ75" s="39"/>
      <c r="DA75" s="22"/>
      <c r="DC75" s="108"/>
      <c r="DD75" s="21"/>
      <c r="DE75" s="21"/>
      <c r="DF75" s="21"/>
      <c r="DG75" s="39"/>
      <c r="DH75" s="22"/>
      <c r="DJ75" s="108"/>
      <c r="DK75" s="21"/>
      <c r="DL75" s="21"/>
      <c r="DM75" s="21"/>
      <c r="DN75" s="39"/>
      <c r="DO75" s="22"/>
      <c r="DQ75" s="108"/>
      <c r="DR75" s="21"/>
      <c r="DS75" s="21"/>
      <c r="DT75" s="21"/>
      <c r="DU75" s="39"/>
      <c r="DV75" s="22"/>
      <c r="DW75" s="22"/>
      <c r="DX75" s="108"/>
      <c r="DY75" s="21"/>
      <c r="DZ75" s="21"/>
      <c r="EA75" s="21"/>
      <c r="EB75" s="39"/>
      <c r="EC75" s="22"/>
      <c r="ED75" s="22"/>
      <c r="EE75" s="108"/>
      <c r="EF75" s="21"/>
      <c r="EG75" s="21"/>
      <c r="EH75" s="21"/>
      <c r="EI75" s="39"/>
      <c r="EJ75" s="22"/>
      <c r="EL75" s="108"/>
      <c r="EM75" s="21"/>
      <c r="EN75" s="21"/>
      <c r="EO75" s="21"/>
      <c r="EP75" s="39"/>
      <c r="EQ75" s="22"/>
    </row>
    <row r="76" spans="1:147" ht="15" x14ac:dyDescent="0.2">
      <c r="A76" s="51" t="s">
        <v>83</v>
      </c>
      <c r="B76" s="922" t="s">
        <v>36</v>
      </c>
      <c r="C76" s="960"/>
      <c r="D76" s="51" t="s">
        <v>65</v>
      </c>
      <c r="E76" s="51" t="s">
        <v>66</v>
      </c>
      <c r="F76" s="11" t="s">
        <v>8</v>
      </c>
      <c r="G76" s="215"/>
      <c r="H76" s="51" t="s">
        <v>83</v>
      </c>
      <c r="I76" s="922" t="s">
        <v>36</v>
      </c>
      <c r="J76" s="960"/>
      <c r="K76" s="51" t="s">
        <v>65</v>
      </c>
      <c r="L76" s="51" t="s">
        <v>66</v>
      </c>
      <c r="M76" s="11" t="s">
        <v>8</v>
      </c>
      <c r="O76" s="51" t="s">
        <v>83</v>
      </c>
      <c r="P76" s="922" t="s">
        <v>36</v>
      </c>
      <c r="Q76" s="960"/>
      <c r="R76" s="51" t="s">
        <v>65</v>
      </c>
      <c r="S76" s="51" t="s">
        <v>66</v>
      </c>
      <c r="T76" s="11" t="s">
        <v>8</v>
      </c>
      <c r="V76" s="51" t="s">
        <v>83</v>
      </c>
      <c r="W76" s="922" t="s">
        <v>36</v>
      </c>
      <c r="X76" s="960"/>
      <c r="Y76" s="51" t="s">
        <v>65</v>
      </c>
      <c r="Z76" s="51" t="s">
        <v>66</v>
      </c>
      <c r="AA76" s="11" t="s">
        <v>8</v>
      </c>
      <c r="AB76" s="215"/>
      <c r="AC76" s="51" t="s">
        <v>83</v>
      </c>
      <c r="AD76" s="922" t="s">
        <v>36</v>
      </c>
      <c r="AE76" s="960"/>
      <c r="AF76" s="51" t="s">
        <v>65</v>
      </c>
      <c r="AG76" s="51" t="s">
        <v>66</v>
      </c>
      <c r="AH76" s="11" t="s">
        <v>8</v>
      </c>
      <c r="AI76" s="215"/>
      <c r="AJ76" s="51" t="s">
        <v>83</v>
      </c>
      <c r="AK76" s="922" t="s">
        <v>36</v>
      </c>
      <c r="AL76" s="960"/>
      <c r="AM76" s="51" t="s">
        <v>65</v>
      </c>
      <c r="AN76" s="51" t="s">
        <v>66</v>
      </c>
      <c r="AO76" s="11" t="s">
        <v>8</v>
      </c>
      <c r="AQ76" s="51" t="s">
        <v>83</v>
      </c>
      <c r="AR76" s="922" t="s">
        <v>36</v>
      </c>
      <c r="AS76" s="960"/>
      <c r="AT76" s="51" t="s">
        <v>65</v>
      </c>
      <c r="AU76" s="51" t="s">
        <v>66</v>
      </c>
      <c r="AV76" s="11" t="s">
        <v>8</v>
      </c>
      <c r="AX76" s="51" t="s">
        <v>83</v>
      </c>
      <c r="AY76" s="922" t="s">
        <v>36</v>
      </c>
      <c r="AZ76" s="960"/>
      <c r="BA76" s="51" t="s">
        <v>65</v>
      </c>
      <c r="BB76" s="51" t="s">
        <v>66</v>
      </c>
      <c r="BC76" s="11" t="s">
        <v>8</v>
      </c>
      <c r="BD76" s="175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543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R76" s="40"/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CA76" s="51" t="s">
        <v>83</v>
      </c>
      <c r="CB76" s="922" t="s">
        <v>36</v>
      </c>
      <c r="CC76" s="960"/>
      <c r="CD76" s="51" t="s">
        <v>65</v>
      </c>
      <c r="CE76" s="51" t="s">
        <v>66</v>
      </c>
      <c r="CF76" s="11" t="s">
        <v>8</v>
      </c>
      <c r="CG76" s="40"/>
      <c r="CH76" s="51" t="s">
        <v>83</v>
      </c>
      <c r="CI76" s="922" t="s">
        <v>36</v>
      </c>
      <c r="CJ76" s="960"/>
      <c r="CK76" s="51" t="s">
        <v>65</v>
      </c>
      <c r="CL76" s="51" t="s">
        <v>66</v>
      </c>
      <c r="CM76" s="11" t="s">
        <v>8</v>
      </c>
      <c r="CN76" s="40"/>
      <c r="CO76" s="51" t="s">
        <v>83</v>
      </c>
      <c r="CP76" s="922" t="s">
        <v>36</v>
      </c>
      <c r="CQ76" s="960"/>
      <c r="CR76" s="51" t="s">
        <v>65</v>
      </c>
      <c r="CS76" s="51" t="s">
        <v>66</v>
      </c>
      <c r="CT76" s="11" t="s">
        <v>8</v>
      </c>
      <c r="CV76" s="51" t="s">
        <v>83</v>
      </c>
      <c r="CW76" s="922" t="s">
        <v>36</v>
      </c>
      <c r="CX76" s="960"/>
      <c r="CY76" s="51" t="s">
        <v>65</v>
      </c>
      <c r="CZ76" s="51" t="s">
        <v>66</v>
      </c>
      <c r="DA76" s="11" t="s">
        <v>8</v>
      </c>
      <c r="DC76" s="51" t="s">
        <v>83</v>
      </c>
      <c r="DD76" s="922" t="s">
        <v>36</v>
      </c>
      <c r="DE76" s="960"/>
      <c r="DF76" s="51" t="s">
        <v>65</v>
      </c>
      <c r="DG76" s="51" t="s">
        <v>66</v>
      </c>
      <c r="DH76" s="11" t="s">
        <v>8</v>
      </c>
      <c r="DJ76" s="51" t="s">
        <v>83</v>
      </c>
      <c r="DK76" s="922" t="s">
        <v>36</v>
      </c>
      <c r="DL76" s="960"/>
      <c r="DM76" s="51" t="s">
        <v>65</v>
      </c>
      <c r="DN76" s="51" t="s">
        <v>66</v>
      </c>
      <c r="DO76" s="11" t="s">
        <v>8</v>
      </c>
      <c r="DQ76" s="51" t="s">
        <v>83</v>
      </c>
      <c r="DR76" s="922" t="s">
        <v>36</v>
      </c>
      <c r="DS76" s="960"/>
      <c r="DT76" s="51" t="s">
        <v>65</v>
      </c>
      <c r="DU76" s="51" t="s">
        <v>66</v>
      </c>
      <c r="DV76" s="11" t="s">
        <v>8</v>
      </c>
      <c r="DW76" s="40"/>
      <c r="DX76" s="51" t="s">
        <v>83</v>
      </c>
      <c r="DY76" s="922" t="s">
        <v>36</v>
      </c>
      <c r="DZ76" s="960"/>
      <c r="EA76" s="51" t="s">
        <v>65</v>
      </c>
      <c r="EB76" s="51" t="s">
        <v>66</v>
      </c>
      <c r="EC76" s="11" t="s">
        <v>8</v>
      </c>
      <c r="ED76" s="40"/>
      <c r="EE76" s="51" t="s">
        <v>83</v>
      </c>
      <c r="EF76" s="922" t="s">
        <v>36</v>
      </c>
      <c r="EG76" s="960"/>
      <c r="EH76" s="51" t="s">
        <v>65</v>
      </c>
      <c r="EI76" s="51" t="s">
        <v>66</v>
      </c>
      <c r="EJ76" s="11" t="s">
        <v>8</v>
      </c>
      <c r="EL76" s="51" t="s">
        <v>83</v>
      </c>
      <c r="EM76" s="922" t="s">
        <v>36</v>
      </c>
      <c r="EN76" s="960"/>
      <c r="EO76" s="51" t="s">
        <v>65</v>
      </c>
      <c r="EP76" s="51" t="s">
        <v>66</v>
      </c>
      <c r="EQ76" s="11" t="s">
        <v>8</v>
      </c>
    </row>
    <row r="77" spans="1:147" x14ac:dyDescent="0.2">
      <c r="A77" s="155" t="s">
        <v>22</v>
      </c>
      <c r="B77" s="1027" t="s">
        <v>10</v>
      </c>
      <c r="C77" s="1028"/>
      <c r="D77" s="161">
        <v>8</v>
      </c>
      <c r="E77" s="162">
        <v>11</v>
      </c>
      <c r="F77" s="38">
        <f>(E77*D77)</f>
        <v>88</v>
      </c>
      <c r="G77" s="215"/>
      <c r="H77" s="155" t="s">
        <v>22</v>
      </c>
      <c r="I77" s="1027" t="s">
        <v>10</v>
      </c>
      <c r="J77" s="1028"/>
      <c r="K77" s="161">
        <v>8</v>
      </c>
      <c r="L77" s="162">
        <v>11</v>
      </c>
      <c r="M77" s="38">
        <f>(L77*K77)</f>
        <v>88</v>
      </c>
      <c r="O77" s="155" t="s">
        <v>22</v>
      </c>
      <c r="P77" s="1027" t="s">
        <v>10</v>
      </c>
      <c r="Q77" s="1028"/>
      <c r="R77" s="161">
        <v>8</v>
      </c>
      <c r="S77" s="162">
        <v>11</v>
      </c>
      <c r="T77" s="38">
        <f>(S77*R77)</f>
        <v>88</v>
      </c>
      <c r="V77" s="155" t="s">
        <v>22</v>
      </c>
      <c r="W77" s="1027" t="s">
        <v>10</v>
      </c>
      <c r="X77" s="1028"/>
      <c r="Y77" s="388">
        <v>22</v>
      </c>
      <c r="Z77" s="162">
        <v>11</v>
      </c>
      <c r="AA77" s="398">
        <f>(Z77*Y77)</f>
        <v>242</v>
      </c>
      <c r="AB77" s="215"/>
      <c r="AC77" s="155" t="s">
        <v>22</v>
      </c>
      <c r="AD77" s="1027" t="s">
        <v>10</v>
      </c>
      <c r="AE77" s="1028"/>
      <c r="AF77" s="161">
        <v>8</v>
      </c>
      <c r="AG77" s="162">
        <v>11</v>
      </c>
      <c r="AH77" s="38">
        <f>(AG77*AF77)</f>
        <v>88</v>
      </c>
      <c r="AI77" s="215"/>
      <c r="AJ77" s="155" t="s">
        <v>22</v>
      </c>
      <c r="AK77" s="1027" t="s">
        <v>10</v>
      </c>
      <c r="AL77" s="1028"/>
      <c r="AM77" s="161">
        <v>8</v>
      </c>
      <c r="AN77" s="162">
        <v>11</v>
      </c>
      <c r="AO77" s="38">
        <f>(AN77*AM77)</f>
        <v>88</v>
      </c>
      <c r="AQ77" s="155" t="s">
        <v>22</v>
      </c>
      <c r="AR77" s="1027" t="s">
        <v>10</v>
      </c>
      <c r="AS77" s="1028"/>
      <c r="AT77" s="388">
        <v>22</v>
      </c>
      <c r="AU77" s="162">
        <v>11</v>
      </c>
      <c r="AV77" s="398">
        <f>(AU77*AT77)</f>
        <v>242</v>
      </c>
      <c r="AX77" s="155" t="s">
        <v>22</v>
      </c>
      <c r="AY77" s="1027" t="s">
        <v>10</v>
      </c>
      <c r="AZ77" s="1028"/>
      <c r="BA77" s="161">
        <v>22</v>
      </c>
      <c r="BB77" s="162">
        <v>11</v>
      </c>
      <c r="BC77" s="38">
        <f>(BB77*BA77)</f>
        <v>242</v>
      </c>
      <c r="BD77" s="159"/>
      <c r="BE77" s="155" t="s">
        <v>22</v>
      </c>
      <c r="BF77" s="1027" t="s">
        <v>10</v>
      </c>
      <c r="BG77" s="1028"/>
      <c r="BH77" s="641">
        <v>22</v>
      </c>
      <c r="BI77" s="642">
        <v>11</v>
      </c>
      <c r="BJ77" s="38">
        <f>(BI77*BH77)</f>
        <v>242</v>
      </c>
      <c r="BK77" s="540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R77" s="22"/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CA77" s="155" t="s">
        <v>22</v>
      </c>
      <c r="CB77" s="1027" t="s">
        <v>10</v>
      </c>
      <c r="CC77" s="1028"/>
      <c r="CD77" s="161">
        <v>22</v>
      </c>
      <c r="CE77" s="162">
        <v>11</v>
      </c>
      <c r="CF77" s="38">
        <f>(CE$77*CD$77)</f>
        <v>242</v>
      </c>
      <c r="CG77" s="159"/>
      <c r="CH77" s="10" t="s">
        <v>22</v>
      </c>
      <c r="CI77" s="927" t="s">
        <v>10</v>
      </c>
      <c r="CJ77" s="928"/>
      <c r="CK77" s="602">
        <v>22</v>
      </c>
      <c r="CL77" s="603">
        <v>11</v>
      </c>
      <c r="CM77" s="50">
        <f>(CL$77*CK$77)</f>
        <v>242</v>
      </c>
      <c r="CN77" s="22"/>
      <c r="CO77" s="10" t="s">
        <v>22</v>
      </c>
      <c r="CP77" s="927" t="s">
        <v>10</v>
      </c>
      <c r="CQ77" s="928"/>
      <c r="CR77" s="602">
        <v>22</v>
      </c>
      <c r="CS77" s="603">
        <v>11</v>
      </c>
      <c r="CT77" s="50">
        <f>(CS$77*CR$77)</f>
        <v>242</v>
      </c>
      <c r="CV77" s="155" t="s">
        <v>22</v>
      </c>
      <c r="CW77" s="1027" t="s">
        <v>10</v>
      </c>
      <c r="CX77" s="1028"/>
      <c r="CY77" s="161">
        <v>22</v>
      </c>
      <c r="CZ77" s="162">
        <v>11</v>
      </c>
      <c r="DA77" s="38">
        <f>(CZ$77*CY$77)</f>
        <v>242</v>
      </c>
      <c r="DC77" s="155" t="s">
        <v>22</v>
      </c>
      <c r="DD77" s="1027" t="s">
        <v>10</v>
      </c>
      <c r="DE77" s="1028"/>
      <c r="DF77" s="161">
        <v>22</v>
      </c>
      <c r="DG77" s="162">
        <v>11</v>
      </c>
      <c r="DH77" s="38">
        <f>(DG$77*DF$77)</f>
        <v>242</v>
      </c>
      <c r="DJ77" s="155" t="s">
        <v>22</v>
      </c>
      <c r="DK77" s="1027" t="s">
        <v>10</v>
      </c>
      <c r="DL77" s="1028"/>
      <c r="DM77" s="161">
        <v>22</v>
      </c>
      <c r="DN77" s="162">
        <v>11</v>
      </c>
      <c r="DO77" s="38">
        <f>(DN$77*DM$77)</f>
        <v>242</v>
      </c>
      <c r="DQ77" s="155" t="s">
        <v>22</v>
      </c>
      <c r="DR77" s="1027" t="s">
        <v>10</v>
      </c>
      <c r="DS77" s="1028"/>
      <c r="DT77" s="161">
        <v>22</v>
      </c>
      <c r="DU77" s="162">
        <v>11</v>
      </c>
      <c r="DV77" s="38">
        <f>(DU$77*DT$77)</f>
        <v>242</v>
      </c>
      <c r="DW77" s="159"/>
      <c r="DX77" s="155" t="s">
        <v>22</v>
      </c>
      <c r="DY77" s="1027" t="s">
        <v>10</v>
      </c>
      <c r="DZ77" s="1028"/>
      <c r="EA77" s="161">
        <v>22</v>
      </c>
      <c r="EB77" s="162">
        <v>11</v>
      </c>
      <c r="EC77" s="38">
        <f>(EB$77*EA$77)</f>
        <v>242</v>
      </c>
      <c r="ED77" s="159"/>
      <c r="EE77" s="155" t="s">
        <v>22</v>
      </c>
      <c r="EF77" s="1027" t="s">
        <v>10</v>
      </c>
      <c r="EG77" s="1028"/>
      <c r="EH77" s="161">
        <v>22</v>
      </c>
      <c r="EI77" s="162">
        <v>11</v>
      </c>
      <c r="EJ77" s="38">
        <f>(EI$77*EH$77)</f>
        <v>242</v>
      </c>
      <c r="EL77" s="155" t="s">
        <v>22</v>
      </c>
      <c r="EM77" s="1027" t="s">
        <v>10</v>
      </c>
      <c r="EN77" s="1028"/>
      <c r="EO77" s="161">
        <v>22</v>
      </c>
      <c r="EP77" s="162">
        <v>11</v>
      </c>
      <c r="EQ77" s="38">
        <f>(EP$77*EO$77)</f>
        <v>242</v>
      </c>
    </row>
    <row r="78" spans="1:147" x14ac:dyDescent="0.2">
      <c r="A78" s="155" t="s">
        <v>23</v>
      </c>
      <c r="B78" s="1027" t="s">
        <v>823</v>
      </c>
      <c r="C78" s="1028"/>
      <c r="D78" s="161">
        <v>8</v>
      </c>
      <c r="E78" s="162">
        <f>16.55*0.91+3.8</f>
        <v>18.860500000000002</v>
      </c>
      <c r="F78" s="38">
        <f>D78*E78</f>
        <v>150.88400000000001</v>
      </c>
      <c r="G78" s="215"/>
      <c r="H78" s="155" t="s">
        <v>23</v>
      </c>
      <c r="I78" s="1027" t="s">
        <v>823</v>
      </c>
      <c r="J78" s="1028"/>
      <c r="K78" s="161">
        <v>8</v>
      </c>
      <c r="L78" s="377">
        <f>16.95*0.91+3.89</f>
        <v>19.314499999999999</v>
      </c>
      <c r="M78" s="38">
        <f>K78*L78</f>
        <v>154.51599999999999</v>
      </c>
      <c r="O78" s="155" t="s">
        <v>23</v>
      </c>
      <c r="P78" s="1027" t="s">
        <v>823</v>
      </c>
      <c r="Q78" s="1028"/>
      <c r="R78" s="161">
        <v>8</v>
      </c>
      <c r="S78" s="162">
        <f>16.95*0.91+3.89</f>
        <v>19.314499999999999</v>
      </c>
      <c r="T78" s="38">
        <f>R78*S78</f>
        <v>154.51599999999999</v>
      </c>
      <c r="V78" s="155" t="s">
        <v>23</v>
      </c>
      <c r="W78" s="1027" t="s">
        <v>823</v>
      </c>
      <c r="X78" s="1028"/>
      <c r="Y78" s="388">
        <v>22</v>
      </c>
      <c r="Z78" s="162">
        <f>16.95*0.91+3.89</f>
        <v>19.314499999999999</v>
      </c>
      <c r="AA78" s="398">
        <f>Y78*Z78</f>
        <v>424.91899999999998</v>
      </c>
      <c r="AB78" s="215"/>
      <c r="AC78" s="155" t="s">
        <v>23</v>
      </c>
      <c r="AD78" s="1027" t="s">
        <v>823</v>
      </c>
      <c r="AE78" s="1028"/>
      <c r="AF78" s="161">
        <v>8</v>
      </c>
      <c r="AG78" s="162">
        <f>16.95*0.91+3.89</f>
        <v>19.314499999999999</v>
      </c>
      <c r="AH78" s="38">
        <f>AF78*AG78</f>
        <v>154.51599999999999</v>
      </c>
      <c r="AI78" s="215"/>
      <c r="AJ78" s="155" t="s">
        <v>23</v>
      </c>
      <c r="AK78" s="1027" t="s">
        <v>883</v>
      </c>
      <c r="AL78" s="1028"/>
      <c r="AM78" s="161">
        <v>8</v>
      </c>
      <c r="AN78" s="377">
        <f>18.31*0.91+4.21</f>
        <v>20.8721</v>
      </c>
      <c r="AO78" s="38">
        <f>AM78*AN78</f>
        <v>166.9768</v>
      </c>
      <c r="AQ78" s="155" t="s">
        <v>23</v>
      </c>
      <c r="AR78" s="1027" t="s">
        <v>883</v>
      </c>
      <c r="AS78" s="1028"/>
      <c r="AT78" s="388">
        <v>22</v>
      </c>
      <c r="AU78" s="162">
        <f>18.31*0.91+4.21</f>
        <v>20.8721</v>
      </c>
      <c r="AV78" s="398">
        <f>AT78*AU78</f>
        <v>459.18619999999999</v>
      </c>
      <c r="AX78" s="155" t="s">
        <v>23</v>
      </c>
      <c r="AY78" s="1027" t="s">
        <v>883</v>
      </c>
      <c r="AZ78" s="1028"/>
      <c r="BA78" s="161">
        <v>22</v>
      </c>
      <c r="BB78" s="162">
        <f>18.31*0.91+4.21</f>
        <v>20.8721</v>
      </c>
      <c r="BC78" s="38">
        <f>BA78*BB78</f>
        <v>459.18619999999999</v>
      </c>
      <c r="BD78" s="159"/>
      <c r="BE78" s="155" t="s">
        <v>23</v>
      </c>
      <c r="BF78" s="1027" t="s">
        <v>883</v>
      </c>
      <c r="BG78" s="1028"/>
      <c r="BH78" s="641">
        <v>22</v>
      </c>
      <c r="BI78" s="642">
        <f>18.31*0.91+4.21</f>
        <v>20.8721</v>
      </c>
      <c r="BJ78" s="38">
        <f>BH78*BI78</f>
        <v>459.18619999999999</v>
      </c>
      <c r="BK78" s="540"/>
      <c r="BL78" s="10" t="s">
        <v>23</v>
      </c>
      <c r="BM78" s="927" t="s">
        <v>883</v>
      </c>
      <c r="BN78" s="928"/>
      <c r="BO78" s="602">
        <v>22</v>
      </c>
      <c r="BP78" s="603">
        <f>18.31*0.91+4.21</f>
        <v>20.8721</v>
      </c>
      <c r="BQ78" s="50">
        <f>BO$78*BP$78</f>
        <v>459.18619999999999</v>
      </c>
      <c r="BR78" s="22"/>
      <c r="BS78" s="10" t="s">
        <v>23</v>
      </c>
      <c r="BT78" s="927" t="s">
        <v>984</v>
      </c>
      <c r="BU78" s="928"/>
      <c r="BV78" s="602">
        <v>22</v>
      </c>
      <c r="BW78" s="377">
        <f>21*0.91+5</f>
        <v>24.11</v>
      </c>
      <c r="BX78" s="50">
        <f>BV$78*BW$78</f>
        <v>530.41999999999996</v>
      </c>
      <c r="BY78" s="22"/>
      <c r="CA78" s="155" t="s">
        <v>23</v>
      </c>
      <c r="CB78" s="1027" t="s">
        <v>984</v>
      </c>
      <c r="CC78" s="1028"/>
      <c r="CD78" s="161">
        <v>22</v>
      </c>
      <c r="CE78" s="162">
        <f>21*0.91+5</f>
        <v>24.11</v>
      </c>
      <c r="CF78" s="38">
        <f>CD$78*CE$78</f>
        <v>530.41999999999996</v>
      </c>
      <c r="CG78" s="159"/>
      <c r="CH78" s="10" t="s">
        <v>23</v>
      </c>
      <c r="CI78" s="927" t="s">
        <v>984</v>
      </c>
      <c r="CJ78" s="928"/>
      <c r="CK78" s="602">
        <v>22</v>
      </c>
      <c r="CL78" s="377">
        <f>21*0.91+5</f>
        <v>24.11</v>
      </c>
      <c r="CM78" s="50">
        <f>CK$78*CL$78</f>
        <v>530.41999999999996</v>
      </c>
      <c r="CN78" s="22"/>
      <c r="CO78" s="10" t="s">
        <v>23</v>
      </c>
      <c r="CP78" s="927" t="s">
        <v>984</v>
      </c>
      <c r="CQ78" s="928"/>
      <c r="CR78" s="602">
        <v>22</v>
      </c>
      <c r="CS78" s="377">
        <f>21*0.91+5</f>
        <v>24.11</v>
      </c>
      <c r="CT78" s="50">
        <f>CR$78*CS$78</f>
        <v>530.41999999999996</v>
      </c>
      <c r="CV78" s="155" t="s">
        <v>23</v>
      </c>
      <c r="CW78" s="1027" t="s">
        <v>984</v>
      </c>
      <c r="CX78" s="1028"/>
      <c r="CY78" s="161">
        <v>22</v>
      </c>
      <c r="CZ78" s="162">
        <f>21*0.91+5</f>
        <v>24.11</v>
      </c>
      <c r="DA78" s="38">
        <f>CY$78*CZ$78</f>
        <v>530.41999999999996</v>
      </c>
      <c r="DC78" s="155" t="s">
        <v>23</v>
      </c>
      <c r="DD78" s="1027" t="s">
        <v>984</v>
      </c>
      <c r="DE78" s="1028"/>
      <c r="DF78" s="161">
        <v>22</v>
      </c>
      <c r="DG78" s="162">
        <f>21*0.91+5</f>
        <v>24.11</v>
      </c>
      <c r="DH78" s="38">
        <f>DF$78*DG$78</f>
        <v>530.41999999999996</v>
      </c>
      <c r="DJ78" s="155" t="s">
        <v>23</v>
      </c>
      <c r="DK78" s="1027" t="s">
        <v>984</v>
      </c>
      <c r="DL78" s="1028"/>
      <c r="DM78" s="161">
        <v>22</v>
      </c>
      <c r="DN78" s="162">
        <f>24.25*0.91+5.75</f>
        <v>27.817499999999999</v>
      </c>
      <c r="DO78" s="38">
        <f>DM$78*DN$78</f>
        <v>611.98500000000001</v>
      </c>
      <c r="DQ78" s="155" t="s">
        <v>23</v>
      </c>
      <c r="DR78" s="1027" t="s">
        <v>984</v>
      </c>
      <c r="DS78" s="1028"/>
      <c r="DT78" s="161">
        <v>22</v>
      </c>
      <c r="DU78" s="162">
        <f>24.25*0.91+5.75</f>
        <v>27.817499999999999</v>
      </c>
      <c r="DV78" s="38">
        <f>DT$78*DU$78</f>
        <v>611.98500000000001</v>
      </c>
      <c r="DW78" s="159"/>
      <c r="DX78" s="155" t="s">
        <v>23</v>
      </c>
      <c r="DY78" s="1027" t="s">
        <v>984</v>
      </c>
      <c r="DZ78" s="1028"/>
      <c r="EA78" s="161">
        <v>22</v>
      </c>
      <c r="EB78" s="162">
        <f>24.25*0.91+5.75</f>
        <v>27.817499999999999</v>
      </c>
      <c r="EC78" s="38">
        <f>EA$78*EB$78</f>
        <v>611.98500000000001</v>
      </c>
      <c r="ED78" s="159"/>
      <c r="EE78" s="155" t="s">
        <v>23</v>
      </c>
      <c r="EF78" s="1027" t="s">
        <v>984</v>
      </c>
      <c r="EG78" s="1028"/>
      <c r="EH78" s="161">
        <v>22</v>
      </c>
      <c r="EI78" s="377">
        <f>'Téc. grupo motogerador'!EA78</f>
        <v>28.931999999999999</v>
      </c>
      <c r="EJ78" s="38">
        <f>EH$78*EI$78</f>
        <v>636.50400000000002</v>
      </c>
      <c r="EL78" s="155" t="s">
        <v>23</v>
      </c>
      <c r="EM78" s="1027" t="s">
        <v>984</v>
      </c>
      <c r="EN78" s="1028"/>
      <c r="EO78" s="161">
        <v>22</v>
      </c>
      <c r="EP78" s="162">
        <f>EI78</f>
        <v>28.931999999999999</v>
      </c>
      <c r="EQ78" s="38">
        <f>EO$78*EP$78</f>
        <v>636.50400000000002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I79" s="215"/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X79" s="155" t="s">
        <v>24</v>
      </c>
      <c r="AY79" s="165" t="s">
        <v>104</v>
      </c>
      <c r="AZ79" s="166"/>
      <c r="BA79" s="168"/>
      <c r="BB79" s="169"/>
      <c r="BC79" s="38">
        <v>0</v>
      </c>
      <c r="BD79" s="159"/>
      <c r="BE79" s="155" t="s">
        <v>24</v>
      </c>
      <c r="BF79" s="165" t="s">
        <v>104</v>
      </c>
      <c r="BG79" s="166"/>
      <c r="BH79" s="643"/>
      <c r="BI79" s="644"/>
      <c r="BJ79" s="38">
        <v>0</v>
      </c>
      <c r="BK79" s="540"/>
      <c r="BL79" s="10" t="s">
        <v>24</v>
      </c>
      <c r="BM79" s="105" t="s">
        <v>104</v>
      </c>
      <c r="BN79" s="106"/>
      <c r="BO79" s="604"/>
      <c r="BP79" s="605"/>
      <c r="BQ79" s="50">
        <v>0</v>
      </c>
      <c r="BR79" s="22"/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CA79" s="155" t="s">
        <v>24</v>
      </c>
      <c r="CB79" s="165" t="s">
        <v>104</v>
      </c>
      <c r="CC79" s="166"/>
      <c r="CD79" s="168"/>
      <c r="CE79" s="169"/>
      <c r="CF79" s="38">
        <v>0</v>
      </c>
      <c r="CG79" s="159"/>
      <c r="CH79" s="10" t="s">
        <v>24</v>
      </c>
      <c r="CI79" s="105" t="s">
        <v>104</v>
      </c>
      <c r="CJ79" s="106"/>
      <c r="CK79" s="604"/>
      <c r="CL79" s="605"/>
      <c r="CM79" s="50">
        <v>0</v>
      </c>
      <c r="CN79" s="22"/>
      <c r="CO79" s="10" t="s">
        <v>24</v>
      </c>
      <c r="CP79" s="105" t="s">
        <v>104</v>
      </c>
      <c r="CQ79" s="106"/>
      <c r="CR79" s="604"/>
      <c r="CS79" s="605"/>
      <c r="CT79" s="50">
        <v>0</v>
      </c>
      <c r="CV79" s="155" t="s">
        <v>24</v>
      </c>
      <c r="CW79" s="165" t="s">
        <v>104</v>
      </c>
      <c r="CX79" s="166"/>
      <c r="CY79" s="168"/>
      <c r="CZ79" s="169"/>
      <c r="DA79" s="38">
        <v>0</v>
      </c>
      <c r="DC79" s="155" t="s">
        <v>24</v>
      </c>
      <c r="DD79" s="165" t="s">
        <v>104</v>
      </c>
      <c r="DE79" s="166"/>
      <c r="DF79" s="168"/>
      <c r="DG79" s="169"/>
      <c r="DH79" s="38">
        <v>0</v>
      </c>
      <c r="DJ79" s="155" t="s">
        <v>24</v>
      </c>
      <c r="DK79" s="165" t="s">
        <v>104</v>
      </c>
      <c r="DL79" s="166"/>
      <c r="DM79" s="168"/>
      <c r="DN79" s="169"/>
      <c r="DO79" s="38">
        <v>0</v>
      </c>
      <c r="DQ79" s="155" t="s">
        <v>24</v>
      </c>
      <c r="DR79" s="165" t="s">
        <v>104</v>
      </c>
      <c r="DS79" s="166"/>
      <c r="DT79" s="168"/>
      <c r="DU79" s="169"/>
      <c r="DV79" s="38">
        <v>0</v>
      </c>
      <c r="DW79" s="159"/>
      <c r="DX79" s="155" t="s">
        <v>24</v>
      </c>
      <c r="DY79" s="165" t="s">
        <v>104</v>
      </c>
      <c r="DZ79" s="166"/>
      <c r="EA79" s="168"/>
      <c r="EB79" s="169"/>
      <c r="EC79" s="38">
        <v>0</v>
      </c>
      <c r="ED79" s="159"/>
      <c r="EE79" s="155" t="s">
        <v>24</v>
      </c>
      <c r="EF79" s="165" t="s">
        <v>104</v>
      </c>
      <c r="EG79" s="166"/>
      <c r="EH79" s="168"/>
      <c r="EI79" s="169"/>
      <c r="EJ79" s="38">
        <v>0</v>
      </c>
      <c r="EL79" s="155" t="s">
        <v>24</v>
      </c>
      <c r="EM79" s="165" t="s">
        <v>104</v>
      </c>
      <c r="EN79" s="166"/>
      <c r="EO79" s="168"/>
      <c r="EP79" s="169"/>
      <c r="EQ79" s="38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I80" s="215"/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159"/>
      <c r="BE80" s="155" t="s">
        <v>25</v>
      </c>
      <c r="BF80" s="1027" t="s">
        <v>59</v>
      </c>
      <c r="BG80" s="1028"/>
      <c r="BH80" s="1028"/>
      <c r="BI80" s="1029"/>
      <c r="BJ80" s="38">
        <v>0</v>
      </c>
      <c r="BK80" s="540"/>
      <c r="BL80" s="10" t="s">
        <v>25</v>
      </c>
      <c r="BM80" s="927" t="s">
        <v>59</v>
      </c>
      <c r="BN80" s="928"/>
      <c r="BO80" s="928"/>
      <c r="BP80" s="929"/>
      <c r="BQ80" s="50">
        <v>0</v>
      </c>
      <c r="BR80" s="22"/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CA80" s="155" t="s">
        <v>25</v>
      </c>
      <c r="CB80" s="1027" t="s">
        <v>59</v>
      </c>
      <c r="CC80" s="1028"/>
      <c r="CD80" s="1028"/>
      <c r="CE80" s="1029"/>
      <c r="CF80" s="38">
        <v>0</v>
      </c>
      <c r="CG80" s="159"/>
      <c r="CH80" s="10" t="s">
        <v>25</v>
      </c>
      <c r="CI80" s="927" t="s">
        <v>59</v>
      </c>
      <c r="CJ80" s="928"/>
      <c r="CK80" s="928"/>
      <c r="CL80" s="929"/>
      <c r="CM80" s="50">
        <v>0</v>
      </c>
      <c r="CN80" s="22"/>
      <c r="CO80" s="10" t="s">
        <v>25</v>
      </c>
      <c r="CP80" s="927" t="s">
        <v>59</v>
      </c>
      <c r="CQ80" s="928"/>
      <c r="CR80" s="928"/>
      <c r="CS80" s="929"/>
      <c r="CT80" s="50">
        <v>0</v>
      </c>
      <c r="CV80" s="155" t="s">
        <v>25</v>
      </c>
      <c r="CW80" s="1027" t="s">
        <v>59</v>
      </c>
      <c r="CX80" s="1028"/>
      <c r="CY80" s="1028"/>
      <c r="CZ80" s="1029"/>
      <c r="DA80" s="38">
        <v>0</v>
      </c>
      <c r="DC80" s="155" t="s">
        <v>25</v>
      </c>
      <c r="DD80" s="1027" t="s">
        <v>59</v>
      </c>
      <c r="DE80" s="1028"/>
      <c r="DF80" s="1028"/>
      <c r="DG80" s="1029"/>
      <c r="DH80" s="38">
        <v>0</v>
      </c>
      <c r="DJ80" s="155" t="s">
        <v>25</v>
      </c>
      <c r="DK80" s="1027" t="s">
        <v>59</v>
      </c>
      <c r="DL80" s="1028"/>
      <c r="DM80" s="1028"/>
      <c r="DN80" s="1029"/>
      <c r="DO80" s="38">
        <v>0</v>
      </c>
      <c r="DQ80" s="155" t="s">
        <v>25</v>
      </c>
      <c r="DR80" s="1027" t="s">
        <v>59</v>
      </c>
      <c r="DS80" s="1028"/>
      <c r="DT80" s="1028"/>
      <c r="DU80" s="1029"/>
      <c r="DV80" s="38">
        <v>0</v>
      </c>
      <c r="DW80" s="159"/>
      <c r="DX80" s="155" t="s">
        <v>25</v>
      </c>
      <c r="DY80" s="1027" t="s">
        <v>59</v>
      </c>
      <c r="DZ80" s="1028"/>
      <c r="EA80" s="1028"/>
      <c r="EB80" s="1029"/>
      <c r="EC80" s="38">
        <v>0</v>
      </c>
      <c r="ED80" s="159"/>
      <c r="EE80" s="155" t="s">
        <v>25</v>
      </c>
      <c r="EF80" s="1027" t="s">
        <v>59</v>
      </c>
      <c r="EG80" s="1028"/>
      <c r="EH80" s="1028"/>
      <c r="EI80" s="1029"/>
      <c r="EJ80" s="38">
        <v>0</v>
      </c>
      <c r="EL80" s="155" t="s">
        <v>25</v>
      </c>
      <c r="EM80" s="1027" t="s">
        <v>59</v>
      </c>
      <c r="EN80" s="1028"/>
      <c r="EO80" s="1028"/>
      <c r="EP80" s="1029"/>
      <c r="EQ80" s="38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I81" s="215"/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159"/>
      <c r="BE81" s="155" t="s">
        <v>32</v>
      </c>
      <c r="BF81" s="1027" t="s">
        <v>57</v>
      </c>
      <c r="BG81" s="1028"/>
      <c r="BH81" s="1028"/>
      <c r="BI81" s="1029"/>
      <c r="BJ81" s="38">
        <v>13.5</v>
      </c>
      <c r="BK81" s="540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R81" s="22"/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CA81" s="155" t="s">
        <v>32</v>
      </c>
      <c r="CB81" s="1027" t="s">
        <v>57</v>
      </c>
      <c r="CC81" s="1028"/>
      <c r="CD81" s="1028"/>
      <c r="CE81" s="1029"/>
      <c r="CF81" s="38">
        <v>13.5</v>
      </c>
      <c r="CG81" s="159"/>
      <c r="CH81" s="10" t="s">
        <v>32</v>
      </c>
      <c r="CI81" s="927" t="s">
        <v>57</v>
      </c>
      <c r="CJ81" s="928"/>
      <c r="CK81" s="928"/>
      <c r="CL81" s="929"/>
      <c r="CM81" s="50">
        <v>13.5</v>
      </c>
      <c r="CN81" s="22"/>
      <c r="CO81" s="10" t="s">
        <v>32</v>
      </c>
      <c r="CP81" s="927" t="s">
        <v>57</v>
      </c>
      <c r="CQ81" s="928"/>
      <c r="CR81" s="928"/>
      <c r="CS81" s="929"/>
      <c r="CT81" s="50">
        <v>13.5</v>
      </c>
      <c r="CV81" s="155" t="s">
        <v>32</v>
      </c>
      <c r="CW81" s="1027" t="s">
        <v>57</v>
      </c>
      <c r="CX81" s="1028"/>
      <c r="CY81" s="1028"/>
      <c r="CZ81" s="1029"/>
      <c r="DA81" s="38">
        <v>13.5</v>
      </c>
      <c r="DC81" s="155" t="s">
        <v>32</v>
      </c>
      <c r="DD81" s="1027" t="s">
        <v>57</v>
      </c>
      <c r="DE81" s="1028"/>
      <c r="DF81" s="1028"/>
      <c r="DG81" s="1029"/>
      <c r="DH81" s="38">
        <v>13.5</v>
      </c>
      <c r="DJ81" s="155" t="s">
        <v>32</v>
      </c>
      <c r="DK81" s="1027" t="s">
        <v>57</v>
      </c>
      <c r="DL81" s="1028"/>
      <c r="DM81" s="1028"/>
      <c r="DN81" s="1029"/>
      <c r="DO81" s="38">
        <v>13.5</v>
      </c>
      <c r="DQ81" s="155" t="s">
        <v>32</v>
      </c>
      <c r="DR81" s="1027" t="s">
        <v>57</v>
      </c>
      <c r="DS81" s="1028"/>
      <c r="DT81" s="1028"/>
      <c r="DU81" s="1029"/>
      <c r="DV81" s="38">
        <v>13.5</v>
      </c>
      <c r="DW81" s="159"/>
      <c r="DX81" s="155" t="s">
        <v>32</v>
      </c>
      <c r="DY81" s="1027" t="s">
        <v>57</v>
      </c>
      <c r="DZ81" s="1028"/>
      <c r="EA81" s="1028"/>
      <c r="EB81" s="1029"/>
      <c r="EC81" s="38">
        <v>13.5</v>
      </c>
      <c r="ED81" s="159"/>
      <c r="EE81" s="155" t="s">
        <v>32</v>
      </c>
      <c r="EF81" s="1027" t="s">
        <v>57</v>
      </c>
      <c r="EG81" s="1028"/>
      <c r="EH81" s="1028"/>
      <c r="EI81" s="1029"/>
      <c r="EJ81" s="38">
        <v>13.5</v>
      </c>
      <c r="EL81" s="155" t="s">
        <v>32</v>
      </c>
      <c r="EM81" s="1027" t="s">
        <v>57</v>
      </c>
      <c r="EN81" s="1028"/>
      <c r="EO81" s="1028"/>
      <c r="EP81" s="1029"/>
      <c r="EQ81" s="38">
        <v>13.5</v>
      </c>
    </row>
    <row r="82" spans="1:147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I82" s="215"/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159"/>
      <c r="BE82" s="155" t="s">
        <v>33</v>
      </c>
      <c r="BF82" s="1027" t="s">
        <v>37</v>
      </c>
      <c r="BG82" s="1028"/>
      <c r="BH82" s="1028"/>
      <c r="BI82" s="1029"/>
      <c r="BJ82" s="38">
        <v>0</v>
      </c>
      <c r="BK82" s="540"/>
      <c r="BL82" s="10" t="s">
        <v>33</v>
      </c>
      <c r="BM82" s="927" t="s">
        <v>37</v>
      </c>
      <c r="BN82" s="928"/>
      <c r="BO82" s="928"/>
      <c r="BP82" s="929"/>
      <c r="BQ82" s="50">
        <v>0</v>
      </c>
      <c r="BR82" s="22"/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CA82" s="155" t="s">
        <v>33</v>
      </c>
      <c r="CB82" s="1027" t="s">
        <v>37</v>
      </c>
      <c r="CC82" s="1028"/>
      <c r="CD82" s="1028"/>
      <c r="CE82" s="1029"/>
      <c r="CF82" s="38">
        <v>0</v>
      </c>
      <c r="CG82" s="159"/>
      <c r="CH82" s="10" t="s">
        <v>33</v>
      </c>
      <c r="CI82" s="927" t="s">
        <v>37</v>
      </c>
      <c r="CJ82" s="928"/>
      <c r="CK82" s="928"/>
      <c r="CL82" s="929"/>
      <c r="CM82" s="50">
        <v>0</v>
      </c>
      <c r="CN82" s="22"/>
      <c r="CO82" s="10" t="s">
        <v>33</v>
      </c>
      <c r="CP82" s="927" t="s">
        <v>37</v>
      </c>
      <c r="CQ82" s="928"/>
      <c r="CR82" s="928"/>
      <c r="CS82" s="929"/>
      <c r="CT82" s="50">
        <v>0</v>
      </c>
      <c r="CV82" s="155" t="s">
        <v>33</v>
      </c>
      <c r="CW82" s="1027" t="s">
        <v>37</v>
      </c>
      <c r="CX82" s="1028"/>
      <c r="CY82" s="1028"/>
      <c r="CZ82" s="1029"/>
      <c r="DA82" s="38">
        <v>0</v>
      </c>
      <c r="DC82" s="155" t="s">
        <v>33</v>
      </c>
      <c r="DD82" s="1027" t="s">
        <v>37</v>
      </c>
      <c r="DE82" s="1028"/>
      <c r="DF82" s="1028"/>
      <c r="DG82" s="1029"/>
      <c r="DH82" s="38">
        <v>0</v>
      </c>
      <c r="DJ82" s="155" t="s">
        <v>33</v>
      </c>
      <c r="DK82" s="1027" t="s">
        <v>37</v>
      </c>
      <c r="DL82" s="1028"/>
      <c r="DM82" s="1028"/>
      <c r="DN82" s="1029"/>
      <c r="DO82" s="38">
        <v>0</v>
      </c>
      <c r="DQ82" s="155" t="s">
        <v>33</v>
      </c>
      <c r="DR82" s="1027" t="s">
        <v>37</v>
      </c>
      <c r="DS82" s="1028"/>
      <c r="DT82" s="1028"/>
      <c r="DU82" s="1029"/>
      <c r="DV82" s="38">
        <v>0</v>
      </c>
      <c r="DW82" s="159"/>
      <c r="DX82" s="155" t="s">
        <v>33</v>
      </c>
      <c r="DY82" s="1027" t="s">
        <v>37</v>
      </c>
      <c r="DZ82" s="1028"/>
      <c r="EA82" s="1028"/>
      <c r="EB82" s="1029"/>
      <c r="EC82" s="38">
        <v>0</v>
      </c>
      <c r="ED82" s="159"/>
      <c r="EE82" s="155" t="s">
        <v>33</v>
      </c>
      <c r="EF82" s="1027" t="s">
        <v>37</v>
      </c>
      <c r="EG82" s="1028"/>
      <c r="EH82" s="1028"/>
      <c r="EI82" s="1029"/>
      <c r="EJ82" s="38">
        <v>0</v>
      </c>
      <c r="EL82" s="155" t="s">
        <v>33</v>
      </c>
      <c r="EM82" s="1027" t="s">
        <v>37</v>
      </c>
      <c r="EN82" s="1028"/>
      <c r="EO82" s="1028"/>
      <c r="EP82" s="1029"/>
      <c r="EQ82" s="38">
        <v>0</v>
      </c>
    </row>
    <row r="83" spans="1:147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I83" s="215"/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159"/>
      <c r="BE83" s="155" t="s">
        <v>34</v>
      </c>
      <c r="BF83" s="1027" t="s">
        <v>9</v>
      </c>
      <c r="BG83" s="1028"/>
      <c r="BH83" s="1028"/>
      <c r="BI83" s="1029"/>
      <c r="BJ83" s="38">
        <v>0</v>
      </c>
      <c r="BK83" s="540"/>
      <c r="BL83" s="10" t="s">
        <v>34</v>
      </c>
      <c r="BM83" s="927" t="s">
        <v>9</v>
      </c>
      <c r="BN83" s="928"/>
      <c r="BO83" s="928"/>
      <c r="BP83" s="929"/>
      <c r="BQ83" s="50">
        <v>0</v>
      </c>
      <c r="BR83" s="22"/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CA83" s="155" t="s">
        <v>34</v>
      </c>
      <c r="CB83" s="1027" t="s">
        <v>9</v>
      </c>
      <c r="CC83" s="1028"/>
      <c r="CD83" s="1028"/>
      <c r="CE83" s="1029"/>
      <c r="CF83" s="38">
        <v>0</v>
      </c>
      <c r="CG83" s="159"/>
      <c r="CH83" s="10" t="s">
        <v>34</v>
      </c>
      <c r="CI83" s="927" t="s">
        <v>9</v>
      </c>
      <c r="CJ83" s="928"/>
      <c r="CK83" s="928"/>
      <c r="CL83" s="929"/>
      <c r="CM83" s="50">
        <v>0</v>
      </c>
      <c r="CN83" s="22"/>
      <c r="CO83" s="10" t="s">
        <v>34</v>
      </c>
      <c r="CP83" s="927" t="s">
        <v>9</v>
      </c>
      <c r="CQ83" s="928"/>
      <c r="CR83" s="928"/>
      <c r="CS83" s="929"/>
      <c r="CT83" s="50">
        <v>0</v>
      </c>
      <c r="CV83" s="155" t="s">
        <v>34</v>
      </c>
      <c r="CW83" s="1027" t="s">
        <v>9</v>
      </c>
      <c r="CX83" s="1028"/>
      <c r="CY83" s="1028"/>
      <c r="CZ83" s="1029"/>
      <c r="DA83" s="38">
        <v>0</v>
      </c>
      <c r="DC83" s="155" t="s">
        <v>34</v>
      </c>
      <c r="DD83" s="1027" t="s">
        <v>9</v>
      </c>
      <c r="DE83" s="1028"/>
      <c r="DF83" s="1028"/>
      <c r="DG83" s="1029"/>
      <c r="DH83" s="38">
        <v>0</v>
      </c>
      <c r="DJ83" s="155" t="s">
        <v>34</v>
      </c>
      <c r="DK83" s="1027" t="s">
        <v>9</v>
      </c>
      <c r="DL83" s="1028"/>
      <c r="DM83" s="1028"/>
      <c r="DN83" s="1029"/>
      <c r="DO83" s="38">
        <v>0</v>
      </c>
      <c r="DQ83" s="155" t="s">
        <v>34</v>
      </c>
      <c r="DR83" s="1027" t="s">
        <v>9</v>
      </c>
      <c r="DS83" s="1028"/>
      <c r="DT83" s="1028"/>
      <c r="DU83" s="1029"/>
      <c r="DV83" s="38">
        <v>0</v>
      </c>
      <c r="DW83" s="159"/>
      <c r="DX83" s="155" t="s">
        <v>34</v>
      </c>
      <c r="DY83" s="1027" t="s">
        <v>9</v>
      </c>
      <c r="DZ83" s="1028"/>
      <c r="EA83" s="1028"/>
      <c r="EB83" s="1029"/>
      <c r="EC83" s="38">
        <v>0</v>
      </c>
      <c r="ED83" s="159"/>
      <c r="EE83" s="155" t="s">
        <v>34</v>
      </c>
      <c r="EF83" s="1027" t="s">
        <v>9</v>
      </c>
      <c r="EG83" s="1028"/>
      <c r="EH83" s="1028"/>
      <c r="EI83" s="1029"/>
      <c r="EJ83" s="38">
        <v>0</v>
      </c>
      <c r="EL83" s="155" t="s">
        <v>34</v>
      </c>
      <c r="EM83" s="1027" t="s">
        <v>9</v>
      </c>
      <c r="EN83" s="1028"/>
      <c r="EO83" s="1028"/>
      <c r="EP83" s="1029"/>
      <c r="EQ83" s="38">
        <v>0</v>
      </c>
    </row>
    <row r="84" spans="1:147" x14ac:dyDescent="0.2">
      <c r="A84" s="938" t="s">
        <v>40</v>
      </c>
      <c r="B84" s="938"/>
      <c r="C84" s="938"/>
      <c r="D84" s="938"/>
      <c r="E84" s="938"/>
      <c r="F84" s="11">
        <f>SUM(F77:F83)</f>
        <v>252.38400000000001</v>
      </c>
      <c r="G84" s="215"/>
      <c r="H84" s="938" t="s">
        <v>40</v>
      </c>
      <c r="I84" s="938"/>
      <c r="J84" s="938"/>
      <c r="K84" s="938"/>
      <c r="L84" s="938"/>
      <c r="M84" s="11">
        <f>SUM(M77:M83)</f>
        <v>256.01599999999996</v>
      </c>
      <c r="O84" s="938" t="s">
        <v>40</v>
      </c>
      <c r="P84" s="938"/>
      <c r="Q84" s="938"/>
      <c r="R84" s="938"/>
      <c r="S84" s="938"/>
      <c r="T84" s="11">
        <f>SUM(T77:T83)</f>
        <v>256.01599999999996</v>
      </c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256.01599999999996</v>
      </c>
      <c r="AI84" s="215"/>
      <c r="AJ84" s="938" t="s">
        <v>40</v>
      </c>
      <c r="AK84" s="938"/>
      <c r="AL84" s="938"/>
      <c r="AM84" s="938"/>
      <c r="AN84" s="938"/>
      <c r="AO84" s="11">
        <f>SUM(AO77:AO83)</f>
        <v>268.47680000000003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X84" s="1016" t="s">
        <v>40</v>
      </c>
      <c r="AY84" s="1016"/>
      <c r="AZ84" s="1016"/>
      <c r="BA84" s="1016"/>
      <c r="BB84" s="1016"/>
      <c r="BC84" s="114">
        <f>SUM(BC77:BC83)</f>
        <v>714.68619999999999</v>
      </c>
      <c r="BD84" s="175"/>
      <c r="BE84" s="1016" t="s">
        <v>40</v>
      </c>
      <c r="BF84" s="1016"/>
      <c r="BG84" s="1016"/>
      <c r="BH84" s="1016"/>
      <c r="BI84" s="1016"/>
      <c r="BJ84" s="114">
        <f>SUM(BJ77:BJ83)</f>
        <v>714.68619999999999</v>
      </c>
      <c r="BK84" s="543"/>
      <c r="BL84" s="938" t="s">
        <v>40</v>
      </c>
      <c r="BM84" s="938"/>
      <c r="BN84" s="938"/>
      <c r="BO84" s="938"/>
      <c r="BP84" s="938"/>
      <c r="BQ84" s="11">
        <f>SUM(BQ$77:BQ$83)</f>
        <v>714.68619999999999</v>
      </c>
      <c r="BR84" s="40"/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CA84" s="1016" t="s">
        <v>40</v>
      </c>
      <c r="CB84" s="1016"/>
      <c r="CC84" s="1016"/>
      <c r="CD84" s="1016"/>
      <c r="CE84" s="1016"/>
      <c r="CF84" s="114">
        <f>SUM(CF$77:CF$83)</f>
        <v>785.92</v>
      </c>
      <c r="CG84" s="175"/>
      <c r="CH84" s="938" t="s">
        <v>40</v>
      </c>
      <c r="CI84" s="938"/>
      <c r="CJ84" s="938"/>
      <c r="CK84" s="938"/>
      <c r="CL84" s="938"/>
      <c r="CM84" s="11">
        <f>SUM(CM$77:CM$83)</f>
        <v>785.92</v>
      </c>
      <c r="CN84" s="40"/>
      <c r="CO84" s="938" t="s">
        <v>40</v>
      </c>
      <c r="CP84" s="938"/>
      <c r="CQ84" s="938"/>
      <c r="CR84" s="938"/>
      <c r="CS84" s="938"/>
      <c r="CT84" s="11">
        <f>SUM(CT$77:CT$83)</f>
        <v>785.92</v>
      </c>
      <c r="CV84" s="1016" t="s">
        <v>40</v>
      </c>
      <c r="CW84" s="1016"/>
      <c r="CX84" s="1016"/>
      <c r="CY84" s="1016"/>
      <c r="CZ84" s="1016"/>
      <c r="DA84" s="114">
        <f>SUM(DA$77:DA$83)</f>
        <v>785.92</v>
      </c>
      <c r="DC84" s="1016" t="s">
        <v>40</v>
      </c>
      <c r="DD84" s="1016"/>
      <c r="DE84" s="1016"/>
      <c r="DF84" s="1016"/>
      <c r="DG84" s="1016"/>
      <c r="DH84" s="114">
        <f>SUM(DH$77:DH$83)</f>
        <v>785.92</v>
      </c>
      <c r="DJ84" s="1016" t="s">
        <v>40</v>
      </c>
      <c r="DK84" s="1016"/>
      <c r="DL84" s="1016"/>
      <c r="DM84" s="1016"/>
      <c r="DN84" s="1016"/>
      <c r="DO84" s="114">
        <f>SUM(DO$77:DO$83)</f>
        <v>867.48500000000001</v>
      </c>
      <c r="DQ84" s="1016" t="s">
        <v>40</v>
      </c>
      <c r="DR84" s="1016"/>
      <c r="DS84" s="1016"/>
      <c r="DT84" s="1016"/>
      <c r="DU84" s="1016"/>
      <c r="DV84" s="114">
        <f>SUM(DV$77:DV$83)</f>
        <v>867.48500000000001</v>
      </c>
      <c r="DW84" s="175"/>
      <c r="DX84" s="1016" t="s">
        <v>40</v>
      </c>
      <c r="DY84" s="1016"/>
      <c r="DZ84" s="1016"/>
      <c r="EA84" s="1016"/>
      <c r="EB84" s="1016"/>
      <c r="EC84" s="114">
        <f>SUM(EC$77:EC$83)</f>
        <v>867.48500000000001</v>
      </c>
      <c r="ED84" s="175"/>
      <c r="EE84" s="1016" t="s">
        <v>40</v>
      </c>
      <c r="EF84" s="1016"/>
      <c r="EG84" s="1016"/>
      <c r="EH84" s="1016"/>
      <c r="EI84" s="1016"/>
      <c r="EJ84" s="114">
        <f>SUM(EJ$77:EJ$83)</f>
        <v>892.00400000000002</v>
      </c>
      <c r="EL84" s="1016" t="s">
        <v>40</v>
      </c>
      <c r="EM84" s="1016"/>
      <c r="EN84" s="1016"/>
      <c r="EO84" s="1016"/>
      <c r="EP84" s="1016"/>
      <c r="EQ84" s="114">
        <f>SUM(EQ$77:EQ$83)</f>
        <v>892.00400000000002</v>
      </c>
    </row>
    <row r="85" spans="1:147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I85" s="215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X85" s="205"/>
      <c r="AY85" s="1156"/>
      <c r="AZ85" s="1157"/>
      <c r="BA85" s="1157"/>
      <c r="BB85" s="1157"/>
      <c r="BC85" s="1157"/>
      <c r="BD85" s="429"/>
      <c r="BE85" s="205"/>
      <c r="BF85" s="1156"/>
      <c r="BG85" s="1157"/>
      <c r="BH85" s="1157"/>
      <c r="BI85" s="1157"/>
      <c r="BJ85" s="1157"/>
      <c r="BK85" s="546"/>
      <c r="BL85" s="224"/>
      <c r="BM85" s="1111"/>
      <c r="BN85" s="1112"/>
      <c r="BO85" s="1112"/>
      <c r="BP85" s="1112"/>
      <c r="BQ85" s="1112"/>
      <c r="BR85" s="535"/>
      <c r="BS85" s="224"/>
      <c r="BT85" s="1111"/>
      <c r="BU85" s="1112"/>
      <c r="BV85" s="1112"/>
      <c r="BW85" s="1112"/>
      <c r="BX85" s="1112"/>
      <c r="BY85" s="535"/>
      <c r="CA85" s="205"/>
      <c r="CB85" s="1156"/>
      <c r="CC85" s="1157"/>
      <c r="CD85" s="1157"/>
      <c r="CE85" s="1157"/>
      <c r="CF85" s="1157"/>
      <c r="CG85" s="429"/>
      <c r="CH85" s="224"/>
      <c r="CI85" s="1111"/>
      <c r="CJ85" s="1112"/>
      <c r="CK85" s="1112"/>
      <c r="CL85" s="1112"/>
      <c r="CM85" s="1112"/>
      <c r="CN85" s="535"/>
      <c r="CO85" s="224"/>
      <c r="CP85" s="1111"/>
      <c r="CQ85" s="1112"/>
      <c r="CR85" s="1112"/>
      <c r="CS85" s="1112"/>
      <c r="CT85" s="1112"/>
      <c r="CV85" s="205"/>
      <c r="CW85" s="1156"/>
      <c r="CX85" s="1157"/>
      <c r="CY85" s="1157"/>
      <c r="CZ85" s="1157"/>
      <c r="DA85" s="1157"/>
      <c r="DC85" s="205"/>
      <c r="DD85" s="1156"/>
      <c r="DE85" s="1157"/>
      <c r="DF85" s="1157"/>
      <c r="DG85" s="1157"/>
      <c r="DH85" s="1157"/>
      <c r="DJ85" s="205"/>
      <c r="DK85" s="1156"/>
      <c r="DL85" s="1157"/>
      <c r="DM85" s="1157"/>
      <c r="DN85" s="1157"/>
      <c r="DO85" s="1157"/>
      <c r="DQ85" s="205"/>
      <c r="DR85" s="1156"/>
      <c r="DS85" s="1157"/>
      <c r="DT85" s="1157"/>
      <c r="DU85" s="1157"/>
      <c r="DV85" s="1157"/>
      <c r="DW85" s="429"/>
      <c r="DX85" s="205"/>
      <c r="DY85" s="1156"/>
      <c r="DZ85" s="1157"/>
      <c r="EA85" s="1157"/>
      <c r="EB85" s="1157"/>
      <c r="EC85" s="1157"/>
      <c r="ED85" s="429"/>
      <c r="EE85" s="205"/>
      <c r="EF85" s="1156"/>
      <c r="EG85" s="1157"/>
      <c r="EH85" s="1157"/>
      <c r="EI85" s="1157"/>
      <c r="EJ85" s="1157"/>
      <c r="EL85" s="205"/>
      <c r="EM85" s="1156"/>
      <c r="EN85" s="1157"/>
      <c r="EO85" s="1157"/>
      <c r="EP85" s="1157"/>
      <c r="EQ85" s="1157"/>
    </row>
    <row r="86" spans="1:147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I86" s="215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X86" s="205"/>
      <c r="AY86" s="1158"/>
      <c r="AZ86" s="1039"/>
      <c r="BA86" s="1039"/>
      <c r="BB86" s="1039"/>
      <c r="BC86" s="1039"/>
      <c r="BD86" s="419"/>
      <c r="BE86" s="205"/>
      <c r="BF86" s="1158"/>
      <c r="BG86" s="1039"/>
      <c r="BH86" s="1039"/>
      <c r="BI86" s="1039"/>
      <c r="BJ86" s="1039"/>
      <c r="BK86" s="548"/>
      <c r="BL86" s="224"/>
      <c r="BM86" s="1113"/>
      <c r="BN86" s="959"/>
      <c r="BO86" s="959"/>
      <c r="BP86" s="959"/>
      <c r="BQ86" s="959"/>
      <c r="BR86" s="490"/>
      <c r="BS86" s="224"/>
      <c r="BT86" s="1113"/>
      <c r="BU86" s="959"/>
      <c r="BV86" s="959"/>
      <c r="BW86" s="959"/>
      <c r="BX86" s="959"/>
      <c r="BY86" s="490"/>
      <c r="CA86" s="205"/>
      <c r="CB86" s="1158"/>
      <c r="CC86" s="1039"/>
      <c r="CD86" s="1039"/>
      <c r="CE86" s="1039"/>
      <c r="CF86" s="1039"/>
      <c r="CG86" s="419"/>
      <c r="CH86" s="224"/>
      <c r="CI86" s="1113"/>
      <c r="CJ86" s="959"/>
      <c r="CK86" s="959"/>
      <c r="CL86" s="959"/>
      <c r="CM86" s="959"/>
      <c r="CN86" s="490"/>
      <c r="CO86" s="224"/>
      <c r="CP86" s="1113"/>
      <c r="CQ86" s="959"/>
      <c r="CR86" s="959"/>
      <c r="CS86" s="959"/>
      <c r="CT86" s="959"/>
      <c r="CV86" s="205"/>
      <c r="CW86" s="1158"/>
      <c r="CX86" s="1039"/>
      <c r="CY86" s="1039"/>
      <c r="CZ86" s="1039"/>
      <c r="DA86" s="1039"/>
      <c r="DC86" s="205"/>
      <c r="DD86" s="1158"/>
      <c r="DE86" s="1039"/>
      <c r="DF86" s="1039"/>
      <c r="DG86" s="1039"/>
      <c r="DH86" s="1039"/>
      <c r="DJ86" s="205"/>
      <c r="DK86" s="1158"/>
      <c r="DL86" s="1039"/>
      <c r="DM86" s="1039"/>
      <c r="DN86" s="1039"/>
      <c r="DO86" s="1039"/>
      <c r="DQ86" s="205"/>
      <c r="DR86" s="1158"/>
      <c r="DS86" s="1039"/>
      <c r="DT86" s="1039"/>
      <c r="DU86" s="1039"/>
      <c r="DV86" s="1039"/>
      <c r="DW86" s="419"/>
      <c r="DX86" s="205"/>
      <c r="DY86" s="1158"/>
      <c r="DZ86" s="1039"/>
      <c r="EA86" s="1039"/>
      <c r="EB86" s="1039"/>
      <c r="EC86" s="1039"/>
      <c r="ED86" s="419"/>
      <c r="EE86" s="205"/>
      <c r="EF86" s="1158"/>
      <c r="EG86" s="1039"/>
      <c r="EH86" s="1039"/>
      <c r="EI86" s="1039"/>
      <c r="EJ86" s="1039"/>
      <c r="EL86" s="205"/>
      <c r="EM86" s="1158"/>
      <c r="EN86" s="1039"/>
      <c r="EO86" s="1039"/>
      <c r="EP86" s="1039"/>
      <c r="EQ86" s="1039"/>
    </row>
    <row r="87" spans="1:147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I87" s="2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X87" s="205"/>
      <c r="AY87" s="1150"/>
      <c r="AZ87" s="1151"/>
      <c r="BA87" s="1151"/>
      <c r="BB87" s="1151"/>
      <c r="BC87" s="1151"/>
      <c r="BD87" s="422"/>
      <c r="BE87" s="205"/>
      <c r="BF87" s="1150"/>
      <c r="BG87" s="1151"/>
      <c r="BH87" s="1151"/>
      <c r="BI87" s="1151"/>
      <c r="BJ87" s="1151"/>
      <c r="BK87" s="562"/>
      <c r="BL87" s="224"/>
      <c r="BM87" s="1114"/>
      <c r="BN87" s="1115"/>
      <c r="BO87" s="1115"/>
      <c r="BP87" s="1115"/>
      <c r="BQ87" s="1115"/>
      <c r="BR87" s="491"/>
      <c r="BS87" s="224"/>
      <c r="BT87" s="1114"/>
      <c r="BU87" s="1115"/>
      <c r="BV87" s="1115"/>
      <c r="BW87" s="1115"/>
      <c r="BX87" s="1115"/>
      <c r="BY87" s="491"/>
      <c r="CA87" s="205"/>
      <c r="CB87" s="1150"/>
      <c r="CC87" s="1151"/>
      <c r="CD87" s="1151"/>
      <c r="CE87" s="1151"/>
      <c r="CF87" s="1151"/>
      <c r="CG87" s="422"/>
      <c r="CH87" s="224"/>
      <c r="CI87" s="1114"/>
      <c r="CJ87" s="1115"/>
      <c r="CK87" s="1115"/>
      <c r="CL87" s="1115"/>
      <c r="CM87" s="1115"/>
      <c r="CN87" s="491"/>
      <c r="CO87" s="224"/>
      <c r="CP87" s="1114"/>
      <c r="CQ87" s="1115"/>
      <c r="CR87" s="1115"/>
      <c r="CS87" s="1115"/>
      <c r="CT87" s="1115"/>
      <c r="CV87" s="205"/>
      <c r="CW87" s="1150"/>
      <c r="CX87" s="1151"/>
      <c r="CY87" s="1151"/>
      <c r="CZ87" s="1151"/>
      <c r="DA87" s="1151"/>
      <c r="DC87" s="205"/>
      <c r="DD87" s="1150"/>
      <c r="DE87" s="1151"/>
      <c r="DF87" s="1151"/>
      <c r="DG87" s="1151"/>
      <c r="DH87" s="1151"/>
      <c r="DJ87" s="205"/>
      <c r="DK87" s="1150"/>
      <c r="DL87" s="1151"/>
      <c r="DM87" s="1151"/>
      <c r="DN87" s="1151"/>
      <c r="DO87" s="1151"/>
      <c r="DQ87" s="205"/>
      <c r="DR87" s="1150"/>
      <c r="DS87" s="1151"/>
      <c r="DT87" s="1151"/>
      <c r="DU87" s="1151"/>
      <c r="DV87" s="1151"/>
      <c r="DW87" s="422"/>
      <c r="DX87" s="205"/>
      <c r="DY87" s="1150"/>
      <c r="DZ87" s="1151"/>
      <c r="EA87" s="1151"/>
      <c r="EB87" s="1151"/>
      <c r="EC87" s="1151"/>
      <c r="ED87" s="422"/>
      <c r="EE87" s="205"/>
      <c r="EF87" s="1150"/>
      <c r="EG87" s="1151"/>
      <c r="EH87" s="1151"/>
      <c r="EI87" s="1151"/>
      <c r="EJ87" s="1151"/>
      <c r="EL87" s="205"/>
      <c r="EM87" s="1150"/>
      <c r="EN87" s="1151"/>
      <c r="EO87" s="1151"/>
      <c r="EP87" s="1151"/>
      <c r="EQ87" s="1151"/>
    </row>
    <row r="88" spans="1:147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I88" s="215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X88" s="178"/>
      <c r="AY88" s="178"/>
      <c r="AZ88" s="178"/>
      <c r="BA88" s="178"/>
      <c r="BB88" s="178"/>
      <c r="BC88" s="175"/>
      <c r="BD88" s="175"/>
      <c r="BE88" s="178"/>
      <c r="BF88" s="178"/>
      <c r="BG88" s="178"/>
      <c r="BH88" s="178"/>
      <c r="BI88" s="178"/>
      <c r="BJ88" s="175"/>
      <c r="BK88" s="543"/>
      <c r="BL88" s="52"/>
      <c r="BM88" s="52"/>
      <c r="BN88" s="52"/>
      <c r="BO88" s="52"/>
      <c r="BP88" s="52"/>
      <c r="BQ88" s="40"/>
      <c r="BR88" s="40"/>
      <c r="BS88" s="52"/>
      <c r="BT88" s="52"/>
      <c r="BU88" s="52"/>
      <c r="BV88" s="52"/>
      <c r="BW88" s="52"/>
      <c r="BX88" s="40"/>
      <c r="BY88" s="40"/>
      <c r="CA88" s="178"/>
      <c r="CB88" s="178"/>
      <c r="CC88" s="178"/>
      <c r="CD88" s="178"/>
      <c r="CE88" s="178"/>
      <c r="CF88" s="175"/>
      <c r="CG88" s="175"/>
      <c r="CH88" s="52"/>
      <c r="CI88" s="52"/>
      <c r="CJ88" s="52"/>
      <c r="CK88" s="52"/>
      <c r="CL88" s="52"/>
      <c r="CM88" s="40"/>
      <c r="CN88" s="40"/>
      <c r="CO88" s="52"/>
      <c r="CP88" s="52"/>
      <c r="CQ88" s="52"/>
      <c r="CR88" s="52"/>
      <c r="CS88" s="52"/>
      <c r="CT88" s="40"/>
      <c r="CV88" s="178"/>
      <c r="CW88" s="178"/>
      <c r="CX88" s="178"/>
      <c r="CY88" s="178"/>
      <c r="CZ88" s="178"/>
      <c r="DA88" s="175"/>
      <c r="DC88" s="178"/>
      <c r="DD88" s="178"/>
      <c r="DE88" s="178"/>
      <c r="DF88" s="178"/>
      <c r="DG88" s="178"/>
      <c r="DH88" s="175"/>
      <c r="DJ88" s="178"/>
      <c r="DK88" s="178"/>
      <c r="DL88" s="178"/>
      <c r="DM88" s="178"/>
      <c r="DN88" s="178"/>
      <c r="DO88" s="175"/>
      <c r="DQ88" s="178"/>
      <c r="DR88" s="178"/>
      <c r="DS88" s="178"/>
      <c r="DT88" s="178"/>
      <c r="DU88" s="178"/>
      <c r="DV88" s="175"/>
      <c r="DW88" s="175"/>
      <c r="DX88" s="178"/>
      <c r="DY88" s="178"/>
      <c r="DZ88" s="178"/>
      <c r="EA88" s="178"/>
      <c r="EB88" s="178"/>
      <c r="EC88" s="175"/>
      <c r="ED88" s="175"/>
      <c r="EE88" s="178"/>
      <c r="EF88" s="178"/>
      <c r="EG88" s="178"/>
      <c r="EH88" s="178"/>
      <c r="EI88" s="178"/>
      <c r="EJ88" s="175"/>
      <c r="EL88" s="178"/>
      <c r="EM88" s="178"/>
      <c r="EN88" s="178"/>
      <c r="EO88" s="178"/>
      <c r="EP88" s="178"/>
      <c r="EQ88" s="175"/>
    </row>
    <row r="89" spans="1:147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I89" s="215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X89" s="1152" t="s">
        <v>103</v>
      </c>
      <c r="AY89" s="1152"/>
      <c r="AZ89" s="1152"/>
      <c r="BA89" s="1152"/>
      <c r="BB89" s="1152"/>
      <c r="BC89" s="1152"/>
      <c r="BD89" s="178"/>
      <c r="BE89" s="1152" t="s">
        <v>103</v>
      </c>
      <c r="BF89" s="1152"/>
      <c r="BG89" s="1152"/>
      <c r="BH89" s="1152"/>
      <c r="BI89" s="1152"/>
      <c r="BJ89" s="1152"/>
      <c r="BK89" s="541"/>
      <c r="BL89" s="949" t="s">
        <v>103</v>
      </c>
      <c r="BM89" s="949"/>
      <c r="BN89" s="949"/>
      <c r="BO89" s="949"/>
      <c r="BP89" s="949"/>
      <c r="BQ89" s="949"/>
      <c r="BR89" s="52"/>
      <c r="BS89" s="949" t="s">
        <v>103</v>
      </c>
      <c r="BT89" s="949"/>
      <c r="BU89" s="949"/>
      <c r="BV89" s="949"/>
      <c r="BW89" s="949"/>
      <c r="BX89" s="949"/>
      <c r="BY89" s="52"/>
      <c r="CA89" s="1152" t="s">
        <v>103</v>
      </c>
      <c r="CB89" s="1152"/>
      <c r="CC89" s="1152"/>
      <c r="CD89" s="1152"/>
      <c r="CE89" s="1152"/>
      <c r="CF89" s="1152"/>
      <c r="CG89" s="178"/>
      <c r="CH89" s="949" t="s">
        <v>103</v>
      </c>
      <c r="CI89" s="949"/>
      <c r="CJ89" s="949"/>
      <c r="CK89" s="949"/>
      <c r="CL89" s="949"/>
      <c r="CM89" s="949"/>
      <c r="CN89" s="52"/>
      <c r="CO89" s="949" t="s">
        <v>103</v>
      </c>
      <c r="CP89" s="949"/>
      <c r="CQ89" s="949"/>
      <c r="CR89" s="949"/>
      <c r="CS89" s="949"/>
      <c r="CT89" s="949"/>
      <c r="CV89" s="1152" t="s">
        <v>103</v>
      </c>
      <c r="CW89" s="1152"/>
      <c r="CX89" s="1152"/>
      <c r="CY89" s="1152"/>
      <c r="CZ89" s="1152"/>
      <c r="DA89" s="1152"/>
      <c r="DC89" s="1152" t="s">
        <v>103</v>
      </c>
      <c r="DD89" s="1152"/>
      <c r="DE89" s="1152"/>
      <c r="DF89" s="1152"/>
      <c r="DG89" s="1152"/>
      <c r="DH89" s="1152"/>
      <c r="DJ89" s="1152" t="s">
        <v>103</v>
      </c>
      <c r="DK89" s="1152"/>
      <c r="DL89" s="1152"/>
      <c r="DM89" s="1152"/>
      <c r="DN89" s="1152"/>
      <c r="DO89" s="1152"/>
      <c r="DQ89" s="1152" t="s">
        <v>103</v>
      </c>
      <c r="DR89" s="1152"/>
      <c r="DS89" s="1152"/>
      <c r="DT89" s="1152"/>
      <c r="DU89" s="1152"/>
      <c r="DV89" s="1152"/>
      <c r="DW89" s="178"/>
      <c r="DX89" s="1152" t="s">
        <v>103</v>
      </c>
      <c r="DY89" s="1152"/>
      <c r="DZ89" s="1152"/>
      <c r="EA89" s="1152"/>
      <c r="EB89" s="1152"/>
      <c r="EC89" s="1152"/>
      <c r="ED89" s="178"/>
      <c r="EE89" s="1152" t="s">
        <v>103</v>
      </c>
      <c r="EF89" s="1152"/>
      <c r="EG89" s="1152"/>
      <c r="EH89" s="1152"/>
      <c r="EI89" s="1152"/>
      <c r="EJ89" s="1152"/>
      <c r="EL89" s="1152" t="s">
        <v>103</v>
      </c>
      <c r="EM89" s="1152"/>
      <c r="EN89" s="1152"/>
      <c r="EO89" s="1152"/>
      <c r="EP89" s="1152"/>
      <c r="EQ89" s="1152"/>
    </row>
    <row r="90" spans="1:147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I90" s="215"/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X90" s="1021" t="s">
        <v>84</v>
      </c>
      <c r="AY90" s="1022"/>
      <c r="AZ90" s="1022"/>
      <c r="BA90" s="1022"/>
      <c r="BB90" s="1023"/>
      <c r="BC90" s="114" t="s">
        <v>8</v>
      </c>
      <c r="BD90" s="175"/>
      <c r="BE90" s="1021" t="s">
        <v>84</v>
      </c>
      <c r="BF90" s="1022"/>
      <c r="BG90" s="1022"/>
      <c r="BH90" s="1022"/>
      <c r="BI90" s="1023"/>
      <c r="BJ90" s="114" t="s">
        <v>8</v>
      </c>
      <c r="BK90" s="543"/>
      <c r="BL90" s="922" t="s">
        <v>84</v>
      </c>
      <c r="BM90" s="923"/>
      <c r="BN90" s="923"/>
      <c r="BO90" s="923"/>
      <c r="BP90" s="924"/>
      <c r="BQ90" s="11" t="s">
        <v>8</v>
      </c>
      <c r="BR90" s="40"/>
      <c r="BS90" s="922" t="s">
        <v>84</v>
      </c>
      <c r="BT90" s="923"/>
      <c r="BU90" s="923"/>
      <c r="BV90" s="923"/>
      <c r="BW90" s="924"/>
      <c r="BX90" s="11" t="s">
        <v>8</v>
      </c>
      <c r="BY90" s="40"/>
      <c r="CA90" s="1021" t="s">
        <v>84</v>
      </c>
      <c r="CB90" s="1022"/>
      <c r="CC90" s="1022"/>
      <c r="CD90" s="1022"/>
      <c r="CE90" s="1023"/>
      <c r="CF90" s="114" t="s">
        <v>8</v>
      </c>
      <c r="CG90" s="175"/>
      <c r="CH90" s="922" t="s">
        <v>84</v>
      </c>
      <c r="CI90" s="923"/>
      <c r="CJ90" s="923"/>
      <c r="CK90" s="923"/>
      <c r="CL90" s="924"/>
      <c r="CM90" s="11" t="s">
        <v>8</v>
      </c>
      <c r="CN90" s="40"/>
      <c r="CO90" s="922" t="s">
        <v>84</v>
      </c>
      <c r="CP90" s="923"/>
      <c r="CQ90" s="923"/>
      <c r="CR90" s="923"/>
      <c r="CS90" s="924"/>
      <c r="CT90" s="11" t="s">
        <v>8</v>
      </c>
      <c r="CV90" s="1021" t="s">
        <v>84</v>
      </c>
      <c r="CW90" s="1022"/>
      <c r="CX90" s="1022"/>
      <c r="CY90" s="1022"/>
      <c r="CZ90" s="1023"/>
      <c r="DA90" s="114" t="s">
        <v>8</v>
      </c>
      <c r="DC90" s="1021" t="s">
        <v>84</v>
      </c>
      <c r="DD90" s="1022"/>
      <c r="DE90" s="1022"/>
      <c r="DF90" s="1022"/>
      <c r="DG90" s="1023"/>
      <c r="DH90" s="114" t="s">
        <v>8</v>
      </c>
      <c r="DJ90" s="1021" t="s">
        <v>84</v>
      </c>
      <c r="DK90" s="1022"/>
      <c r="DL90" s="1022"/>
      <c r="DM90" s="1022"/>
      <c r="DN90" s="1023"/>
      <c r="DO90" s="114" t="s">
        <v>8</v>
      </c>
      <c r="DQ90" s="1021" t="s">
        <v>84</v>
      </c>
      <c r="DR90" s="1022"/>
      <c r="DS90" s="1022"/>
      <c r="DT90" s="1022"/>
      <c r="DU90" s="1023"/>
      <c r="DV90" s="114" t="s">
        <v>8</v>
      </c>
      <c r="DW90" s="175"/>
      <c r="DX90" s="1021" t="s">
        <v>84</v>
      </c>
      <c r="DY90" s="1022"/>
      <c r="DZ90" s="1022"/>
      <c r="EA90" s="1022"/>
      <c r="EB90" s="1023"/>
      <c r="EC90" s="114" t="s">
        <v>8</v>
      </c>
      <c r="ED90" s="175"/>
      <c r="EE90" s="1021" t="s">
        <v>84</v>
      </c>
      <c r="EF90" s="1022"/>
      <c r="EG90" s="1022"/>
      <c r="EH90" s="1022"/>
      <c r="EI90" s="1023"/>
      <c r="EJ90" s="114" t="s">
        <v>8</v>
      </c>
      <c r="EL90" s="1021" t="s">
        <v>84</v>
      </c>
      <c r="EM90" s="1022"/>
      <c r="EN90" s="1022"/>
      <c r="EO90" s="1022"/>
      <c r="EP90" s="1023"/>
      <c r="EQ90" s="114" t="s">
        <v>8</v>
      </c>
    </row>
    <row r="91" spans="1:147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422.64678181818169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433.04389265090896</v>
      </c>
      <c r="O91" s="10" t="s">
        <v>77</v>
      </c>
      <c r="P91" s="1116" t="s">
        <v>79</v>
      </c>
      <c r="Q91" s="1117"/>
      <c r="R91" s="1117"/>
      <c r="S91" s="1118"/>
      <c r="T91" s="11">
        <f>T57</f>
        <v>433.04389265090896</v>
      </c>
      <c r="V91" s="10" t="s">
        <v>77</v>
      </c>
      <c r="W91" s="1116" t="s">
        <v>79</v>
      </c>
      <c r="X91" s="1117"/>
      <c r="Y91" s="1117"/>
      <c r="Z91" s="1118"/>
      <c r="AA91" s="11">
        <f>AA57</f>
        <v>1587.8276063866665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433.04389265090896</v>
      </c>
      <c r="AI91" s="215"/>
      <c r="AJ91" s="10" t="s">
        <v>77</v>
      </c>
      <c r="AK91" s="1116" t="s">
        <v>79</v>
      </c>
      <c r="AL91" s="1117"/>
      <c r="AM91" s="1117"/>
      <c r="AN91" s="1118"/>
      <c r="AO91" s="11">
        <f>AO57</f>
        <v>449.4995605716436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1648.1650554293601</v>
      </c>
      <c r="AX91" s="155" t="s">
        <v>77</v>
      </c>
      <c r="AY91" s="1153" t="s">
        <v>79</v>
      </c>
      <c r="AZ91" s="1154"/>
      <c r="BA91" s="1154"/>
      <c r="BB91" s="1155"/>
      <c r="BC91" s="114">
        <f>BC57</f>
        <v>1710.6305110301325</v>
      </c>
      <c r="BD91" s="175"/>
      <c r="BE91" s="155" t="s">
        <v>77</v>
      </c>
      <c r="BF91" s="1153" t="s">
        <v>79</v>
      </c>
      <c r="BG91" s="1154"/>
      <c r="BH91" s="1154"/>
      <c r="BI91" s="1155"/>
      <c r="BJ91" s="114">
        <f>BJ57</f>
        <v>1710.6293194310665</v>
      </c>
      <c r="BK91" s="543"/>
      <c r="BL91" s="10" t="s">
        <v>77</v>
      </c>
      <c r="BM91" s="1116" t="s">
        <v>79</v>
      </c>
      <c r="BN91" s="1117"/>
      <c r="BO91" s="1117"/>
      <c r="BP91" s="1118"/>
      <c r="BQ91" s="11">
        <f>BQ$57</f>
        <v>1710.6305110301325</v>
      </c>
      <c r="BR91" s="40"/>
      <c r="BS91" s="10" t="s">
        <v>77</v>
      </c>
      <c r="BT91" s="1116" t="s">
        <v>79</v>
      </c>
      <c r="BU91" s="1117"/>
      <c r="BV91" s="1117"/>
      <c r="BW91" s="1118"/>
      <c r="BX91" s="11">
        <f>BX$57</f>
        <v>1785.3850643621495</v>
      </c>
      <c r="BY91" s="40"/>
      <c r="CA91" s="155" t="s">
        <v>77</v>
      </c>
      <c r="CB91" s="1153" t="s">
        <v>79</v>
      </c>
      <c r="CC91" s="1154"/>
      <c r="CD91" s="1154"/>
      <c r="CE91" s="1155"/>
      <c r="CF91" s="114">
        <f>CF$57</f>
        <v>1785.3850643621495</v>
      </c>
      <c r="CG91" s="175"/>
      <c r="CH91" s="10" t="s">
        <v>77</v>
      </c>
      <c r="CI91" s="1116" t="s">
        <v>79</v>
      </c>
      <c r="CJ91" s="1117"/>
      <c r="CK91" s="1117"/>
      <c r="CL91" s="1118"/>
      <c r="CM91" s="11">
        <f>CM$57</f>
        <v>1785.3838206902046</v>
      </c>
      <c r="CN91" s="40"/>
      <c r="CO91" s="10" t="s">
        <v>77</v>
      </c>
      <c r="CP91" s="1116" t="s">
        <v>79</v>
      </c>
      <c r="CQ91" s="1117"/>
      <c r="CR91" s="1117"/>
      <c r="CS91" s="1118"/>
      <c r="CT91" s="11">
        <f>CT$57</f>
        <v>1785.3850643621495</v>
      </c>
      <c r="CV91" s="155" t="s">
        <v>77</v>
      </c>
      <c r="CW91" s="1153" t="s">
        <v>79</v>
      </c>
      <c r="CX91" s="1154"/>
      <c r="CY91" s="1154"/>
      <c r="CZ91" s="1155"/>
      <c r="DA91" s="114">
        <f>DA$57</f>
        <v>1859.9685546430635</v>
      </c>
      <c r="DC91" s="155" t="s">
        <v>77</v>
      </c>
      <c r="DD91" s="1153" t="s">
        <v>79</v>
      </c>
      <c r="DE91" s="1154"/>
      <c r="DF91" s="1154"/>
      <c r="DG91" s="1155"/>
      <c r="DH91" s="114">
        <f>DH$57</f>
        <v>1859.9672590173986</v>
      </c>
      <c r="DJ91" s="155" t="s">
        <v>77</v>
      </c>
      <c r="DK91" s="1153" t="s">
        <v>79</v>
      </c>
      <c r="DL91" s="1154"/>
      <c r="DM91" s="1154"/>
      <c r="DN91" s="1155"/>
      <c r="DO91" s="114">
        <f>DO$57</f>
        <v>1940.5038413328521</v>
      </c>
      <c r="DQ91" s="155" t="s">
        <v>77</v>
      </c>
      <c r="DR91" s="1153" t="s">
        <v>79</v>
      </c>
      <c r="DS91" s="1154"/>
      <c r="DT91" s="1154"/>
      <c r="DU91" s="1155"/>
      <c r="DV91" s="114">
        <f>DV$57</f>
        <v>1940.5038413328521</v>
      </c>
      <c r="DW91" s="175"/>
      <c r="DX91" s="155" t="s">
        <v>77</v>
      </c>
      <c r="DY91" s="1153" t="s">
        <v>79</v>
      </c>
      <c r="DZ91" s="1154"/>
      <c r="EA91" s="1154"/>
      <c r="EB91" s="1155"/>
      <c r="EC91" s="114">
        <f>EC$57</f>
        <v>1940.5038413328521</v>
      </c>
      <c r="ED91" s="175"/>
      <c r="EE91" s="155" t="s">
        <v>77</v>
      </c>
      <c r="EF91" s="1153" t="s">
        <v>79</v>
      </c>
      <c r="EG91" s="1154"/>
      <c r="EH91" s="1154"/>
      <c r="EI91" s="1155"/>
      <c r="EJ91" s="114">
        <f>EJ$57</f>
        <v>2015.4072896083001</v>
      </c>
      <c r="EL91" s="155" t="s">
        <v>77</v>
      </c>
      <c r="EM91" s="1153" t="s">
        <v>79</v>
      </c>
      <c r="EN91" s="1154"/>
      <c r="EO91" s="1154"/>
      <c r="EP91" s="1155"/>
      <c r="EQ91" s="114">
        <f>EQ$57</f>
        <v>2015.4072896083001</v>
      </c>
    </row>
    <row r="92" spans="1:147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295.69090909090903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302.96490545454543</v>
      </c>
      <c r="O92" s="10" t="s">
        <v>80</v>
      </c>
      <c r="P92" s="1116" t="s">
        <v>81</v>
      </c>
      <c r="Q92" s="1117"/>
      <c r="R92" s="1117"/>
      <c r="S92" s="1118"/>
      <c r="T92" s="11">
        <f>T70</f>
        <v>302.96490545454543</v>
      </c>
      <c r="V92" s="10" t="s">
        <v>80</v>
      </c>
      <c r="W92" s="1116" t="s">
        <v>81</v>
      </c>
      <c r="X92" s="1117"/>
      <c r="Y92" s="1117"/>
      <c r="Z92" s="1118"/>
      <c r="AA92" s="11">
        <f>AA70</f>
        <v>1110.87132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302.96490545454543</v>
      </c>
      <c r="AI92" s="215"/>
      <c r="AJ92" s="10" t="s">
        <v>80</v>
      </c>
      <c r="AK92" s="1116" t="s">
        <v>81</v>
      </c>
      <c r="AL92" s="1117"/>
      <c r="AM92" s="1117"/>
      <c r="AN92" s="1118"/>
      <c r="AO92" s="11">
        <f>AO70</f>
        <v>314.47757186181821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1153.08443016</v>
      </c>
      <c r="AX92" s="155" t="s">
        <v>80</v>
      </c>
      <c r="AY92" s="1153" t="s">
        <v>81</v>
      </c>
      <c r="AZ92" s="1154"/>
      <c r="BA92" s="1154"/>
      <c r="BB92" s="1155"/>
      <c r="BC92" s="114">
        <f>BC70</f>
        <v>1196.7863300630638</v>
      </c>
      <c r="BD92" s="175"/>
      <c r="BE92" s="155" t="s">
        <v>80</v>
      </c>
      <c r="BF92" s="1153" t="s">
        <v>81</v>
      </c>
      <c r="BG92" s="1154"/>
      <c r="BH92" s="1154"/>
      <c r="BI92" s="1155"/>
      <c r="BJ92" s="114">
        <f>BJ70</f>
        <v>1196.7854964000001</v>
      </c>
      <c r="BK92" s="543"/>
      <c r="BL92" s="10" t="s">
        <v>80</v>
      </c>
      <c r="BM92" s="1116" t="s">
        <v>81</v>
      </c>
      <c r="BN92" s="1117"/>
      <c r="BO92" s="1117"/>
      <c r="BP92" s="1118"/>
      <c r="BQ92" s="11">
        <f>BQ$70</f>
        <v>1196.7863300630638</v>
      </c>
      <c r="BR92" s="40"/>
      <c r="BS92" s="10" t="s">
        <v>80</v>
      </c>
      <c r="BT92" s="1116" t="s">
        <v>81</v>
      </c>
      <c r="BU92" s="1117"/>
      <c r="BV92" s="1117"/>
      <c r="BW92" s="1118"/>
      <c r="BX92" s="11">
        <f>BX$70</f>
        <v>1249.08589268682</v>
      </c>
      <c r="BY92" s="40"/>
      <c r="CA92" s="155" t="s">
        <v>80</v>
      </c>
      <c r="CB92" s="1153" t="s">
        <v>81</v>
      </c>
      <c r="CC92" s="1154"/>
      <c r="CD92" s="1154"/>
      <c r="CE92" s="1155"/>
      <c r="CF92" s="114">
        <f>CF$70</f>
        <v>1249.08589268682</v>
      </c>
      <c r="CG92" s="175"/>
      <c r="CH92" s="10" t="s">
        <v>80</v>
      </c>
      <c r="CI92" s="1116" t="s">
        <v>81</v>
      </c>
      <c r="CJ92" s="1117"/>
      <c r="CK92" s="1117"/>
      <c r="CL92" s="1118"/>
      <c r="CM92" s="11">
        <f>CM$70</f>
        <v>1249.0850225926802</v>
      </c>
      <c r="CN92" s="40"/>
      <c r="CO92" s="10" t="s">
        <v>80</v>
      </c>
      <c r="CP92" s="1116" t="s">
        <v>81</v>
      </c>
      <c r="CQ92" s="1117"/>
      <c r="CR92" s="1117"/>
      <c r="CS92" s="1118"/>
      <c r="CT92" s="11">
        <f>CT$70</f>
        <v>1249.08589268682</v>
      </c>
      <c r="CV92" s="155" t="s">
        <v>80</v>
      </c>
      <c r="CW92" s="1153" t="s">
        <v>81</v>
      </c>
      <c r="CX92" s="1154"/>
      <c r="CY92" s="1154"/>
      <c r="CZ92" s="1155"/>
      <c r="DA92" s="114">
        <f>DA$70</f>
        <v>1301.2657766775696</v>
      </c>
      <c r="DC92" s="155" t="s">
        <v>80</v>
      </c>
      <c r="DD92" s="1153" t="s">
        <v>81</v>
      </c>
      <c r="DE92" s="1154"/>
      <c r="DF92" s="1154"/>
      <c r="DG92" s="1155"/>
      <c r="DH92" s="114">
        <f>DH$70</f>
        <v>1301.2648702357201</v>
      </c>
      <c r="DJ92" s="155" t="s">
        <v>80</v>
      </c>
      <c r="DK92" s="1153" t="s">
        <v>81</v>
      </c>
      <c r="DL92" s="1154"/>
      <c r="DM92" s="1154"/>
      <c r="DN92" s="1155"/>
      <c r="DO92" s="114">
        <f>DO$70</f>
        <v>1357.6096391169267</v>
      </c>
      <c r="DQ92" s="155" t="s">
        <v>80</v>
      </c>
      <c r="DR92" s="1153" t="s">
        <v>81</v>
      </c>
      <c r="DS92" s="1154"/>
      <c r="DT92" s="1154"/>
      <c r="DU92" s="1155"/>
      <c r="DV92" s="114">
        <f>DV$70</f>
        <v>1357.6096391169267</v>
      </c>
      <c r="DW92" s="175"/>
      <c r="DX92" s="155" t="s">
        <v>80</v>
      </c>
      <c r="DY92" s="1153" t="s">
        <v>81</v>
      </c>
      <c r="DZ92" s="1154"/>
      <c r="EA92" s="1154"/>
      <c r="EB92" s="1155"/>
      <c r="EC92" s="114">
        <f>EC$70</f>
        <v>1357.6096391169267</v>
      </c>
      <c r="ED92" s="175"/>
      <c r="EE92" s="155" t="s">
        <v>80</v>
      </c>
      <c r="EF92" s="1153" t="s">
        <v>81</v>
      </c>
      <c r="EG92" s="1154"/>
      <c r="EH92" s="1154"/>
      <c r="EI92" s="1155"/>
      <c r="EJ92" s="114">
        <f>EJ$70</f>
        <v>1410.01337118684</v>
      </c>
      <c r="EL92" s="155" t="s">
        <v>80</v>
      </c>
      <c r="EM92" s="1153" t="s">
        <v>81</v>
      </c>
      <c r="EN92" s="1154"/>
      <c r="EO92" s="1154"/>
      <c r="EP92" s="1155"/>
      <c r="EQ92" s="114">
        <f>EQ$70</f>
        <v>1410.01337118684</v>
      </c>
    </row>
    <row r="93" spans="1:147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252.38400000000001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256.01599999999996</v>
      </c>
      <c r="O93" s="10" t="s">
        <v>83</v>
      </c>
      <c r="P93" s="1116" t="s">
        <v>36</v>
      </c>
      <c r="Q93" s="1117"/>
      <c r="R93" s="1117"/>
      <c r="S93" s="1118"/>
      <c r="T93" s="11">
        <f>T84</f>
        <v>256.01599999999996</v>
      </c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256.01599999999996</v>
      </c>
      <c r="AI93" s="215"/>
      <c r="AJ93" s="10" t="s">
        <v>83</v>
      </c>
      <c r="AK93" s="1116" t="s">
        <v>36</v>
      </c>
      <c r="AL93" s="1117"/>
      <c r="AM93" s="1117"/>
      <c r="AN93" s="1118"/>
      <c r="AO93" s="11">
        <f>AO84</f>
        <v>268.47680000000003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X93" s="155" t="s">
        <v>83</v>
      </c>
      <c r="AY93" s="1153" t="s">
        <v>36</v>
      </c>
      <c r="AZ93" s="1154"/>
      <c r="BA93" s="1154"/>
      <c r="BB93" s="1155"/>
      <c r="BC93" s="114">
        <f>BC84</f>
        <v>714.68619999999999</v>
      </c>
      <c r="BD93" s="175"/>
      <c r="BE93" s="155" t="s">
        <v>83</v>
      </c>
      <c r="BF93" s="1153" t="s">
        <v>36</v>
      </c>
      <c r="BG93" s="1154"/>
      <c r="BH93" s="1154"/>
      <c r="BI93" s="1155"/>
      <c r="BJ93" s="114">
        <f>BJ84</f>
        <v>714.68619999999999</v>
      </c>
      <c r="BK93" s="543"/>
      <c r="BL93" s="10" t="s">
        <v>83</v>
      </c>
      <c r="BM93" s="1116" t="s">
        <v>36</v>
      </c>
      <c r="BN93" s="1117"/>
      <c r="BO93" s="1117"/>
      <c r="BP93" s="1118"/>
      <c r="BQ93" s="11">
        <f>BQ$84</f>
        <v>714.68619999999999</v>
      </c>
      <c r="BR93" s="40"/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CA93" s="155" t="s">
        <v>83</v>
      </c>
      <c r="CB93" s="1153" t="s">
        <v>36</v>
      </c>
      <c r="CC93" s="1154"/>
      <c r="CD93" s="1154"/>
      <c r="CE93" s="1155"/>
      <c r="CF93" s="114">
        <f>CF$84</f>
        <v>785.92</v>
      </c>
      <c r="CG93" s="175"/>
      <c r="CH93" s="10" t="s">
        <v>83</v>
      </c>
      <c r="CI93" s="1116" t="s">
        <v>36</v>
      </c>
      <c r="CJ93" s="1117"/>
      <c r="CK93" s="1117"/>
      <c r="CL93" s="1118"/>
      <c r="CM93" s="11">
        <f>CM$84</f>
        <v>785.92</v>
      </c>
      <c r="CN93" s="40"/>
      <c r="CO93" s="10" t="s">
        <v>83</v>
      </c>
      <c r="CP93" s="1116" t="s">
        <v>36</v>
      </c>
      <c r="CQ93" s="1117"/>
      <c r="CR93" s="1117"/>
      <c r="CS93" s="1118"/>
      <c r="CT93" s="11">
        <f>CT$84</f>
        <v>785.92</v>
      </c>
      <c r="CV93" s="155" t="s">
        <v>83</v>
      </c>
      <c r="CW93" s="1153" t="s">
        <v>36</v>
      </c>
      <c r="CX93" s="1154"/>
      <c r="CY93" s="1154"/>
      <c r="CZ93" s="1155"/>
      <c r="DA93" s="114">
        <f>DA$84</f>
        <v>785.92</v>
      </c>
      <c r="DC93" s="155" t="s">
        <v>83</v>
      </c>
      <c r="DD93" s="1153" t="s">
        <v>36</v>
      </c>
      <c r="DE93" s="1154"/>
      <c r="DF93" s="1154"/>
      <c r="DG93" s="1155"/>
      <c r="DH93" s="114">
        <f>DH$84</f>
        <v>785.92</v>
      </c>
      <c r="DJ93" s="155" t="s">
        <v>83</v>
      </c>
      <c r="DK93" s="1153" t="s">
        <v>36</v>
      </c>
      <c r="DL93" s="1154"/>
      <c r="DM93" s="1154"/>
      <c r="DN93" s="1155"/>
      <c r="DO93" s="114">
        <f>DO$84</f>
        <v>867.48500000000001</v>
      </c>
      <c r="DQ93" s="155" t="s">
        <v>83</v>
      </c>
      <c r="DR93" s="1153" t="s">
        <v>36</v>
      </c>
      <c r="DS93" s="1154"/>
      <c r="DT93" s="1154"/>
      <c r="DU93" s="1155"/>
      <c r="DV93" s="114">
        <f>DV$84</f>
        <v>867.48500000000001</v>
      </c>
      <c r="DW93" s="175"/>
      <c r="DX93" s="155" t="s">
        <v>83</v>
      </c>
      <c r="DY93" s="1153" t="s">
        <v>36</v>
      </c>
      <c r="DZ93" s="1154"/>
      <c r="EA93" s="1154"/>
      <c r="EB93" s="1155"/>
      <c r="EC93" s="114">
        <f>EC$84</f>
        <v>867.48500000000001</v>
      </c>
      <c r="ED93" s="175"/>
      <c r="EE93" s="155" t="s">
        <v>83</v>
      </c>
      <c r="EF93" s="1153" t="s">
        <v>36</v>
      </c>
      <c r="EG93" s="1154"/>
      <c r="EH93" s="1154"/>
      <c r="EI93" s="1155"/>
      <c r="EJ93" s="114">
        <f>EJ$84</f>
        <v>892.00400000000002</v>
      </c>
      <c r="EL93" s="155" t="s">
        <v>83</v>
      </c>
      <c r="EM93" s="1153" t="s">
        <v>36</v>
      </c>
      <c r="EN93" s="1154"/>
      <c r="EO93" s="1154"/>
      <c r="EP93" s="1155"/>
      <c r="EQ93" s="114">
        <f>EQ$84</f>
        <v>892.00400000000002</v>
      </c>
    </row>
    <row r="94" spans="1:147" x14ac:dyDescent="0.2">
      <c r="A94" s="922" t="s">
        <v>40</v>
      </c>
      <c r="B94" s="923"/>
      <c r="C94" s="923"/>
      <c r="D94" s="923"/>
      <c r="E94" s="924"/>
      <c r="F94" s="11">
        <f>SUM(F91:F93)</f>
        <v>970.72169090909074</v>
      </c>
      <c r="G94" s="215"/>
      <c r="H94" s="922" t="s">
        <v>40</v>
      </c>
      <c r="I94" s="923"/>
      <c r="J94" s="923"/>
      <c r="K94" s="923"/>
      <c r="L94" s="924"/>
      <c r="M94" s="11">
        <f>SUM(M91:M93)</f>
        <v>992.02479810545435</v>
      </c>
      <c r="O94" s="922" t="s">
        <v>40</v>
      </c>
      <c r="P94" s="923"/>
      <c r="Q94" s="923"/>
      <c r="R94" s="923"/>
      <c r="S94" s="924"/>
      <c r="T94" s="11">
        <f>SUM(T91:T93)</f>
        <v>992.02479810545435</v>
      </c>
      <c r="V94" s="922" t="s">
        <v>40</v>
      </c>
      <c r="W94" s="923"/>
      <c r="X94" s="923"/>
      <c r="Y94" s="923"/>
      <c r="Z94" s="924"/>
      <c r="AA94" s="11">
        <f>SUM(AA91:AA93)</f>
        <v>3379.1179263866661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992.02479810545435</v>
      </c>
      <c r="AI94" s="215"/>
      <c r="AJ94" s="922" t="s">
        <v>40</v>
      </c>
      <c r="AK94" s="923"/>
      <c r="AL94" s="923"/>
      <c r="AM94" s="923"/>
      <c r="AN94" s="924"/>
      <c r="AO94" s="11">
        <f>SUM(AO91:AO93)</f>
        <v>1032.4539324334619</v>
      </c>
      <c r="AQ94" s="922" t="s">
        <v>40</v>
      </c>
      <c r="AR94" s="923"/>
      <c r="AS94" s="923"/>
      <c r="AT94" s="923"/>
      <c r="AU94" s="924"/>
      <c r="AV94" s="11">
        <f>SUM(AV91:AV93)</f>
        <v>3515.9356855893602</v>
      </c>
      <c r="AX94" s="1021" t="s">
        <v>40</v>
      </c>
      <c r="AY94" s="1022"/>
      <c r="AZ94" s="1022"/>
      <c r="BA94" s="1022"/>
      <c r="BB94" s="1023"/>
      <c r="BC94" s="114">
        <f>SUM(BC91:BC93)</f>
        <v>3622.1030410931962</v>
      </c>
      <c r="BD94" s="175"/>
      <c r="BE94" s="1021" t="s">
        <v>40</v>
      </c>
      <c r="BF94" s="1022"/>
      <c r="BG94" s="1022"/>
      <c r="BH94" s="1022"/>
      <c r="BI94" s="1023"/>
      <c r="BJ94" s="114">
        <f>SUM(BJ91:BJ93)</f>
        <v>3622.1010158310664</v>
      </c>
      <c r="BK94" s="543"/>
      <c r="BL94" s="922" t="s">
        <v>40</v>
      </c>
      <c r="BM94" s="923"/>
      <c r="BN94" s="923"/>
      <c r="BO94" s="923"/>
      <c r="BP94" s="924"/>
      <c r="BQ94" s="11">
        <f>SUM(BQ$91:BQ$93)</f>
        <v>3622.1030410931962</v>
      </c>
      <c r="BR94" s="40"/>
      <c r="BS94" s="922" t="s">
        <v>40</v>
      </c>
      <c r="BT94" s="923"/>
      <c r="BU94" s="923"/>
      <c r="BV94" s="923"/>
      <c r="BW94" s="924"/>
      <c r="BX94" s="11">
        <f>SUM(BX$91:BX$93)</f>
        <v>3820.3909570489695</v>
      </c>
      <c r="BY94" s="40"/>
      <c r="CA94" s="1021" t="s">
        <v>40</v>
      </c>
      <c r="CB94" s="1022"/>
      <c r="CC94" s="1022"/>
      <c r="CD94" s="1022"/>
      <c r="CE94" s="1023"/>
      <c r="CF94" s="114">
        <f>SUM(CF$91:CF$93)</f>
        <v>3820.3909570489695</v>
      </c>
      <c r="CG94" s="175"/>
      <c r="CH94" s="922" t="s">
        <v>40</v>
      </c>
      <c r="CI94" s="923"/>
      <c r="CJ94" s="923"/>
      <c r="CK94" s="923"/>
      <c r="CL94" s="924"/>
      <c r="CM94" s="11">
        <f>SUM(CM$91:CM$93)</f>
        <v>3820.3888432828849</v>
      </c>
      <c r="CN94" s="40"/>
      <c r="CO94" s="922" t="s">
        <v>40</v>
      </c>
      <c r="CP94" s="923"/>
      <c r="CQ94" s="923"/>
      <c r="CR94" s="923"/>
      <c r="CS94" s="924"/>
      <c r="CT94" s="11">
        <f>SUM(CT$91:CT$93)</f>
        <v>3820.3909570489695</v>
      </c>
      <c r="CV94" s="1021" t="s">
        <v>40</v>
      </c>
      <c r="CW94" s="1022"/>
      <c r="CX94" s="1022"/>
      <c r="CY94" s="1022"/>
      <c r="CZ94" s="1023"/>
      <c r="DA94" s="114">
        <f>SUM(DA$91:DA$93)</f>
        <v>3947.154331320633</v>
      </c>
      <c r="DC94" s="1021" t="s">
        <v>40</v>
      </c>
      <c r="DD94" s="1022"/>
      <c r="DE94" s="1022"/>
      <c r="DF94" s="1022"/>
      <c r="DG94" s="1023"/>
      <c r="DH94" s="114">
        <f>SUM(DH$91:DH$93)</f>
        <v>3947.1521292531188</v>
      </c>
      <c r="DJ94" s="1021" t="s">
        <v>40</v>
      </c>
      <c r="DK94" s="1022"/>
      <c r="DL94" s="1022"/>
      <c r="DM94" s="1022"/>
      <c r="DN94" s="1023"/>
      <c r="DO94" s="114">
        <f>SUM(DO$91:DO$93)</f>
        <v>4165.5984804497784</v>
      </c>
      <c r="DQ94" s="1021" t="s">
        <v>40</v>
      </c>
      <c r="DR94" s="1022"/>
      <c r="DS94" s="1022"/>
      <c r="DT94" s="1022"/>
      <c r="DU94" s="1023"/>
      <c r="DV94" s="114">
        <f>SUM(DV$91:DV$93)</f>
        <v>4165.5984804497784</v>
      </c>
      <c r="DW94" s="175"/>
      <c r="DX94" s="1021" t="s">
        <v>40</v>
      </c>
      <c r="DY94" s="1022"/>
      <c r="DZ94" s="1022"/>
      <c r="EA94" s="1022"/>
      <c r="EB94" s="1023"/>
      <c r="EC94" s="114">
        <f>SUM(EC$91:EC$93)</f>
        <v>4165.5984804497784</v>
      </c>
      <c r="ED94" s="175"/>
      <c r="EE94" s="1021" t="s">
        <v>40</v>
      </c>
      <c r="EF94" s="1022"/>
      <c r="EG94" s="1022"/>
      <c r="EH94" s="1022"/>
      <c r="EI94" s="1023"/>
      <c r="EJ94" s="114">
        <f>SUM(EJ$91:EJ$93)</f>
        <v>4317.42466079514</v>
      </c>
      <c r="EL94" s="1021" t="s">
        <v>40</v>
      </c>
      <c r="EM94" s="1022"/>
      <c r="EN94" s="1022"/>
      <c r="EO94" s="1022"/>
      <c r="EP94" s="1023"/>
      <c r="EQ94" s="114">
        <f>SUM(EQ$91:EQ$93)</f>
        <v>4317.42466079514</v>
      </c>
    </row>
    <row r="95" spans="1:147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I95" s="215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X95" s="178"/>
      <c r="AY95" s="178"/>
      <c r="AZ95" s="178"/>
      <c r="BA95" s="178"/>
      <c r="BB95" s="178"/>
      <c r="BC95" s="175"/>
      <c r="BD95" s="175"/>
      <c r="BE95" s="178"/>
      <c r="BF95" s="178"/>
      <c r="BG95" s="178"/>
      <c r="BH95" s="178"/>
      <c r="BI95" s="178"/>
      <c r="BJ95" s="175"/>
      <c r="BK95" s="543"/>
      <c r="BL95" s="52"/>
      <c r="BM95" s="52"/>
      <c r="BN95" s="52"/>
      <c r="BO95" s="52"/>
      <c r="BP95" s="52"/>
      <c r="BQ95" s="40"/>
      <c r="BR95" s="40"/>
      <c r="BS95" s="52"/>
      <c r="BT95" s="52"/>
      <c r="BU95" s="52"/>
      <c r="BV95" s="52"/>
      <c r="BW95" s="52"/>
      <c r="BX95" s="40"/>
      <c r="BY95" s="40"/>
      <c r="CA95" s="178"/>
      <c r="CB95" s="178"/>
      <c r="CC95" s="178"/>
      <c r="CD95" s="178"/>
      <c r="CE95" s="178"/>
      <c r="CF95" s="175"/>
      <c r="CG95" s="175"/>
      <c r="CH95" s="52"/>
      <c r="CI95" s="52"/>
      <c r="CJ95" s="52"/>
      <c r="CK95" s="52"/>
      <c r="CL95" s="52"/>
      <c r="CM95" s="40"/>
      <c r="CN95" s="40"/>
      <c r="CO95" s="52"/>
      <c r="CP95" s="52"/>
      <c r="CQ95" s="52"/>
      <c r="CR95" s="52"/>
      <c r="CS95" s="52"/>
      <c r="CT95" s="40"/>
      <c r="CV95" s="178"/>
      <c r="CW95" s="178"/>
      <c r="CX95" s="178"/>
      <c r="CY95" s="178"/>
      <c r="CZ95" s="178"/>
      <c r="DA95" s="175"/>
      <c r="DC95" s="178"/>
      <c r="DD95" s="178"/>
      <c r="DE95" s="178"/>
      <c r="DF95" s="178"/>
      <c r="DG95" s="178"/>
      <c r="DH95" s="175"/>
      <c r="DJ95" s="178"/>
      <c r="DK95" s="178"/>
      <c r="DL95" s="178"/>
      <c r="DM95" s="178"/>
      <c r="DN95" s="178"/>
      <c r="DO95" s="175"/>
      <c r="DQ95" s="178"/>
      <c r="DR95" s="178"/>
      <c r="DS95" s="178"/>
      <c r="DT95" s="178"/>
      <c r="DU95" s="178"/>
      <c r="DV95" s="175"/>
      <c r="DW95" s="175"/>
      <c r="DX95" s="178"/>
      <c r="DY95" s="178"/>
      <c r="DZ95" s="178"/>
      <c r="EA95" s="178"/>
      <c r="EB95" s="178"/>
      <c r="EC95" s="175"/>
      <c r="ED95" s="175"/>
      <c r="EE95" s="178"/>
      <c r="EF95" s="178"/>
      <c r="EG95" s="178"/>
      <c r="EH95" s="178"/>
      <c r="EI95" s="178"/>
      <c r="EJ95" s="175"/>
      <c r="EL95" s="178"/>
      <c r="EM95" s="178"/>
      <c r="EN95" s="178"/>
      <c r="EO95" s="178"/>
      <c r="EP95" s="178"/>
      <c r="EQ95" s="175"/>
    </row>
    <row r="96" spans="1:147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I96" s="215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X96" s="178"/>
      <c r="AY96" s="178"/>
      <c r="AZ96" s="178"/>
      <c r="BA96" s="178"/>
      <c r="BB96" s="178"/>
      <c r="BC96" s="175"/>
      <c r="BD96" s="175"/>
      <c r="BE96" s="178"/>
      <c r="BF96" s="178"/>
      <c r="BG96" s="178"/>
      <c r="BH96" s="178"/>
      <c r="BI96" s="178"/>
      <c r="BJ96" s="175"/>
      <c r="BK96" s="543"/>
      <c r="BL96" s="52"/>
      <c r="BM96" s="52"/>
      <c r="BN96" s="52"/>
      <c r="BO96" s="52"/>
      <c r="BP96" s="52"/>
      <c r="BQ96" s="40"/>
      <c r="BR96" s="40"/>
      <c r="BS96" s="52"/>
      <c r="BT96" s="52"/>
      <c r="BU96" s="52"/>
      <c r="BV96" s="52"/>
      <c r="BW96" s="52"/>
      <c r="BX96" s="40"/>
      <c r="BY96" s="40"/>
      <c r="CA96" s="178"/>
      <c r="CB96" s="178"/>
      <c r="CC96" s="178"/>
      <c r="CD96" s="178"/>
      <c r="CE96" s="178"/>
      <c r="CF96" s="175"/>
      <c r="CG96" s="175"/>
      <c r="CH96" s="52"/>
      <c r="CI96" s="52"/>
      <c r="CJ96" s="52"/>
      <c r="CK96" s="52"/>
      <c r="CL96" s="52"/>
      <c r="CM96" s="40"/>
      <c r="CN96" s="40"/>
      <c r="CO96" s="52"/>
      <c r="CP96" s="52"/>
      <c r="CQ96" s="52"/>
      <c r="CR96" s="52"/>
      <c r="CS96" s="52"/>
      <c r="CT96" s="40"/>
      <c r="CV96" s="178"/>
      <c r="CW96" s="178"/>
      <c r="CX96" s="178"/>
      <c r="CY96" s="178"/>
      <c r="CZ96" s="178"/>
      <c r="DA96" s="175"/>
      <c r="DC96" s="178"/>
      <c r="DD96" s="178"/>
      <c r="DE96" s="178"/>
      <c r="DF96" s="178"/>
      <c r="DG96" s="178"/>
      <c r="DH96" s="175"/>
      <c r="DJ96" s="178"/>
      <c r="DK96" s="178"/>
      <c r="DL96" s="178"/>
      <c r="DM96" s="178"/>
      <c r="DN96" s="178"/>
      <c r="DO96" s="175"/>
      <c r="DQ96" s="178"/>
      <c r="DR96" s="178"/>
      <c r="DS96" s="178"/>
      <c r="DT96" s="178"/>
      <c r="DU96" s="178"/>
      <c r="DV96" s="175"/>
      <c r="DW96" s="175"/>
      <c r="DX96" s="178"/>
      <c r="DY96" s="178"/>
      <c r="DZ96" s="178"/>
      <c r="EA96" s="178"/>
      <c r="EB96" s="178"/>
      <c r="EC96" s="175"/>
      <c r="ED96" s="175"/>
      <c r="EE96" s="178"/>
      <c r="EF96" s="178"/>
      <c r="EG96" s="178"/>
      <c r="EH96" s="178"/>
      <c r="EI96" s="178"/>
      <c r="EJ96" s="175"/>
      <c r="EL96" s="178"/>
      <c r="EM96" s="178"/>
      <c r="EN96" s="178"/>
      <c r="EO96" s="178"/>
      <c r="EP96" s="178"/>
      <c r="EQ96" s="175"/>
    </row>
    <row r="97" spans="1:147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I97" s="21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X97" s="1140" t="s">
        <v>108</v>
      </c>
      <c r="AY97" s="1140"/>
      <c r="AZ97" s="1140"/>
      <c r="BA97" s="1140"/>
      <c r="BB97" s="1140"/>
      <c r="BC97" s="1140"/>
      <c r="BD97" s="178"/>
      <c r="BE97" s="1140" t="s">
        <v>108</v>
      </c>
      <c r="BF97" s="1140"/>
      <c r="BG97" s="1140"/>
      <c r="BH97" s="1140"/>
      <c r="BI97" s="1140"/>
      <c r="BJ97" s="1140"/>
      <c r="BK97" s="541"/>
      <c r="BL97" s="925" t="s">
        <v>108</v>
      </c>
      <c r="BM97" s="925"/>
      <c r="BN97" s="925"/>
      <c r="BO97" s="925"/>
      <c r="BP97" s="925"/>
      <c r="BQ97" s="925"/>
      <c r="BR97" s="52"/>
      <c r="BS97" s="925" t="s">
        <v>108</v>
      </c>
      <c r="BT97" s="925"/>
      <c r="BU97" s="925"/>
      <c r="BV97" s="925"/>
      <c r="BW97" s="925"/>
      <c r="BX97" s="925"/>
      <c r="BY97" s="52"/>
      <c r="CA97" s="1140" t="s">
        <v>108</v>
      </c>
      <c r="CB97" s="1140"/>
      <c r="CC97" s="1140"/>
      <c r="CD97" s="1140"/>
      <c r="CE97" s="1140"/>
      <c r="CF97" s="1140"/>
      <c r="CG97" s="178"/>
      <c r="CH97" s="925" t="s">
        <v>108</v>
      </c>
      <c r="CI97" s="925"/>
      <c r="CJ97" s="925"/>
      <c r="CK97" s="925"/>
      <c r="CL97" s="925"/>
      <c r="CM97" s="925"/>
      <c r="CN97" s="52"/>
      <c r="CO97" s="925" t="s">
        <v>108</v>
      </c>
      <c r="CP97" s="925"/>
      <c r="CQ97" s="925"/>
      <c r="CR97" s="925"/>
      <c r="CS97" s="925"/>
      <c r="CT97" s="925"/>
      <c r="CV97" s="1140" t="s">
        <v>108</v>
      </c>
      <c r="CW97" s="1140"/>
      <c r="CX97" s="1140"/>
      <c r="CY97" s="1140"/>
      <c r="CZ97" s="1140"/>
      <c r="DA97" s="1140"/>
      <c r="DC97" s="1140" t="s">
        <v>108</v>
      </c>
      <c r="DD97" s="1140"/>
      <c r="DE97" s="1140"/>
      <c r="DF97" s="1140"/>
      <c r="DG97" s="1140"/>
      <c r="DH97" s="1140"/>
      <c r="DJ97" s="1140" t="s">
        <v>108</v>
      </c>
      <c r="DK97" s="1140"/>
      <c r="DL97" s="1140"/>
      <c r="DM97" s="1140"/>
      <c r="DN97" s="1140"/>
      <c r="DO97" s="1140"/>
      <c r="DQ97" s="1140" t="s">
        <v>108</v>
      </c>
      <c r="DR97" s="1140"/>
      <c r="DS97" s="1140"/>
      <c r="DT97" s="1140"/>
      <c r="DU97" s="1140"/>
      <c r="DV97" s="1140"/>
      <c r="DW97" s="178"/>
      <c r="DX97" s="1140" t="s">
        <v>108</v>
      </c>
      <c r="DY97" s="1140"/>
      <c r="DZ97" s="1140"/>
      <c r="EA97" s="1140"/>
      <c r="EB97" s="1140"/>
      <c r="EC97" s="1140"/>
      <c r="ED97" s="178"/>
      <c r="EE97" s="1140" t="s">
        <v>108</v>
      </c>
      <c r="EF97" s="1140"/>
      <c r="EG97" s="1140"/>
      <c r="EH97" s="1140"/>
      <c r="EI97" s="1140"/>
      <c r="EJ97" s="1140"/>
      <c r="EL97" s="1140" t="s">
        <v>108</v>
      </c>
      <c r="EM97" s="1140"/>
      <c r="EN97" s="1140"/>
      <c r="EO97" s="1140"/>
      <c r="EP97" s="1140"/>
      <c r="EQ97" s="1140"/>
    </row>
    <row r="98" spans="1:147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I98" s="215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X98" s="176"/>
      <c r="AY98" s="176"/>
      <c r="AZ98" s="176"/>
      <c r="BA98" s="176"/>
      <c r="BB98" s="176"/>
      <c r="BC98" s="159"/>
      <c r="BD98" s="159"/>
      <c r="BE98" s="176"/>
      <c r="BF98" s="176"/>
      <c r="BG98" s="176"/>
      <c r="BH98" s="176"/>
      <c r="BI98" s="176"/>
      <c r="BJ98" s="159"/>
      <c r="BK98" s="540"/>
      <c r="BL98" s="41"/>
      <c r="BM98" s="41"/>
      <c r="BN98" s="41"/>
      <c r="BO98" s="41"/>
      <c r="BP98" s="41"/>
      <c r="BQ98" s="22"/>
      <c r="BR98" s="22"/>
      <c r="BS98" s="41"/>
      <c r="BT98" s="41"/>
      <c r="BU98" s="41"/>
      <c r="BV98" s="41"/>
      <c r="BW98" s="41"/>
      <c r="BX98" s="22"/>
      <c r="BY98" s="22"/>
      <c r="CA98" s="176"/>
      <c r="CB98" s="176"/>
      <c r="CC98" s="176"/>
      <c r="CD98" s="176"/>
      <c r="CE98" s="176"/>
      <c r="CF98" s="159"/>
      <c r="CG98" s="159"/>
      <c r="CH98" s="41"/>
      <c r="CI98" s="41"/>
      <c r="CJ98" s="41"/>
      <c r="CK98" s="41"/>
      <c r="CL98" s="41"/>
      <c r="CM98" s="22"/>
      <c r="CN98" s="22"/>
      <c r="CO98" s="41"/>
      <c r="CP98" s="41"/>
      <c r="CQ98" s="41"/>
      <c r="CR98" s="41"/>
      <c r="CS98" s="41"/>
      <c r="CT98" s="22"/>
      <c r="CV98" s="176"/>
      <c r="CW98" s="176"/>
      <c r="CX98" s="176"/>
      <c r="CY98" s="176"/>
      <c r="CZ98" s="176"/>
      <c r="DA98" s="159"/>
      <c r="DC98" s="176"/>
      <c r="DD98" s="176"/>
      <c r="DE98" s="176"/>
      <c r="DF98" s="176"/>
      <c r="DG98" s="176"/>
      <c r="DH98" s="159"/>
      <c r="DJ98" s="176"/>
      <c r="DK98" s="176"/>
      <c r="DL98" s="176"/>
      <c r="DM98" s="176"/>
      <c r="DN98" s="176"/>
      <c r="DO98" s="159"/>
      <c r="DQ98" s="176"/>
      <c r="DR98" s="176"/>
      <c r="DS98" s="176"/>
      <c r="DT98" s="176"/>
      <c r="DU98" s="176"/>
      <c r="DV98" s="159"/>
      <c r="DW98" s="159"/>
      <c r="DX98" s="176"/>
      <c r="DY98" s="176"/>
      <c r="DZ98" s="176"/>
      <c r="EA98" s="176"/>
      <c r="EB98" s="176"/>
      <c r="EC98" s="159"/>
      <c r="ED98" s="159"/>
      <c r="EE98" s="176"/>
      <c r="EF98" s="176"/>
      <c r="EG98" s="176"/>
      <c r="EH98" s="176"/>
      <c r="EI98" s="176"/>
      <c r="EJ98" s="159"/>
      <c r="EL98" s="176"/>
      <c r="EM98" s="176"/>
      <c r="EN98" s="176"/>
      <c r="EO98" s="176"/>
      <c r="EP98" s="176"/>
      <c r="EQ98" s="159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I99" s="215"/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175"/>
      <c r="BE99" s="113">
        <v>3</v>
      </c>
      <c r="BF99" s="1016" t="s">
        <v>43</v>
      </c>
      <c r="BG99" s="1016"/>
      <c r="BH99" s="1016"/>
      <c r="BI99" s="113" t="s">
        <v>7</v>
      </c>
      <c r="BJ99" s="114" t="s">
        <v>8</v>
      </c>
      <c r="BK99" s="543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R99" s="40"/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CA99" s="113">
        <v>3</v>
      </c>
      <c r="CB99" s="1016" t="s">
        <v>43</v>
      </c>
      <c r="CC99" s="1016"/>
      <c r="CD99" s="1016"/>
      <c r="CE99" s="113" t="s">
        <v>7</v>
      </c>
      <c r="CF99" s="114" t="s">
        <v>8</v>
      </c>
      <c r="CG99" s="175"/>
      <c r="CH99" s="51">
        <v>3</v>
      </c>
      <c r="CI99" s="938" t="s">
        <v>43</v>
      </c>
      <c r="CJ99" s="938"/>
      <c r="CK99" s="938"/>
      <c r="CL99" s="51" t="s">
        <v>7</v>
      </c>
      <c r="CM99" s="11" t="s">
        <v>8</v>
      </c>
      <c r="CN99" s="40"/>
      <c r="CO99" s="51">
        <v>3</v>
      </c>
      <c r="CP99" s="938" t="s">
        <v>43</v>
      </c>
      <c r="CQ99" s="938"/>
      <c r="CR99" s="938"/>
      <c r="CS99" s="51" t="s">
        <v>7</v>
      </c>
      <c r="CT99" s="11" t="s">
        <v>8</v>
      </c>
      <c r="CV99" s="113">
        <v>3</v>
      </c>
      <c r="CW99" s="1016" t="s">
        <v>43</v>
      </c>
      <c r="CX99" s="1016"/>
      <c r="CY99" s="1016"/>
      <c r="CZ99" s="113" t="s">
        <v>7</v>
      </c>
      <c r="DA99" s="114" t="s">
        <v>8</v>
      </c>
      <c r="DC99" s="113">
        <v>3</v>
      </c>
      <c r="DD99" s="1016" t="s">
        <v>43</v>
      </c>
      <c r="DE99" s="1016"/>
      <c r="DF99" s="1016"/>
      <c r="DG99" s="113" t="s">
        <v>7</v>
      </c>
      <c r="DH99" s="114" t="s">
        <v>8</v>
      </c>
      <c r="DJ99" s="113">
        <v>3</v>
      </c>
      <c r="DK99" s="1016" t="s">
        <v>43</v>
      </c>
      <c r="DL99" s="1016"/>
      <c r="DM99" s="1016"/>
      <c r="DN99" s="113" t="s">
        <v>7</v>
      </c>
      <c r="DO99" s="114" t="s">
        <v>8</v>
      </c>
      <c r="DQ99" s="113">
        <v>3</v>
      </c>
      <c r="DR99" s="1016" t="s">
        <v>43</v>
      </c>
      <c r="DS99" s="1016"/>
      <c r="DT99" s="1016"/>
      <c r="DU99" s="113" t="s">
        <v>7</v>
      </c>
      <c r="DV99" s="114" t="s">
        <v>8</v>
      </c>
      <c r="DW99" s="175"/>
      <c r="DX99" s="113">
        <v>3</v>
      </c>
      <c r="DY99" s="1016" t="s">
        <v>43</v>
      </c>
      <c r="DZ99" s="1016"/>
      <c r="EA99" s="1016"/>
      <c r="EB99" s="113" t="s">
        <v>7</v>
      </c>
      <c r="EC99" s="114" t="s">
        <v>8</v>
      </c>
      <c r="ED99" s="175"/>
      <c r="EE99" s="113">
        <v>3</v>
      </c>
      <c r="EF99" s="1016" t="s">
        <v>43</v>
      </c>
      <c r="EG99" s="1016"/>
      <c r="EH99" s="1016"/>
      <c r="EI99" s="113" t="s">
        <v>7</v>
      </c>
      <c r="EJ99" s="114" t="s">
        <v>8</v>
      </c>
      <c r="EL99" s="113">
        <v>3</v>
      </c>
      <c r="EM99" s="1016" t="s">
        <v>43</v>
      </c>
      <c r="EN99" s="1016"/>
      <c r="EO99" s="1016"/>
      <c r="EP99" s="113" t="s">
        <v>7</v>
      </c>
      <c r="EQ99" s="114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13">E100*$F$44</f>
        <v>7.3863636363636358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7.5680681818181803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0.75680681818181805</v>
      </c>
      <c r="V100" s="155" t="s">
        <v>22</v>
      </c>
      <c r="W100" s="1012" t="s">
        <v>109</v>
      </c>
      <c r="X100" s="1012"/>
      <c r="Y100" s="1012"/>
      <c r="Z100" s="382">
        <f>L100*10%</f>
        <v>4.1666666666666669E-4</v>
      </c>
      <c r="AA100" s="38">
        <f>Z100*AA$44</f>
        <v>2.7749583333333332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7.5680681818181803</v>
      </c>
      <c r="AI100" s="223"/>
      <c r="AJ100" s="155" t="s">
        <v>22</v>
      </c>
      <c r="AK100" s="1012" t="s">
        <v>109</v>
      </c>
      <c r="AL100" s="1012"/>
      <c r="AM100" s="1012"/>
      <c r="AN100" s="112">
        <f>1*(1/12)*0.05</f>
        <v>4.1666666666666666E-3</v>
      </c>
      <c r="AO100" s="38">
        <f>AN100*AO$44</f>
        <v>7.8556547727272727</v>
      </c>
      <c r="AQ100" s="155" t="s">
        <v>22</v>
      </c>
      <c r="AR100" s="1012" t="s">
        <v>109</v>
      </c>
      <c r="AS100" s="1012"/>
      <c r="AT100" s="1012"/>
      <c r="AU100" s="383">
        <f>AG100*10%</f>
        <v>4.1666666666666669E-4</v>
      </c>
      <c r="AV100" s="38">
        <f>AU100*AV$44</f>
        <v>2.8804067500000001</v>
      </c>
      <c r="AX100" s="155" t="s">
        <v>22</v>
      </c>
      <c r="AY100" s="1012" t="s">
        <v>109</v>
      </c>
      <c r="AZ100" s="1012"/>
      <c r="BA100" s="1012"/>
      <c r="BB100" s="382">
        <f>AN100*10%</f>
        <v>4.1666666666666669E-4</v>
      </c>
      <c r="BC100" s="38">
        <f>BB100*BC$44</f>
        <v>2.9895741658250001</v>
      </c>
      <c r="BD100" s="159"/>
      <c r="BE100" s="155" t="s">
        <v>22</v>
      </c>
      <c r="BF100" s="1012" t="s">
        <v>109</v>
      </c>
      <c r="BG100" s="1012"/>
      <c r="BH100" s="1012"/>
      <c r="BI100" s="383">
        <f>1*(1/12)*0.05/10</f>
        <v>4.1666666666666664E-4</v>
      </c>
      <c r="BJ100" s="38">
        <f>BI100*BJ$44</f>
        <v>2.989572083333333</v>
      </c>
      <c r="BK100" s="540"/>
      <c r="BL100" s="10" t="s">
        <v>22</v>
      </c>
      <c r="BM100" s="939" t="s">
        <v>109</v>
      </c>
      <c r="BN100" s="939"/>
      <c r="BO100" s="939"/>
      <c r="BP100" s="606">
        <f>AG100*10%</f>
        <v>4.1666666666666669E-4</v>
      </c>
      <c r="BQ100" s="50">
        <f>BP$100*BQ$44</f>
        <v>2.9895741658250001</v>
      </c>
      <c r="BR100" s="22"/>
      <c r="BS100" s="10" t="s">
        <v>22</v>
      </c>
      <c r="BT100" s="939" t="s">
        <v>109</v>
      </c>
      <c r="BU100" s="939"/>
      <c r="BV100" s="939"/>
      <c r="BW100" s="606">
        <f>AG100*10%</f>
        <v>4.1666666666666669E-4</v>
      </c>
      <c r="BX100" s="50">
        <f>BW$100*BX$44</f>
        <v>3.1202185568715528</v>
      </c>
      <c r="BY100" s="22"/>
      <c r="CA100" s="155" t="s">
        <v>22</v>
      </c>
      <c r="CB100" s="1012" t="s">
        <v>109</v>
      </c>
      <c r="CC100" s="1012"/>
      <c r="CD100" s="1012"/>
      <c r="CE100" s="606">
        <f>1*(1/12)*0.05/10</f>
        <v>4.1666666666666664E-4</v>
      </c>
      <c r="CF100" s="38">
        <f>CE$100*$CF$44</f>
        <v>3.1202185568715524</v>
      </c>
      <c r="CG100" s="159"/>
      <c r="CH100" s="10" t="s">
        <v>22</v>
      </c>
      <c r="CI100" s="939" t="s">
        <v>109</v>
      </c>
      <c r="CJ100" s="939"/>
      <c r="CK100" s="939"/>
      <c r="CL100" s="606">
        <f>AN100*10%</f>
        <v>4.1666666666666669E-4</v>
      </c>
      <c r="CM100" s="50">
        <f>CL$100*$CM$44</f>
        <v>3.1202163833750007</v>
      </c>
      <c r="CN100" s="22"/>
      <c r="CO100" s="10" t="s">
        <v>22</v>
      </c>
      <c r="CP100" s="939" t="s">
        <v>109</v>
      </c>
      <c r="CQ100" s="939"/>
      <c r="CR100" s="939"/>
      <c r="CS100" s="606">
        <f>AN100*10%</f>
        <v>4.1666666666666669E-4</v>
      </c>
      <c r="CT100" s="50">
        <f>CS$100*$CT$44</f>
        <v>3.1202185568715528</v>
      </c>
      <c r="CV100" s="155" t="s">
        <v>22</v>
      </c>
      <c r="CW100" s="1012" t="s">
        <v>109</v>
      </c>
      <c r="CX100" s="1012"/>
      <c r="CY100" s="1012"/>
      <c r="CZ100" s="606">
        <f>1*(1/12)*0.05/10</f>
        <v>4.1666666666666664E-4</v>
      </c>
      <c r="DA100" s="38">
        <f>CZ$100*DA$44</f>
        <v>3.2505639905015227</v>
      </c>
      <c r="DC100" s="155" t="s">
        <v>22</v>
      </c>
      <c r="DD100" s="1012" t="s">
        <v>109</v>
      </c>
      <c r="DE100" s="1012"/>
      <c r="DF100" s="1012"/>
      <c r="DG100" s="606">
        <f>1*(1/12)*0.05/10</f>
        <v>4.1666666666666664E-4</v>
      </c>
      <c r="DH100" s="38">
        <f>DG$100*DH$44</f>
        <v>3.2505617262083333</v>
      </c>
      <c r="DJ100" s="155" t="s">
        <v>22</v>
      </c>
      <c r="DK100" s="1012" t="s">
        <v>109</v>
      </c>
      <c r="DL100" s="1012"/>
      <c r="DM100" s="1012"/>
      <c r="DN100" s="606">
        <f>1*(1/12)*0.05/10</f>
        <v>4.1666666666666664E-4</v>
      </c>
      <c r="DO100" s="38">
        <f>DN$100*DO$44</f>
        <v>3.3913110489531539</v>
      </c>
      <c r="DQ100" s="155" t="s">
        <v>22</v>
      </c>
      <c r="DR100" s="1012" t="s">
        <v>109</v>
      </c>
      <c r="DS100" s="1012"/>
      <c r="DT100" s="1012"/>
      <c r="DU100" s="606">
        <f>DN100</f>
        <v>4.1666666666666664E-4</v>
      </c>
      <c r="DV100" s="38">
        <f>DU$100*DV$44</f>
        <v>3.3913110489531539</v>
      </c>
      <c r="DW100" s="159"/>
      <c r="DX100" s="155" t="s">
        <v>22</v>
      </c>
      <c r="DY100" s="1012" t="s">
        <v>109</v>
      </c>
      <c r="DZ100" s="1012"/>
      <c r="EA100" s="1012"/>
      <c r="EB100" s="606">
        <f>DU100</f>
        <v>4.1666666666666664E-4</v>
      </c>
      <c r="EC100" s="38">
        <f>EB$100*EC$44</f>
        <v>3.3913110489531539</v>
      </c>
      <c r="ED100" s="159"/>
      <c r="EE100" s="155" t="s">
        <v>22</v>
      </c>
      <c r="EF100" s="1012" t="s">
        <v>109</v>
      </c>
      <c r="EG100" s="1012"/>
      <c r="EH100" s="1012"/>
      <c r="EI100" s="606">
        <f>EB100</f>
        <v>4.1666666666666664E-4</v>
      </c>
      <c r="EJ100" s="38">
        <f>EI$100*EJ$44</f>
        <v>3.5222156554427455</v>
      </c>
      <c r="EL100" s="155" t="s">
        <v>22</v>
      </c>
      <c r="EM100" s="1012" t="s">
        <v>109</v>
      </c>
      <c r="EN100" s="1012"/>
      <c r="EO100" s="1012"/>
      <c r="EP100" s="383">
        <f>(2*E100)/60+E100*10%</f>
        <v>5.5555555555555556E-4</v>
      </c>
      <c r="EQ100" s="38">
        <f>EP$100*EQ$44</f>
        <v>4.6962875405903279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13"/>
        <v>0.59090909090909083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14">L101*M$44</f>
        <v>0.6054454545454544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5">S101*T$44</f>
        <v>6.0544545454545448E-2</v>
      </c>
      <c r="V101" s="155" t="s">
        <v>23</v>
      </c>
      <c r="W101" s="1017" t="s">
        <v>110</v>
      </c>
      <c r="X101" s="1017"/>
      <c r="Y101" s="1017"/>
      <c r="Z101" s="382">
        <f>Z69*Z100</f>
        <v>3.3333333333333335E-5</v>
      </c>
      <c r="AA101" s="38">
        <f t="shared" ref="AA101:AA105" si="16">Z101*AA$44</f>
        <v>0.22199666666666668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7">AG101*AH$44</f>
        <v>0.6054454545454544</v>
      </c>
      <c r="AI101" s="215"/>
      <c r="AJ101" s="155" t="s">
        <v>23</v>
      </c>
      <c r="AK101" s="1017" t="s">
        <v>110</v>
      </c>
      <c r="AL101" s="1017"/>
      <c r="AM101" s="1017"/>
      <c r="AN101" s="112">
        <f>AN69*AN100</f>
        <v>3.3333333333333332E-4</v>
      </c>
      <c r="AO101" s="38">
        <f t="shared" ref="AO101:AO105" si="18">AN101*AO$44</f>
        <v>0.62845238181818175</v>
      </c>
      <c r="AQ101" s="155" t="s">
        <v>23</v>
      </c>
      <c r="AR101" s="1017" t="s">
        <v>110</v>
      </c>
      <c r="AS101" s="1017"/>
      <c r="AT101" s="1017"/>
      <c r="AU101" s="383">
        <f>AU69*AU100</f>
        <v>3.3333333333333335E-5</v>
      </c>
      <c r="AV101" s="38">
        <f t="shared" ref="AV101:AV105" si="19">AU101*AV$44</f>
        <v>0.23043254000000002</v>
      </c>
      <c r="AX101" s="155" t="s">
        <v>23</v>
      </c>
      <c r="AY101" s="1017" t="s">
        <v>110</v>
      </c>
      <c r="AZ101" s="1017"/>
      <c r="BA101" s="1017"/>
      <c r="BB101" s="382">
        <f>BB69*BB100</f>
        <v>3.3333333333333335E-5</v>
      </c>
      <c r="BC101" s="38">
        <f t="shared" ref="BC101:BC105" si="20">BB101*BC$44</f>
        <v>0.239165933266</v>
      </c>
      <c r="BD101" s="159"/>
      <c r="BE101" s="155" t="s">
        <v>23</v>
      </c>
      <c r="BF101" s="1017" t="s">
        <v>110</v>
      </c>
      <c r="BG101" s="1017"/>
      <c r="BH101" s="1017"/>
      <c r="BI101" s="383">
        <f>BI69*BI100</f>
        <v>3.3333333333333335E-5</v>
      </c>
      <c r="BJ101" s="38">
        <f t="shared" ref="BJ101:BJ105" si="21">BI101*BJ$44</f>
        <v>0.23916576666666667</v>
      </c>
      <c r="BK101" s="540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0.239165933266</v>
      </c>
      <c r="BR101" s="22"/>
      <c r="BS101" s="10" t="s">
        <v>23</v>
      </c>
      <c r="BT101" s="940" t="s">
        <v>110</v>
      </c>
      <c r="BU101" s="940"/>
      <c r="BV101" s="940"/>
      <c r="BW101" s="606">
        <f>BW$69*BW100</f>
        <v>3.3333333333333335E-5</v>
      </c>
      <c r="BX101" s="50">
        <f>BW$101*BX$44</f>
        <v>0.24961748454972424</v>
      </c>
      <c r="BY101" s="22"/>
      <c r="CA101" s="155" t="s">
        <v>23</v>
      </c>
      <c r="CB101" s="1017" t="s">
        <v>110</v>
      </c>
      <c r="CC101" s="1017"/>
      <c r="CD101" s="1017"/>
      <c r="CE101" s="606">
        <f>CE69*CE100</f>
        <v>3.3333333333333335E-5</v>
      </c>
      <c r="CF101" s="38">
        <f>CE$101*$CF$44</f>
        <v>0.24961748454972424</v>
      </c>
      <c r="CG101" s="159"/>
      <c r="CH101" s="10" t="s">
        <v>23</v>
      </c>
      <c r="CI101" s="940" t="s">
        <v>110</v>
      </c>
      <c r="CJ101" s="940"/>
      <c r="CK101" s="940"/>
      <c r="CL101" s="606">
        <f>CL$69*CL100</f>
        <v>3.3333333333333335E-5</v>
      </c>
      <c r="CM101" s="50">
        <f>CL$101*$CM$44</f>
        <v>0.24961731067000004</v>
      </c>
      <c r="CN101" s="22"/>
      <c r="CO101" s="10" t="s">
        <v>23</v>
      </c>
      <c r="CP101" s="940" t="s">
        <v>110</v>
      </c>
      <c r="CQ101" s="940"/>
      <c r="CR101" s="940"/>
      <c r="CS101" s="606">
        <f>CS$69*CS100</f>
        <v>3.3333333333333335E-5</v>
      </c>
      <c r="CT101" s="50">
        <f>CS$101*$CT$44</f>
        <v>0.24961748454972424</v>
      </c>
      <c r="CV101" s="155" t="s">
        <v>23</v>
      </c>
      <c r="CW101" s="1017" t="s">
        <v>110</v>
      </c>
      <c r="CX101" s="1017"/>
      <c r="CY101" s="1017"/>
      <c r="CZ101" s="606">
        <f>CZ69*CZ100</f>
        <v>3.3333333333333335E-5</v>
      </c>
      <c r="DA101" s="38">
        <f>CZ$101*DA$44</f>
        <v>0.26004511924012186</v>
      </c>
      <c r="DC101" s="155" t="s">
        <v>23</v>
      </c>
      <c r="DD101" s="1017" t="s">
        <v>110</v>
      </c>
      <c r="DE101" s="1017"/>
      <c r="DF101" s="1017"/>
      <c r="DG101" s="606">
        <f>DG69*DG100</f>
        <v>3.3333333333333335E-5</v>
      </c>
      <c r="DH101" s="38">
        <f>DG$101*DH$44</f>
        <v>0.26004493809666668</v>
      </c>
      <c r="DJ101" s="155" t="s">
        <v>23</v>
      </c>
      <c r="DK101" s="1017" t="s">
        <v>110</v>
      </c>
      <c r="DL101" s="1017"/>
      <c r="DM101" s="1017"/>
      <c r="DN101" s="606">
        <f>DN69*DN100</f>
        <v>3.3333333333333335E-5</v>
      </c>
      <c r="DO101" s="38">
        <f>DN$101*DO$44</f>
        <v>0.27130488391625235</v>
      </c>
      <c r="DQ101" s="155" t="s">
        <v>23</v>
      </c>
      <c r="DR101" s="1017" t="s">
        <v>110</v>
      </c>
      <c r="DS101" s="1017"/>
      <c r="DT101" s="1017"/>
      <c r="DU101" s="606">
        <f t="shared" ref="DU101:DU105" si="22">DN101</f>
        <v>3.3333333333333335E-5</v>
      </c>
      <c r="DV101" s="38">
        <f>DU$101*DV$44</f>
        <v>0.27130488391625235</v>
      </c>
      <c r="DW101" s="159"/>
      <c r="DX101" s="155" t="s">
        <v>23</v>
      </c>
      <c r="DY101" s="1017" t="s">
        <v>110</v>
      </c>
      <c r="DZ101" s="1017"/>
      <c r="EA101" s="1017"/>
      <c r="EB101" s="606">
        <f t="shared" ref="EB101:EB102" si="23">DU101</f>
        <v>3.3333333333333335E-5</v>
      </c>
      <c r="EC101" s="38">
        <f>EB$101*EC$44</f>
        <v>0.27130488391625235</v>
      </c>
      <c r="ED101" s="159"/>
      <c r="EE101" s="155" t="s">
        <v>23</v>
      </c>
      <c r="EF101" s="1017" t="s">
        <v>110</v>
      </c>
      <c r="EG101" s="1017"/>
      <c r="EH101" s="1017"/>
      <c r="EI101" s="606">
        <f t="shared" ref="EI101:EI102" si="24">EB101</f>
        <v>3.3333333333333335E-5</v>
      </c>
      <c r="EJ101" s="38">
        <f>EI$101*EJ$44</f>
        <v>0.28177725243541968</v>
      </c>
      <c r="EL101" s="155" t="s">
        <v>23</v>
      </c>
      <c r="EM101" s="1017" t="s">
        <v>110</v>
      </c>
      <c r="EN101" s="1017"/>
      <c r="EO101" s="1017"/>
      <c r="EP101" s="606">
        <f>DU101</f>
        <v>3.3333333333333335E-5</v>
      </c>
      <c r="EQ101" s="38">
        <f>EP$101*EQ$44</f>
        <v>0.28177725243541968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13"/>
        <v>61.690909090909081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14"/>
        <v>63.208505454545438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5"/>
        <v>63.208505454545438</v>
      </c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6"/>
        <v>231.76451999999998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7"/>
        <v>63.208505454545438</v>
      </c>
      <c r="AI102" s="215"/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8"/>
        <v>65.610428661818176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9"/>
        <v>240.57157175999998</v>
      </c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20"/>
        <v>249.68923432970396</v>
      </c>
      <c r="BD102" s="159"/>
      <c r="BE102" s="155" t="s">
        <v>24</v>
      </c>
      <c r="BF102" s="1017" t="s">
        <v>111</v>
      </c>
      <c r="BG102" s="1017"/>
      <c r="BH102" s="1017"/>
      <c r="BI102" s="112">
        <f>(0.08*0.4*0.9)*(1+(5/56)+(5/56)+(5/56/3))</f>
        <v>3.4799999999999998E-2</v>
      </c>
      <c r="BJ102" s="38">
        <f t="shared" si="21"/>
        <v>249.68906039999999</v>
      </c>
      <c r="BK102" s="540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249.68923432970396</v>
      </c>
      <c r="BR102" s="22"/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260.60065386991204</v>
      </c>
      <c r="BY102" s="22"/>
      <c r="CA102" s="155" t="s">
        <v>24</v>
      </c>
      <c r="CB102" s="1017" t="s">
        <v>111</v>
      </c>
      <c r="CC102" s="1017"/>
      <c r="CD102" s="1017"/>
      <c r="CE102" s="1">
        <f>(0.08*0.4*0.9)*(1+(5/56)+(5/56)+(5/56/3))</f>
        <v>3.4799999999999998E-2</v>
      </c>
      <c r="CF102" s="38">
        <f>CE$102*$CF$44</f>
        <v>260.60065386991204</v>
      </c>
      <c r="CG102" s="159"/>
      <c r="CH102" s="10" t="s">
        <v>24</v>
      </c>
      <c r="CI102" s="940" t="s">
        <v>111</v>
      </c>
      <c r="CJ102" s="940"/>
      <c r="CK102" s="940"/>
      <c r="CL102" s="1">
        <f>(0.08*0.4*0.9)*(1+(5/56)+(5/56)+(5/56/3))</f>
        <v>3.4799999999999998E-2</v>
      </c>
      <c r="CM102" s="50">
        <f>CL$102*$CM$44</f>
        <v>260.60047233948001</v>
      </c>
      <c r="CN102" s="22"/>
      <c r="CO102" s="10" t="s">
        <v>24</v>
      </c>
      <c r="CP102" s="940" t="s">
        <v>111</v>
      </c>
      <c r="CQ102" s="940"/>
      <c r="CR102" s="940"/>
      <c r="CS102" s="1">
        <f>(0.08*0.4*0.9)*(1+(5/56)+(5/56)+(5/56/3))</f>
        <v>3.4799999999999998E-2</v>
      </c>
      <c r="CT102" s="50">
        <f>CS$102*$CT$44</f>
        <v>260.60065386991204</v>
      </c>
      <c r="CV102" s="155" t="s">
        <v>24</v>
      </c>
      <c r="CW102" s="1017" t="s">
        <v>111</v>
      </c>
      <c r="CX102" s="1017"/>
      <c r="CY102" s="1017"/>
      <c r="CZ102" s="112">
        <f>(0.08*0.4*0.9)*(1+(5/56)+(5/56)+(5/56/3))</f>
        <v>3.4799999999999998E-2</v>
      </c>
      <c r="DA102" s="38">
        <f>CZ$102*DA$44</f>
        <v>271.48710448668714</v>
      </c>
      <c r="DC102" s="155" t="s">
        <v>24</v>
      </c>
      <c r="DD102" s="1017" t="s">
        <v>111</v>
      </c>
      <c r="DE102" s="1017"/>
      <c r="DF102" s="1017"/>
      <c r="DG102" s="112">
        <f>(0.08*0.4*0.9)*(1+(5/56)+(5/56)+(5/56/3))</f>
        <v>3.4799999999999998E-2</v>
      </c>
      <c r="DH102" s="38">
        <f>DG$102*DH$44</f>
        <v>271.48691537292001</v>
      </c>
      <c r="DJ102" s="155" t="s">
        <v>24</v>
      </c>
      <c r="DK102" s="1017" t="s">
        <v>111</v>
      </c>
      <c r="DL102" s="1017"/>
      <c r="DM102" s="1017"/>
      <c r="DN102" s="112">
        <f>(0.08*0.4*0.9)*(1+(5/56)+(5/56)+(5/56/3))</f>
        <v>3.4799999999999998E-2</v>
      </c>
      <c r="DO102" s="38">
        <f>DN$102*DO$44</f>
        <v>283.2422988085674</v>
      </c>
      <c r="DQ102" s="155" t="s">
        <v>24</v>
      </c>
      <c r="DR102" s="1017" t="s">
        <v>111</v>
      </c>
      <c r="DS102" s="1017"/>
      <c r="DT102" s="1017"/>
      <c r="DU102" s="606">
        <f t="shared" si="22"/>
        <v>3.4799999999999998E-2</v>
      </c>
      <c r="DV102" s="38">
        <f>DU$102*DV$44</f>
        <v>283.2422988085674</v>
      </c>
      <c r="DW102" s="159"/>
      <c r="DX102" s="155" t="s">
        <v>24</v>
      </c>
      <c r="DY102" s="1017" t="s">
        <v>111</v>
      </c>
      <c r="DZ102" s="1017"/>
      <c r="EA102" s="1017"/>
      <c r="EB102" s="606">
        <f t="shared" si="23"/>
        <v>3.4799999999999998E-2</v>
      </c>
      <c r="EC102" s="38">
        <f>EB$102*EC$44</f>
        <v>283.2422988085674</v>
      </c>
      <c r="ED102" s="159"/>
      <c r="EE102" s="155" t="s">
        <v>24</v>
      </c>
      <c r="EF102" s="1017" t="s">
        <v>111</v>
      </c>
      <c r="EG102" s="1017"/>
      <c r="EH102" s="1017"/>
      <c r="EI102" s="606">
        <f t="shared" si="24"/>
        <v>3.4799999999999998E-2</v>
      </c>
      <c r="EJ102" s="38">
        <f>EI$102*EJ$44</f>
        <v>294.17545154257812</v>
      </c>
      <c r="EL102" s="155" t="s">
        <v>24</v>
      </c>
      <c r="EM102" s="1017" t="s">
        <v>111</v>
      </c>
      <c r="EN102" s="1017"/>
      <c r="EO102" s="1017"/>
      <c r="EP102" s="112">
        <f>DU102</f>
        <v>3.4799999999999998E-2</v>
      </c>
      <c r="EQ102" s="38">
        <f>EP$102*EQ$44</f>
        <v>294.17545154257812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13"/>
        <v>34.469696969696969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14"/>
        <v>35.31765151515151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5"/>
        <v>3.5317651515151511</v>
      </c>
      <c r="V103" s="155" t="s">
        <v>25</v>
      </c>
      <c r="W103" s="1017" t="s">
        <v>112</v>
      </c>
      <c r="X103" s="1017"/>
      <c r="Y103" s="1017"/>
      <c r="Z103" s="382">
        <f>L103*10%</f>
        <v>1.9444444444444446E-3</v>
      </c>
      <c r="AA103" s="38">
        <f t="shared" si="16"/>
        <v>12.949805555555557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7"/>
        <v>35.31765151515151</v>
      </c>
      <c r="AI103" s="215"/>
      <c r="AJ103" s="155" t="s">
        <v>25</v>
      </c>
      <c r="AK103" s="1017" t="s">
        <v>112</v>
      </c>
      <c r="AL103" s="1017"/>
      <c r="AM103" s="1017"/>
      <c r="AN103" s="112">
        <f>(7/30)/12</f>
        <v>1.9444444444444445E-2</v>
      </c>
      <c r="AO103" s="38">
        <f t="shared" si="18"/>
        <v>36.659722272727272</v>
      </c>
      <c r="AQ103" s="155" t="s">
        <v>25</v>
      </c>
      <c r="AR103" s="1017" t="s">
        <v>112</v>
      </c>
      <c r="AS103" s="1017"/>
      <c r="AT103" s="1017"/>
      <c r="AU103" s="383">
        <f>AG103*10%</f>
        <v>1.9444444444444446E-3</v>
      </c>
      <c r="AV103" s="38">
        <f t="shared" si="19"/>
        <v>13.441898166666668</v>
      </c>
      <c r="AX103" s="155" t="s">
        <v>25</v>
      </c>
      <c r="AY103" s="1017" t="s">
        <v>112</v>
      </c>
      <c r="AZ103" s="1017"/>
      <c r="BA103" s="1017"/>
      <c r="BB103" s="382">
        <f>AN103*10%</f>
        <v>1.9444444444444446E-3</v>
      </c>
      <c r="BC103" s="38">
        <f t="shared" si="20"/>
        <v>13.951346107183333</v>
      </c>
      <c r="BD103" s="159"/>
      <c r="BE103" s="155" t="s">
        <v>25</v>
      </c>
      <c r="BF103" s="1017" t="s">
        <v>112</v>
      </c>
      <c r="BG103" s="1017"/>
      <c r="BH103" s="1017"/>
      <c r="BI103" s="383">
        <f>(7/30)/12/10</f>
        <v>1.9444444444444444E-3</v>
      </c>
      <c r="BJ103" s="38">
        <f t="shared" si="21"/>
        <v>13.951336388888889</v>
      </c>
      <c r="BK103" s="540"/>
      <c r="BL103" s="10" t="s">
        <v>25</v>
      </c>
      <c r="BM103" s="940" t="s">
        <v>112</v>
      </c>
      <c r="BN103" s="940"/>
      <c r="BO103" s="940"/>
      <c r="BP103" s="606">
        <f>AG103*10%</f>
        <v>1.9444444444444446E-3</v>
      </c>
      <c r="BQ103" s="50">
        <f>BP$103*BQ$44</f>
        <v>13.951346107183333</v>
      </c>
      <c r="BR103" s="22"/>
      <c r="BS103" s="10" t="s">
        <v>25</v>
      </c>
      <c r="BT103" s="940" t="s">
        <v>112</v>
      </c>
      <c r="BU103" s="940"/>
      <c r="BV103" s="940"/>
      <c r="BW103" s="606">
        <f>AG$103*10%</f>
        <v>1.9444444444444446E-3</v>
      </c>
      <c r="BX103" s="50">
        <f>BW$103*BX$44</f>
        <v>14.561019932067246</v>
      </c>
      <c r="BY103" s="22"/>
      <c r="CA103" s="155" t="s">
        <v>25</v>
      </c>
      <c r="CB103" s="1017" t="s">
        <v>112</v>
      </c>
      <c r="CC103" s="1017"/>
      <c r="CD103" s="1017"/>
      <c r="CE103" s="606">
        <f>(7/30)/12/10</f>
        <v>1.9444444444444444E-3</v>
      </c>
      <c r="CF103" s="38">
        <f>CE$103*$CF$44</f>
        <v>14.561019932067245</v>
      </c>
      <c r="CG103" s="159"/>
      <c r="CH103" s="10" t="s">
        <v>25</v>
      </c>
      <c r="CI103" s="940" t="s">
        <v>112</v>
      </c>
      <c r="CJ103" s="940"/>
      <c r="CK103" s="940"/>
      <c r="CL103" s="606">
        <f>AN$103*10%</f>
        <v>1.9444444444444446E-3</v>
      </c>
      <c r="CM103" s="50">
        <f>CL$103*$CM$44</f>
        <v>14.561009789083336</v>
      </c>
      <c r="CN103" s="22"/>
      <c r="CO103" s="10" t="s">
        <v>25</v>
      </c>
      <c r="CP103" s="940" t="s">
        <v>112</v>
      </c>
      <c r="CQ103" s="940"/>
      <c r="CR103" s="940"/>
      <c r="CS103" s="606">
        <f>AN$103*10%</f>
        <v>1.9444444444444446E-3</v>
      </c>
      <c r="CT103" s="50">
        <f>CS$103*$CT$44</f>
        <v>14.561019932067246</v>
      </c>
      <c r="CV103" s="155" t="s">
        <v>25</v>
      </c>
      <c r="CW103" s="1017" t="s">
        <v>112</v>
      </c>
      <c r="CX103" s="1017"/>
      <c r="CY103" s="1017"/>
      <c r="CZ103" s="606">
        <f>(7/30)/12/10</f>
        <v>1.9444444444444444E-3</v>
      </c>
      <c r="DA103" s="38">
        <f>CZ$103*DA$44</f>
        <v>15.16929862234044</v>
      </c>
      <c r="DC103" s="155" t="s">
        <v>25</v>
      </c>
      <c r="DD103" s="1017" t="s">
        <v>112</v>
      </c>
      <c r="DE103" s="1017"/>
      <c r="DF103" s="1017"/>
      <c r="DG103" s="606">
        <f>(7/30)/12/10</f>
        <v>1.9444444444444444E-3</v>
      </c>
      <c r="DH103" s="38">
        <f>DG$103*DH$44</f>
        <v>15.169288055638889</v>
      </c>
      <c r="DJ103" s="155" t="s">
        <v>25</v>
      </c>
      <c r="DK103" s="1017" t="s">
        <v>112</v>
      </c>
      <c r="DL103" s="1017"/>
      <c r="DM103" s="1017"/>
      <c r="DN103" s="606">
        <f>(7/30)/12/10</f>
        <v>1.9444444444444444E-3</v>
      </c>
      <c r="DO103" s="38">
        <f>DN$103*DO$44</f>
        <v>15.826118228448053</v>
      </c>
      <c r="DQ103" s="155" t="s">
        <v>25</v>
      </c>
      <c r="DR103" s="1017" t="s">
        <v>112</v>
      </c>
      <c r="DS103" s="1017"/>
      <c r="DT103" s="1017"/>
      <c r="DU103" s="606">
        <f>(3/60*(7/30)/12)+ 7/30/12/10</f>
        <v>2.9166666666666668E-3</v>
      </c>
      <c r="DV103" s="38">
        <f>DU$103*DV$44</f>
        <v>23.739177342672082</v>
      </c>
      <c r="DW103" s="159"/>
      <c r="DX103" s="155" t="s">
        <v>25</v>
      </c>
      <c r="DY103" s="1017" t="s">
        <v>112</v>
      </c>
      <c r="DZ103" s="1017"/>
      <c r="EA103" s="1017"/>
      <c r="EB103" s="606">
        <f>(3/60*(7/30)/12)+ 7/30/12/10</f>
        <v>2.9166666666666668E-3</v>
      </c>
      <c r="EC103" s="38">
        <f>EB$103*EC$44</f>
        <v>23.739177342672082</v>
      </c>
      <c r="ED103" s="159"/>
      <c r="EE103" s="155" t="s">
        <v>25</v>
      </c>
      <c r="EF103" s="1017" t="s">
        <v>112</v>
      </c>
      <c r="EG103" s="1017"/>
      <c r="EH103" s="1017"/>
      <c r="EI103" s="606">
        <f>(3/60*(7/30)/12)+ 7/30/12/10</f>
        <v>2.9166666666666668E-3</v>
      </c>
      <c r="EJ103" s="38">
        <f>EI$103*EJ$44</f>
        <v>24.655509588099221</v>
      </c>
      <c r="EL103" s="155" t="s">
        <v>25</v>
      </c>
      <c r="EM103" s="1017" t="s">
        <v>112</v>
      </c>
      <c r="EN103" s="1017"/>
      <c r="EO103" s="1017"/>
      <c r="EP103" s="383">
        <f>(7/30)/12/10</f>
        <v>1.9444444444444444E-3</v>
      </c>
      <c r="EQ103" s="38">
        <f>EP$103*EQ$44</f>
        <v>16.437006392066145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13"/>
        <v>5.7495454545454541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14"/>
        <v>5.8909842727272714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5"/>
        <v>0.58909842727272721</v>
      </c>
      <c r="V104" s="155" t="s">
        <v>32</v>
      </c>
      <c r="W104" s="1017" t="s">
        <v>129</v>
      </c>
      <c r="X104" s="1017"/>
      <c r="Y104" s="1017"/>
      <c r="Z104" s="382">
        <f>Z103*Z70</f>
        <v>3.2433333333333337E-4</v>
      </c>
      <c r="AA104" s="38">
        <f t="shared" si="16"/>
        <v>2.1600275666666668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7"/>
        <v>5.8909842727272714</v>
      </c>
      <c r="AI104" s="215"/>
      <c r="AJ104" s="155" t="s">
        <v>32</v>
      </c>
      <c r="AK104" s="1017" t="s">
        <v>129</v>
      </c>
      <c r="AL104" s="1017"/>
      <c r="AM104" s="1017"/>
      <c r="AN104" s="112">
        <f>AN103*AN70</f>
        <v>3.2433333333333333E-3</v>
      </c>
      <c r="AO104" s="38">
        <f t="shared" si="18"/>
        <v>6.1148416750909087</v>
      </c>
      <c r="AQ104" s="155" t="s">
        <v>32</v>
      </c>
      <c r="AR104" s="1017" t="s">
        <v>129</v>
      </c>
      <c r="AS104" s="1017"/>
      <c r="AT104" s="1017"/>
      <c r="AU104" s="383">
        <f>AU103*AU70</f>
        <v>3.2433333333333337E-4</v>
      </c>
      <c r="AV104" s="38">
        <f t="shared" si="19"/>
        <v>2.2421086142000002</v>
      </c>
      <c r="AX104" s="155" t="s">
        <v>32</v>
      </c>
      <c r="AY104" s="1017" t="s">
        <v>129</v>
      </c>
      <c r="AZ104" s="1017"/>
      <c r="BA104" s="1017"/>
      <c r="BB104" s="382">
        <f>BB103*BB70</f>
        <v>3.2433333333333337E-4</v>
      </c>
      <c r="BC104" s="38">
        <f t="shared" si="20"/>
        <v>2.3270845306781802</v>
      </c>
      <c r="BD104" s="159"/>
      <c r="BE104" s="155" t="s">
        <v>32</v>
      </c>
      <c r="BF104" s="1017" t="s">
        <v>129</v>
      </c>
      <c r="BG104" s="1017"/>
      <c r="BH104" s="1017"/>
      <c r="BI104" s="383">
        <f>BI103*BI70</f>
        <v>3.2433333333333332E-4</v>
      </c>
      <c r="BJ104" s="38">
        <f t="shared" si="21"/>
        <v>2.3270829096666668</v>
      </c>
      <c r="BK104" s="540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2.3270845306781802</v>
      </c>
      <c r="BR104" s="22"/>
      <c r="BS104" s="10" t="s">
        <v>32</v>
      </c>
      <c r="BT104" s="940" t="s">
        <v>129</v>
      </c>
      <c r="BU104" s="940"/>
      <c r="BV104" s="940"/>
      <c r="BW104" s="606">
        <f>BW$103*BW70</f>
        <v>3.2433333333333337E-4</v>
      </c>
      <c r="BX104" s="50">
        <f>BW$104*BX$44</f>
        <v>2.4287781246688169</v>
      </c>
      <c r="BY104" s="22"/>
      <c r="CA104" s="155" t="s">
        <v>32</v>
      </c>
      <c r="CB104" s="1017" t="s">
        <v>129</v>
      </c>
      <c r="CC104" s="1017"/>
      <c r="CD104" s="1017"/>
      <c r="CE104" s="606">
        <f>CE103*CE70</f>
        <v>3.2433333333333332E-4</v>
      </c>
      <c r="CF104" s="38">
        <f>CE$104*$CF$44</f>
        <v>2.4287781246688165</v>
      </c>
      <c r="CG104" s="159"/>
      <c r="CH104" s="10" t="s">
        <v>32</v>
      </c>
      <c r="CI104" s="940" t="s">
        <v>129</v>
      </c>
      <c r="CJ104" s="940"/>
      <c r="CK104" s="940"/>
      <c r="CL104" s="606">
        <f>CL$103*CL70</f>
        <v>3.2433333333333337E-4</v>
      </c>
      <c r="CM104" s="50">
        <f>CL$104*$CM$44</f>
        <v>2.4287764328191006</v>
      </c>
      <c r="CN104" s="22"/>
      <c r="CO104" s="10" t="s">
        <v>32</v>
      </c>
      <c r="CP104" s="940" t="s">
        <v>129</v>
      </c>
      <c r="CQ104" s="940"/>
      <c r="CR104" s="940"/>
      <c r="CS104" s="606">
        <f>CS$103*CS70</f>
        <v>3.2433333333333337E-4</v>
      </c>
      <c r="CT104" s="50">
        <f>CS$104*$CT$44</f>
        <v>2.4287781246688169</v>
      </c>
      <c r="CV104" s="155" t="s">
        <v>32</v>
      </c>
      <c r="CW104" s="1017" t="s">
        <v>129</v>
      </c>
      <c r="CX104" s="1017"/>
      <c r="CY104" s="1017"/>
      <c r="CZ104" s="606">
        <f>CZ103*CZ70</f>
        <v>3.2433333333333332E-4</v>
      </c>
      <c r="DA104" s="38">
        <f>CZ$104*DA$44</f>
        <v>2.5302390102063854</v>
      </c>
      <c r="DC104" s="155" t="s">
        <v>32</v>
      </c>
      <c r="DD104" s="1017" t="s">
        <v>129</v>
      </c>
      <c r="DE104" s="1017"/>
      <c r="DF104" s="1017"/>
      <c r="DG104" s="606">
        <f>DG103*DG70</f>
        <v>3.2433333333333332E-4</v>
      </c>
      <c r="DH104" s="38">
        <f>DG$104*DH$44</f>
        <v>2.5302372476805668</v>
      </c>
      <c r="DJ104" s="155" t="s">
        <v>32</v>
      </c>
      <c r="DK104" s="1017" t="s">
        <v>129</v>
      </c>
      <c r="DL104" s="1017"/>
      <c r="DM104" s="1017"/>
      <c r="DN104" s="606">
        <f>DN103*DN70</f>
        <v>3.2433333333333332E-4</v>
      </c>
      <c r="DO104" s="38">
        <f>DN$104*DO$44</f>
        <v>2.639796520505135</v>
      </c>
      <c r="DQ104" s="155" t="s">
        <v>32</v>
      </c>
      <c r="DR104" s="1017" t="s">
        <v>129</v>
      </c>
      <c r="DS104" s="1017"/>
      <c r="DT104" s="1017"/>
      <c r="DU104" s="606">
        <f>DU103*DU70</f>
        <v>4.8650000000000001E-4</v>
      </c>
      <c r="DV104" s="38">
        <f>DU$104*DV$44</f>
        <v>3.9596947807577028</v>
      </c>
      <c r="DW104" s="159"/>
      <c r="DX104" s="155" t="s">
        <v>32</v>
      </c>
      <c r="DY104" s="1017" t="s">
        <v>129</v>
      </c>
      <c r="DZ104" s="1017"/>
      <c r="EA104" s="1017"/>
      <c r="EB104" s="606">
        <f>EB103*EB70</f>
        <v>4.8650000000000001E-4</v>
      </c>
      <c r="EC104" s="38">
        <f>EB$104*EC$44</f>
        <v>3.9596947807577028</v>
      </c>
      <c r="ED104" s="159"/>
      <c r="EE104" s="155" t="s">
        <v>32</v>
      </c>
      <c r="EF104" s="1017" t="s">
        <v>129</v>
      </c>
      <c r="EG104" s="1017"/>
      <c r="EH104" s="1017"/>
      <c r="EI104" s="606">
        <f>EI103*EI70</f>
        <v>4.8650000000000001E-4</v>
      </c>
      <c r="EJ104" s="38">
        <f>EI$104*EJ$44</f>
        <v>4.1125389992949497</v>
      </c>
      <c r="EL104" s="155" t="s">
        <v>32</v>
      </c>
      <c r="EM104" s="1017" t="s">
        <v>129</v>
      </c>
      <c r="EN104" s="1017"/>
      <c r="EO104" s="1017"/>
      <c r="EP104" s="606">
        <f>EP103*EP70</f>
        <v>3.2433333333333332E-4</v>
      </c>
      <c r="EQ104" s="38">
        <f>EP$104*EQ$44</f>
        <v>2.741692666196633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13"/>
        <v>9.2181818181818169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14"/>
        <v>9.4449490909090894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5"/>
        <v>9.4449490909090894</v>
      </c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6"/>
        <v>34.631479999999996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7"/>
        <v>9.4449490909090894</v>
      </c>
      <c r="AI105" s="215"/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8"/>
        <v>9.8038571563636356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9"/>
        <v>35.94747624</v>
      </c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20"/>
        <v>37.309885589495998</v>
      </c>
      <c r="BD105" s="159"/>
      <c r="BE105" s="155" t="s">
        <v>33</v>
      </c>
      <c r="BF105" s="1018" t="s">
        <v>113</v>
      </c>
      <c r="BG105" s="1019"/>
      <c r="BH105" s="1020"/>
      <c r="BI105" s="112">
        <v>5.1999999999999998E-3</v>
      </c>
      <c r="BJ105" s="38">
        <f t="shared" si="21"/>
        <v>37.309859599999996</v>
      </c>
      <c r="BK105" s="540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37.309885589495998</v>
      </c>
      <c r="BR105" s="22"/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38.940327589756976</v>
      </c>
      <c r="BY105" s="22"/>
      <c r="CA105" s="155" t="s">
        <v>33</v>
      </c>
      <c r="CB105" s="1018" t="s">
        <v>113</v>
      </c>
      <c r="CC105" s="1019"/>
      <c r="CD105" s="1020"/>
      <c r="CE105" s="1">
        <v>5.1999999999999998E-3</v>
      </c>
      <c r="CF105" s="38">
        <f>CE$105*$CF$44</f>
        <v>38.940327589756976</v>
      </c>
      <c r="CG105" s="159"/>
      <c r="CH105" s="10" t="s">
        <v>33</v>
      </c>
      <c r="CI105" s="916" t="s">
        <v>113</v>
      </c>
      <c r="CJ105" s="917"/>
      <c r="CK105" s="918"/>
      <c r="CL105" s="1">
        <v>5.1999999999999998E-3</v>
      </c>
      <c r="CM105" s="50">
        <f>CL$105*$CM$44</f>
        <v>38.940300464520007</v>
      </c>
      <c r="CN105" s="22"/>
      <c r="CO105" s="10" t="s">
        <v>33</v>
      </c>
      <c r="CP105" s="916" t="s">
        <v>113</v>
      </c>
      <c r="CQ105" s="917"/>
      <c r="CR105" s="918"/>
      <c r="CS105" s="1">
        <v>5.1999999999999998E-3</v>
      </c>
      <c r="CT105" s="50">
        <f>CS$105*$CT$44</f>
        <v>38.940327589756976</v>
      </c>
      <c r="CV105" s="155" t="s">
        <v>33</v>
      </c>
      <c r="CW105" s="1018" t="s">
        <v>113</v>
      </c>
      <c r="CX105" s="1019"/>
      <c r="CY105" s="1020"/>
      <c r="CZ105" s="112">
        <v>5.1999999999999998E-3</v>
      </c>
      <c r="DA105" s="38">
        <f>CZ$105*DA$44</f>
        <v>40.567038601459004</v>
      </c>
      <c r="DC105" s="155" t="s">
        <v>33</v>
      </c>
      <c r="DD105" s="1018" t="s">
        <v>113</v>
      </c>
      <c r="DE105" s="1019"/>
      <c r="DF105" s="1020"/>
      <c r="DG105" s="112">
        <v>5.1999999999999998E-3</v>
      </c>
      <c r="DH105" s="38">
        <f>DG$105*DH$44</f>
        <v>40.56701034308</v>
      </c>
      <c r="DJ105" s="155" t="s">
        <v>33</v>
      </c>
      <c r="DK105" s="1018" t="s">
        <v>113</v>
      </c>
      <c r="DL105" s="1019"/>
      <c r="DM105" s="1020"/>
      <c r="DN105" s="112">
        <v>5.1999999999999998E-3</v>
      </c>
      <c r="DO105" s="38">
        <f>DN$105*DO$44</f>
        <v>42.323561890935366</v>
      </c>
      <c r="DQ105" s="155" t="s">
        <v>33</v>
      </c>
      <c r="DR105" s="1018" t="s">
        <v>113</v>
      </c>
      <c r="DS105" s="1019"/>
      <c r="DT105" s="1020"/>
      <c r="DU105" s="606">
        <f t="shared" si="22"/>
        <v>5.1999999999999998E-3</v>
      </c>
      <c r="DV105" s="38">
        <f>DU$105*DV$44</f>
        <v>42.323561890935366</v>
      </c>
      <c r="DW105" s="159"/>
      <c r="DX105" s="155" t="s">
        <v>33</v>
      </c>
      <c r="DY105" s="1018" t="s">
        <v>113</v>
      </c>
      <c r="DZ105" s="1019"/>
      <c r="EA105" s="1020"/>
      <c r="EB105" s="606">
        <f t="shared" ref="EB105" si="25">DU105</f>
        <v>5.1999999999999998E-3</v>
      </c>
      <c r="EC105" s="38">
        <f>EB$105*EC$44</f>
        <v>42.323561890935366</v>
      </c>
      <c r="ED105" s="159"/>
      <c r="EE105" s="155" t="s">
        <v>33</v>
      </c>
      <c r="EF105" s="1018" t="s">
        <v>113</v>
      </c>
      <c r="EG105" s="1019"/>
      <c r="EH105" s="1020"/>
      <c r="EI105" s="606">
        <f t="shared" ref="EI105" si="26">EB105</f>
        <v>5.1999999999999998E-3</v>
      </c>
      <c r="EJ105" s="38">
        <f>EI$105*EJ$44</f>
        <v>43.957251379925466</v>
      </c>
      <c r="EL105" s="155" t="s">
        <v>33</v>
      </c>
      <c r="EM105" s="1018" t="s">
        <v>113</v>
      </c>
      <c r="EN105" s="1019"/>
      <c r="EO105" s="1020"/>
      <c r="EP105" s="112">
        <f>DU105</f>
        <v>5.1999999999999998E-3</v>
      </c>
      <c r="EQ105" s="38">
        <f>EP$105*EQ$44</f>
        <v>43.957251379925466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119.10560606060605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122.03560396969694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77.591669487878775</v>
      </c>
      <c r="V106" s="1021" t="s">
        <v>40</v>
      </c>
      <c r="W106" s="1022"/>
      <c r="X106" s="1022"/>
      <c r="Y106" s="1023"/>
      <c r="Z106" s="115">
        <f>SUM(Z100:Z105)</f>
        <v>4.2718777777777772E-2</v>
      </c>
      <c r="AA106" s="114">
        <f>SUM(AA100:AA105)</f>
        <v>284.50278812222217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122.03560396969694</v>
      </c>
      <c r="AI106" s="215"/>
      <c r="AJ106" s="1021" t="s">
        <v>40</v>
      </c>
      <c r="AK106" s="1022"/>
      <c r="AL106" s="1022"/>
      <c r="AM106" s="1023"/>
      <c r="AN106" s="115">
        <f>SUM(AN100:AN105)</f>
        <v>6.7187777777777777E-2</v>
      </c>
      <c r="AO106" s="114">
        <f>SUM(AO100:AO105)</f>
        <v>126.67295692054546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295.31389407086664</v>
      </c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306.50629065615249</v>
      </c>
      <c r="BD106" s="175"/>
      <c r="BE106" s="1021" t="s">
        <v>40</v>
      </c>
      <c r="BF106" s="1022"/>
      <c r="BG106" s="1022"/>
      <c r="BH106" s="1023"/>
      <c r="BI106" s="115">
        <f>SUM(BI100:BI105)</f>
        <v>4.2718777777777772E-2</v>
      </c>
      <c r="BJ106" s="114">
        <f>SUM(BJ100:BJ105)</f>
        <v>306.50607714855551</v>
      </c>
      <c r="BK106" s="543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306.50629065615249</v>
      </c>
      <c r="BR106" s="40"/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319.90061555782637</v>
      </c>
      <c r="BY106" s="40"/>
      <c r="CA106" s="1021" t="s">
        <v>40</v>
      </c>
      <c r="CB106" s="1022"/>
      <c r="CC106" s="1022"/>
      <c r="CD106" s="1023"/>
      <c r="CE106" s="115">
        <f>SUM(CE100:CE105)</f>
        <v>4.2718777777777772E-2</v>
      </c>
      <c r="CF106" s="114">
        <f>SUM(CF$100:CF$105)</f>
        <v>319.90061555782637</v>
      </c>
      <c r="CG106" s="175"/>
      <c r="CH106" s="922" t="s">
        <v>40</v>
      </c>
      <c r="CI106" s="923"/>
      <c r="CJ106" s="923"/>
      <c r="CK106" s="924"/>
      <c r="CL106" s="8">
        <f>SUM(CL100:CL105)</f>
        <v>4.2718777777777772E-2</v>
      </c>
      <c r="CM106" s="11">
        <f>SUM(CM$100:CM$105)</f>
        <v>319.90039271994749</v>
      </c>
      <c r="CN106" s="40"/>
      <c r="CO106" s="922" t="s">
        <v>40</v>
      </c>
      <c r="CP106" s="923"/>
      <c r="CQ106" s="923"/>
      <c r="CR106" s="924"/>
      <c r="CS106" s="8">
        <f>SUM(CS100:CS105)</f>
        <v>4.2718777777777772E-2</v>
      </c>
      <c r="CT106" s="11">
        <f>SUM(CT$100:CT$105)</f>
        <v>319.90061555782637</v>
      </c>
      <c r="CV106" s="1021" t="s">
        <v>40</v>
      </c>
      <c r="CW106" s="1022"/>
      <c r="CX106" s="1022"/>
      <c r="CY106" s="1023"/>
      <c r="CZ106" s="115">
        <f>SUM(CZ100:CZ105)</f>
        <v>4.2718777777777772E-2</v>
      </c>
      <c r="DA106" s="114">
        <f>SUM(DA$100:DA$105)</f>
        <v>333.26428983043462</v>
      </c>
      <c r="DC106" s="1021" t="s">
        <v>40</v>
      </c>
      <c r="DD106" s="1022"/>
      <c r="DE106" s="1022"/>
      <c r="DF106" s="1023"/>
      <c r="DG106" s="115">
        <f>SUM(DG100:DG105)</f>
        <v>4.2718777777777772E-2</v>
      </c>
      <c r="DH106" s="114">
        <f>SUM(DH$100:DH$105)</f>
        <v>333.26405768362451</v>
      </c>
      <c r="DJ106" s="1021" t="s">
        <v>40</v>
      </c>
      <c r="DK106" s="1022"/>
      <c r="DL106" s="1022"/>
      <c r="DM106" s="1023"/>
      <c r="DN106" s="115">
        <f>SUM(DN100:DN105)</f>
        <v>4.2718777777777772E-2</v>
      </c>
      <c r="DO106" s="114">
        <f>SUM(DO$100:DO$105)</f>
        <v>347.69439138132532</v>
      </c>
      <c r="DQ106" s="1021" t="s">
        <v>40</v>
      </c>
      <c r="DR106" s="1022"/>
      <c r="DS106" s="1022"/>
      <c r="DT106" s="1023"/>
      <c r="DU106" s="115">
        <f>SUM(DU$100:DU$105)</f>
        <v>4.3853166666666665E-2</v>
      </c>
      <c r="DV106" s="114">
        <f>SUM(DV$100:DV$105)</f>
        <v>356.92734875580197</v>
      </c>
      <c r="DW106" s="175"/>
      <c r="DX106" s="1021" t="s">
        <v>40</v>
      </c>
      <c r="DY106" s="1022"/>
      <c r="DZ106" s="1022"/>
      <c r="EA106" s="1023"/>
      <c r="EB106" s="115">
        <f>SUM(EB$100:EB$105)</f>
        <v>4.3853166666666665E-2</v>
      </c>
      <c r="EC106" s="114">
        <f>SUM(EC$100:EC$105)</f>
        <v>356.92734875580197</v>
      </c>
      <c r="ED106" s="175"/>
      <c r="EE106" s="1021" t="s">
        <v>40</v>
      </c>
      <c r="EF106" s="1022"/>
      <c r="EG106" s="1022"/>
      <c r="EH106" s="1023"/>
      <c r="EI106" s="115">
        <f>SUM(EI$100:EI$105)</f>
        <v>4.3853166666666665E-2</v>
      </c>
      <c r="EJ106" s="114">
        <f>SUM(EJ$100:EJ$105)</f>
        <v>370.70474441777594</v>
      </c>
      <c r="EL106" s="1021" t="s">
        <v>40</v>
      </c>
      <c r="EM106" s="1022"/>
      <c r="EN106" s="1022"/>
      <c r="EO106" s="1023"/>
      <c r="EP106" s="115">
        <f>SUM(EP$100:EP$105)</f>
        <v>4.2857666666666669E-2</v>
      </c>
      <c r="EQ106" s="114">
        <f>SUM(EQ$100:EQ$105)</f>
        <v>362.28946677379213</v>
      </c>
    </row>
    <row r="107" spans="1:147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V107" s="136"/>
      <c r="W107" s="136"/>
      <c r="X107" s="136"/>
      <c r="Y107" s="136"/>
      <c r="Z107" s="136"/>
      <c r="AA107" s="175"/>
      <c r="AB107" s="215"/>
      <c r="AC107" s="49"/>
      <c r="AD107" s="49"/>
      <c r="AE107" s="49"/>
      <c r="AF107" s="49"/>
      <c r="AG107" s="49"/>
      <c r="AH107" s="40"/>
      <c r="AI107" s="215"/>
      <c r="AJ107" s="49"/>
      <c r="AK107" s="49"/>
      <c r="AL107" s="49"/>
      <c r="AM107" s="49"/>
      <c r="AN107" s="49"/>
      <c r="AO107" s="40"/>
      <c r="AQ107" s="49"/>
      <c r="AR107" s="49"/>
      <c r="AS107" s="49"/>
      <c r="AT107" s="49"/>
      <c r="AU107" s="49"/>
      <c r="AV107" s="40"/>
      <c r="AX107" s="136"/>
      <c r="AY107" s="136"/>
      <c r="AZ107" s="136"/>
      <c r="BA107" s="136"/>
      <c r="BB107" s="136"/>
      <c r="BC107" s="175"/>
      <c r="BD107" s="175"/>
      <c r="BE107" s="136"/>
      <c r="BF107" s="136"/>
      <c r="BG107" s="136"/>
      <c r="BH107" s="136"/>
      <c r="BI107" s="136"/>
      <c r="BJ107" s="175"/>
      <c r="BK107" s="543"/>
      <c r="BL107" s="49"/>
      <c r="BM107" s="49"/>
      <c r="BN107" s="49"/>
      <c r="BO107" s="49"/>
      <c r="BP107" s="49"/>
      <c r="BQ107" s="40"/>
      <c r="BR107" s="40"/>
      <c r="BS107" s="49"/>
      <c r="BT107" s="49"/>
      <c r="BU107" s="49"/>
      <c r="BV107" s="49"/>
      <c r="BW107" s="49"/>
      <c r="BX107" s="40"/>
      <c r="BY107" s="40"/>
      <c r="CA107" s="136"/>
      <c r="CB107" s="136"/>
      <c r="CC107" s="136"/>
      <c r="CD107" s="136"/>
      <c r="CE107" s="136"/>
      <c r="CF107" s="175"/>
      <c r="CG107" s="175"/>
      <c r="CH107" s="49"/>
      <c r="CI107" s="49"/>
      <c r="CJ107" s="49"/>
      <c r="CK107" s="49"/>
      <c r="CL107" s="49"/>
      <c r="CM107" s="40"/>
      <c r="CN107" s="40"/>
      <c r="CO107" s="49"/>
      <c r="CP107" s="49"/>
      <c r="CQ107" s="49"/>
      <c r="CR107" s="49"/>
      <c r="CS107" s="49"/>
      <c r="CT107" s="40"/>
      <c r="CV107" s="136"/>
      <c r="CW107" s="136"/>
      <c r="CX107" s="136"/>
      <c r="CY107" s="136"/>
      <c r="CZ107" s="136"/>
      <c r="DA107" s="175"/>
      <c r="DC107" s="136"/>
      <c r="DD107" s="136"/>
      <c r="DE107" s="136"/>
      <c r="DF107" s="136"/>
      <c r="DG107" s="136"/>
      <c r="DH107" s="175"/>
      <c r="DJ107" s="136"/>
      <c r="DK107" s="136"/>
      <c r="DL107" s="136"/>
      <c r="DM107" s="136"/>
      <c r="DN107" s="136"/>
      <c r="DO107" s="175"/>
      <c r="DQ107" s="136"/>
      <c r="DR107" s="136"/>
      <c r="DS107" s="136"/>
      <c r="DT107" s="136"/>
      <c r="DU107" s="136"/>
      <c r="DV107" s="175"/>
      <c r="DW107" s="175"/>
      <c r="DX107" s="136"/>
      <c r="DY107" s="136"/>
      <c r="DZ107" s="136"/>
      <c r="EA107" s="136"/>
      <c r="EB107" s="136"/>
      <c r="EC107" s="175"/>
      <c r="ED107" s="175"/>
      <c r="EE107" s="136"/>
      <c r="EF107" s="136"/>
      <c r="EG107" s="136"/>
      <c r="EH107" s="136"/>
      <c r="EI107" s="136"/>
      <c r="EJ107" s="175"/>
      <c r="EL107" s="136"/>
      <c r="EM107" s="136"/>
      <c r="EN107" s="136"/>
      <c r="EO107" s="136"/>
      <c r="EP107" s="136"/>
      <c r="EQ107" s="175"/>
    </row>
    <row r="108" spans="1:147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V108" s="136"/>
      <c r="W108" s="136"/>
      <c r="X108" s="136"/>
      <c r="Y108" s="136"/>
      <c r="Z108" s="136"/>
      <c r="AA108" s="175"/>
      <c r="AB108" s="215"/>
      <c r="AC108" s="49"/>
      <c r="AD108" s="49"/>
      <c r="AE108" s="49"/>
      <c r="AF108" s="49"/>
      <c r="AG108" s="49"/>
      <c r="AH108" s="40"/>
      <c r="AI108" s="215"/>
      <c r="AJ108" s="49"/>
      <c r="AK108" s="49"/>
      <c r="AL108" s="49"/>
      <c r="AM108" s="49"/>
      <c r="AN108" s="49"/>
      <c r="AO108" s="40"/>
      <c r="AQ108" s="49"/>
      <c r="AR108" s="49"/>
      <c r="AS108" s="49"/>
      <c r="AT108" s="49"/>
      <c r="AU108" s="49"/>
      <c r="AV108" s="40"/>
      <c r="AX108" s="49"/>
      <c r="AY108" s="49"/>
      <c r="AZ108" s="49"/>
      <c r="BA108" s="49"/>
      <c r="BB108" s="49"/>
      <c r="BC108" s="40"/>
      <c r="BD108" s="175"/>
      <c r="BE108" s="49"/>
      <c r="BF108" s="49"/>
      <c r="BG108" s="49"/>
      <c r="BH108" s="49"/>
      <c r="BI108" s="49"/>
      <c r="BJ108" s="40"/>
      <c r="BK108" s="543"/>
      <c r="BL108" s="49"/>
      <c r="BM108" s="49"/>
      <c r="BN108" s="49"/>
      <c r="BO108" s="49"/>
      <c r="BP108" s="49"/>
      <c r="BQ108" s="40"/>
      <c r="BR108" s="40"/>
      <c r="BS108" s="49"/>
      <c r="BT108" s="49"/>
      <c r="BU108" s="49"/>
      <c r="BV108" s="49"/>
      <c r="BW108" s="49"/>
      <c r="BX108" s="40"/>
      <c r="BY108" s="40"/>
      <c r="CA108" s="49"/>
      <c r="CB108" s="49"/>
      <c r="CC108" s="49"/>
      <c r="CD108" s="49"/>
      <c r="CE108" s="49"/>
      <c r="CF108" s="40"/>
      <c r="CG108" s="40"/>
      <c r="CH108" s="49"/>
      <c r="CI108" s="49"/>
      <c r="CJ108" s="49"/>
      <c r="CK108" s="49"/>
      <c r="CL108" s="49"/>
      <c r="CM108" s="40"/>
      <c r="CN108" s="40"/>
      <c r="CO108" s="49"/>
      <c r="CP108" s="49"/>
      <c r="CQ108" s="49"/>
      <c r="CR108" s="49"/>
      <c r="CS108" s="49"/>
      <c r="CT108" s="40"/>
      <c r="CV108" s="49"/>
      <c r="CW108" s="49"/>
      <c r="CX108" s="49"/>
      <c r="CY108" s="49"/>
      <c r="CZ108" s="49"/>
      <c r="DA108" s="40"/>
      <c r="DC108" s="49"/>
      <c r="DD108" s="49"/>
      <c r="DE108" s="49"/>
      <c r="DF108" s="49"/>
      <c r="DG108" s="49"/>
      <c r="DH108" s="40"/>
      <c r="DJ108" s="49"/>
      <c r="DK108" s="49"/>
      <c r="DL108" s="49"/>
      <c r="DM108" s="49"/>
      <c r="DN108" s="49"/>
      <c r="DO108" s="40"/>
      <c r="DQ108" s="49"/>
      <c r="DR108" s="49"/>
      <c r="DS108" s="49"/>
      <c r="DT108" s="49"/>
      <c r="DU108" s="49"/>
      <c r="DV108" s="40"/>
      <c r="DW108" s="40"/>
      <c r="DX108" s="49"/>
      <c r="DY108" s="49"/>
      <c r="DZ108" s="49"/>
      <c r="EA108" s="49"/>
      <c r="EB108" s="49"/>
      <c r="EC108" s="40"/>
      <c r="ED108" s="40"/>
      <c r="EE108" s="49"/>
      <c r="EF108" s="49"/>
      <c r="EG108" s="49"/>
      <c r="EH108" s="49"/>
      <c r="EI108" s="49"/>
      <c r="EJ108" s="40"/>
      <c r="EL108" s="49"/>
      <c r="EM108" s="49"/>
      <c r="EN108" s="49"/>
      <c r="EO108" s="49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V109" s="1140" t="s">
        <v>114</v>
      </c>
      <c r="W109" s="1140"/>
      <c r="X109" s="1140"/>
      <c r="Y109" s="1140"/>
      <c r="Z109" s="1140"/>
      <c r="AA109" s="1140"/>
      <c r="AB109" s="215"/>
      <c r="AC109" s="925" t="s">
        <v>114</v>
      </c>
      <c r="AD109" s="925"/>
      <c r="AE109" s="925"/>
      <c r="AF109" s="925"/>
      <c r="AG109" s="925"/>
      <c r="AH109" s="925"/>
      <c r="AI109" s="215"/>
      <c r="AJ109" s="925" t="s">
        <v>114</v>
      </c>
      <c r="AK109" s="925"/>
      <c r="AL109" s="925"/>
      <c r="AM109" s="925"/>
      <c r="AN109" s="925"/>
      <c r="AO109" s="925"/>
      <c r="AQ109" s="925" t="s">
        <v>114</v>
      </c>
      <c r="AR109" s="925"/>
      <c r="AS109" s="925"/>
      <c r="AT109" s="925"/>
      <c r="AU109" s="925"/>
      <c r="AV109" s="925"/>
      <c r="AX109" s="925" t="s">
        <v>114</v>
      </c>
      <c r="AY109" s="925"/>
      <c r="AZ109" s="925"/>
      <c r="BA109" s="925"/>
      <c r="BB109" s="925"/>
      <c r="BC109" s="925"/>
      <c r="BD109" s="178"/>
      <c r="BE109" s="925" t="s">
        <v>114</v>
      </c>
      <c r="BF109" s="925"/>
      <c r="BG109" s="925"/>
      <c r="BH109" s="925"/>
      <c r="BI109" s="925"/>
      <c r="BJ109" s="925"/>
      <c r="BK109" s="541"/>
      <c r="BL109" s="925" t="s">
        <v>114</v>
      </c>
      <c r="BM109" s="925"/>
      <c r="BN109" s="925"/>
      <c r="BO109" s="925"/>
      <c r="BP109" s="925"/>
      <c r="BQ109" s="925"/>
      <c r="BR109" s="52"/>
      <c r="BS109" s="925" t="s">
        <v>114</v>
      </c>
      <c r="BT109" s="925"/>
      <c r="BU109" s="925"/>
      <c r="BV109" s="925"/>
      <c r="BW109" s="925"/>
      <c r="BX109" s="925"/>
      <c r="BY109" s="52"/>
      <c r="CA109" s="925" t="s">
        <v>114</v>
      </c>
      <c r="CB109" s="925"/>
      <c r="CC109" s="925"/>
      <c r="CD109" s="925"/>
      <c r="CE109" s="925"/>
      <c r="CF109" s="925"/>
      <c r="CG109" s="52"/>
      <c r="CH109" s="925" t="s">
        <v>114</v>
      </c>
      <c r="CI109" s="925"/>
      <c r="CJ109" s="925"/>
      <c r="CK109" s="925"/>
      <c r="CL109" s="925"/>
      <c r="CM109" s="925"/>
      <c r="CN109" s="52"/>
      <c r="CO109" s="925" t="s">
        <v>114</v>
      </c>
      <c r="CP109" s="925"/>
      <c r="CQ109" s="925"/>
      <c r="CR109" s="925"/>
      <c r="CS109" s="925"/>
      <c r="CT109" s="925"/>
      <c r="CV109" s="925" t="s">
        <v>114</v>
      </c>
      <c r="CW109" s="925"/>
      <c r="CX109" s="925"/>
      <c r="CY109" s="925"/>
      <c r="CZ109" s="925"/>
      <c r="DA109" s="925"/>
      <c r="DC109" s="925" t="s">
        <v>114</v>
      </c>
      <c r="DD109" s="925"/>
      <c r="DE109" s="925"/>
      <c r="DF109" s="925"/>
      <c r="DG109" s="925"/>
      <c r="DH109" s="925"/>
      <c r="DJ109" s="925" t="s">
        <v>114</v>
      </c>
      <c r="DK109" s="925"/>
      <c r="DL109" s="925"/>
      <c r="DM109" s="925"/>
      <c r="DN109" s="925"/>
      <c r="DO109" s="925"/>
      <c r="DQ109" s="925" t="s">
        <v>114</v>
      </c>
      <c r="DR109" s="925"/>
      <c r="DS109" s="925"/>
      <c r="DT109" s="925"/>
      <c r="DU109" s="925"/>
      <c r="DV109" s="925"/>
      <c r="DW109" s="52"/>
      <c r="DX109" s="925" t="s">
        <v>114</v>
      </c>
      <c r="DY109" s="925"/>
      <c r="DZ109" s="925"/>
      <c r="EA109" s="925"/>
      <c r="EB109" s="925"/>
      <c r="EC109" s="925"/>
      <c r="ED109" s="52"/>
      <c r="EE109" s="925" t="s">
        <v>114</v>
      </c>
      <c r="EF109" s="925"/>
      <c r="EG109" s="925"/>
      <c r="EH109" s="925"/>
      <c r="EI109" s="925"/>
      <c r="EJ109" s="925"/>
      <c r="EL109" s="925" t="s">
        <v>114</v>
      </c>
      <c r="EM109" s="925"/>
      <c r="EN109" s="925"/>
      <c r="EO109" s="925"/>
      <c r="EP109" s="925"/>
      <c r="EQ109" s="925"/>
    </row>
    <row r="110" spans="1:147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V110" s="176"/>
      <c r="W110" s="176"/>
      <c r="X110" s="176"/>
      <c r="Y110" s="176"/>
      <c r="Z110" s="176"/>
      <c r="AA110" s="177"/>
      <c r="AB110" s="215"/>
      <c r="AC110" s="41"/>
      <c r="AD110" s="41"/>
      <c r="AE110" s="41"/>
      <c r="AF110" s="41"/>
      <c r="AG110" s="41"/>
      <c r="AH110" s="42"/>
      <c r="AI110" s="215"/>
      <c r="AJ110" s="41"/>
      <c r="AK110" s="41"/>
      <c r="AL110" s="41"/>
      <c r="AM110" s="41"/>
      <c r="AN110" s="41"/>
      <c r="AO110" s="42"/>
      <c r="AQ110" s="41"/>
      <c r="AR110" s="41"/>
      <c r="AS110" s="41"/>
      <c r="AT110" s="41"/>
      <c r="AU110" s="41"/>
      <c r="AV110" s="42"/>
      <c r="AX110" s="41"/>
      <c r="AY110" s="41"/>
      <c r="AZ110" s="41"/>
      <c r="BA110" s="41"/>
      <c r="BB110" s="41"/>
      <c r="BC110" s="42"/>
      <c r="BD110" s="177"/>
      <c r="BE110" s="41"/>
      <c r="BF110" s="41"/>
      <c r="BG110" s="41"/>
      <c r="BH110" s="41"/>
      <c r="BI110" s="41"/>
      <c r="BJ110" s="42"/>
      <c r="BK110" s="549"/>
      <c r="BL110" s="41"/>
      <c r="BM110" s="41"/>
      <c r="BN110" s="41"/>
      <c r="BO110" s="41"/>
      <c r="BP110" s="41"/>
      <c r="BQ110" s="42"/>
      <c r="BR110" s="42"/>
      <c r="BS110" s="41"/>
      <c r="BT110" s="41"/>
      <c r="BU110" s="41"/>
      <c r="BV110" s="41"/>
      <c r="BW110" s="41"/>
      <c r="BX110" s="42"/>
      <c r="BY110" s="42"/>
      <c r="CA110" s="41"/>
      <c r="CB110" s="41"/>
      <c r="CC110" s="41"/>
      <c r="CD110" s="41"/>
      <c r="CE110" s="41"/>
      <c r="CF110" s="42"/>
      <c r="CG110" s="42"/>
      <c r="CH110" s="41"/>
      <c r="CI110" s="41"/>
      <c r="CJ110" s="41"/>
      <c r="CK110" s="41"/>
      <c r="CL110" s="41"/>
      <c r="CM110" s="42"/>
      <c r="CN110" s="42"/>
      <c r="CO110" s="41"/>
      <c r="CP110" s="41"/>
      <c r="CQ110" s="41"/>
      <c r="CR110" s="41"/>
      <c r="CS110" s="41"/>
      <c r="CT110" s="42"/>
      <c r="CV110" s="41"/>
      <c r="CW110" s="41"/>
      <c r="CX110" s="41"/>
      <c r="CY110" s="41"/>
      <c r="CZ110" s="41"/>
      <c r="DA110" s="42"/>
      <c r="DC110" s="41"/>
      <c r="DD110" s="41"/>
      <c r="DE110" s="41"/>
      <c r="DF110" s="41"/>
      <c r="DG110" s="41"/>
      <c r="DH110" s="42"/>
      <c r="DJ110" s="41"/>
      <c r="DK110" s="41"/>
      <c r="DL110" s="41"/>
      <c r="DM110" s="41"/>
      <c r="DN110" s="41"/>
      <c r="DO110" s="42"/>
      <c r="DQ110" s="41"/>
      <c r="DR110" s="41"/>
      <c r="DS110" s="41"/>
      <c r="DT110" s="41"/>
      <c r="DU110" s="41"/>
      <c r="DV110" s="42"/>
      <c r="DW110" s="42"/>
      <c r="DX110" s="41"/>
      <c r="DY110" s="41"/>
      <c r="DZ110" s="41"/>
      <c r="EA110" s="41"/>
      <c r="EB110" s="41"/>
      <c r="EC110" s="42"/>
      <c r="ED110" s="42"/>
      <c r="EE110" s="41"/>
      <c r="EF110" s="41"/>
      <c r="EG110" s="41"/>
      <c r="EH110" s="41"/>
      <c r="EI110" s="41"/>
      <c r="EJ110" s="42"/>
      <c r="EL110" s="41"/>
      <c r="EM110" s="41"/>
      <c r="EN110" s="41"/>
      <c r="EO110" s="41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V111" s="1140" t="s">
        <v>130</v>
      </c>
      <c r="W111" s="1140"/>
      <c r="X111" s="1140"/>
      <c r="Y111" s="1140"/>
      <c r="Z111" s="1140"/>
      <c r="AA111" s="1140"/>
      <c r="AB111" s="215"/>
      <c r="AC111" s="925" t="s">
        <v>130</v>
      </c>
      <c r="AD111" s="925"/>
      <c r="AE111" s="925"/>
      <c r="AF111" s="925"/>
      <c r="AG111" s="925"/>
      <c r="AH111" s="925"/>
      <c r="AI111" s="215"/>
      <c r="AJ111" s="925" t="s">
        <v>130</v>
      </c>
      <c r="AK111" s="925"/>
      <c r="AL111" s="925"/>
      <c r="AM111" s="925"/>
      <c r="AN111" s="925"/>
      <c r="AO111" s="925"/>
      <c r="AQ111" s="925" t="s">
        <v>130</v>
      </c>
      <c r="AR111" s="925"/>
      <c r="AS111" s="925"/>
      <c r="AT111" s="925"/>
      <c r="AU111" s="925"/>
      <c r="AV111" s="925"/>
      <c r="AX111" s="925" t="s">
        <v>130</v>
      </c>
      <c r="AY111" s="925"/>
      <c r="AZ111" s="925"/>
      <c r="BA111" s="925"/>
      <c r="BB111" s="925"/>
      <c r="BC111" s="925"/>
      <c r="BD111" s="178"/>
      <c r="BE111" s="925" t="s">
        <v>130</v>
      </c>
      <c r="BF111" s="925"/>
      <c r="BG111" s="925"/>
      <c r="BH111" s="925"/>
      <c r="BI111" s="925"/>
      <c r="BJ111" s="925"/>
      <c r="BK111" s="541"/>
      <c r="BL111" s="925" t="s">
        <v>130</v>
      </c>
      <c r="BM111" s="925"/>
      <c r="BN111" s="925"/>
      <c r="BO111" s="925"/>
      <c r="BP111" s="925"/>
      <c r="BQ111" s="925"/>
      <c r="BR111" s="52"/>
      <c r="BS111" s="925" t="s">
        <v>130</v>
      </c>
      <c r="BT111" s="925"/>
      <c r="BU111" s="925"/>
      <c r="BV111" s="925"/>
      <c r="BW111" s="925"/>
      <c r="BX111" s="925"/>
      <c r="BY111" s="52"/>
      <c r="CA111" s="925" t="s">
        <v>130</v>
      </c>
      <c r="CB111" s="925"/>
      <c r="CC111" s="925"/>
      <c r="CD111" s="925"/>
      <c r="CE111" s="925"/>
      <c r="CF111" s="925"/>
      <c r="CG111" s="52"/>
      <c r="CH111" s="925" t="s">
        <v>130</v>
      </c>
      <c r="CI111" s="925"/>
      <c r="CJ111" s="925"/>
      <c r="CK111" s="925"/>
      <c r="CL111" s="925"/>
      <c r="CM111" s="925"/>
      <c r="CN111" s="52"/>
      <c r="CO111" s="925" t="s">
        <v>130</v>
      </c>
      <c r="CP111" s="925"/>
      <c r="CQ111" s="925"/>
      <c r="CR111" s="925"/>
      <c r="CS111" s="925"/>
      <c r="CT111" s="925"/>
      <c r="CV111" s="925" t="s">
        <v>130</v>
      </c>
      <c r="CW111" s="925"/>
      <c r="CX111" s="925"/>
      <c r="CY111" s="925"/>
      <c r="CZ111" s="925"/>
      <c r="DA111" s="925"/>
      <c r="DC111" s="925" t="s">
        <v>130</v>
      </c>
      <c r="DD111" s="925"/>
      <c r="DE111" s="925"/>
      <c r="DF111" s="925"/>
      <c r="DG111" s="925"/>
      <c r="DH111" s="925"/>
      <c r="DJ111" s="925" t="s">
        <v>130</v>
      </c>
      <c r="DK111" s="925"/>
      <c r="DL111" s="925"/>
      <c r="DM111" s="925"/>
      <c r="DN111" s="925"/>
      <c r="DO111" s="925"/>
      <c r="DQ111" s="925" t="s">
        <v>130</v>
      </c>
      <c r="DR111" s="925"/>
      <c r="DS111" s="925"/>
      <c r="DT111" s="925"/>
      <c r="DU111" s="925"/>
      <c r="DV111" s="925"/>
      <c r="DW111" s="52"/>
      <c r="DX111" s="925" t="s">
        <v>130</v>
      </c>
      <c r="DY111" s="925"/>
      <c r="DZ111" s="925"/>
      <c r="EA111" s="925"/>
      <c r="EB111" s="925"/>
      <c r="EC111" s="925"/>
      <c r="ED111" s="52"/>
      <c r="EE111" s="925" t="s">
        <v>130</v>
      </c>
      <c r="EF111" s="925"/>
      <c r="EG111" s="925"/>
      <c r="EH111" s="925"/>
      <c r="EI111" s="925"/>
      <c r="EJ111" s="925"/>
      <c r="EL111" s="925" t="s">
        <v>130</v>
      </c>
      <c r="EM111" s="925"/>
      <c r="EN111" s="925"/>
      <c r="EO111" s="925"/>
      <c r="EP111" s="925"/>
      <c r="EQ111" s="925"/>
    </row>
    <row r="112" spans="1:147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V112" s="178"/>
      <c r="W112" s="178"/>
      <c r="X112" s="178"/>
      <c r="Y112" s="178"/>
      <c r="Z112" s="178"/>
      <c r="AA112" s="178"/>
      <c r="AB112" s="215"/>
      <c r="AC112" s="52"/>
      <c r="AD112" s="52"/>
      <c r="AE112" s="52"/>
      <c r="AF112" s="52"/>
      <c r="AG112" s="52"/>
      <c r="AH112" s="52"/>
      <c r="AI112" s="215"/>
      <c r="AJ112" s="52"/>
      <c r="AK112" s="52"/>
      <c r="AL112" s="52"/>
      <c r="AM112" s="52"/>
      <c r="AN112" s="52"/>
      <c r="AO112" s="52"/>
      <c r="AQ112" s="52"/>
      <c r="AR112" s="52"/>
      <c r="AS112" s="52"/>
      <c r="AT112" s="52"/>
      <c r="AU112" s="52"/>
      <c r="AV112" s="52"/>
      <c r="AX112" s="52"/>
      <c r="AY112" s="52"/>
      <c r="AZ112" s="52"/>
      <c r="BA112" s="52"/>
      <c r="BB112" s="52"/>
      <c r="BC112" s="52"/>
      <c r="BD112" s="178"/>
      <c r="BE112" s="52"/>
      <c r="BF112" s="52"/>
      <c r="BG112" s="52"/>
      <c r="BH112" s="52"/>
      <c r="BI112" s="52"/>
      <c r="BJ112" s="52"/>
      <c r="BK112" s="541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V112" s="52"/>
      <c r="CW112" s="52"/>
      <c r="CX112" s="52"/>
      <c r="CY112" s="52"/>
      <c r="CZ112" s="52"/>
      <c r="DA112" s="52"/>
      <c r="DC112" s="52"/>
      <c r="DD112" s="52"/>
      <c r="DE112" s="52"/>
      <c r="DF112" s="52"/>
      <c r="DG112" s="52"/>
      <c r="DH112" s="52"/>
      <c r="DJ112" s="52"/>
      <c r="DK112" s="52"/>
      <c r="DL112" s="52"/>
      <c r="DM112" s="52"/>
      <c r="DN112" s="52"/>
      <c r="DO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V113" s="113" t="s">
        <v>39</v>
      </c>
      <c r="W113" s="1141" t="s">
        <v>131</v>
      </c>
      <c r="X113" s="1142"/>
      <c r="Y113" s="1143"/>
      <c r="Z113" s="113" t="s">
        <v>7</v>
      </c>
      <c r="AA113" s="114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I113" s="215"/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51" t="s">
        <v>39</v>
      </c>
      <c r="AR113" s="914" t="s">
        <v>131</v>
      </c>
      <c r="AS113" s="915"/>
      <c r="AT113" s="926"/>
      <c r="AU113" s="51" t="s">
        <v>7</v>
      </c>
      <c r="AV113" s="11" t="s">
        <v>8</v>
      </c>
      <c r="AX113" s="51" t="s">
        <v>39</v>
      </c>
      <c r="AY113" s="914" t="s">
        <v>131</v>
      </c>
      <c r="AZ113" s="915"/>
      <c r="BA113" s="926"/>
      <c r="BB113" s="51" t="s">
        <v>7</v>
      </c>
      <c r="BC113" s="11" t="s">
        <v>8</v>
      </c>
      <c r="BD113" s="175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543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R113" s="40"/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CA113" s="51" t="s">
        <v>39</v>
      </c>
      <c r="CB113" s="914" t="s">
        <v>131</v>
      </c>
      <c r="CC113" s="915"/>
      <c r="CD113" s="926"/>
      <c r="CE113" s="51" t="s">
        <v>7</v>
      </c>
      <c r="CF113" s="11" t="s">
        <v>8</v>
      </c>
      <c r="CG113" s="40"/>
      <c r="CH113" s="51" t="s">
        <v>39</v>
      </c>
      <c r="CI113" s="914" t="s">
        <v>131</v>
      </c>
      <c r="CJ113" s="915"/>
      <c r="CK113" s="926"/>
      <c r="CL113" s="51" t="s">
        <v>7</v>
      </c>
      <c r="CM113" s="11" t="s">
        <v>8</v>
      </c>
      <c r="CN113" s="40"/>
      <c r="CO113" s="51" t="s">
        <v>39</v>
      </c>
      <c r="CP113" s="914" t="s">
        <v>131</v>
      </c>
      <c r="CQ113" s="915"/>
      <c r="CR113" s="926"/>
      <c r="CS113" s="51" t="s">
        <v>7</v>
      </c>
      <c r="CT113" s="11" t="s">
        <v>8</v>
      </c>
      <c r="CV113" s="51" t="s">
        <v>39</v>
      </c>
      <c r="CW113" s="914" t="s">
        <v>131</v>
      </c>
      <c r="CX113" s="915"/>
      <c r="CY113" s="926"/>
      <c r="CZ113" s="51" t="s">
        <v>7</v>
      </c>
      <c r="DA113" s="11" t="s">
        <v>8</v>
      </c>
      <c r="DC113" s="51" t="s">
        <v>39</v>
      </c>
      <c r="DD113" s="914" t="s">
        <v>131</v>
      </c>
      <c r="DE113" s="915"/>
      <c r="DF113" s="926"/>
      <c r="DG113" s="51" t="s">
        <v>7</v>
      </c>
      <c r="DH113" s="11" t="s">
        <v>8</v>
      </c>
      <c r="DJ113" s="51" t="s">
        <v>39</v>
      </c>
      <c r="DK113" s="914" t="s">
        <v>131</v>
      </c>
      <c r="DL113" s="915"/>
      <c r="DM113" s="926"/>
      <c r="DN113" s="51" t="s">
        <v>7</v>
      </c>
      <c r="DO113" s="11" t="s">
        <v>8</v>
      </c>
      <c r="DQ113" s="51" t="s">
        <v>39</v>
      </c>
      <c r="DR113" s="914" t="s">
        <v>131</v>
      </c>
      <c r="DS113" s="915"/>
      <c r="DT113" s="926"/>
      <c r="DU113" s="51" t="s">
        <v>7</v>
      </c>
      <c r="DV113" s="11" t="s">
        <v>8</v>
      </c>
      <c r="DW113" s="40"/>
      <c r="DX113" s="51" t="s">
        <v>39</v>
      </c>
      <c r="DY113" s="914" t="s">
        <v>131</v>
      </c>
      <c r="DZ113" s="915"/>
      <c r="EA113" s="926"/>
      <c r="EB113" s="51" t="s">
        <v>7</v>
      </c>
      <c r="EC113" s="11" t="s">
        <v>8</v>
      </c>
      <c r="ED113" s="40"/>
      <c r="EE113" s="51" t="s">
        <v>39</v>
      </c>
      <c r="EF113" s="914" t="s">
        <v>131</v>
      </c>
      <c r="EG113" s="915"/>
      <c r="EH113" s="926"/>
      <c r="EI113" s="51" t="s">
        <v>7</v>
      </c>
      <c r="EJ113" s="11" t="s">
        <v>8</v>
      </c>
      <c r="EL113" s="51" t="s">
        <v>39</v>
      </c>
      <c r="EM113" s="914" t="s">
        <v>131</v>
      </c>
      <c r="EN113" s="915"/>
      <c r="EO113" s="926"/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27">E114*$F$44</f>
        <v>30.928553421712333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31.689395835886454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31.689395835886454</v>
      </c>
      <c r="V114" s="155" t="s">
        <v>22</v>
      </c>
      <c r="W114" s="1018" t="s">
        <v>132</v>
      </c>
      <c r="X114" s="1019"/>
      <c r="Y114" s="1020"/>
      <c r="Z114" s="112">
        <v>1.7446876289171062E-2</v>
      </c>
      <c r="AA114" s="38">
        <f>Z114*AA$44</f>
        <v>116.19445139825035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31.689395835886454</v>
      </c>
      <c r="AI114" s="215"/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32.893592877650143</v>
      </c>
      <c r="AQ114" s="10" t="s">
        <v>22</v>
      </c>
      <c r="AR114" s="916" t="s">
        <v>132</v>
      </c>
      <c r="AS114" s="917"/>
      <c r="AT114" s="918"/>
      <c r="AU114" s="112">
        <v>1.7446876289171062E-2</v>
      </c>
      <c r="AV114" s="50">
        <f>AU114*AV$44</f>
        <v>120.60984055138387</v>
      </c>
      <c r="AX114" s="10" t="s">
        <v>22</v>
      </c>
      <c r="AY114" s="1018" t="s">
        <v>132</v>
      </c>
      <c r="AZ114" s="1019"/>
      <c r="BA114" s="1020"/>
      <c r="BB114" s="112">
        <v>1.7446876289171062E-2</v>
      </c>
      <c r="BC114" s="50">
        <f>BB114*BC$44</f>
        <v>125.18095350828131</v>
      </c>
      <c r="BD114" s="159"/>
      <c r="BE114" s="10" t="s">
        <v>22</v>
      </c>
      <c r="BF114" s="1018" t="s">
        <v>132</v>
      </c>
      <c r="BG114" s="1019"/>
      <c r="BH114" s="1020"/>
      <c r="BI114" s="112">
        <v>1.7446876289171062E-2</v>
      </c>
      <c r="BJ114" s="50">
        <f>BI114*BJ$44</f>
        <v>125.18086630914256</v>
      </c>
      <c r="BK114" s="540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125.18095350828131</v>
      </c>
      <c r="BR114" s="22"/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130.65136117659321</v>
      </c>
      <c r="BY114" s="22"/>
      <c r="CA114" s="10" t="s">
        <v>22</v>
      </c>
      <c r="CB114" s="1018" t="s">
        <v>132</v>
      </c>
      <c r="CC114" s="1019"/>
      <c r="CD114" s="1020"/>
      <c r="CE114" s="112">
        <v>1.7446876289171062E-2</v>
      </c>
      <c r="CF114" s="50">
        <f>CE$114*$CF$44</f>
        <v>130.65136117659321</v>
      </c>
      <c r="CG114" s="22"/>
      <c r="CH114" s="10" t="s">
        <v>22</v>
      </c>
      <c r="CI114" s="916" t="s">
        <v>132</v>
      </c>
      <c r="CJ114" s="917"/>
      <c r="CK114" s="918"/>
      <c r="CL114" s="1">
        <v>1.7446876289171062E-2</v>
      </c>
      <c r="CM114" s="50">
        <f>CL$114*$CM$44</f>
        <v>130.6512701668521</v>
      </c>
      <c r="CN114" s="22"/>
      <c r="CO114" s="10" t="s">
        <v>22</v>
      </c>
      <c r="CP114" s="916" t="s">
        <v>132</v>
      </c>
      <c r="CQ114" s="917"/>
      <c r="CR114" s="918"/>
      <c r="CS114" s="1">
        <v>1.7446876289171062E-2</v>
      </c>
      <c r="CT114" s="50">
        <f>CS$114*$CT$44</f>
        <v>130.65136117659321</v>
      </c>
      <c r="CV114" s="10" t="s">
        <v>22</v>
      </c>
      <c r="CW114" s="1018" t="s">
        <v>132</v>
      </c>
      <c r="CX114" s="1019"/>
      <c r="CY114" s="1020"/>
      <c r="CZ114" s="112">
        <v>1.7446876289171062E-2</v>
      </c>
      <c r="DA114" s="50">
        <f>CZ$114*DA$44</f>
        <v>136.10925074955429</v>
      </c>
      <c r="DC114" s="10" t="s">
        <v>22</v>
      </c>
      <c r="DD114" s="1018" t="s">
        <v>132</v>
      </c>
      <c r="DE114" s="1019"/>
      <c r="DF114" s="1020"/>
      <c r="DG114" s="112">
        <v>1.7446876289171062E-2</v>
      </c>
      <c r="DH114" s="50">
        <f>DG$114*DH$44</f>
        <v>136.10915593793072</v>
      </c>
      <c r="DJ114" s="10" t="s">
        <v>22</v>
      </c>
      <c r="DK114" s="1018" t="s">
        <v>132</v>
      </c>
      <c r="DL114" s="1019"/>
      <c r="DM114" s="1020"/>
      <c r="DN114" s="112">
        <v>1.7446876289171062E-2</v>
      </c>
      <c r="DO114" s="50">
        <f>DN$114*DO$44</f>
        <v>142.00268239004311</v>
      </c>
      <c r="DQ114" s="10" t="s">
        <v>22</v>
      </c>
      <c r="DR114" s="1018" t="s">
        <v>132</v>
      </c>
      <c r="DS114" s="1019"/>
      <c r="DT114" s="1020"/>
      <c r="DU114" s="112">
        <f>DN114</f>
        <v>1.7446876289171062E-2</v>
      </c>
      <c r="DV114" s="50">
        <f>DU$114*DV$44</f>
        <v>142.00268239004311</v>
      </c>
      <c r="DW114" s="22"/>
      <c r="DX114" s="10" t="s">
        <v>22</v>
      </c>
      <c r="DY114" s="1018" t="s">
        <v>132</v>
      </c>
      <c r="DZ114" s="1019"/>
      <c r="EA114" s="1020"/>
      <c r="EB114" s="112">
        <f>DU114</f>
        <v>1.7446876289171062E-2</v>
      </c>
      <c r="EC114" s="50">
        <f>EB$114*EC$44</f>
        <v>142.00268239004311</v>
      </c>
      <c r="ED114" s="22"/>
      <c r="EE114" s="10" t="s">
        <v>22</v>
      </c>
      <c r="EF114" s="1018" t="s">
        <v>132</v>
      </c>
      <c r="EG114" s="1019"/>
      <c r="EH114" s="1020"/>
      <c r="EI114" s="112">
        <f>EB114</f>
        <v>1.7446876289171062E-2</v>
      </c>
      <c r="EJ114" s="50">
        <f>EI$114*EJ$44</f>
        <v>147.48398593029876</v>
      </c>
      <c r="EL114" s="10" t="s">
        <v>22</v>
      </c>
      <c r="EM114" s="1018" t="s">
        <v>132</v>
      </c>
      <c r="EN114" s="1019"/>
      <c r="EO114" s="1020"/>
      <c r="EP114" s="112">
        <f>DU114</f>
        <v>1.7446876289171062E-2</v>
      </c>
      <c r="EQ114" s="50">
        <f>EP$114*EQ$44</f>
        <v>147.48398593029876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27"/>
        <v>4.8257575757575744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28">L115*M$44</f>
        <v>4.9444712121212104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29">S115*T$44</f>
        <v>0</v>
      </c>
      <c r="V115" s="155" t="s">
        <v>23</v>
      </c>
      <c r="W115" s="1018" t="s">
        <v>133</v>
      </c>
      <c r="X115" s="1019"/>
      <c r="Y115" s="1020"/>
      <c r="Z115" s="112">
        <v>0</v>
      </c>
      <c r="AA115" s="38">
        <f t="shared" ref="AA115:AA119" si="30">Z115*AA$44</f>
        <v>0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31">AG115*AH$44</f>
        <v>4.9444712121212104</v>
      </c>
      <c r="AI115" s="215"/>
      <c r="AJ115" s="10" t="s">
        <v>23</v>
      </c>
      <c r="AK115" s="916" t="s">
        <v>133</v>
      </c>
      <c r="AL115" s="917"/>
      <c r="AM115" s="918"/>
      <c r="AN115" s="112">
        <f>(((1/30)*0.98/12))</f>
        <v>2.7222222222222218E-3</v>
      </c>
      <c r="AO115" s="50">
        <f t="shared" ref="AO115:AO119" si="32">AN115*AO$44</f>
        <v>5.1323611181818176</v>
      </c>
      <c r="AQ115" s="10" t="s">
        <v>23</v>
      </c>
      <c r="AR115" s="916" t="s">
        <v>133</v>
      </c>
      <c r="AS115" s="917"/>
      <c r="AT115" s="918"/>
      <c r="AU115" s="381">
        <v>0</v>
      </c>
      <c r="AV115" s="50">
        <f t="shared" ref="AV115:AV119" si="33">AU115*AV$44</f>
        <v>0</v>
      </c>
      <c r="AX115" s="10" t="s">
        <v>23</v>
      </c>
      <c r="AY115" s="1018" t="s">
        <v>133</v>
      </c>
      <c r="AZ115" s="1019"/>
      <c r="BA115" s="1020"/>
      <c r="BB115" s="112">
        <v>0</v>
      </c>
      <c r="BC115" s="50">
        <f t="shared" ref="BC115:BC119" si="34">BB115*BC$44</f>
        <v>0</v>
      </c>
      <c r="BD115" s="159"/>
      <c r="BE115" s="10" t="s">
        <v>23</v>
      </c>
      <c r="BF115" s="1018" t="s">
        <v>133</v>
      </c>
      <c r="BG115" s="1019"/>
      <c r="BH115" s="1020"/>
      <c r="BI115" s="112">
        <v>0</v>
      </c>
      <c r="BJ115" s="50">
        <f t="shared" ref="BJ115:BJ119" si="35">BI115*BJ$44</f>
        <v>0</v>
      </c>
      <c r="BK115" s="540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R115" s="22"/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CA115" s="10" t="s">
        <v>23</v>
      </c>
      <c r="CB115" s="1018" t="s">
        <v>133</v>
      </c>
      <c r="CC115" s="1019"/>
      <c r="CD115" s="1020"/>
      <c r="CE115" s="112">
        <v>0</v>
      </c>
      <c r="CF115" s="50">
        <f>CE$115*$CF$44</f>
        <v>0</v>
      </c>
      <c r="CG115" s="22"/>
      <c r="CH115" s="10" t="s">
        <v>23</v>
      </c>
      <c r="CI115" s="916" t="s">
        <v>133</v>
      </c>
      <c r="CJ115" s="917"/>
      <c r="CK115" s="918"/>
      <c r="CL115" s="1">
        <v>0</v>
      </c>
      <c r="CM115" s="50">
        <f>CL$115*$CM$44</f>
        <v>0</v>
      </c>
      <c r="CN115" s="22"/>
      <c r="CO115" s="10" t="s">
        <v>23</v>
      </c>
      <c r="CP115" s="916" t="s">
        <v>133</v>
      </c>
      <c r="CQ115" s="917"/>
      <c r="CR115" s="918"/>
      <c r="CS115" s="1">
        <v>0</v>
      </c>
      <c r="CT115" s="50">
        <f>CS$115*$CT$44</f>
        <v>0</v>
      </c>
      <c r="CV115" s="10" t="s">
        <v>23</v>
      </c>
      <c r="CW115" s="1018" t="s">
        <v>133</v>
      </c>
      <c r="CX115" s="1019"/>
      <c r="CY115" s="1020"/>
      <c r="CZ115" s="112">
        <v>0</v>
      </c>
      <c r="DA115" s="50">
        <f>CZ$115*DA$44</f>
        <v>0</v>
      </c>
      <c r="DC115" s="10" t="s">
        <v>23</v>
      </c>
      <c r="DD115" s="1018" t="s">
        <v>133</v>
      </c>
      <c r="DE115" s="1019"/>
      <c r="DF115" s="1020"/>
      <c r="DG115" s="112">
        <v>0</v>
      </c>
      <c r="DH115" s="50">
        <f>DG$115*DH$44</f>
        <v>0</v>
      </c>
      <c r="DJ115" s="10" t="s">
        <v>23</v>
      </c>
      <c r="DK115" s="1018" t="s">
        <v>133</v>
      </c>
      <c r="DL115" s="1019"/>
      <c r="DM115" s="1020"/>
      <c r="DN115" s="112">
        <v>0</v>
      </c>
      <c r="DO115" s="50">
        <f>DN$115*DO$44</f>
        <v>0</v>
      </c>
      <c r="DQ115" s="10" t="s">
        <v>23</v>
      </c>
      <c r="DR115" s="1018" t="s">
        <v>133</v>
      </c>
      <c r="DS115" s="1019"/>
      <c r="DT115" s="1020"/>
      <c r="DU115" s="112">
        <f t="shared" ref="DU115:DU119" si="36">DN115</f>
        <v>0</v>
      </c>
      <c r="DV115" s="50">
        <f>DU$115*DV$44</f>
        <v>0</v>
      </c>
      <c r="DW115" s="22"/>
      <c r="DX115" s="10" t="s">
        <v>23</v>
      </c>
      <c r="DY115" s="1018" t="s">
        <v>133</v>
      </c>
      <c r="DZ115" s="1019"/>
      <c r="EA115" s="1020"/>
      <c r="EB115" s="112">
        <f t="shared" ref="EB115:EB119" si="37">DU115</f>
        <v>0</v>
      </c>
      <c r="EC115" s="50">
        <f>EB$115*EC$44</f>
        <v>0</v>
      </c>
      <c r="ED115" s="22"/>
      <c r="EE115" s="10" t="s">
        <v>23</v>
      </c>
      <c r="EF115" s="1018" t="s">
        <v>133</v>
      </c>
      <c r="EG115" s="1019"/>
      <c r="EH115" s="1020"/>
      <c r="EI115" s="112">
        <f t="shared" ref="EI115:EI119" si="38">EB115</f>
        <v>0</v>
      </c>
      <c r="EJ115" s="50">
        <f>EI$115*EJ$44</f>
        <v>0</v>
      </c>
      <c r="EL115" s="10" t="s">
        <v>23</v>
      </c>
      <c r="EM115" s="1018" t="s">
        <v>133</v>
      </c>
      <c r="EN115" s="1019"/>
      <c r="EO115" s="1020"/>
      <c r="EP115" s="112">
        <f t="shared" ref="EP115:EP119" si="39">DU115</f>
        <v>0</v>
      </c>
      <c r="EQ115" s="50">
        <f>EP$115*EQ$44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27"/>
        <v>0.24621212121212119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28"/>
        <v>0.25226893939393935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29"/>
        <v>0</v>
      </c>
      <c r="V116" s="155" t="s">
        <v>24</v>
      </c>
      <c r="W116" s="1018" t="s">
        <v>134</v>
      </c>
      <c r="X116" s="1019"/>
      <c r="Y116" s="1020"/>
      <c r="Z116" s="112">
        <v>0</v>
      </c>
      <c r="AA116" s="38">
        <f t="shared" si="30"/>
        <v>0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31"/>
        <v>0.25226893939393935</v>
      </c>
      <c r="AI116" s="215"/>
      <c r="AJ116" s="10" t="s">
        <v>24</v>
      </c>
      <c r="AK116" s="916" t="s">
        <v>134</v>
      </c>
      <c r="AL116" s="917"/>
      <c r="AM116" s="918"/>
      <c r="AN116" s="112">
        <f>(((5/30)/12)*0.01)</f>
        <v>1.3888888888888889E-4</v>
      </c>
      <c r="AO116" s="50">
        <f t="shared" si="32"/>
        <v>0.26185515909090906</v>
      </c>
      <c r="AQ116" s="10" t="s">
        <v>24</v>
      </c>
      <c r="AR116" s="916" t="s">
        <v>134</v>
      </c>
      <c r="AS116" s="917"/>
      <c r="AT116" s="918"/>
      <c r="AU116" s="381">
        <v>0</v>
      </c>
      <c r="AV116" s="50">
        <f t="shared" si="33"/>
        <v>0</v>
      </c>
      <c r="AX116" s="10" t="s">
        <v>24</v>
      </c>
      <c r="AY116" s="1018" t="s">
        <v>134</v>
      </c>
      <c r="AZ116" s="1019"/>
      <c r="BA116" s="1020"/>
      <c r="BB116" s="112">
        <v>0</v>
      </c>
      <c r="BC116" s="50">
        <f t="shared" si="34"/>
        <v>0</v>
      </c>
      <c r="BD116" s="159"/>
      <c r="BE116" s="10" t="s">
        <v>24</v>
      </c>
      <c r="BF116" s="1018" t="s">
        <v>134</v>
      </c>
      <c r="BG116" s="1019"/>
      <c r="BH116" s="1020"/>
      <c r="BI116" s="112">
        <v>0</v>
      </c>
      <c r="BJ116" s="50">
        <f t="shared" si="35"/>
        <v>0</v>
      </c>
      <c r="BK116" s="540"/>
      <c r="BL116" s="10" t="s">
        <v>24</v>
      </c>
      <c r="BM116" s="916" t="s">
        <v>134</v>
      </c>
      <c r="BN116" s="917"/>
      <c r="BO116" s="918"/>
      <c r="BP116" s="1">
        <v>0</v>
      </c>
      <c r="BQ116" s="50">
        <f t="shared" ref="BQ116:BQ119" si="40">BP116*BQ$44</f>
        <v>0</v>
      </c>
      <c r="BR116" s="22"/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CA116" s="10" t="s">
        <v>24</v>
      </c>
      <c r="CB116" s="1018" t="s">
        <v>134</v>
      </c>
      <c r="CC116" s="1019"/>
      <c r="CD116" s="1020"/>
      <c r="CE116" s="112">
        <v>0</v>
      </c>
      <c r="CF116" s="50">
        <f>CE$116*$CF$44</f>
        <v>0</v>
      </c>
      <c r="CG116" s="22"/>
      <c r="CH116" s="10" t="s">
        <v>24</v>
      </c>
      <c r="CI116" s="916" t="s">
        <v>134</v>
      </c>
      <c r="CJ116" s="917"/>
      <c r="CK116" s="918"/>
      <c r="CL116" s="1">
        <v>0</v>
      </c>
      <c r="CM116" s="50">
        <f>CL$116*$CM$44</f>
        <v>0</v>
      </c>
      <c r="CN116" s="22"/>
      <c r="CO116" s="10" t="s">
        <v>24</v>
      </c>
      <c r="CP116" s="916" t="s">
        <v>134</v>
      </c>
      <c r="CQ116" s="917"/>
      <c r="CR116" s="918"/>
      <c r="CS116" s="1">
        <v>0</v>
      </c>
      <c r="CT116" s="50">
        <f>CS$116*$CT$44</f>
        <v>0</v>
      </c>
      <c r="CV116" s="10" t="s">
        <v>24</v>
      </c>
      <c r="CW116" s="1018" t="s">
        <v>134</v>
      </c>
      <c r="CX116" s="1019"/>
      <c r="CY116" s="1020"/>
      <c r="CZ116" s="112">
        <v>0</v>
      </c>
      <c r="DA116" s="50">
        <f>CZ$116*DA$44</f>
        <v>0</v>
      </c>
      <c r="DC116" s="10" t="s">
        <v>24</v>
      </c>
      <c r="DD116" s="1018" t="s">
        <v>134</v>
      </c>
      <c r="DE116" s="1019"/>
      <c r="DF116" s="1020"/>
      <c r="DG116" s="112">
        <v>0</v>
      </c>
      <c r="DH116" s="50">
        <f>DG$116*DH$44</f>
        <v>0</v>
      </c>
      <c r="DJ116" s="10" t="s">
        <v>24</v>
      </c>
      <c r="DK116" s="1018" t="s">
        <v>134</v>
      </c>
      <c r="DL116" s="1019"/>
      <c r="DM116" s="1020"/>
      <c r="DN116" s="112">
        <v>0</v>
      </c>
      <c r="DO116" s="50">
        <f>DN$116*DO$44</f>
        <v>0</v>
      </c>
      <c r="DQ116" s="10" t="s">
        <v>24</v>
      </c>
      <c r="DR116" s="1018" t="s">
        <v>134</v>
      </c>
      <c r="DS116" s="1019"/>
      <c r="DT116" s="1020"/>
      <c r="DU116" s="112">
        <f t="shared" si="36"/>
        <v>0</v>
      </c>
      <c r="DV116" s="50">
        <f>DU$116*DV$44</f>
        <v>0</v>
      </c>
      <c r="DW116" s="22"/>
      <c r="DX116" s="10" t="s">
        <v>24</v>
      </c>
      <c r="DY116" s="1018" t="s">
        <v>134</v>
      </c>
      <c r="DZ116" s="1019"/>
      <c r="EA116" s="1020"/>
      <c r="EB116" s="112">
        <f t="shared" si="37"/>
        <v>0</v>
      </c>
      <c r="EC116" s="50">
        <f>EB$116*EC$44</f>
        <v>0</v>
      </c>
      <c r="ED116" s="22"/>
      <c r="EE116" s="10" t="s">
        <v>24</v>
      </c>
      <c r="EF116" s="1018" t="s">
        <v>134</v>
      </c>
      <c r="EG116" s="1019"/>
      <c r="EH116" s="1020"/>
      <c r="EI116" s="112">
        <f t="shared" si="38"/>
        <v>0</v>
      </c>
      <c r="EJ116" s="50">
        <f>EI$116*EJ$44</f>
        <v>0</v>
      </c>
      <c r="EL116" s="10" t="s">
        <v>24</v>
      </c>
      <c r="EM116" s="1018" t="s">
        <v>134</v>
      </c>
      <c r="EN116" s="1019"/>
      <c r="EO116" s="1020"/>
      <c r="EP116" s="112">
        <f t="shared" si="39"/>
        <v>0</v>
      </c>
      <c r="EQ116" s="50">
        <f>EP$116*EQ$44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27"/>
        <v>5.9090909090909083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28"/>
        <v>6.0544545454545444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29"/>
        <v>0</v>
      </c>
      <c r="V117" s="155" t="s">
        <v>25</v>
      </c>
      <c r="W117" s="1017" t="s">
        <v>135</v>
      </c>
      <c r="X117" s="1017"/>
      <c r="Y117" s="1017"/>
      <c r="Z117" s="112">
        <v>0</v>
      </c>
      <c r="AA117" s="38">
        <f t="shared" si="30"/>
        <v>0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31"/>
        <v>6.0544545454545444</v>
      </c>
      <c r="AI117" s="215"/>
      <c r="AJ117" s="10" t="s">
        <v>25</v>
      </c>
      <c r="AK117" s="940" t="s">
        <v>135</v>
      </c>
      <c r="AL117" s="940"/>
      <c r="AM117" s="940"/>
      <c r="AN117" s="112">
        <f>((15/30)/12)*0.08</f>
        <v>3.3333333333333331E-3</v>
      </c>
      <c r="AO117" s="50">
        <f t="shared" si="32"/>
        <v>6.2845238181818175</v>
      </c>
      <c r="AQ117" s="10" t="s">
        <v>25</v>
      </c>
      <c r="AR117" s="940" t="s">
        <v>135</v>
      </c>
      <c r="AS117" s="940"/>
      <c r="AT117" s="940"/>
      <c r="AU117" s="381">
        <v>0</v>
      </c>
      <c r="AV117" s="50">
        <f t="shared" si="33"/>
        <v>0</v>
      </c>
      <c r="AX117" s="10" t="s">
        <v>25</v>
      </c>
      <c r="AY117" s="1017" t="s">
        <v>135</v>
      </c>
      <c r="AZ117" s="1017"/>
      <c r="BA117" s="1017"/>
      <c r="BB117" s="112">
        <v>0</v>
      </c>
      <c r="BC117" s="50">
        <f t="shared" si="34"/>
        <v>0</v>
      </c>
      <c r="BD117" s="159"/>
      <c r="BE117" s="10" t="s">
        <v>25</v>
      </c>
      <c r="BF117" s="1017" t="s">
        <v>135</v>
      </c>
      <c r="BG117" s="1017"/>
      <c r="BH117" s="1017"/>
      <c r="BI117" s="381">
        <v>2.1111111111111108E-4</v>
      </c>
      <c r="BJ117" s="50">
        <f t="shared" si="35"/>
        <v>1.5147165222222221</v>
      </c>
      <c r="BK117" s="540"/>
      <c r="BL117" s="10" t="s">
        <v>25</v>
      </c>
      <c r="BM117" s="940" t="s">
        <v>135</v>
      </c>
      <c r="BN117" s="940"/>
      <c r="BO117" s="940"/>
      <c r="BP117" s="1">
        <v>0</v>
      </c>
      <c r="BQ117" s="50">
        <f t="shared" si="40"/>
        <v>0</v>
      </c>
      <c r="BR117" s="22"/>
      <c r="BS117" s="10" t="s">
        <v>25</v>
      </c>
      <c r="BT117" s="940" t="s">
        <v>135</v>
      </c>
      <c r="BU117" s="940"/>
      <c r="BV117" s="940"/>
      <c r="BW117" s="1">
        <v>0</v>
      </c>
      <c r="BX117" s="50">
        <f>BW$117*BX$44</f>
        <v>0</v>
      </c>
      <c r="BY117" s="22"/>
      <c r="CA117" s="10" t="s">
        <v>25</v>
      </c>
      <c r="CB117" s="1017" t="s">
        <v>135</v>
      </c>
      <c r="CC117" s="1017"/>
      <c r="CD117" s="1017"/>
      <c r="CE117" s="381">
        <v>2.1111111111111108E-4</v>
      </c>
      <c r="CF117" s="398">
        <f>CE$117*$CF$44</f>
        <v>1.5809107354815866</v>
      </c>
      <c r="CG117" s="22"/>
      <c r="CH117" s="10" t="s">
        <v>25</v>
      </c>
      <c r="CI117" s="940" t="s">
        <v>135</v>
      </c>
      <c r="CJ117" s="940"/>
      <c r="CK117" s="940"/>
      <c r="CL117" s="1">
        <v>2.1111111111111108E-4</v>
      </c>
      <c r="CM117" s="50">
        <f>CL$117*$CM$44</f>
        <v>1.5809096342433333</v>
      </c>
      <c r="CN117" s="22"/>
      <c r="CO117" s="10" t="s">
        <v>25</v>
      </c>
      <c r="CP117" s="940" t="s">
        <v>135</v>
      </c>
      <c r="CQ117" s="940"/>
      <c r="CR117" s="940"/>
      <c r="CS117" s="1">
        <v>2.1111111111111108E-4</v>
      </c>
      <c r="CT117" s="50">
        <f>CS$117*$CT$44</f>
        <v>1.5809107354815866</v>
      </c>
      <c r="CV117" s="10" t="s">
        <v>25</v>
      </c>
      <c r="CW117" s="1017" t="s">
        <v>135</v>
      </c>
      <c r="CX117" s="1017"/>
      <c r="CY117" s="1017"/>
      <c r="CZ117" s="1">
        <v>2.1111111111111108E-4</v>
      </c>
      <c r="DA117" s="50">
        <f>CZ$117*DA$44</f>
        <v>1.6469524218541047</v>
      </c>
      <c r="DC117" s="10" t="s">
        <v>25</v>
      </c>
      <c r="DD117" s="1017" t="s">
        <v>135</v>
      </c>
      <c r="DE117" s="1017"/>
      <c r="DF117" s="1017"/>
      <c r="DG117" s="1">
        <v>2.1111111111111108E-4</v>
      </c>
      <c r="DH117" s="50">
        <f>DG$117*DH$44</f>
        <v>1.6469512746122221</v>
      </c>
      <c r="DJ117" s="10" t="s">
        <v>25</v>
      </c>
      <c r="DK117" s="1017" t="s">
        <v>135</v>
      </c>
      <c r="DL117" s="1017"/>
      <c r="DM117" s="1017"/>
      <c r="DN117" s="1">
        <v>2.1111111111111108E-4</v>
      </c>
      <c r="DO117" s="50">
        <f>DN$117*DO$44</f>
        <v>1.7182642648029312</v>
      </c>
      <c r="DQ117" s="10" t="s">
        <v>25</v>
      </c>
      <c r="DR117" s="1017" t="s">
        <v>135</v>
      </c>
      <c r="DS117" s="1017"/>
      <c r="DT117" s="1017"/>
      <c r="DU117" s="112">
        <f t="shared" si="36"/>
        <v>2.1111111111111108E-4</v>
      </c>
      <c r="DV117" s="50">
        <f>DU$117*DV$44</f>
        <v>1.7182642648029312</v>
      </c>
      <c r="DW117" s="22"/>
      <c r="DX117" s="10" t="s">
        <v>25</v>
      </c>
      <c r="DY117" s="1017" t="s">
        <v>135</v>
      </c>
      <c r="DZ117" s="1017"/>
      <c r="EA117" s="1017"/>
      <c r="EB117" s="112">
        <f t="shared" si="37"/>
        <v>2.1111111111111108E-4</v>
      </c>
      <c r="EC117" s="50">
        <f>EB$117*EC$44</f>
        <v>1.7182642648029312</v>
      </c>
      <c r="ED117" s="22"/>
      <c r="EE117" s="10" t="s">
        <v>25</v>
      </c>
      <c r="EF117" s="1017" t="s">
        <v>135</v>
      </c>
      <c r="EG117" s="1017"/>
      <c r="EH117" s="1017"/>
      <c r="EI117" s="112">
        <f t="shared" si="38"/>
        <v>2.1111111111111108E-4</v>
      </c>
      <c r="EJ117" s="50">
        <f>EI$117*EJ$44</f>
        <v>1.7845892654243243</v>
      </c>
      <c r="EL117" s="10" t="s">
        <v>25</v>
      </c>
      <c r="EM117" s="1017" t="s">
        <v>135</v>
      </c>
      <c r="EN117" s="1017"/>
      <c r="EO117" s="1017"/>
      <c r="EP117" s="112">
        <f t="shared" si="39"/>
        <v>2.1111111111111108E-4</v>
      </c>
      <c r="EQ117" s="50">
        <f>EP$117*EQ$44</f>
        <v>1.7845892654243243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27"/>
        <v>0.29545454545454541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28"/>
        <v>0.3027227272727272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29"/>
        <v>0</v>
      </c>
      <c r="V118" s="155" t="s">
        <v>32</v>
      </c>
      <c r="W118" s="1027" t="s">
        <v>136</v>
      </c>
      <c r="X118" s="1028"/>
      <c r="Y118" s="1029"/>
      <c r="Z118" s="112">
        <v>0</v>
      </c>
      <c r="AA118" s="38">
        <f t="shared" si="30"/>
        <v>0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31"/>
        <v>0.3027227272727272</v>
      </c>
      <c r="AI118" s="215"/>
      <c r="AJ118" s="10" t="s">
        <v>32</v>
      </c>
      <c r="AK118" s="927" t="s">
        <v>136</v>
      </c>
      <c r="AL118" s="928"/>
      <c r="AM118" s="929"/>
      <c r="AN118" s="112">
        <f>4/12*0.0005</f>
        <v>1.6666666666666666E-4</v>
      </c>
      <c r="AO118" s="50">
        <f t="shared" si="32"/>
        <v>0.31422619090909087</v>
      </c>
      <c r="AQ118" s="10" t="s">
        <v>32</v>
      </c>
      <c r="AR118" s="927" t="s">
        <v>136</v>
      </c>
      <c r="AS118" s="928"/>
      <c r="AT118" s="929"/>
      <c r="AU118" s="381">
        <v>0</v>
      </c>
      <c r="AV118" s="50">
        <f t="shared" si="33"/>
        <v>0</v>
      </c>
      <c r="AX118" s="10" t="s">
        <v>32</v>
      </c>
      <c r="AY118" s="1027" t="s">
        <v>136</v>
      </c>
      <c r="AZ118" s="1028"/>
      <c r="BA118" s="1029"/>
      <c r="BB118" s="112">
        <v>0</v>
      </c>
      <c r="BC118" s="50">
        <f t="shared" si="34"/>
        <v>0</v>
      </c>
      <c r="BD118" s="159"/>
      <c r="BE118" s="10" t="s">
        <v>32</v>
      </c>
      <c r="BF118" s="1027" t="s">
        <v>136</v>
      </c>
      <c r="BG118" s="1028"/>
      <c r="BH118" s="1029"/>
      <c r="BI118" s="112">
        <v>0</v>
      </c>
      <c r="BJ118" s="50">
        <f t="shared" si="35"/>
        <v>0</v>
      </c>
      <c r="BK118" s="540"/>
      <c r="BL118" s="10" t="s">
        <v>32</v>
      </c>
      <c r="BM118" s="927" t="s">
        <v>136</v>
      </c>
      <c r="BN118" s="928"/>
      <c r="BO118" s="929"/>
      <c r="BP118" s="1">
        <v>0</v>
      </c>
      <c r="BQ118" s="50">
        <f t="shared" si="40"/>
        <v>0</v>
      </c>
      <c r="BR118" s="22"/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CA118" s="10" t="s">
        <v>32</v>
      </c>
      <c r="CB118" s="1027" t="s">
        <v>136</v>
      </c>
      <c r="CC118" s="1028"/>
      <c r="CD118" s="1029"/>
      <c r="CE118" s="112">
        <v>0</v>
      </c>
      <c r="CF118" s="50">
        <f>CE$118*$CF$44</f>
        <v>0</v>
      </c>
      <c r="CG118" s="22"/>
      <c r="CH118" s="10" t="s">
        <v>32</v>
      </c>
      <c r="CI118" s="927" t="s">
        <v>136</v>
      </c>
      <c r="CJ118" s="928"/>
      <c r="CK118" s="929"/>
      <c r="CL118" s="1">
        <v>0</v>
      </c>
      <c r="CM118" s="50">
        <f>CL$118*$CM$44</f>
        <v>0</v>
      </c>
      <c r="CN118" s="22"/>
      <c r="CO118" s="10" t="s">
        <v>32</v>
      </c>
      <c r="CP118" s="927" t="s">
        <v>136</v>
      </c>
      <c r="CQ118" s="928"/>
      <c r="CR118" s="929"/>
      <c r="CS118" s="1">
        <v>0</v>
      </c>
      <c r="CT118" s="50">
        <f>CS$118*$CT$44</f>
        <v>0</v>
      </c>
      <c r="CV118" s="10" t="s">
        <v>32</v>
      </c>
      <c r="CW118" s="1027" t="s">
        <v>136</v>
      </c>
      <c r="CX118" s="1028"/>
      <c r="CY118" s="1029"/>
      <c r="CZ118" s="112">
        <v>0</v>
      </c>
      <c r="DA118" s="50">
        <f>CZ$118*DA$44</f>
        <v>0</v>
      </c>
      <c r="DC118" s="10" t="s">
        <v>32</v>
      </c>
      <c r="DD118" s="1027" t="s">
        <v>136</v>
      </c>
      <c r="DE118" s="1028"/>
      <c r="DF118" s="1029"/>
      <c r="DG118" s="112">
        <v>0</v>
      </c>
      <c r="DH118" s="50">
        <f>DG$118*DH$44</f>
        <v>0</v>
      </c>
      <c r="DJ118" s="10" t="s">
        <v>32</v>
      </c>
      <c r="DK118" s="1027" t="s">
        <v>136</v>
      </c>
      <c r="DL118" s="1028"/>
      <c r="DM118" s="1029"/>
      <c r="DN118" s="112">
        <v>0</v>
      </c>
      <c r="DO118" s="50">
        <f>DN$118*DO$44</f>
        <v>0</v>
      </c>
      <c r="DQ118" s="10" t="s">
        <v>32</v>
      </c>
      <c r="DR118" s="1027" t="s">
        <v>136</v>
      </c>
      <c r="DS118" s="1028"/>
      <c r="DT118" s="1029"/>
      <c r="DU118" s="112">
        <f t="shared" si="36"/>
        <v>0</v>
      </c>
      <c r="DV118" s="50">
        <f>DU$118*DV$44</f>
        <v>0</v>
      </c>
      <c r="DW118" s="22"/>
      <c r="DX118" s="10" t="s">
        <v>32</v>
      </c>
      <c r="DY118" s="1027" t="s">
        <v>136</v>
      </c>
      <c r="DZ118" s="1028"/>
      <c r="EA118" s="1029"/>
      <c r="EB118" s="112">
        <f t="shared" si="37"/>
        <v>0</v>
      </c>
      <c r="EC118" s="50">
        <f>EB$118*EC$44</f>
        <v>0</v>
      </c>
      <c r="ED118" s="22"/>
      <c r="EE118" s="10" t="s">
        <v>32</v>
      </c>
      <c r="EF118" s="1027" t="s">
        <v>136</v>
      </c>
      <c r="EG118" s="1028"/>
      <c r="EH118" s="1029"/>
      <c r="EI118" s="112">
        <f t="shared" si="38"/>
        <v>0</v>
      </c>
      <c r="EJ118" s="50">
        <f>EI$118*EJ$44</f>
        <v>0</v>
      </c>
      <c r="EL118" s="10" t="s">
        <v>32</v>
      </c>
      <c r="EM118" s="1027" t="s">
        <v>136</v>
      </c>
      <c r="EN118" s="1028"/>
      <c r="EO118" s="1029"/>
      <c r="EP118" s="112">
        <f t="shared" si="39"/>
        <v>0</v>
      </c>
      <c r="EQ118" s="50">
        <f>EP$118*EQ$44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27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28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29"/>
        <v>0</v>
      </c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30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31"/>
        <v>0</v>
      </c>
      <c r="AI119" s="215"/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32"/>
        <v>0</v>
      </c>
      <c r="AQ119" s="10" t="s">
        <v>33</v>
      </c>
      <c r="AR119" s="916" t="s">
        <v>137</v>
      </c>
      <c r="AS119" s="917"/>
      <c r="AT119" s="918"/>
      <c r="AU119" s="112">
        <v>0</v>
      </c>
      <c r="AV119" s="50">
        <f t="shared" si="33"/>
        <v>0</v>
      </c>
      <c r="AX119" s="10" t="s">
        <v>33</v>
      </c>
      <c r="AY119" s="1018" t="s">
        <v>137</v>
      </c>
      <c r="AZ119" s="1019"/>
      <c r="BA119" s="1020"/>
      <c r="BB119" s="112">
        <v>0</v>
      </c>
      <c r="BC119" s="50">
        <f t="shared" si="34"/>
        <v>0</v>
      </c>
      <c r="BD119" s="159"/>
      <c r="BE119" s="10" t="s">
        <v>33</v>
      </c>
      <c r="BF119" s="1018" t="s">
        <v>137</v>
      </c>
      <c r="BG119" s="1019"/>
      <c r="BH119" s="1020"/>
      <c r="BI119" s="1">
        <v>0</v>
      </c>
      <c r="BJ119" s="50">
        <f t="shared" si="35"/>
        <v>0</v>
      </c>
      <c r="BK119" s="540"/>
      <c r="BL119" s="10" t="s">
        <v>33</v>
      </c>
      <c r="BM119" s="916" t="s">
        <v>137</v>
      </c>
      <c r="BN119" s="917"/>
      <c r="BO119" s="918"/>
      <c r="BP119" s="1">
        <v>0</v>
      </c>
      <c r="BQ119" s="50">
        <f t="shared" si="40"/>
        <v>0</v>
      </c>
      <c r="BR119" s="22"/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CA119" s="10" t="s">
        <v>33</v>
      </c>
      <c r="CB119" s="1018" t="s">
        <v>137</v>
      </c>
      <c r="CC119" s="1019"/>
      <c r="CD119" s="1020"/>
      <c r="CE119" s="1">
        <v>0</v>
      </c>
      <c r="CF119" s="50">
        <f>CE$119*$CF$44</f>
        <v>0</v>
      </c>
      <c r="CG119" s="22"/>
      <c r="CH119" s="10" t="s">
        <v>33</v>
      </c>
      <c r="CI119" s="916" t="s">
        <v>137</v>
      </c>
      <c r="CJ119" s="917"/>
      <c r="CK119" s="918"/>
      <c r="CL119" s="1">
        <v>0</v>
      </c>
      <c r="CM119" s="50">
        <f>CL$119*$CM$44</f>
        <v>0</v>
      </c>
      <c r="CN119" s="22"/>
      <c r="CO119" s="10" t="s">
        <v>33</v>
      </c>
      <c r="CP119" s="916" t="s">
        <v>137</v>
      </c>
      <c r="CQ119" s="917"/>
      <c r="CR119" s="918"/>
      <c r="CS119" s="1">
        <v>0</v>
      </c>
      <c r="CT119" s="50">
        <f>CS$119*$CT$44</f>
        <v>0</v>
      </c>
      <c r="CV119" s="10" t="s">
        <v>33</v>
      </c>
      <c r="CW119" s="1018" t="s">
        <v>137</v>
      </c>
      <c r="CX119" s="1019"/>
      <c r="CY119" s="1020"/>
      <c r="CZ119" s="1">
        <v>0</v>
      </c>
      <c r="DA119" s="50">
        <f>CZ$119*DA$44</f>
        <v>0</v>
      </c>
      <c r="DC119" s="10" t="s">
        <v>33</v>
      </c>
      <c r="DD119" s="1018" t="s">
        <v>137</v>
      </c>
      <c r="DE119" s="1019"/>
      <c r="DF119" s="1020"/>
      <c r="DG119" s="1">
        <v>0</v>
      </c>
      <c r="DH119" s="50">
        <f>DG$119*DH$44</f>
        <v>0</v>
      </c>
      <c r="DJ119" s="10" t="s">
        <v>33</v>
      </c>
      <c r="DK119" s="1018" t="s">
        <v>137</v>
      </c>
      <c r="DL119" s="1019"/>
      <c r="DM119" s="1020"/>
      <c r="DN119" s="1">
        <v>0</v>
      </c>
      <c r="DO119" s="50">
        <f>DN$119*DO$44</f>
        <v>0</v>
      </c>
      <c r="DQ119" s="10" t="s">
        <v>33</v>
      </c>
      <c r="DR119" s="1018" t="s">
        <v>137</v>
      </c>
      <c r="DS119" s="1019"/>
      <c r="DT119" s="1020"/>
      <c r="DU119" s="112">
        <f t="shared" si="36"/>
        <v>0</v>
      </c>
      <c r="DV119" s="50">
        <f>DU$119*DV$44</f>
        <v>0</v>
      </c>
      <c r="DW119" s="22"/>
      <c r="DX119" s="10" t="s">
        <v>33</v>
      </c>
      <c r="DY119" s="1018" t="s">
        <v>137</v>
      </c>
      <c r="DZ119" s="1019"/>
      <c r="EA119" s="1020"/>
      <c r="EB119" s="112">
        <f t="shared" si="37"/>
        <v>0</v>
      </c>
      <c r="EC119" s="50">
        <f>EB$119*EC$44</f>
        <v>0</v>
      </c>
      <c r="ED119" s="22"/>
      <c r="EE119" s="10" t="s">
        <v>33</v>
      </c>
      <c r="EF119" s="1018" t="s">
        <v>137</v>
      </c>
      <c r="EG119" s="1019"/>
      <c r="EH119" s="1020"/>
      <c r="EI119" s="112">
        <f t="shared" si="38"/>
        <v>0</v>
      </c>
      <c r="EJ119" s="50">
        <f>EI$119*EJ$44</f>
        <v>0</v>
      </c>
      <c r="EL119" s="10" t="s">
        <v>33</v>
      </c>
      <c r="EM119" s="1018" t="s">
        <v>137</v>
      </c>
      <c r="EN119" s="1019"/>
      <c r="EO119" s="1020"/>
      <c r="EP119" s="112">
        <f t="shared" si="39"/>
        <v>0</v>
      </c>
      <c r="EQ119" s="50">
        <f>EP$119*EQ$44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42.205068573227486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43.243313260128879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31.689395835886454</v>
      </c>
      <c r="V120" s="24"/>
      <c r="W120" s="935" t="s">
        <v>42</v>
      </c>
      <c r="X120" s="1014"/>
      <c r="Y120" s="1015"/>
      <c r="Z120" s="1">
        <f>SUM(Z114:Z119)</f>
        <v>1.7446876289171062E-2</v>
      </c>
      <c r="AA120" s="11">
        <f>SUM(AA114:AA119)</f>
        <v>116.19445139825035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43.243313260128879</v>
      </c>
      <c r="AI120" s="215"/>
      <c r="AJ120" s="24"/>
      <c r="AK120" s="935" t="s">
        <v>42</v>
      </c>
      <c r="AL120" s="1014"/>
      <c r="AM120" s="1015"/>
      <c r="AN120" s="1">
        <f>SUM(AN114:AN119)</f>
        <v>2.3807987400282175E-2</v>
      </c>
      <c r="AO120" s="11">
        <f>SUM(AO114:AO119)</f>
        <v>44.886559164013775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120.60984055138387</v>
      </c>
      <c r="AX120" s="24"/>
      <c r="AY120" s="1040" t="s">
        <v>42</v>
      </c>
      <c r="AZ120" s="1014"/>
      <c r="BA120" s="1015"/>
      <c r="BB120" s="112">
        <f>SUM(BB114:BB119)</f>
        <v>1.7446876289171062E-2</v>
      </c>
      <c r="BC120" s="11">
        <f>SUM(BC114:BC119)</f>
        <v>125.18095350828131</v>
      </c>
      <c r="BD120" s="175"/>
      <c r="BE120" s="24"/>
      <c r="BF120" s="1040" t="s">
        <v>42</v>
      </c>
      <c r="BG120" s="1014"/>
      <c r="BH120" s="1015"/>
      <c r="BI120" s="112">
        <f>SUM(BI114:BI119)</f>
        <v>1.7657987400282172E-2</v>
      </c>
      <c r="BJ120" s="11">
        <f>SUM(BJ114:BJ119)</f>
        <v>126.69558283136477</v>
      </c>
      <c r="BK120" s="543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125.18095350828131</v>
      </c>
      <c r="BR120" s="40"/>
      <c r="BS120" s="24"/>
      <c r="BT120" s="935" t="s">
        <v>42</v>
      </c>
      <c r="BU120" s="941"/>
      <c r="BV120" s="942"/>
      <c r="BW120" s="1">
        <f>SUM(BW114:BW119)</f>
        <v>1.7446876289171062E-2</v>
      </c>
      <c r="BX120" s="11">
        <f>SUM(BX$114:BX$119)</f>
        <v>130.65136117659321</v>
      </c>
      <c r="BY120" s="40"/>
      <c r="CA120" s="24"/>
      <c r="CB120" s="1040" t="s">
        <v>42</v>
      </c>
      <c r="CC120" s="1014"/>
      <c r="CD120" s="1015"/>
      <c r="CE120" s="112">
        <f>SUM(CE114:CE119)</f>
        <v>1.7657987400282172E-2</v>
      </c>
      <c r="CF120" s="11">
        <f>SUM(CF$114:CF$119)</f>
        <v>132.23227191207479</v>
      </c>
      <c r="CG120" s="40"/>
      <c r="CH120" s="24"/>
      <c r="CI120" s="935" t="s">
        <v>42</v>
      </c>
      <c r="CJ120" s="941"/>
      <c r="CK120" s="942"/>
      <c r="CL120" s="1">
        <f>SUM(CL114:CL119)</f>
        <v>1.7657987400282172E-2</v>
      </c>
      <c r="CM120" s="11">
        <f>SUM(CM$114:CM$119)</f>
        <v>132.23217980109544</v>
      </c>
      <c r="CN120" s="40"/>
      <c r="CO120" s="24"/>
      <c r="CP120" s="935" t="s">
        <v>42</v>
      </c>
      <c r="CQ120" s="941"/>
      <c r="CR120" s="942"/>
      <c r="CS120" s="1">
        <f>SUM(CS114:CS119)</f>
        <v>1.7657987400282172E-2</v>
      </c>
      <c r="CT120" s="11">
        <f>SUM(CT$114:CT$119)</f>
        <v>132.23227191207479</v>
      </c>
      <c r="CV120" s="24"/>
      <c r="CW120" s="1040" t="s">
        <v>42</v>
      </c>
      <c r="CX120" s="1014"/>
      <c r="CY120" s="1015"/>
      <c r="CZ120" s="112">
        <f>SUM(CZ114:CZ119)</f>
        <v>1.7657987400282172E-2</v>
      </c>
      <c r="DA120" s="11">
        <f>SUM(DA$114:DA$119)</f>
        <v>137.7562031714084</v>
      </c>
      <c r="DC120" s="24"/>
      <c r="DD120" s="1040" t="s">
        <v>42</v>
      </c>
      <c r="DE120" s="1014"/>
      <c r="DF120" s="1015"/>
      <c r="DG120" s="112">
        <f>SUM(DG114:DG119)</f>
        <v>1.7657987400282172E-2</v>
      </c>
      <c r="DH120" s="11">
        <f>SUM(DH$114:DH$119)</f>
        <v>137.75610721254296</v>
      </c>
      <c r="DJ120" s="24"/>
      <c r="DK120" s="1040" t="s">
        <v>42</v>
      </c>
      <c r="DL120" s="1014"/>
      <c r="DM120" s="1015"/>
      <c r="DN120" s="112">
        <f>SUM(DN114:DN119)</f>
        <v>1.7657987400282172E-2</v>
      </c>
      <c r="DO120" s="11">
        <f>SUM(DO$114:DO$119)</f>
        <v>143.72094665484605</v>
      </c>
      <c r="DQ120" s="24"/>
      <c r="DR120" s="1040" t="s">
        <v>42</v>
      </c>
      <c r="DS120" s="1014"/>
      <c r="DT120" s="1015"/>
      <c r="DU120" s="112">
        <f>SUM(DU114:DU119)</f>
        <v>1.7657987400282172E-2</v>
      </c>
      <c r="DV120" s="11">
        <f>SUM(DV$114:DV$119)</f>
        <v>143.72094665484605</v>
      </c>
      <c r="DW120" s="40"/>
      <c r="DX120" s="24"/>
      <c r="DY120" s="1040" t="s">
        <v>42</v>
      </c>
      <c r="DZ120" s="1014"/>
      <c r="EA120" s="1015"/>
      <c r="EB120" s="112">
        <f>SUM(EB114:EB119)</f>
        <v>1.7657987400282172E-2</v>
      </c>
      <c r="EC120" s="11">
        <f>SUM(EC$114:EC$119)</f>
        <v>143.72094665484605</v>
      </c>
      <c r="ED120" s="40"/>
      <c r="EE120" s="24"/>
      <c r="EF120" s="1040" t="s">
        <v>42</v>
      </c>
      <c r="EG120" s="1014"/>
      <c r="EH120" s="1015"/>
      <c r="EI120" s="112">
        <f>SUM(EI114:EI119)</f>
        <v>1.7657987400282172E-2</v>
      </c>
      <c r="EJ120" s="11">
        <f>SUM(EJ$114:EJ$119)</f>
        <v>149.26857519572309</v>
      </c>
      <c r="EL120" s="24"/>
      <c r="EM120" s="1040" t="s">
        <v>42</v>
      </c>
      <c r="EN120" s="1014"/>
      <c r="EO120" s="1015"/>
      <c r="EP120" s="112">
        <f>SUM(EP114:EP119)</f>
        <v>1.7657987400282172E-2</v>
      </c>
      <c r="EQ120" s="11">
        <f>SUM(EQ$114:EQ$119)</f>
        <v>149.26857519572309</v>
      </c>
    </row>
    <row r="121" spans="1:147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I121" s="215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X121" s="222"/>
      <c r="AY121" s="1108"/>
      <c r="AZ121" s="1109"/>
      <c r="BA121" s="1109"/>
      <c r="BB121" s="1109"/>
      <c r="BC121" s="1109"/>
      <c r="BD121" s="421"/>
      <c r="BE121" s="222"/>
      <c r="BF121" s="1108"/>
      <c r="BG121" s="1109"/>
      <c r="BH121" s="1109"/>
      <c r="BI121" s="1109"/>
      <c r="BJ121" s="1109"/>
      <c r="BK121" s="547"/>
      <c r="BL121" s="222"/>
      <c r="BM121" s="1108"/>
      <c r="BN121" s="1109"/>
      <c r="BO121" s="1109"/>
      <c r="BP121" s="1109"/>
      <c r="BQ121" s="1109"/>
      <c r="BR121" s="488"/>
      <c r="BS121" s="222"/>
      <c r="BT121" s="1108"/>
      <c r="BU121" s="1109"/>
      <c r="BV121" s="1109"/>
      <c r="BW121" s="1109"/>
      <c r="BX121" s="1109"/>
      <c r="BY121" s="488"/>
      <c r="CA121" s="222"/>
      <c r="CB121" s="1108"/>
      <c r="CC121" s="1109"/>
      <c r="CD121" s="1109"/>
      <c r="CE121" s="1109"/>
      <c r="CF121" s="1109"/>
      <c r="CG121" s="488"/>
      <c r="CH121" s="222"/>
      <c r="CI121" s="1108"/>
      <c r="CJ121" s="1109"/>
      <c r="CK121" s="1109"/>
      <c r="CL121" s="1109"/>
      <c r="CM121" s="1109"/>
      <c r="CN121" s="488"/>
      <c r="CO121" s="222"/>
      <c r="CP121" s="1108"/>
      <c r="CQ121" s="1109"/>
      <c r="CR121" s="1109"/>
      <c r="CS121" s="1109"/>
      <c r="CT121" s="1109"/>
      <c r="CV121" s="222"/>
      <c r="CW121" s="1108"/>
      <c r="CX121" s="1109"/>
      <c r="CY121" s="1109"/>
      <c r="CZ121" s="1109"/>
      <c r="DA121" s="1109"/>
      <c r="DC121" s="222"/>
      <c r="DD121" s="1108"/>
      <c r="DE121" s="1109"/>
      <c r="DF121" s="1109"/>
      <c r="DG121" s="1109"/>
      <c r="DH121" s="1109"/>
      <c r="DJ121" s="222"/>
      <c r="DK121" s="1108"/>
      <c r="DL121" s="1109"/>
      <c r="DM121" s="1109"/>
      <c r="DN121" s="1109"/>
      <c r="DO121" s="1109"/>
      <c r="DQ121" s="222"/>
      <c r="DR121" s="1108"/>
      <c r="DS121" s="1109"/>
      <c r="DT121" s="1109"/>
      <c r="DU121" s="1109"/>
      <c r="DV121" s="1109"/>
      <c r="DW121" s="488"/>
      <c r="DX121" s="222"/>
      <c r="DY121" s="1108"/>
      <c r="DZ121" s="1109"/>
      <c r="EA121" s="1109"/>
      <c r="EB121" s="1109"/>
      <c r="EC121" s="1109"/>
      <c r="ED121" s="488"/>
      <c r="EE121" s="222"/>
      <c r="EF121" s="1108"/>
      <c r="EG121" s="1109"/>
      <c r="EH121" s="1109"/>
      <c r="EI121" s="1109"/>
      <c r="EJ121" s="1109"/>
      <c r="EL121" s="222"/>
      <c r="EM121" s="1108"/>
      <c r="EN121" s="1109"/>
      <c r="EO121" s="1109"/>
      <c r="EP121" s="1109"/>
      <c r="EQ121" s="1109"/>
    </row>
    <row r="122" spans="1:147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I122" s="215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X122" s="222"/>
      <c r="AY122" s="1108"/>
      <c r="AZ122" s="1109"/>
      <c r="BA122" s="1109"/>
      <c r="BB122" s="1109"/>
      <c r="BC122" s="1109"/>
      <c r="BD122" s="421"/>
      <c r="BE122" s="222"/>
      <c r="BF122" s="1108"/>
      <c r="BG122" s="1109"/>
      <c r="BH122" s="1109"/>
      <c r="BI122" s="1109"/>
      <c r="BJ122" s="1109"/>
      <c r="BK122" s="547"/>
      <c r="BL122" s="222"/>
      <c r="BM122" s="1108"/>
      <c r="BN122" s="1109"/>
      <c r="BO122" s="1109"/>
      <c r="BP122" s="1109"/>
      <c r="BQ122" s="1109"/>
      <c r="BR122" s="488"/>
      <c r="BS122" s="222"/>
      <c r="BT122" s="1108"/>
      <c r="BU122" s="1109"/>
      <c r="BV122" s="1109"/>
      <c r="BW122" s="1109"/>
      <c r="BX122" s="1109"/>
      <c r="BY122" s="488"/>
      <c r="CA122" s="222"/>
      <c r="CB122" s="1108"/>
      <c r="CC122" s="1109"/>
      <c r="CD122" s="1109"/>
      <c r="CE122" s="1109"/>
      <c r="CF122" s="1109"/>
      <c r="CG122" s="488"/>
      <c r="CH122" s="222"/>
      <c r="CI122" s="1108"/>
      <c r="CJ122" s="1109"/>
      <c r="CK122" s="1109"/>
      <c r="CL122" s="1109"/>
      <c r="CM122" s="1109"/>
      <c r="CN122" s="488"/>
      <c r="CO122" s="222"/>
      <c r="CP122" s="1108"/>
      <c r="CQ122" s="1109"/>
      <c r="CR122" s="1109"/>
      <c r="CS122" s="1109"/>
      <c r="CT122" s="1109"/>
      <c r="CV122" s="222"/>
      <c r="CW122" s="1108"/>
      <c r="CX122" s="1109"/>
      <c r="CY122" s="1109"/>
      <c r="CZ122" s="1109"/>
      <c r="DA122" s="1109"/>
      <c r="DC122" s="222"/>
      <c r="DD122" s="1108"/>
      <c r="DE122" s="1109"/>
      <c r="DF122" s="1109"/>
      <c r="DG122" s="1109"/>
      <c r="DH122" s="1109"/>
      <c r="DJ122" s="222"/>
      <c r="DK122" s="1108"/>
      <c r="DL122" s="1109"/>
      <c r="DM122" s="1109"/>
      <c r="DN122" s="1109"/>
      <c r="DO122" s="1109"/>
      <c r="DQ122" s="222"/>
      <c r="DR122" s="1108"/>
      <c r="DS122" s="1109"/>
      <c r="DT122" s="1109"/>
      <c r="DU122" s="1109"/>
      <c r="DV122" s="1109"/>
      <c r="DW122" s="488"/>
      <c r="DX122" s="222"/>
      <c r="DY122" s="1108"/>
      <c r="DZ122" s="1109"/>
      <c r="EA122" s="1109"/>
      <c r="EB122" s="1109"/>
      <c r="EC122" s="1109"/>
      <c r="ED122" s="488"/>
      <c r="EE122" s="222"/>
      <c r="EF122" s="1108"/>
      <c r="EG122" s="1109"/>
      <c r="EH122" s="1109"/>
      <c r="EI122" s="1109"/>
      <c r="EJ122" s="1109"/>
      <c r="EL122" s="222"/>
      <c r="EM122" s="1108"/>
      <c r="EN122" s="1109"/>
      <c r="EO122" s="1109"/>
      <c r="EP122" s="1109"/>
      <c r="EQ122" s="1109"/>
    </row>
    <row r="123" spans="1:147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I123" s="215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X123" s="52"/>
      <c r="AY123" s="52"/>
      <c r="AZ123" s="52"/>
      <c r="BA123" s="52"/>
      <c r="BB123" s="52"/>
      <c r="BC123" s="40"/>
      <c r="BD123" s="175"/>
      <c r="BE123" s="52"/>
      <c r="BF123" s="52"/>
      <c r="BG123" s="52"/>
      <c r="BH123" s="52"/>
      <c r="BI123" s="52"/>
      <c r="BJ123" s="40"/>
      <c r="BK123" s="543"/>
      <c r="BL123" s="52"/>
      <c r="BM123" s="52"/>
      <c r="BN123" s="52"/>
      <c r="BO123" s="52"/>
      <c r="BP123" s="52"/>
      <c r="BQ123" s="40"/>
      <c r="BR123" s="40"/>
      <c r="BS123" s="52"/>
      <c r="BT123" s="52"/>
      <c r="BU123" s="52"/>
      <c r="BV123" s="52"/>
      <c r="BW123" s="52"/>
      <c r="BX123" s="40"/>
      <c r="BY123" s="40"/>
      <c r="CA123" s="52"/>
      <c r="CB123" s="52"/>
      <c r="CC123" s="52"/>
      <c r="CD123" s="52"/>
      <c r="CE123" s="52"/>
      <c r="CF123" s="40"/>
      <c r="CG123" s="40"/>
      <c r="CH123" s="52"/>
      <c r="CI123" s="52"/>
      <c r="CJ123" s="52"/>
      <c r="CK123" s="52"/>
      <c r="CL123" s="52"/>
      <c r="CM123" s="40"/>
      <c r="CN123" s="40"/>
      <c r="CO123" s="52"/>
      <c r="CP123" s="52"/>
      <c r="CQ123" s="52"/>
      <c r="CR123" s="52"/>
      <c r="CS123" s="52"/>
      <c r="CT123" s="40"/>
      <c r="CV123" s="52"/>
      <c r="CW123" s="52"/>
      <c r="CX123" s="52"/>
      <c r="CY123" s="52"/>
      <c r="CZ123" s="52"/>
      <c r="DA123" s="40"/>
      <c r="DC123" s="52"/>
      <c r="DD123" s="52"/>
      <c r="DE123" s="52"/>
      <c r="DF123" s="52"/>
      <c r="DG123" s="52"/>
      <c r="DH123" s="40"/>
      <c r="DJ123" s="52"/>
      <c r="DK123" s="52"/>
      <c r="DL123" s="52"/>
      <c r="DM123" s="52"/>
      <c r="DN123" s="52"/>
      <c r="DO123" s="40"/>
      <c r="DQ123" s="52"/>
      <c r="DR123" s="52"/>
      <c r="DS123" s="52"/>
      <c r="DT123" s="52"/>
      <c r="DU123" s="52"/>
      <c r="DV123" s="40"/>
      <c r="DW123" s="40"/>
      <c r="DX123" s="52"/>
      <c r="DY123" s="52"/>
      <c r="DZ123" s="52"/>
      <c r="EA123" s="52"/>
      <c r="EB123" s="52"/>
      <c r="EC123" s="40"/>
      <c r="ED123" s="40"/>
      <c r="EE123" s="52"/>
      <c r="EF123" s="52"/>
      <c r="EG123" s="52"/>
      <c r="EH123" s="52"/>
      <c r="EI123" s="52"/>
      <c r="EJ123" s="40"/>
      <c r="EL123" s="52"/>
      <c r="EM123" s="52"/>
      <c r="EN123" s="52"/>
      <c r="EO123" s="52"/>
      <c r="EP123" s="52"/>
      <c r="EQ123" s="40"/>
    </row>
    <row r="124" spans="1:147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I124" s="21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X124" s="925" t="s">
        <v>138</v>
      </c>
      <c r="AY124" s="925"/>
      <c r="AZ124" s="925"/>
      <c r="BA124" s="925"/>
      <c r="BB124" s="925"/>
      <c r="BC124" s="925"/>
      <c r="BD124" s="178"/>
      <c r="BE124" s="925" t="s">
        <v>138</v>
      </c>
      <c r="BF124" s="925"/>
      <c r="BG124" s="925"/>
      <c r="BH124" s="925"/>
      <c r="BI124" s="925"/>
      <c r="BJ124" s="925"/>
      <c r="BK124" s="541"/>
      <c r="BL124" s="925" t="s">
        <v>138</v>
      </c>
      <c r="BM124" s="925"/>
      <c r="BN124" s="925"/>
      <c r="BO124" s="925"/>
      <c r="BP124" s="925"/>
      <c r="BQ124" s="925"/>
      <c r="BR124" s="52"/>
      <c r="BS124" s="925" t="s">
        <v>138</v>
      </c>
      <c r="BT124" s="925"/>
      <c r="BU124" s="925"/>
      <c r="BV124" s="925"/>
      <c r="BW124" s="925"/>
      <c r="BX124" s="925"/>
      <c r="BY124" s="52"/>
      <c r="CA124" s="925" t="s">
        <v>138</v>
      </c>
      <c r="CB124" s="925"/>
      <c r="CC124" s="925"/>
      <c r="CD124" s="925"/>
      <c r="CE124" s="925"/>
      <c r="CF124" s="925"/>
      <c r="CG124" s="52"/>
      <c r="CH124" s="925" t="s">
        <v>138</v>
      </c>
      <c r="CI124" s="925"/>
      <c r="CJ124" s="925"/>
      <c r="CK124" s="925"/>
      <c r="CL124" s="925"/>
      <c r="CM124" s="925"/>
      <c r="CN124" s="52"/>
      <c r="CO124" s="925" t="s">
        <v>138</v>
      </c>
      <c r="CP124" s="925"/>
      <c r="CQ124" s="925"/>
      <c r="CR124" s="925"/>
      <c r="CS124" s="925"/>
      <c r="CT124" s="925"/>
      <c r="CV124" s="925" t="s">
        <v>138</v>
      </c>
      <c r="CW124" s="925"/>
      <c r="CX124" s="925"/>
      <c r="CY124" s="925"/>
      <c r="CZ124" s="925"/>
      <c r="DA124" s="925"/>
      <c r="DC124" s="925" t="s">
        <v>138</v>
      </c>
      <c r="DD124" s="925"/>
      <c r="DE124" s="925"/>
      <c r="DF124" s="925"/>
      <c r="DG124" s="925"/>
      <c r="DH124" s="925"/>
      <c r="DJ124" s="925" t="s">
        <v>138</v>
      </c>
      <c r="DK124" s="925"/>
      <c r="DL124" s="925"/>
      <c r="DM124" s="925"/>
      <c r="DN124" s="925"/>
      <c r="DO124" s="925"/>
      <c r="DQ124" s="925" t="s">
        <v>138</v>
      </c>
      <c r="DR124" s="925"/>
      <c r="DS124" s="925"/>
      <c r="DT124" s="925"/>
      <c r="DU124" s="925"/>
      <c r="DV124" s="925"/>
      <c r="DW124" s="52"/>
      <c r="DX124" s="925" t="s">
        <v>138</v>
      </c>
      <c r="DY124" s="925"/>
      <c r="DZ124" s="925"/>
      <c r="EA124" s="925"/>
      <c r="EB124" s="925"/>
      <c r="EC124" s="925"/>
      <c r="ED124" s="52"/>
      <c r="EE124" s="925" t="s">
        <v>138</v>
      </c>
      <c r="EF124" s="925"/>
      <c r="EG124" s="925"/>
      <c r="EH124" s="925"/>
      <c r="EI124" s="925"/>
      <c r="EJ124" s="925"/>
      <c r="EL124" s="925" t="s">
        <v>138</v>
      </c>
      <c r="EM124" s="925"/>
      <c r="EN124" s="925"/>
      <c r="EO124" s="925"/>
      <c r="EP124" s="925"/>
      <c r="EQ124" s="925"/>
    </row>
    <row r="125" spans="1:147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I125" s="215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X125" s="41"/>
      <c r="AY125" s="41"/>
      <c r="AZ125" s="41"/>
      <c r="BA125" s="41"/>
      <c r="BB125" s="41"/>
      <c r="BC125" s="42"/>
      <c r="BD125" s="177"/>
      <c r="BE125" s="41"/>
      <c r="BF125" s="41"/>
      <c r="BG125" s="41"/>
      <c r="BH125" s="41"/>
      <c r="BI125" s="41"/>
      <c r="BJ125" s="42"/>
      <c r="BK125" s="549"/>
      <c r="BL125" s="41"/>
      <c r="BM125" s="41"/>
      <c r="BN125" s="41"/>
      <c r="BO125" s="41"/>
      <c r="BP125" s="41"/>
      <c r="BQ125" s="42"/>
      <c r="BR125" s="42"/>
      <c r="BS125" s="41"/>
      <c r="BT125" s="41"/>
      <c r="BU125" s="41"/>
      <c r="BV125" s="41"/>
      <c r="BW125" s="41"/>
      <c r="BX125" s="42"/>
      <c r="BY125" s="42"/>
      <c r="CA125" s="41"/>
      <c r="CB125" s="41"/>
      <c r="CC125" s="41"/>
      <c r="CD125" s="41"/>
      <c r="CE125" s="41"/>
      <c r="CF125" s="42"/>
      <c r="CG125" s="42"/>
      <c r="CH125" s="41"/>
      <c r="CI125" s="41"/>
      <c r="CJ125" s="41"/>
      <c r="CK125" s="41"/>
      <c r="CL125" s="41"/>
      <c r="CM125" s="42"/>
      <c r="CN125" s="42"/>
      <c r="CO125" s="41"/>
      <c r="CP125" s="41"/>
      <c r="CQ125" s="41"/>
      <c r="CR125" s="41"/>
      <c r="CS125" s="41"/>
      <c r="CT125" s="42"/>
      <c r="CV125" s="41"/>
      <c r="CW125" s="41"/>
      <c r="CX125" s="41"/>
      <c r="CY125" s="41"/>
      <c r="CZ125" s="41"/>
      <c r="DA125" s="42"/>
      <c r="DC125" s="41"/>
      <c r="DD125" s="41"/>
      <c r="DE125" s="41"/>
      <c r="DF125" s="41"/>
      <c r="DG125" s="41"/>
      <c r="DH125" s="42"/>
      <c r="DJ125" s="41"/>
      <c r="DK125" s="41"/>
      <c r="DL125" s="41"/>
      <c r="DM125" s="41"/>
      <c r="DN125" s="41"/>
      <c r="DO125" s="42"/>
      <c r="DQ125" s="41"/>
      <c r="DR125" s="41"/>
      <c r="DS125" s="41"/>
      <c r="DT125" s="41"/>
      <c r="DU125" s="41"/>
      <c r="DV125" s="42"/>
      <c r="DW125" s="42"/>
      <c r="DX125" s="41"/>
      <c r="DY125" s="41"/>
      <c r="DZ125" s="41"/>
      <c r="EA125" s="41"/>
      <c r="EB125" s="41"/>
      <c r="EC125" s="42"/>
      <c r="ED125" s="42"/>
      <c r="EE125" s="41"/>
      <c r="EF125" s="41"/>
      <c r="EG125" s="41"/>
      <c r="EH125" s="41"/>
      <c r="EI125" s="41"/>
      <c r="EJ125" s="42"/>
      <c r="EL125" s="41"/>
      <c r="EM125" s="41"/>
      <c r="EN125" s="41"/>
      <c r="EO125" s="41"/>
      <c r="EP125" s="41"/>
      <c r="EQ125" s="42"/>
    </row>
    <row r="126" spans="1:147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I126" s="215"/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175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543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R126" s="40"/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CA126" s="51" t="s">
        <v>41</v>
      </c>
      <c r="CB126" s="914" t="s">
        <v>139</v>
      </c>
      <c r="CC126" s="915"/>
      <c r="CD126" s="926"/>
      <c r="CE126" s="51" t="s">
        <v>7</v>
      </c>
      <c r="CF126" s="11" t="s">
        <v>8</v>
      </c>
      <c r="CG126" s="40"/>
      <c r="CH126" s="51" t="s">
        <v>41</v>
      </c>
      <c r="CI126" s="914" t="s">
        <v>139</v>
      </c>
      <c r="CJ126" s="915"/>
      <c r="CK126" s="926"/>
      <c r="CL126" s="51" t="s">
        <v>7</v>
      </c>
      <c r="CM126" s="11" t="s">
        <v>8</v>
      </c>
      <c r="CN126" s="40"/>
      <c r="CO126" s="51" t="s">
        <v>41</v>
      </c>
      <c r="CP126" s="914" t="s">
        <v>139</v>
      </c>
      <c r="CQ126" s="915"/>
      <c r="CR126" s="926"/>
      <c r="CS126" s="51" t="s">
        <v>7</v>
      </c>
      <c r="CT126" s="11" t="s">
        <v>8</v>
      </c>
      <c r="CV126" s="51" t="s">
        <v>41</v>
      </c>
      <c r="CW126" s="914" t="s">
        <v>139</v>
      </c>
      <c r="CX126" s="915"/>
      <c r="CY126" s="926"/>
      <c r="CZ126" s="51" t="s">
        <v>7</v>
      </c>
      <c r="DA126" s="11" t="s">
        <v>8</v>
      </c>
      <c r="DC126" s="51" t="s">
        <v>41</v>
      </c>
      <c r="DD126" s="914" t="s">
        <v>139</v>
      </c>
      <c r="DE126" s="915"/>
      <c r="DF126" s="926"/>
      <c r="DG126" s="51" t="s">
        <v>7</v>
      </c>
      <c r="DH126" s="11" t="s">
        <v>8</v>
      </c>
      <c r="DJ126" s="51" t="s">
        <v>41</v>
      </c>
      <c r="DK126" s="914" t="s">
        <v>139</v>
      </c>
      <c r="DL126" s="915"/>
      <c r="DM126" s="926"/>
      <c r="DN126" s="51" t="s">
        <v>7</v>
      </c>
      <c r="DO126" s="11" t="s">
        <v>8</v>
      </c>
      <c r="DQ126" s="51" t="s">
        <v>41</v>
      </c>
      <c r="DR126" s="914" t="s">
        <v>139</v>
      </c>
      <c r="DS126" s="915"/>
      <c r="DT126" s="926"/>
      <c r="DU126" s="51" t="s">
        <v>7</v>
      </c>
      <c r="DV126" s="11" t="s">
        <v>8</v>
      </c>
      <c r="DW126" s="40"/>
      <c r="DX126" s="51" t="s">
        <v>41</v>
      </c>
      <c r="DY126" s="914" t="s">
        <v>139</v>
      </c>
      <c r="DZ126" s="915"/>
      <c r="EA126" s="926"/>
      <c r="EB126" s="51" t="s">
        <v>7</v>
      </c>
      <c r="EC126" s="11" t="s">
        <v>8</v>
      </c>
      <c r="ED126" s="40"/>
      <c r="EE126" s="51" t="s">
        <v>41</v>
      </c>
      <c r="EF126" s="914" t="s">
        <v>139</v>
      </c>
      <c r="EG126" s="915"/>
      <c r="EH126" s="926"/>
      <c r="EI126" s="51" t="s">
        <v>7</v>
      </c>
      <c r="EJ126" s="11" t="s">
        <v>8</v>
      </c>
      <c r="EL126" s="51" t="s">
        <v>41</v>
      </c>
      <c r="EM126" s="914" t="s">
        <v>139</v>
      </c>
      <c r="EN126" s="915"/>
      <c r="EO126" s="926"/>
      <c r="EP126" s="51" t="s">
        <v>7</v>
      </c>
      <c r="EQ126" s="11" t="s">
        <v>8</v>
      </c>
    </row>
    <row r="127" spans="1:147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I127" s="215"/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159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540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R127" s="22"/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CA127" s="10" t="s">
        <v>22</v>
      </c>
      <c r="CB127" s="940" t="s">
        <v>140</v>
      </c>
      <c r="CC127" s="940"/>
      <c r="CD127" s="940"/>
      <c r="CE127" s="1">
        <v>0</v>
      </c>
      <c r="CF127" s="50">
        <v>0</v>
      </c>
      <c r="CG127" s="22"/>
      <c r="CH127" s="10" t="s">
        <v>22</v>
      </c>
      <c r="CI127" s="940" t="s">
        <v>140</v>
      </c>
      <c r="CJ127" s="940"/>
      <c r="CK127" s="940"/>
      <c r="CL127" s="1">
        <v>0</v>
      </c>
      <c r="CM127" s="50">
        <v>0</v>
      </c>
      <c r="CN127" s="22"/>
      <c r="CO127" s="10" t="s">
        <v>22</v>
      </c>
      <c r="CP127" s="940" t="s">
        <v>140</v>
      </c>
      <c r="CQ127" s="940"/>
      <c r="CR127" s="940"/>
      <c r="CS127" s="1">
        <v>0</v>
      </c>
      <c r="CT127" s="50">
        <v>0</v>
      </c>
      <c r="CV127" s="10" t="s">
        <v>22</v>
      </c>
      <c r="CW127" s="940" t="s">
        <v>140</v>
      </c>
      <c r="CX127" s="940"/>
      <c r="CY127" s="940"/>
      <c r="CZ127" s="1">
        <v>0</v>
      </c>
      <c r="DA127" s="50">
        <v>0</v>
      </c>
      <c r="DC127" s="10" t="s">
        <v>22</v>
      </c>
      <c r="DD127" s="940" t="s">
        <v>140</v>
      </c>
      <c r="DE127" s="940"/>
      <c r="DF127" s="940"/>
      <c r="DG127" s="1">
        <v>0</v>
      </c>
      <c r="DH127" s="50">
        <v>0</v>
      </c>
      <c r="DJ127" s="10" t="s">
        <v>22</v>
      </c>
      <c r="DK127" s="940" t="s">
        <v>140</v>
      </c>
      <c r="DL127" s="940"/>
      <c r="DM127" s="940"/>
      <c r="DN127" s="1">
        <v>0</v>
      </c>
      <c r="DO127" s="50">
        <v>0</v>
      </c>
      <c r="DQ127" s="10" t="s">
        <v>22</v>
      </c>
      <c r="DR127" s="940" t="s">
        <v>140</v>
      </c>
      <c r="DS127" s="940"/>
      <c r="DT127" s="940"/>
      <c r="DU127" s="1">
        <v>0</v>
      </c>
      <c r="DV127" s="50">
        <v>0</v>
      </c>
      <c r="DW127" s="22"/>
      <c r="DX127" s="10" t="s">
        <v>22</v>
      </c>
      <c r="DY127" s="940" t="s">
        <v>140</v>
      </c>
      <c r="DZ127" s="940"/>
      <c r="EA127" s="940"/>
      <c r="EB127" s="1">
        <v>0</v>
      </c>
      <c r="EC127" s="50">
        <v>0</v>
      </c>
      <c r="ED127" s="22"/>
      <c r="EE127" s="10" t="s">
        <v>22</v>
      </c>
      <c r="EF127" s="940" t="s">
        <v>140</v>
      </c>
      <c r="EG127" s="940"/>
      <c r="EH127" s="940"/>
      <c r="EI127" s="1">
        <v>0</v>
      </c>
      <c r="EJ127" s="50">
        <v>0</v>
      </c>
      <c r="EL127" s="10" t="s">
        <v>22</v>
      </c>
      <c r="EM127" s="940" t="s">
        <v>140</v>
      </c>
      <c r="EN127" s="940"/>
      <c r="EO127" s="940"/>
      <c r="EP127" s="1">
        <v>0</v>
      </c>
      <c r="EQ127" s="50">
        <v>0</v>
      </c>
    </row>
    <row r="128" spans="1:147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I128" s="215"/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175"/>
      <c r="BE128" s="922" t="s">
        <v>42</v>
      </c>
      <c r="BF128" s="923"/>
      <c r="BG128" s="923"/>
      <c r="BH128" s="923"/>
      <c r="BI128" s="8">
        <f>BI127</f>
        <v>0</v>
      </c>
      <c r="BJ128" s="11">
        <f>BJ127</f>
        <v>0</v>
      </c>
      <c r="BK128" s="543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R128" s="40"/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CA128" s="922" t="s">
        <v>42</v>
      </c>
      <c r="CB128" s="923"/>
      <c r="CC128" s="923"/>
      <c r="CD128" s="923"/>
      <c r="CE128" s="8">
        <f>CE127</f>
        <v>0</v>
      </c>
      <c r="CF128" s="11">
        <f>CF127</f>
        <v>0</v>
      </c>
      <c r="CG128" s="40"/>
      <c r="CH128" s="922" t="s">
        <v>42</v>
      </c>
      <c r="CI128" s="923"/>
      <c r="CJ128" s="923"/>
      <c r="CK128" s="923"/>
      <c r="CL128" s="8">
        <f>CL127</f>
        <v>0</v>
      </c>
      <c r="CM128" s="11">
        <f>CM$127</f>
        <v>0</v>
      </c>
      <c r="CN128" s="40"/>
      <c r="CO128" s="922" t="s">
        <v>42</v>
      </c>
      <c r="CP128" s="923"/>
      <c r="CQ128" s="923"/>
      <c r="CR128" s="923"/>
      <c r="CS128" s="8">
        <f>CS127</f>
        <v>0</v>
      </c>
      <c r="CT128" s="11">
        <f>CT$127</f>
        <v>0</v>
      </c>
      <c r="CV128" s="922" t="s">
        <v>42</v>
      </c>
      <c r="CW128" s="923"/>
      <c r="CX128" s="923"/>
      <c r="CY128" s="923"/>
      <c r="CZ128" s="8">
        <f>CZ127</f>
        <v>0</v>
      </c>
      <c r="DA128" s="11">
        <f>DA$127</f>
        <v>0</v>
      </c>
      <c r="DC128" s="922" t="s">
        <v>42</v>
      </c>
      <c r="DD128" s="923"/>
      <c r="DE128" s="923"/>
      <c r="DF128" s="923"/>
      <c r="DG128" s="8">
        <f>DG127</f>
        <v>0</v>
      </c>
      <c r="DH128" s="11">
        <f>DH$127</f>
        <v>0</v>
      </c>
      <c r="DJ128" s="922" t="s">
        <v>42</v>
      </c>
      <c r="DK128" s="923"/>
      <c r="DL128" s="923"/>
      <c r="DM128" s="923"/>
      <c r="DN128" s="8">
        <f>DN127</f>
        <v>0</v>
      </c>
      <c r="DO128" s="11">
        <f>DO$127</f>
        <v>0</v>
      </c>
      <c r="DQ128" s="922" t="s">
        <v>42</v>
      </c>
      <c r="DR128" s="923"/>
      <c r="DS128" s="923"/>
      <c r="DT128" s="923"/>
      <c r="DU128" s="8">
        <f>DU127</f>
        <v>0</v>
      </c>
      <c r="DV128" s="11">
        <f>DV$127</f>
        <v>0</v>
      </c>
      <c r="DW128" s="40"/>
      <c r="DX128" s="922" t="s">
        <v>42</v>
      </c>
      <c r="DY128" s="923"/>
      <c r="DZ128" s="923"/>
      <c r="EA128" s="923"/>
      <c r="EB128" s="8">
        <f>EB127</f>
        <v>0</v>
      </c>
      <c r="EC128" s="11">
        <f>EC$127</f>
        <v>0</v>
      </c>
      <c r="ED128" s="40"/>
      <c r="EE128" s="922" t="s">
        <v>42</v>
      </c>
      <c r="EF128" s="923"/>
      <c r="EG128" s="923"/>
      <c r="EH128" s="923"/>
      <c r="EI128" s="8">
        <f>EI127</f>
        <v>0</v>
      </c>
      <c r="EJ128" s="11">
        <f>EJ$127</f>
        <v>0</v>
      </c>
      <c r="EL128" s="922" t="s">
        <v>42</v>
      </c>
      <c r="EM128" s="923"/>
      <c r="EN128" s="923"/>
      <c r="EO128" s="923"/>
      <c r="EP128" s="8">
        <f>EP127</f>
        <v>0</v>
      </c>
      <c r="EQ128" s="11">
        <f>EQ$127</f>
        <v>0</v>
      </c>
    </row>
    <row r="129" spans="1:147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I129" s="215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X129" s="222"/>
      <c r="AY129" s="1108"/>
      <c r="AZ129" s="1109"/>
      <c r="BA129" s="1109"/>
      <c r="BB129" s="1109"/>
      <c r="BC129" s="1109"/>
      <c r="BD129" s="421"/>
      <c r="BE129" s="222"/>
      <c r="BF129" s="1108"/>
      <c r="BG129" s="1109"/>
      <c r="BH129" s="1109"/>
      <c r="BI129" s="1109"/>
      <c r="BJ129" s="1109"/>
      <c r="BK129" s="547"/>
      <c r="BL129" s="222"/>
      <c r="BM129" s="1108"/>
      <c r="BN129" s="1109"/>
      <c r="BO129" s="1109"/>
      <c r="BP129" s="1109"/>
      <c r="BQ129" s="1109"/>
      <c r="BR129" s="488"/>
      <c r="BS129" s="222"/>
      <c r="BT129" s="1108"/>
      <c r="BU129" s="1109"/>
      <c r="BV129" s="1109"/>
      <c r="BW129" s="1109"/>
      <c r="BX129" s="1109"/>
      <c r="BY129" s="488"/>
      <c r="CA129" s="222"/>
      <c r="CB129" s="1108"/>
      <c r="CC129" s="1109"/>
      <c r="CD129" s="1109"/>
      <c r="CE129" s="1109"/>
      <c r="CF129" s="1109"/>
      <c r="CG129" s="488"/>
      <c r="CH129" s="222"/>
      <c r="CI129" s="1108"/>
      <c r="CJ129" s="1109"/>
      <c r="CK129" s="1109"/>
      <c r="CL129" s="1109"/>
      <c r="CM129" s="1109"/>
      <c r="CN129" s="488"/>
      <c r="CO129" s="222"/>
      <c r="CP129" s="1108"/>
      <c r="CQ129" s="1109"/>
      <c r="CR129" s="1109"/>
      <c r="CS129" s="1109"/>
      <c r="CT129" s="1109"/>
      <c r="CV129" s="222"/>
      <c r="CW129" s="1108"/>
      <c r="CX129" s="1109"/>
      <c r="CY129" s="1109"/>
      <c r="CZ129" s="1109"/>
      <c r="DA129" s="1109"/>
      <c r="DC129" s="222"/>
      <c r="DD129" s="1108"/>
      <c r="DE129" s="1109"/>
      <c r="DF129" s="1109"/>
      <c r="DG129" s="1109"/>
      <c r="DH129" s="1109"/>
      <c r="DJ129" s="222"/>
      <c r="DK129" s="1108"/>
      <c r="DL129" s="1109"/>
      <c r="DM129" s="1109"/>
      <c r="DN129" s="1109"/>
      <c r="DO129" s="1109"/>
      <c r="DQ129" s="222"/>
      <c r="DR129" s="1108"/>
      <c r="DS129" s="1109"/>
      <c r="DT129" s="1109"/>
      <c r="DU129" s="1109"/>
      <c r="DV129" s="1109"/>
      <c r="DW129" s="488"/>
      <c r="DX129" s="222"/>
      <c r="DY129" s="1108"/>
      <c r="DZ129" s="1109"/>
      <c r="EA129" s="1109"/>
      <c r="EB129" s="1109"/>
      <c r="EC129" s="1109"/>
      <c r="ED129" s="488"/>
      <c r="EE129" s="222"/>
      <c r="EF129" s="1108"/>
      <c r="EG129" s="1109"/>
      <c r="EH129" s="1109"/>
      <c r="EI129" s="1109"/>
      <c r="EJ129" s="1109"/>
      <c r="EL129" s="222"/>
      <c r="EM129" s="1108"/>
      <c r="EN129" s="1109"/>
      <c r="EO129" s="1109"/>
      <c r="EP129" s="1109"/>
      <c r="EQ129" s="1109"/>
    </row>
    <row r="130" spans="1:147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I130" s="215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X130" s="41"/>
      <c r="AY130" s="41"/>
      <c r="AZ130" s="41"/>
      <c r="BA130" s="41"/>
      <c r="BB130" s="41"/>
      <c r="BC130" s="22"/>
      <c r="BD130" s="159"/>
      <c r="BE130" s="41"/>
      <c r="BF130" s="41"/>
      <c r="BG130" s="41"/>
      <c r="BH130" s="41"/>
      <c r="BI130" s="41"/>
      <c r="BJ130" s="22"/>
      <c r="BK130" s="540"/>
      <c r="BL130" s="41"/>
      <c r="BM130" s="41"/>
      <c r="BN130" s="41"/>
      <c r="BO130" s="41"/>
      <c r="BP130" s="41"/>
      <c r="BQ130" s="22"/>
      <c r="BR130" s="22"/>
      <c r="BS130" s="41"/>
      <c r="BT130" s="41"/>
      <c r="BU130" s="41"/>
      <c r="BV130" s="41"/>
      <c r="BW130" s="41"/>
      <c r="BX130" s="22"/>
      <c r="BY130" s="22"/>
      <c r="CA130" s="41"/>
      <c r="CB130" s="41"/>
      <c r="CC130" s="41"/>
      <c r="CD130" s="41"/>
      <c r="CE130" s="41"/>
      <c r="CF130" s="22"/>
      <c r="CG130" s="22"/>
      <c r="CH130" s="41"/>
      <c r="CI130" s="41"/>
      <c r="CJ130" s="41"/>
      <c r="CK130" s="41"/>
      <c r="CL130" s="41"/>
      <c r="CM130" s="22"/>
      <c r="CN130" s="22"/>
      <c r="CO130" s="41"/>
      <c r="CP130" s="41"/>
      <c r="CQ130" s="41"/>
      <c r="CR130" s="41"/>
      <c r="CS130" s="41"/>
      <c r="CT130" s="22"/>
      <c r="CV130" s="41"/>
      <c r="CW130" s="41"/>
      <c r="CX130" s="41"/>
      <c r="CY130" s="41"/>
      <c r="CZ130" s="41"/>
      <c r="DA130" s="22"/>
      <c r="DC130" s="41"/>
      <c r="DD130" s="41"/>
      <c r="DE130" s="41"/>
      <c r="DF130" s="41"/>
      <c r="DG130" s="41"/>
      <c r="DH130" s="22"/>
      <c r="DJ130" s="41"/>
      <c r="DK130" s="41"/>
      <c r="DL130" s="41"/>
      <c r="DM130" s="41"/>
      <c r="DN130" s="41"/>
      <c r="DO130" s="22"/>
      <c r="DQ130" s="41"/>
      <c r="DR130" s="41"/>
      <c r="DS130" s="41"/>
      <c r="DT130" s="41"/>
      <c r="DU130" s="41"/>
      <c r="DV130" s="22"/>
      <c r="DW130" s="22"/>
      <c r="DX130" s="41"/>
      <c r="DY130" s="41"/>
      <c r="DZ130" s="41"/>
      <c r="EA130" s="41"/>
      <c r="EB130" s="41"/>
      <c r="EC130" s="22"/>
      <c r="ED130" s="22"/>
      <c r="EE130" s="41"/>
      <c r="EF130" s="41"/>
      <c r="EG130" s="41"/>
      <c r="EH130" s="41"/>
      <c r="EI130" s="41"/>
      <c r="EJ130" s="22"/>
      <c r="EL130" s="41"/>
      <c r="EM130" s="41"/>
      <c r="EN130" s="41"/>
      <c r="EO130" s="41"/>
      <c r="EP130" s="41"/>
      <c r="EQ130" s="22"/>
    </row>
    <row r="131" spans="1:147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I131" s="21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X131" s="925" t="s">
        <v>115</v>
      </c>
      <c r="AY131" s="925"/>
      <c r="AZ131" s="925"/>
      <c r="BA131" s="925"/>
      <c r="BB131" s="925"/>
      <c r="BC131" s="925"/>
      <c r="BD131" s="178"/>
      <c r="BE131" s="925" t="s">
        <v>115</v>
      </c>
      <c r="BF131" s="925"/>
      <c r="BG131" s="925"/>
      <c r="BH131" s="925"/>
      <c r="BI131" s="925"/>
      <c r="BJ131" s="925"/>
      <c r="BK131" s="541"/>
      <c r="BL131" s="925" t="s">
        <v>115</v>
      </c>
      <c r="BM131" s="925"/>
      <c r="BN131" s="925"/>
      <c r="BO131" s="925"/>
      <c r="BP131" s="925"/>
      <c r="BQ131" s="925"/>
      <c r="BR131" s="52"/>
      <c r="BS131" s="925" t="s">
        <v>115</v>
      </c>
      <c r="BT131" s="925"/>
      <c r="BU131" s="925"/>
      <c r="BV131" s="925"/>
      <c r="BW131" s="925"/>
      <c r="BX131" s="925"/>
      <c r="BY131" s="52"/>
      <c r="CA131" s="925" t="s">
        <v>115</v>
      </c>
      <c r="CB131" s="925"/>
      <c r="CC131" s="925"/>
      <c r="CD131" s="925"/>
      <c r="CE131" s="925"/>
      <c r="CF131" s="925"/>
      <c r="CG131" s="52"/>
      <c r="CH131" s="925" t="s">
        <v>115</v>
      </c>
      <c r="CI131" s="925"/>
      <c r="CJ131" s="925"/>
      <c r="CK131" s="925"/>
      <c r="CL131" s="925"/>
      <c r="CM131" s="925"/>
      <c r="CN131" s="52"/>
      <c r="CO131" s="925" t="s">
        <v>115</v>
      </c>
      <c r="CP131" s="925"/>
      <c r="CQ131" s="925"/>
      <c r="CR131" s="925"/>
      <c r="CS131" s="925"/>
      <c r="CT131" s="925"/>
      <c r="CV131" s="925" t="s">
        <v>115</v>
      </c>
      <c r="CW131" s="925"/>
      <c r="CX131" s="925"/>
      <c r="CY131" s="925"/>
      <c r="CZ131" s="925"/>
      <c r="DA131" s="925"/>
      <c r="DC131" s="925" t="s">
        <v>115</v>
      </c>
      <c r="DD131" s="925"/>
      <c r="DE131" s="925"/>
      <c r="DF131" s="925"/>
      <c r="DG131" s="925"/>
      <c r="DH131" s="925"/>
      <c r="DJ131" s="925" t="s">
        <v>115</v>
      </c>
      <c r="DK131" s="925"/>
      <c r="DL131" s="925"/>
      <c r="DM131" s="925"/>
      <c r="DN131" s="925"/>
      <c r="DO131" s="925"/>
      <c r="DQ131" s="925" t="s">
        <v>115</v>
      </c>
      <c r="DR131" s="925"/>
      <c r="DS131" s="925"/>
      <c r="DT131" s="925"/>
      <c r="DU131" s="925"/>
      <c r="DV131" s="925"/>
      <c r="DW131" s="52"/>
      <c r="DX131" s="925" t="s">
        <v>115</v>
      </c>
      <c r="DY131" s="925"/>
      <c r="DZ131" s="925"/>
      <c r="EA131" s="925"/>
      <c r="EB131" s="925"/>
      <c r="EC131" s="925"/>
      <c r="ED131" s="52"/>
      <c r="EE131" s="925" t="s">
        <v>115</v>
      </c>
      <c r="EF131" s="925"/>
      <c r="EG131" s="925"/>
      <c r="EH131" s="925"/>
      <c r="EI131" s="925"/>
      <c r="EJ131" s="925"/>
      <c r="EL131" s="925" t="s">
        <v>115</v>
      </c>
      <c r="EM131" s="925"/>
      <c r="EN131" s="925"/>
      <c r="EO131" s="925"/>
      <c r="EP131" s="925"/>
      <c r="EQ131" s="925"/>
    </row>
    <row r="132" spans="1:147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I132" s="215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X132" s="52"/>
      <c r="AY132" s="41"/>
      <c r="AZ132" s="41"/>
      <c r="BA132" s="41"/>
      <c r="BB132" s="41"/>
      <c r="BC132" s="22"/>
      <c r="BD132" s="159"/>
      <c r="BE132" s="52"/>
      <c r="BF132" s="41"/>
      <c r="BG132" s="41"/>
      <c r="BH132" s="41"/>
      <c r="BI132" s="41"/>
      <c r="BJ132" s="22"/>
      <c r="BK132" s="540"/>
      <c r="BL132" s="52"/>
      <c r="BM132" s="41"/>
      <c r="BN132" s="41"/>
      <c r="BO132" s="41"/>
      <c r="BP132" s="41"/>
      <c r="BQ132" s="22"/>
      <c r="BR132" s="22"/>
      <c r="BS132" s="52"/>
      <c r="BT132" s="41"/>
      <c r="BU132" s="41"/>
      <c r="BV132" s="41"/>
      <c r="BW132" s="41"/>
      <c r="BX132" s="22"/>
      <c r="BY132" s="22"/>
      <c r="CA132" s="52"/>
      <c r="CB132" s="41"/>
      <c r="CC132" s="41"/>
      <c r="CD132" s="41"/>
      <c r="CE132" s="41"/>
      <c r="CF132" s="22"/>
      <c r="CG132" s="22"/>
      <c r="CH132" s="52"/>
      <c r="CI132" s="41"/>
      <c r="CJ132" s="41"/>
      <c r="CK132" s="41"/>
      <c r="CL132" s="41"/>
      <c r="CM132" s="22"/>
      <c r="CN132" s="22"/>
      <c r="CO132" s="52"/>
      <c r="CP132" s="41"/>
      <c r="CQ132" s="41"/>
      <c r="CR132" s="41"/>
      <c r="CS132" s="41"/>
      <c r="CT132" s="22"/>
      <c r="CV132" s="52"/>
      <c r="CW132" s="41"/>
      <c r="CX132" s="41"/>
      <c r="CY132" s="41"/>
      <c r="CZ132" s="41"/>
      <c r="DA132" s="22"/>
      <c r="DC132" s="52"/>
      <c r="DD132" s="41"/>
      <c r="DE132" s="41"/>
      <c r="DF132" s="41"/>
      <c r="DG132" s="41"/>
      <c r="DH132" s="22"/>
      <c r="DJ132" s="52"/>
      <c r="DK132" s="41"/>
      <c r="DL132" s="41"/>
      <c r="DM132" s="41"/>
      <c r="DN132" s="41"/>
      <c r="DO132" s="22"/>
      <c r="DQ132" s="52"/>
      <c r="DR132" s="41"/>
      <c r="DS132" s="41"/>
      <c r="DT132" s="41"/>
      <c r="DU132" s="41"/>
      <c r="DV132" s="22"/>
      <c r="DW132" s="22"/>
      <c r="DX132" s="52"/>
      <c r="DY132" s="41"/>
      <c r="DZ132" s="41"/>
      <c r="EA132" s="41"/>
      <c r="EB132" s="41"/>
      <c r="EC132" s="22"/>
      <c r="ED132" s="22"/>
      <c r="EE132" s="52"/>
      <c r="EF132" s="41"/>
      <c r="EG132" s="41"/>
      <c r="EH132" s="41"/>
      <c r="EI132" s="41"/>
      <c r="EJ132" s="22"/>
      <c r="EL132" s="52"/>
      <c r="EM132" s="41"/>
      <c r="EN132" s="41"/>
      <c r="EO132" s="41"/>
      <c r="EP132" s="41"/>
      <c r="EQ132" s="22"/>
    </row>
    <row r="133" spans="1:147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I133" s="215"/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175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543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R133" s="40"/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CA133" s="51">
        <v>4</v>
      </c>
      <c r="CB133" s="922" t="s">
        <v>116</v>
      </c>
      <c r="CC133" s="923"/>
      <c r="CD133" s="923"/>
      <c r="CE133" s="924"/>
      <c r="CF133" s="11" t="s">
        <v>8</v>
      </c>
      <c r="CG133" s="40"/>
      <c r="CH133" s="51">
        <v>4</v>
      </c>
      <c r="CI133" s="922" t="s">
        <v>116</v>
      </c>
      <c r="CJ133" s="923"/>
      <c r="CK133" s="923"/>
      <c r="CL133" s="924"/>
      <c r="CM133" s="11" t="s">
        <v>8</v>
      </c>
      <c r="CN133" s="40"/>
      <c r="CO133" s="51">
        <v>4</v>
      </c>
      <c r="CP133" s="922" t="s">
        <v>116</v>
      </c>
      <c r="CQ133" s="923"/>
      <c r="CR133" s="923"/>
      <c r="CS133" s="924"/>
      <c r="CT133" s="11" t="s">
        <v>8</v>
      </c>
      <c r="CV133" s="51">
        <v>4</v>
      </c>
      <c r="CW133" s="922" t="s">
        <v>116</v>
      </c>
      <c r="CX133" s="923"/>
      <c r="CY133" s="923"/>
      <c r="CZ133" s="924"/>
      <c r="DA133" s="11" t="s">
        <v>8</v>
      </c>
      <c r="DC133" s="51">
        <v>4</v>
      </c>
      <c r="DD133" s="922" t="s">
        <v>116</v>
      </c>
      <c r="DE133" s="923"/>
      <c r="DF133" s="923"/>
      <c r="DG133" s="924"/>
      <c r="DH133" s="11" t="s">
        <v>8</v>
      </c>
      <c r="DJ133" s="51">
        <v>4</v>
      </c>
      <c r="DK133" s="922" t="s">
        <v>116</v>
      </c>
      <c r="DL133" s="923"/>
      <c r="DM133" s="923"/>
      <c r="DN133" s="924"/>
      <c r="DO133" s="11" t="s">
        <v>8</v>
      </c>
      <c r="DQ133" s="51">
        <v>4</v>
      </c>
      <c r="DR133" s="922" t="s">
        <v>116</v>
      </c>
      <c r="DS133" s="923"/>
      <c r="DT133" s="923"/>
      <c r="DU133" s="924"/>
      <c r="DV133" s="11" t="s">
        <v>8</v>
      </c>
      <c r="DW133" s="40"/>
      <c r="DX133" s="51">
        <v>4</v>
      </c>
      <c r="DY133" s="922" t="s">
        <v>116</v>
      </c>
      <c r="DZ133" s="923"/>
      <c r="EA133" s="923"/>
      <c r="EB133" s="924"/>
      <c r="EC133" s="11" t="s">
        <v>8</v>
      </c>
      <c r="ED133" s="40"/>
      <c r="EE133" s="51">
        <v>4</v>
      </c>
      <c r="EF133" s="922" t="s">
        <v>116</v>
      </c>
      <c r="EG133" s="923"/>
      <c r="EH133" s="923"/>
      <c r="EI133" s="924"/>
      <c r="EJ133" s="11" t="s">
        <v>8</v>
      </c>
      <c r="EL133" s="51">
        <v>4</v>
      </c>
      <c r="EM133" s="922" t="s">
        <v>116</v>
      </c>
      <c r="EN133" s="923"/>
      <c r="EO133" s="923"/>
      <c r="EP133" s="924"/>
      <c r="EQ133" s="11" t="s">
        <v>8</v>
      </c>
    </row>
    <row r="134" spans="1:147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42.205068573227486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43.243313260128879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31.689395835886454</v>
      </c>
      <c r="V134" s="43" t="s">
        <v>39</v>
      </c>
      <c r="W134" s="927" t="s">
        <v>131</v>
      </c>
      <c r="X134" s="928"/>
      <c r="Y134" s="928"/>
      <c r="Z134" s="929"/>
      <c r="AA134" s="50">
        <f>AA120</f>
        <v>116.19445139825035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43.243313260128879</v>
      </c>
      <c r="AI134" s="215"/>
      <c r="AJ134" s="43" t="s">
        <v>39</v>
      </c>
      <c r="AK134" s="927" t="s">
        <v>131</v>
      </c>
      <c r="AL134" s="928"/>
      <c r="AM134" s="928"/>
      <c r="AN134" s="929"/>
      <c r="AO134" s="50">
        <f>AO120</f>
        <v>44.886559164013775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120.60984055138387</v>
      </c>
      <c r="AX134" s="43" t="s">
        <v>39</v>
      </c>
      <c r="AY134" s="927" t="s">
        <v>131</v>
      </c>
      <c r="AZ134" s="928"/>
      <c r="BA134" s="928"/>
      <c r="BB134" s="929"/>
      <c r="BC134" s="50">
        <f>BC120</f>
        <v>125.18095350828131</v>
      </c>
      <c r="BD134" s="159"/>
      <c r="BE134" s="43" t="s">
        <v>39</v>
      </c>
      <c r="BF134" s="927" t="s">
        <v>131</v>
      </c>
      <c r="BG134" s="928"/>
      <c r="BH134" s="928"/>
      <c r="BI134" s="929"/>
      <c r="BJ134" s="50">
        <f>BJ120</f>
        <v>126.69558283136477</v>
      </c>
      <c r="BK134" s="540"/>
      <c r="BL134" s="43" t="s">
        <v>39</v>
      </c>
      <c r="BM134" s="927" t="s">
        <v>131</v>
      </c>
      <c r="BN134" s="928"/>
      <c r="BO134" s="928"/>
      <c r="BP134" s="929"/>
      <c r="BQ134" s="50">
        <f>BQ$120</f>
        <v>125.18095350828131</v>
      </c>
      <c r="BR134" s="22"/>
      <c r="BS134" s="43" t="s">
        <v>39</v>
      </c>
      <c r="BT134" s="927" t="s">
        <v>131</v>
      </c>
      <c r="BU134" s="928"/>
      <c r="BV134" s="928"/>
      <c r="BW134" s="929"/>
      <c r="BX134" s="50">
        <f>BX$120</f>
        <v>130.65136117659321</v>
      </c>
      <c r="BY134" s="22"/>
      <c r="CA134" s="43" t="s">
        <v>39</v>
      </c>
      <c r="CB134" s="927" t="s">
        <v>131</v>
      </c>
      <c r="CC134" s="928"/>
      <c r="CD134" s="928"/>
      <c r="CE134" s="929"/>
      <c r="CF134" s="50">
        <f>CF$120</f>
        <v>132.23227191207479</v>
      </c>
      <c r="CG134" s="22"/>
      <c r="CH134" s="43" t="s">
        <v>39</v>
      </c>
      <c r="CI134" s="927" t="s">
        <v>131</v>
      </c>
      <c r="CJ134" s="928"/>
      <c r="CK134" s="928"/>
      <c r="CL134" s="929"/>
      <c r="CM134" s="50">
        <f>CM$120</f>
        <v>132.23217980109544</v>
      </c>
      <c r="CN134" s="22"/>
      <c r="CO134" s="43" t="s">
        <v>39</v>
      </c>
      <c r="CP134" s="927" t="s">
        <v>131</v>
      </c>
      <c r="CQ134" s="928"/>
      <c r="CR134" s="928"/>
      <c r="CS134" s="929"/>
      <c r="CT134" s="50">
        <f>CT$120</f>
        <v>132.23227191207479</v>
      </c>
      <c r="CV134" s="43" t="s">
        <v>39</v>
      </c>
      <c r="CW134" s="927" t="s">
        <v>131</v>
      </c>
      <c r="CX134" s="928"/>
      <c r="CY134" s="928"/>
      <c r="CZ134" s="929"/>
      <c r="DA134" s="50">
        <f>DA$120</f>
        <v>137.7562031714084</v>
      </c>
      <c r="DC134" s="43" t="s">
        <v>39</v>
      </c>
      <c r="DD134" s="927" t="s">
        <v>131</v>
      </c>
      <c r="DE134" s="928"/>
      <c r="DF134" s="928"/>
      <c r="DG134" s="929"/>
      <c r="DH134" s="50">
        <f>DH$120</f>
        <v>137.75610721254296</v>
      </c>
      <c r="DJ134" s="43" t="s">
        <v>39</v>
      </c>
      <c r="DK134" s="927" t="s">
        <v>131</v>
      </c>
      <c r="DL134" s="928"/>
      <c r="DM134" s="928"/>
      <c r="DN134" s="929"/>
      <c r="DO134" s="50">
        <f>DO$120</f>
        <v>143.72094665484605</v>
      </c>
      <c r="DQ134" s="43" t="s">
        <v>39</v>
      </c>
      <c r="DR134" s="927" t="s">
        <v>131</v>
      </c>
      <c r="DS134" s="928"/>
      <c r="DT134" s="928"/>
      <c r="DU134" s="929"/>
      <c r="DV134" s="50">
        <f>DV$120</f>
        <v>143.72094665484605</v>
      </c>
      <c r="DW134" s="22"/>
      <c r="DX134" s="43" t="s">
        <v>39</v>
      </c>
      <c r="DY134" s="927" t="s">
        <v>131</v>
      </c>
      <c r="DZ134" s="928"/>
      <c r="EA134" s="928"/>
      <c r="EB134" s="929"/>
      <c r="EC134" s="50">
        <f>EC$120</f>
        <v>143.72094665484605</v>
      </c>
      <c r="ED134" s="22"/>
      <c r="EE134" s="43" t="s">
        <v>39</v>
      </c>
      <c r="EF134" s="927" t="s">
        <v>131</v>
      </c>
      <c r="EG134" s="928"/>
      <c r="EH134" s="928"/>
      <c r="EI134" s="929"/>
      <c r="EJ134" s="50">
        <f>EJ$120</f>
        <v>149.26857519572309</v>
      </c>
      <c r="EL134" s="43" t="s">
        <v>39</v>
      </c>
      <c r="EM134" s="927" t="s">
        <v>131</v>
      </c>
      <c r="EN134" s="928"/>
      <c r="EO134" s="928"/>
      <c r="EP134" s="929"/>
      <c r="EQ134" s="50">
        <f>EQ$120</f>
        <v>149.26857519572309</v>
      </c>
    </row>
    <row r="135" spans="1:147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I135" s="215"/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159"/>
      <c r="BE135" s="43" t="s">
        <v>41</v>
      </c>
      <c r="BF135" s="927" t="s">
        <v>139</v>
      </c>
      <c r="BG135" s="928"/>
      <c r="BH135" s="928"/>
      <c r="BI135" s="929"/>
      <c r="BJ135" s="50">
        <f>BJ128</f>
        <v>0</v>
      </c>
      <c r="BK135" s="540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R135" s="22"/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CA135" s="43" t="s">
        <v>41</v>
      </c>
      <c r="CB135" s="927" t="s">
        <v>139</v>
      </c>
      <c r="CC135" s="928"/>
      <c r="CD135" s="928"/>
      <c r="CE135" s="929"/>
      <c r="CF135" s="50">
        <f>CF$128</f>
        <v>0</v>
      </c>
      <c r="CG135" s="22"/>
      <c r="CH135" s="43" t="s">
        <v>41</v>
      </c>
      <c r="CI135" s="927" t="s">
        <v>139</v>
      </c>
      <c r="CJ135" s="928"/>
      <c r="CK135" s="928"/>
      <c r="CL135" s="929"/>
      <c r="CM135" s="50">
        <f>CM$128</f>
        <v>0</v>
      </c>
      <c r="CN135" s="22"/>
      <c r="CO135" s="43" t="s">
        <v>41</v>
      </c>
      <c r="CP135" s="927" t="s">
        <v>139</v>
      </c>
      <c r="CQ135" s="928"/>
      <c r="CR135" s="928"/>
      <c r="CS135" s="929"/>
      <c r="CT135" s="50">
        <f>CT$128</f>
        <v>0</v>
      </c>
      <c r="CV135" s="43" t="s">
        <v>41</v>
      </c>
      <c r="CW135" s="927" t="s">
        <v>139</v>
      </c>
      <c r="CX135" s="928"/>
      <c r="CY135" s="928"/>
      <c r="CZ135" s="929"/>
      <c r="DA135" s="50">
        <f>DA$128</f>
        <v>0</v>
      </c>
      <c r="DC135" s="43" t="s">
        <v>41</v>
      </c>
      <c r="DD135" s="927" t="s">
        <v>139</v>
      </c>
      <c r="DE135" s="928"/>
      <c r="DF135" s="928"/>
      <c r="DG135" s="929"/>
      <c r="DH135" s="50">
        <f>DH$128</f>
        <v>0</v>
      </c>
      <c r="DJ135" s="43" t="s">
        <v>41</v>
      </c>
      <c r="DK135" s="927" t="s">
        <v>139</v>
      </c>
      <c r="DL135" s="928"/>
      <c r="DM135" s="928"/>
      <c r="DN135" s="929"/>
      <c r="DO135" s="50">
        <f>DO$128</f>
        <v>0</v>
      </c>
      <c r="DQ135" s="43" t="s">
        <v>41</v>
      </c>
      <c r="DR135" s="927" t="s">
        <v>139</v>
      </c>
      <c r="DS135" s="928"/>
      <c r="DT135" s="928"/>
      <c r="DU135" s="929"/>
      <c r="DV135" s="50">
        <f>DV$128</f>
        <v>0</v>
      </c>
      <c r="DW135" s="22"/>
      <c r="DX135" s="43" t="s">
        <v>41</v>
      </c>
      <c r="DY135" s="927" t="s">
        <v>139</v>
      </c>
      <c r="DZ135" s="928"/>
      <c r="EA135" s="928"/>
      <c r="EB135" s="929"/>
      <c r="EC135" s="50">
        <f>EC$128</f>
        <v>0</v>
      </c>
      <c r="ED135" s="22"/>
      <c r="EE135" s="43" t="s">
        <v>41</v>
      </c>
      <c r="EF135" s="927" t="s">
        <v>139</v>
      </c>
      <c r="EG135" s="928"/>
      <c r="EH135" s="928"/>
      <c r="EI135" s="929"/>
      <c r="EJ135" s="50">
        <f>EJ$128</f>
        <v>0</v>
      </c>
      <c r="EL135" s="43" t="s">
        <v>41</v>
      </c>
      <c r="EM135" s="927" t="s">
        <v>139</v>
      </c>
      <c r="EN135" s="928"/>
      <c r="EO135" s="928"/>
      <c r="EP135" s="929"/>
      <c r="EQ135" s="50">
        <f>EQ$128</f>
        <v>0</v>
      </c>
    </row>
    <row r="136" spans="1:147" x14ac:dyDescent="0.2">
      <c r="A136" s="922" t="s">
        <v>40</v>
      </c>
      <c r="B136" s="923"/>
      <c r="C136" s="923"/>
      <c r="D136" s="923"/>
      <c r="E136" s="924"/>
      <c r="F136" s="11">
        <f>SUM(F134:F135)</f>
        <v>42.205068573227486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43.243313260128879</v>
      </c>
      <c r="O136" s="922" t="s">
        <v>40</v>
      </c>
      <c r="P136" s="923"/>
      <c r="Q136" s="923"/>
      <c r="R136" s="923"/>
      <c r="S136" s="924"/>
      <c r="T136" s="11">
        <f>SUM(T134:T135)</f>
        <v>31.689395835886454</v>
      </c>
      <c r="V136" s="922" t="s">
        <v>40</v>
      </c>
      <c r="W136" s="923"/>
      <c r="X136" s="923"/>
      <c r="Y136" s="923"/>
      <c r="Z136" s="924"/>
      <c r="AA136" s="11">
        <f>SUM(AA134:AA135)</f>
        <v>116.19445139825035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43.243313260128879</v>
      </c>
      <c r="AI136" s="215"/>
      <c r="AJ136" s="922" t="s">
        <v>40</v>
      </c>
      <c r="AK136" s="923"/>
      <c r="AL136" s="923"/>
      <c r="AM136" s="923"/>
      <c r="AN136" s="924"/>
      <c r="AO136" s="11">
        <f>SUM(AO134:AO135)</f>
        <v>44.886559164013775</v>
      </c>
      <c r="AQ136" s="922" t="s">
        <v>40</v>
      </c>
      <c r="AR136" s="923"/>
      <c r="AS136" s="923"/>
      <c r="AT136" s="923"/>
      <c r="AU136" s="924"/>
      <c r="AV136" s="11">
        <f>SUM(AV134:AV135)</f>
        <v>120.60984055138387</v>
      </c>
      <c r="AX136" s="922" t="s">
        <v>40</v>
      </c>
      <c r="AY136" s="923"/>
      <c r="AZ136" s="923"/>
      <c r="BA136" s="923"/>
      <c r="BB136" s="924"/>
      <c r="BC136" s="11">
        <f>SUM(BC134:BC135)</f>
        <v>125.18095350828131</v>
      </c>
      <c r="BD136" s="175"/>
      <c r="BE136" s="922" t="s">
        <v>40</v>
      </c>
      <c r="BF136" s="923"/>
      <c r="BG136" s="923"/>
      <c r="BH136" s="923"/>
      <c r="BI136" s="924"/>
      <c r="BJ136" s="11">
        <f>SUM(BJ134:BJ135)</f>
        <v>126.69558283136477</v>
      </c>
      <c r="BK136" s="543"/>
      <c r="BL136" s="922" t="s">
        <v>40</v>
      </c>
      <c r="BM136" s="923"/>
      <c r="BN136" s="923"/>
      <c r="BO136" s="923"/>
      <c r="BP136" s="924"/>
      <c r="BQ136" s="11">
        <f>SUM(BQ$134:BQ$135)</f>
        <v>125.18095350828131</v>
      </c>
      <c r="BR136" s="40"/>
      <c r="BS136" s="922" t="s">
        <v>40</v>
      </c>
      <c r="BT136" s="923"/>
      <c r="BU136" s="923"/>
      <c r="BV136" s="923"/>
      <c r="BW136" s="924"/>
      <c r="BX136" s="11">
        <f>SUM(BX$134:BX$135)</f>
        <v>130.65136117659321</v>
      </c>
      <c r="BY136" s="40"/>
      <c r="CA136" s="922" t="s">
        <v>40</v>
      </c>
      <c r="CB136" s="923"/>
      <c r="CC136" s="923"/>
      <c r="CD136" s="923"/>
      <c r="CE136" s="924"/>
      <c r="CF136" s="11">
        <f>SUM(CF$134:CF$135)</f>
        <v>132.23227191207479</v>
      </c>
      <c r="CG136" s="40"/>
      <c r="CH136" s="922" t="s">
        <v>40</v>
      </c>
      <c r="CI136" s="923"/>
      <c r="CJ136" s="923"/>
      <c r="CK136" s="923"/>
      <c r="CL136" s="924"/>
      <c r="CM136" s="11">
        <f>SUM(CM$134:CM$135)</f>
        <v>132.23217980109544</v>
      </c>
      <c r="CN136" s="40"/>
      <c r="CO136" s="922" t="s">
        <v>40</v>
      </c>
      <c r="CP136" s="923"/>
      <c r="CQ136" s="923"/>
      <c r="CR136" s="923"/>
      <c r="CS136" s="924"/>
      <c r="CT136" s="11">
        <f>SUM(CT$134:CT$135)</f>
        <v>132.23227191207479</v>
      </c>
      <c r="CV136" s="922" t="s">
        <v>40</v>
      </c>
      <c r="CW136" s="923"/>
      <c r="CX136" s="923"/>
      <c r="CY136" s="923"/>
      <c r="CZ136" s="924"/>
      <c r="DA136" s="11">
        <f>SUM(DA$134:DA$135)</f>
        <v>137.7562031714084</v>
      </c>
      <c r="DC136" s="922" t="s">
        <v>40</v>
      </c>
      <c r="DD136" s="923"/>
      <c r="DE136" s="923"/>
      <c r="DF136" s="923"/>
      <c r="DG136" s="924"/>
      <c r="DH136" s="11">
        <f>SUM(DH$134:DH$135)</f>
        <v>137.75610721254296</v>
      </c>
      <c r="DJ136" s="922" t="s">
        <v>40</v>
      </c>
      <c r="DK136" s="923"/>
      <c r="DL136" s="923"/>
      <c r="DM136" s="923"/>
      <c r="DN136" s="924"/>
      <c r="DO136" s="11">
        <f>SUM(DO$134:DO$135)</f>
        <v>143.72094665484605</v>
      </c>
      <c r="DQ136" s="922" t="s">
        <v>40</v>
      </c>
      <c r="DR136" s="923"/>
      <c r="DS136" s="923"/>
      <c r="DT136" s="923"/>
      <c r="DU136" s="924"/>
      <c r="DV136" s="11">
        <f>SUM(DV$134:DV$135)</f>
        <v>143.72094665484605</v>
      </c>
      <c r="DW136" s="40"/>
      <c r="DX136" s="922" t="s">
        <v>40</v>
      </c>
      <c r="DY136" s="923"/>
      <c r="DZ136" s="923"/>
      <c r="EA136" s="923"/>
      <c r="EB136" s="924"/>
      <c r="EC136" s="11">
        <f>SUM(EC$134:EC$135)</f>
        <v>143.72094665484605</v>
      </c>
      <c r="ED136" s="40"/>
      <c r="EE136" s="922" t="s">
        <v>40</v>
      </c>
      <c r="EF136" s="923"/>
      <c r="EG136" s="923"/>
      <c r="EH136" s="923"/>
      <c r="EI136" s="924"/>
      <c r="EJ136" s="11">
        <f>SUM(EJ$134:EJ$135)</f>
        <v>149.26857519572309</v>
      </c>
      <c r="EL136" s="922" t="s">
        <v>40</v>
      </c>
      <c r="EM136" s="923"/>
      <c r="EN136" s="923"/>
      <c r="EO136" s="923"/>
      <c r="EP136" s="924"/>
      <c r="EQ136" s="11">
        <f>SUM(EQ$134:EQ$135)</f>
        <v>149.26857519572309</v>
      </c>
    </row>
    <row r="137" spans="1:147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I137" s="215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X137" s="41"/>
      <c r="AY137" s="41"/>
      <c r="AZ137" s="41"/>
      <c r="BA137" s="41"/>
      <c r="BB137" s="41"/>
      <c r="BC137" s="22"/>
      <c r="BD137" s="159"/>
      <c r="BE137" s="41"/>
      <c r="BF137" s="41"/>
      <c r="BG137" s="41"/>
      <c r="BH137" s="41"/>
      <c r="BI137" s="41"/>
      <c r="BJ137" s="22"/>
      <c r="BK137" s="540"/>
      <c r="BL137" s="41"/>
      <c r="BM137" s="41"/>
      <c r="BN137" s="41"/>
      <c r="BO137" s="41"/>
      <c r="BP137" s="41"/>
      <c r="BQ137" s="22"/>
      <c r="BR137" s="22"/>
      <c r="BS137" s="41"/>
      <c r="BT137" s="41"/>
      <c r="BU137" s="41"/>
      <c r="BV137" s="41"/>
      <c r="BW137" s="41"/>
      <c r="BX137" s="22"/>
      <c r="BY137" s="22"/>
      <c r="CA137" s="41"/>
      <c r="CB137" s="41"/>
      <c r="CC137" s="41"/>
      <c r="CD137" s="41"/>
      <c r="CE137" s="41"/>
      <c r="CF137" s="22"/>
      <c r="CG137" s="22"/>
      <c r="CH137" s="41"/>
      <c r="CI137" s="41"/>
      <c r="CJ137" s="41"/>
      <c r="CK137" s="41"/>
      <c r="CL137" s="41"/>
      <c r="CM137" s="22"/>
      <c r="CN137" s="22"/>
      <c r="CO137" s="41"/>
      <c r="CP137" s="41"/>
      <c r="CQ137" s="41"/>
      <c r="CR137" s="41"/>
      <c r="CS137" s="41"/>
      <c r="CT137" s="22"/>
      <c r="CV137" s="41"/>
      <c r="CW137" s="41"/>
      <c r="CX137" s="41"/>
      <c r="CY137" s="41"/>
      <c r="CZ137" s="41"/>
      <c r="DA137" s="22"/>
      <c r="DC137" s="41"/>
      <c r="DD137" s="41"/>
      <c r="DE137" s="41"/>
      <c r="DF137" s="41"/>
      <c r="DG137" s="41"/>
      <c r="DH137" s="22"/>
      <c r="DJ137" s="41"/>
      <c r="DK137" s="41"/>
      <c r="DL137" s="41"/>
      <c r="DM137" s="41"/>
      <c r="DN137" s="41"/>
      <c r="DO137" s="22"/>
      <c r="DQ137" s="41"/>
      <c r="DR137" s="41"/>
      <c r="DS137" s="41"/>
      <c r="DT137" s="41"/>
      <c r="DU137" s="41"/>
      <c r="DV137" s="22"/>
      <c r="DW137" s="22"/>
      <c r="DX137" s="41"/>
      <c r="DY137" s="41"/>
      <c r="DZ137" s="41"/>
      <c r="EA137" s="41"/>
      <c r="EB137" s="41"/>
      <c r="EC137" s="22"/>
      <c r="ED137" s="22"/>
      <c r="EE137" s="41"/>
      <c r="EF137" s="41"/>
      <c r="EG137" s="41"/>
      <c r="EH137" s="41"/>
      <c r="EI137" s="41"/>
      <c r="EJ137" s="22"/>
      <c r="EL137" s="41"/>
      <c r="EM137" s="41"/>
      <c r="EN137" s="41"/>
      <c r="EO137" s="41"/>
      <c r="EP137" s="41"/>
      <c r="EQ137" s="22"/>
    </row>
    <row r="138" spans="1:147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I138" s="215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X138" s="41"/>
      <c r="AY138" s="41"/>
      <c r="AZ138" s="41"/>
      <c r="BA138" s="41"/>
      <c r="BB138" s="41"/>
      <c r="BC138" s="22"/>
      <c r="BD138" s="159"/>
      <c r="BE138" s="41"/>
      <c r="BF138" s="41"/>
      <c r="BG138" s="41"/>
      <c r="BH138" s="41"/>
      <c r="BI138" s="41"/>
      <c r="BJ138" s="22"/>
      <c r="BK138" s="540"/>
      <c r="BL138" s="41"/>
      <c r="BM138" s="41"/>
      <c r="BN138" s="41"/>
      <c r="BO138" s="41"/>
      <c r="BP138" s="41"/>
      <c r="BQ138" s="22"/>
      <c r="BR138" s="22"/>
      <c r="BS138" s="41"/>
      <c r="BT138" s="41"/>
      <c r="BU138" s="41"/>
      <c r="BV138" s="41"/>
      <c r="BW138" s="41"/>
      <c r="BX138" s="22"/>
      <c r="BY138" s="22"/>
      <c r="CA138" s="41"/>
      <c r="CB138" s="41"/>
      <c r="CC138" s="41"/>
      <c r="CD138" s="41"/>
      <c r="CE138" s="41"/>
      <c r="CF138" s="22"/>
      <c r="CG138" s="22"/>
      <c r="CH138" s="41"/>
      <c r="CI138" s="41"/>
      <c r="CJ138" s="41"/>
      <c r="CK138" s="41"/>
      <c r="CL138" s="41"/>
      <c r="CM138" s="22"/>
      <c r="CN138" s="22"/>
      <c r="CO138" s="41"/>
      <c r="CP138" s="41"/>
      <c r="CQ138" s="41"/>
      <c r="CR138" s="41"/>
      <c r="CS138" s="41"/>
      <c r="CT138" s="22"/>
      <c r="CV138" s="41"/>
      <c r="CW138" s="41"/>
      <c r="CX138" s="41"/>
      <c r="CY138" s="41"/>
      <c r="CZ138" s="41"/>
      <c r="DA138" s="22"/>
      <c r="DC138" s="41"/>
      <c r="DD138" s="41"/>
      <c r="DE138" s="41"/>
      <c r="DF138" s="41"/>
      <c r="DG138" s="41"/>
      <c r="DH138" s="22"/>
      <c r="DJ138" s="41"/>
      <c r="DK138" s="41"/>
      <c r="DL138" s="41"/>
      <c r="DM138" s="41"/>
      <c r="DN138" s="41"/>
      <c r="DO138" s="22"/>
      <c r="DQ138" s="41"/>
      <c r="DR138" s="41"/>
      <c r="DS138" s="41"/>
      <c r="DT138" s="41"/>
      <c r="DU138" s="41"/>
      <c r="DV138" s="22"/>
      <c r="DW138" s="22"/>
      <c r="DX138" s="41"/>
      <c r="DY138" s="41"/>
      <c r="DZ138" s="41"/>
      <c r="EA138" s="41"/>
      <c r="EB138" s="41"/>
      <c r="EC138" s="22"/>
      <c r="ED138" s="22"/>
      <c r="EE138" s="41"/>
      <c r="EF138" s="41"/>
      <c r="EG138" s="41"/>
      <c r="EH138" s="41"/>
      <c r="EI138" s="41"/>
      <c r="EJ138" s="22"/>
      <c r="EL138" s="41"/>
      <c r="EM138" s="41"/>
      <c r="EN138" s="41"/>
      <c r="EO138" s="41"/>
      <c r="EP138" s="41"/>
      <c r="EQ138" s="22"/>
    </row>
    <row r="139" spans="1:147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I139" s="215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X139" s="1110" t="s">
        <v>86</v>
      </c>
      <c r="AY139" s="1110"/>
      <c r="AZ139" s="1110"/>
      <c r="BA139" s="1110"/>
      <c r="BB139" s="1110"/>
      <c r="BC139" s="1110"/>
      <c r="BD139" s="203"/>
      <c r="BE139" s="1110" t="s">
        <v>86</v>
      </c>
      <c r="BF139" s="1110"/>
      <c r="BG139" s="1110"/>
      <c r="BH139" s="1110"/>
      <c r="BI139" s="1110"/>
      <c r="BJ139" s="1110"/>
      <c r="BK139" s="545"/>
      <c r="BL139" s="1110" t="s">
        <v>86</v>
      </c>
      <c r="BM139" s="1110"/>
      <c r="BN139" s="1110"/>
      <c r="BO139" s="1110"/>
      <c r="BP139" s="1110"/>
      <c r="BQ139" s="1110"/>
      <c r="BR139" s="33"/>
      <c r="BS139" s="1110" t="s">
        <v>86</v>
      </c>
      <c r="BT139" s="1110"/>
      <c r="BU139" s="1110"/>
      <c r="BV139" s="1110"/>
      <c r="BW139" s="1110"/>
      <c r="BX139" s="1110"/>
      <c r="BY139" s="33"/>
      <c r="CA139" s="1110" t="s">
        <v>86</v>
      </c>
      <c r="CB139" s="1110"/>
      <c r="CC139" s="1110"/>
      <c r="CD139" s="1110"/>
      <c r="CE139" s="1110"/>
      <c r="CF139" s="1110"/>
      <c r="CG139" s="33"/>
      <c r="CH139" s="1110" t="s">
        <v>86</v>
      </c>
      <c r="CI139" s="1110"/>
      <c r="CJ139" s="1110"/>
      <c r="CK139" s="1110"/>
      <c r="CL139" s="1110"/>
      <c r="CM139" s="1110"/>
      <c r="CN139" s="33"/>
      <c r="CO139" s="1110" t="s">
        <v>86</v>
      </c>
      <c r="CP139" s="1110"/>
      <c r="CQ139" s="1110"/>
      <c r="CR139" s="1110"/>
      <c r="CS139" s="1110"/>
      <c r="CT139" s="1110"/>
      <c r="CV139" s="1110" t="s">
        <v>86</v>
      </c>
      <c r="CW139" s="1110"/>
      <c r="CX139" s="1110"/>
      <c r="CY139" s="1110"/>
      <c r="CZ139" s="1110"/>
      <c r="DA139" s="1110"/>
      <c r="DC139" s="1110" t="s">
        <v>86</v>
      </c>
      <c r="DD139" s="1110"/>
      <c r="DE139" s="1110"/>
      <c r="DF139" s="1110"/>
      <c r="DG139" s="1110"/>
      <c r="DH139" s="1110"/>
      <c r="DJ139" s="1110" t="s">
        <v>86</v>
      </c>
      <c r="DK139" s="1110"/>
      <c r="DL139" s="1110"/>
      <c r="DM139" s="1110"/>
      <c r="DN139" s="1110"/>
      <c r="DO139" s="1110"/>
      <c r="DQ139" s="1110" t="s">
        <v>86</v>
      </c>
      <c r="DR139" s="1110"/>
      <c r="DS139" s="1110"/>
      <c r="DT139" s="1110"/>
      <c r="DU139" s="1110"/>
      <c r="DV139" s="1110"/>
      <c r="DW139" s="33"/>
      <c r="DX139" s="1110" t="s">
        <v>86</v>
      </c>
      <c r="DY139" s="1110"/>
      <c r="DZ139" s="1110"/>
      <c r="EA139" s="1110"/>
      <c r="EB139" s="1110"/>
      <c r="EC139" s="1110"/>
      <c r="ED139" s="33"/>
      <c r="EE139" s="1110" t="s">
        <v>86</v>
      </c>
      <c r="EF139" s="1110"/>
      <c r="EG139" s="1110"/>
      <c r="EH139" s="1110"/>
      <c r="EI139" s="1110"/>
      <c r="EJ139" s="1110"/>
      <c r="EL139" s="1110" t="s">
        <v>86</v>
      </c>
      <c r="EM139" s="1110"/>
      <c r="EN139" s="1110"/>
      <c r="EO139" s="1110"/>
      <c r="EP139" s="1110"/>
      <c r="EQ139" s="1110"/>
    </row>
    <row r="140" spans="1:147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I140" s="215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X140" s="41"/>
      <c r="AY140" s="41"/>
      <c r="AZ140" s="41"/>
      <c r="BA140" s="41"/>
      <c r="BB140" s="41"/>
      <c r="BC140" s="22"/>
      <c r="BD140" s="159"/>
      <c r="BE140" s="41"/>
      <c r="BF140" s="41"/>
      <c r="BG140" s="41"/>
      <c r="BH140" s="41"/>
      <c r="BI140" s="41"/>
      <c r="BJ140" s="22"/>
      <c r="BK140" s="540"/>
      <c r="BL140" s="41"/>
      <c r="BM140" s="41"/>
      <c r="BN140" s="41"/>
      <c r="BO140" s="41"/>
      <c r="BP140" s="41"/>
      <c r="BQ140" s="22"/>
      <c r="BR140" s="22"/>
      <c r="BS140" s="41"/>
      <c r="BT140" s="41"/>
      <c r="BU140" s="41"/>
      <c r="BV140" s="41"/>
      <c r="BW140" s="41"/>
      <c r="BX140" s="22"/>
      <c r="BY140" s="22"/>
      <c r="CA140" s="41"/>
      <c r="CB140" s="41"/>
      <c r="CC140" s="41"/>
      <c r="CD140" s="41"/>
      <c r="CE140" s="41"/>
      <c r="CF140" s="22"/>
      <c r="CG140" s="22"/>
      <c r="CH140" s="41"/>
      <c r="CI140" s="41"/>
      <c r="CJ140" s="41"/>
      <c r="CK140" s="41"/>
      <c r="CL140" s="41"/>
      <c r="CM140" s="22"/>
      <c r="CN140" s="22"/>
      <c r="CO140" s="41"/>
      <c r="CP140" s="41"/>
      <c r="CQ140" s="41"/>
      <c r="CR140" s="41"/>
      <c r="CS140" s="41"/>
      <c r="CT140" s="22"/>
      <c r="CV140" s="41"/>
      <c r="CW140" s="41"/>
      <c r="CX140" s="41"/>
      <c r="CY140" s="41"/>
      <c r="CZ140" s="41"/>
      <c r="DA140" s="22"/>
      <c r="DC140" s="41"/>
      <c r="DD140" s="41"/>
      <c r="DE140" s="41"/>
      <c r="DF140" s="41"/>
      <c r="DG140" s="41"/>
      <c r="DH140" s="22"/>
      <c r="DJ140" s="41"/>
      <c r="DK140" s="41"/>
      <c r="DL140" s="41"/>
      <c r="DM140" s="41"/>
      <c r="DN140" s="41"/>
      <c r="DO140" s="22"/>
      <c r="DQ140" s="41"/>
      <c r="DR140" s="41"/>
      <c r="DS140" s="41"/>
      <c r="DT140" s="41"/>
      <c r="DU140" s="41"/>
      <c r="DV140" s="22"/>
      <c r="DW140" s="22"/>
      <c r="DX140" s="41"/>
      <c r="DY140" s="41"/>
      <c r="DZ140" s="41"/>
      <c r="EA140" s="41"/>
      <c r="EB140" s="41"/>
      <c r="EC140" s="22"/>
      <c r="ED140" s="22"/>
      <c r="EE140" s="41"/>
      <c r="EF140" s="41"/>
      <c r="EG140" s="41"/>
      <c r="EH140" s="41"/>
      <c r="EI140" s="41"/>
      <c r="EJ140" s="22"/>
      <c r="EL140" s="41"/>
      <c r="EM140" s="41"/>
      <c r="EN140" s="41"/>
      <c r="EO140" s="41"/>
      <c r="EP140" s="41"/>
      <c r="EQ140" s="22"/>
    </row>
    <row r="141" spans="1:147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I141" s="215"/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175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543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R141" s="40"/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CA141" s="10">
        <v>5</v>
      </c>
      <c r="CB141" s="922" t="s">
        <v>20</v>
      </c>
      <c r="CC141" s="923"/>
      <c r="CD141" s="923"/>
      <c r="CE141" s="924"/>
      <c r="CF141" s="11" t="s">
        <v>8</v>
      </c>
      <c r="CG141" s="40"/>
      <c r="CH141" s="10">
        <v>5</v>
      </c>
      <c r="CI141" s="922" t="s">
        <v>20</v>
      </c>
      <c r="CJ141" s="923"/>
      <c r="CK141" s="923"/>
      <c r="CL141" s="924"/>
      <c r="CM141" s="11" t="s">
        <v>8</v>
      </c>
      <c r="CN141" s="40"/>
      <c r="CO141" s="10">
        <v>5</v>
      </c>
      <c r="CP141" s="922" t="s">
        <v>20</v>
      </c>
      <c r="CQ141" s="923"/>
      <c r="CR141" s="923"/>
      <c r="CS141" s="924"/>
      <c r="CT141" s="11" t="s">
        <v>8</v>
      </c>
      <c r="CV141" s="10">
        <v>5</v>
      </c>
      <c r="CW141" s="922" t="s">
        <v>20</v>
      </c>
      <c r="CX141" s="923"/>
      <c r="CY141" s="923"/>
      <c r="CZ141" s="924"/>
      <c r="DA141" s="11"/>
      <c r="DC141" s="10">
        <v>5</v>
      </c>
      <c r="DD141" s="922" t="s">
        <v>20</v>
      </c>
      <c r="DE141" s="923"/>
      <c r="DF141" s="923"/>
      <c r="DG141" s="924"/>
      <c r="DH141" s="11" t="s">
        <v>8</v>
      </c>
      <c r="DJ141" s="10">
        <v>5</v>
      </c>
      <c r="DK141" s="922" t="s">
        <v>20</v>
      </c>
      <c r="DL141" s="923"/>
      <c r="DM141" s="923"/>
      <c r="DN141" s="924"/>
      <c r="DO141" s="11" t="s">
        <v>8</v>
      </c>
      <c r="DQ141" s="10">
        <v>5</v>
      </c>
      <c r="DR141" s="922" t="s">
        <v>20</v>
      </c>
      <c r="DS141" s="923"/>
      <c r="DT141" s="923"/>
      <c r="DU141" s="924"/>
      <c r="DV141" s="11" t="s">
        <v>8</v>
      </c>
      <c r="DW141" s="40"/>
      <c r="DX141" s="10">
        <v>5</v>
      </c>
      <c r="DY141" s="922" t="s">
        <v>20</v>
      </c>
      <c r="DZ141" s="923"/>
      <c r="EA141" s="923"/>
      <c r="EB141" s="924"/>
      <c r="EC141" s="11" t="s">
        <v>8</v>
      </c>
      <c r="ED141" s="40"/>
      <c r="EE141" s="10">
        <v>5</v>
      </c>
      <c r="EF141" s="922" t="s">
        <v>20</v>
      </c>
      <c r="EG141" s="923"/>
      <c r="EH141" s="923"/>
      <c r="EI141" s="924"/>
      <c r="EJ141" s="11" t="s">
        <v>8</v>
      </c>
      <c r="EL141" s="10">
        <v>5</v>
      </c>
      <c r="EM141" s="922" t="s">
        <v>20</v>
      </c>
      <c r="EN141" s="923"/>
      <c r="EO141" s="923"/>
      <c r="EP141" s="924"/>
      <c r="EQ141" s="11" t="s">
        <v>8</v>
      </c>
    </row>
    <row r="142" spans="1:147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'!$AC$18)</f>
        <v>0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'!$AC$18)</f>
        <v>0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'!$AC$18)</f>
        <v>0</v>
      </c>
      <c r="V142" s="10" t="s">
        <v>22</v>
      </c>
      <c r="W142" s="927" t="s">
        <v>48</v>
      </c>
      <c r="X142" s="928"/>
      <c r="Y142" s="928"/>
      <c r="Z142" s="929"/>
      <c r="AA142" s="50">
        <f>SUM('(VI) Uniforme '!$AC$18)</f>
        <v>0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'!$AC$18)</f>
        <v>0</v>
      </c>
      <c r="AI142" s="215"/>
      <c r="AJ142" s="10" t="s">
        <v>22</v>
      </c>
      <c r="AK142" s="927" t="s">
        <v>48</v>
      </c>
      <c r="AL142" s="928"/>
      <c r="AM142" s="928"/>
      <c r="AN142" s="929"/>
      <c r="AO142" s="50">
        <f>SUM('(VI) Uniforme '!$AC$18)</f>
        <v>0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'!$AC$18)</f>
        <v>0</v>
      </c>
      <c r="AX142" s="10" t="s">
        <v>22</v>
      </c>
      <c r="AY142" s="927" t="s">
        <v>48</v>
      </c>
      <c r="AZ142" s="928"/>
      <c r="BA142" s="928"/>
      <c r="BB142" s="929"/>
      <c r="BC142" s="50">
        <f>SUM('(VI) Uniforme '!$AC$18)</f>
        <v>0</v>
      </c>
      <c r="BD142" s="159"/>
      <c r="BE142" s="10" t="s">
        <v>22</v>
      </c>
      <c r="BF142" s="927" t="s">
        <v>48</v>
      </c>
      <c r="BG142" s="928"/>
      <c r="BH142" s="928"/>
      <c r="BI142" s="929"/>
      <c r="BJ142" s="50">
        <f>SUM('[6](VI) Uniforme '!$AC$18)</f>
        <v>0</v>
      </c>
      <c r="BK142" s="540"/>
      <c r="BL142" s="10" t="s">
        <v>22</v>
      </c>
      <c r="BM142" s="927" t="s">
        <v>48</v>
      </c>
      <c r="BN142" s="928"/>
      <c r="BO142" s="928"/>
      <c r="BP142" s="929"/>
      <c r="BQ142" s="398">
        <f>SUM('(VI) Uniforme '!AC24:AD24)</f>
        <v>0</v>
      </c>
      <c r="BR142" s="22"/>
      <c r="BS142" s="10" t="s">
        <v>22</v>
      </c>
      <c r="BT142" s="927" t="s">
        <v>48</v>
      </c>
      <c r="BU142" s="928"/>
      <c r="BV142" s="928"/>
      <c r="BW142" s="929"/>
      <c r="BX142" s="50">
        <f>SUM('(VI) Uniforme '!AC24:AD24)</f>
        <v>0</v>
      </c>
      <c r="BY142" s="22"/>
      <c r="CA142" s="10" t="s">
        <v>22</v>
      </c>
      <c r="CB142" s="927" t="s">
        <v>48</v>
      </c>
      <c r="CC142" s="928"/>
      <c r="CD142" s="928"/>
      <c r="CE142" s="929"/>
      <c r="CF142" s="50">
        <f>SUM('(VI) Uniforme '!AC24:AD24)</f>
        <v>0</v>
      </c>
      <c r="CG142" s="22"/>
      <c r="CH142" s="10" t="s">
        <v>22</v>
      </c>
      <c r="CI142" s="927" t="s">
        <v>48</v>
      </c>
      <c r="CJ142" s="928"/>
      <c r="CK142" s="928"/>
      <c r="CL142" s="929"/>
      <c r="CM142" s="50">
        <f>SUM('(VI) Uniforme '!AC24:AD24)</f>
        <v>0</v>
      </c>
      <c r="CN142" s="22"/>
      <c r="CO142" s="10" t="s">
        <v>22</v>
      </c>
      <c r="CP142" s="927" t="s">
        <v>48</v>
      </c>
      <c r="CQ142" s="928"/>
      <c r="CR142" s="928"/>
      <c r="CS142" s="929"/>
      <c r="CT142" s="50">
        <f>SUM('(VI) Uniforme '!AC24:AD24)</f>
        <v>0</v>
      </c>
      <c r="CV142" s="10" t="s">
        <v>22</v>
      </c>
      <c r="CW142" s="927" t="s">
        <v>48</v>
      </c>
      <c r="CX142" s="928"/>
      <c r="CY142" s="928"/>
      <c r="CZ142" s="929"/>
      <c r="DA142" s="50">
        <f>SUM('(VI) Uniforme '!AC24:AD24)</f>
        <v>0</v>
      </c>
      <c r="DC142" s="10" t="s">
        <v>22</v>
      </c>
      <c r="DD142" s="927" t="s">
        <v>48</v>
      </c>
      <c r="DE142" s="928"/>
      <c r="DF142" s="928"/>
      <c r="DG142" s="929"/>
      <c r="DH142" s="398">
        <f>SUM('(VI) Uniforme '!AC26:AD26)</f>
        <v>0</v>
      </c>
      <c r="DJ142" s="10" t="s">
        <v>22</v>
      </c>
      <c r="DK142" s="927" t="s">
        <v>48</v>
      </c>
      <c r="DL142" s="928"/>
      <c r="DM142" s="928"/>
      <c r="DN142" s="929"/>
      <c r="DO142" s="50">
        <f>SUM('(VI) Uniforme '!AC26:AD26)</f>
        <v>0</v>
      </c>
      <c r="DQ142" s="10" t="s">
        <v>22</v>
      </c>
      <c r="DR142" s="927" t="s">
        <v>48</v>
      </c>
      <c r="DS142" s="928"/>
      <c r="DT142" s="928"/>
      <c r="DU142" s="929"/>
      <c r="DV142" s="50">
        <f>SUM('(VI) Uniforme '!AC26:AD26)</f>
        <v>0</v>
      </c>
      <c r="DW142" s="22"/>
      <c r="DX142" s="10" t="s">
        <v>22</v>
      </c>
      <c r="DY142" s="927" t="s">
        <v>48</v>
      </c>
      <c r="DZ142" s="928"/>
      <c r="EA142" s="928"/>
      <c r="EB142" s="929"/>
      <c r="EC142" s="50">
        <f>SUM('(VI) Uniforme '!AC28:AD28)</f>
        <v>0</v>
      </c>
      <c r="ED142" s="22"/>
      <c r="EE142" s="10" t="s">
        <v>22</v>
      </c>
      <c r="EF142" s="927" t="s">
        <v>48</v>
      </c>
      <c r="EG142" s="928"/>
      <c r="EH142" s="928"/>
      <c r="EI142" s="929"/>
      <c r="EJ142" s="50">
        <f>SUM('(VI) Uniforme '!AC28:AD28)</f>
        <v>0</v>
      </c>
      <c r="EL142" s="10" t="s">
        <v>22</v>
      </c>
      <c r="EM142" s="927" t="s">
        <v>48</v>
      </c>
      <c r="EN142" s="928"/>
      <c r="EO142" s="928"/>
      <c r="EP142" s="929"/>
      <c r="EQ142" s="50">
        <f>SUM('(VI) Uniforme '!AJ26:AK26)</f>
        <v>0</v>
      </c>
    </row>
    <row r="143" spans="1:147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V143" s="10" t="s">
        <v>23</v>
      </c>
      <c r="W143" s="927" t="s">
        <v>319</v>
      </c>
      <c r="X143" s="928"/>
      <c r="Y143" s="928"/>
      <c r="Z143" s="929"/>
      <c r="AA143" s="50">
        <f>SUM('(IV) Ferramentas '!$J$65:$K$65)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I143" s="215"/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X143" s="10" t="s">
        <v>23</v>
      </c>
      <c r="AY143" s="927" t="s">
        <v>319</v>
      </c>
      <c r="AZ143" s="928"/>
      <c r="BA143" s="928"/>
      <c r="BB143" s="929"/>
      <c r="BC143" s="50">
        <f>AV143</f>
        <v>7.8512112499999995</v>
      </c>
      <c r="BD143" s="159"/>
      <c r="BE143" s="10" t="s">
        <v>23</v>
      </c>
      <c r="BF143" s="927" t="s">
        <v>319</v>
      </c>
      <c r="BG143" s="928"/>
      <c r="BH143" s="928"/>
      <c r="BI143" s="929"/>
      <c r="BJ143" s="50">
        <f>SUM('[6](IV) Ferramentas '!$J$65:$K$65)*1.0676</f>
        <v>8.3819531304999995</v>
      </c>
      <c r="BK143" s="540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R143" s="22"/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CA143" s="10" t="s">
        <v>23</v>
      </c>
      <c r="CB143" s="927" t="s">
        <v>319</v>
      </c>
      <c r="CC143" s="928"/>
      <c r="CD143" s="928"/>
      <c r="CE143" s="929"/>
      <c r="CF143" s="50">
        <f>SUM('(IV) Ferramentas '!J69:K69)</f>
        <v>7.8512112499999995</v>
      </c>
      <c r="CG143" s="22"/>
      <c r="CH143" s="10" t="s">
        <v>23</v>
      </c>
      <c r="CI143" s="927" t="s">
        <v>319</v>
      </c>
      <c r="CJ143" s="928"/>
      <c r="CK143" s="928"/>
      <c r="CL143" s="929"/>
      <c r="CM143" s="50">
        <f>SUM('(IV) Ferramentas '!J69:K69)</f>
        <v>7.8512112499999995</v>
      </c>
      <c r="CN143" s="22"/>
      <c r="CO143" s="10" t="s">
        <v>23</v>
      </c>
      <c r="CP143" s="927" t="s">
        <v>319</v>
      </c>
      <c r="CQ143" s="928"/>
      <c r="CR143" s="928"/>
      <c r="CS143" s="929"/>
      <c r="CT143" s="50">
        <f>SUM('(IV) Ferramentas '!J69:K69)</f>
        <v>7.8512112499999995</v>
      </c>
      <c r="CV143" s="10" t="s">
        <v>23</v>
      </c>
      <c r="CW143" s="927" t="s">
        <v>319</v>
      </c>
      <c r="CX143" s="928"/>
      <c r="CY143" s="928"/>
      <c r="CZ143" s="929"/>
      <c r="DA143" s="50">
        <f>SUM('(IV) Ferramentas '!J69:K69)</f>
        <v>7.8512112499999995</v>
      </c>
      <c r="DC143" s="10" t="s">
        <v>23</v>
      </c>
      <c r="DD143" s="927" t="s">
        <v>319</v>
      </c>
      <c r="DE143" s="928"/>
      <c r="DF143" s="928"/>
      <c r="DG143" s="929"/>
      <c r="DH143" s="50">
        <f>SUM('(IV) Ferramentas '!J71:K71)</f>
        <v>7.8512112499999995</v>
      </c>
      <c r="DJ143" s="10" t="s">
        <v>23</v>
      </c>
      <c r="DK143" s="927" t="s">
        <v>319</v>
      </c>
      <c r="DL143" s="928"/>
      <c r="DM143" s="928"/>
      <c r="DN143" s="929"/>
      <c r="DO143" s="50">
        <f>SUM('(IV) Ferramentas '!J71:K71)</f>
        <v>7.8512112499999995</v>
      </c>
      <c r="DQ143" s="10" t="s">
        <v>23</v>
      </c>
      <c r="DR143" s="927" t="s">
        <v>319</v>
      </c>
      <c r="DS143" s="928"/>
      <c r="DT143" s="928"/>
      <c r="DU143" s="929"/>
      <c r="DV143" s="50">
        <f>SUM('(IV) Ferramentas '!J71:K71)</f>
        <v>7.8512112499999995</v>
      </c>
      <c r="DW143" s="22"/>
      <c r="DX143" s="10" t="s">
        <v>23</v>
      </c>
      <c r="DY143" s="927" t="s">
        <v>319</v>
      </c>
      <c r="DZ143" s="928"/>
      <c r="EA143" s="928"/>
      <c r="EB143" s="929"/>
      <c r="EC143" s="50">
        <f>SUM('(IV) Ferramentas '!J71:K71)</f>
        <v>7.8512112499999995</v>
      </c>
      <c r="ED143" s="22"/>
      <c r="EE143" s="10" t="s">
        <v>23</v>
      </c>
      <c r="EF143" s="927" t="s">
        <v>319</v>
      </c>
      <c r="EG143" s="928"/>
      <c r="EH143" s="928"/>
      <c r="EI143" s="929"/>
      <c r="EJ143" s="50">
        <f>SUM('(IV) Ferramentas '!J71:K71)</f>
        <v>7.8512112499999995</v>
      </c>
      <c r="EL143" s="10" t="s">
        <v>23</v>
      </c>
      <c r="EM143" s="927" t="s">
        <v>319</v>
      </c>
      <c r="EN143" s="928"/>
      <c r="EO143" s="928"/>
      <c r="EP143" s="929"/>
      <c r="EQ143" s="50">
        <f>SUM('(IV) Ferramentas '!J71:K71)</f>
        <v>7.8512112499999995</v>
      </c>
    </row>
    <row r="144" spans="1:147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V144" s="10" t="s">
        <v>24</v>
      </c>
      <c r="W144" s="927" t="s">
        <v>38</v>
      </c>
      <c r="X144" s="928"/>
      <c r="Y144" s="928"/>
      <c r="Z144" s="929"/>
      <c r="AA144" s="50">
        <f>SUM('(V) Equipamentos'!$I$11:$J$11)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I144" s="215"/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X144" s="10" t="s">
        <v>24</v>
      </c>
      <c r="AY144" s="927" t="s">
        <v>38</v>
      </c>
      <c r="AZ144" s="928"/>
      <c r="BA144" s="928"/>
      <c r="BB144" s="929"/>
      <c r="BC144" s="50">
        <f>AV144</f>
        <v>42.256437499999997</v>
      </c>
      <c r="BD144" s="159"/>
      <c r="BE144" s="10" t="s">
        <v>24</v>
      </c>
      <c r="BF144" s="927" t="s">
        <v>38</v>
      </c>
      <c r="BG144" s="928"/>
      <c r="BH144" s="928"/>
      <c r="BI144" s="929"/>
      <c r="BJ144" s="50">
        <f>SUM('[6](V) Equipamentos'!$I$11:$J$11)*1.0676</f>
        <v>45.112972675000002</v>
      </c>
      <c r="BK144" s="540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R144" s="22"/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CA144" s="10" t="s">
        <v>24</v>
      </c>
      <c r="CB144" s="927" t="s">
        <v>38</v>
      </c>
      <c r="CC144" s="928"/>
      <c r="CD144" s="928"/>
      <c r="CE144" s="929"/>
      <c r="CF144" s="50">
        <f>SUM('(V) Equipamentos'!I15:J15)</f>
        <v>42.256437499999997</v>
      </c>
      <c r="CG144" s="22"/>
      <c r="CH144" s="10" t="s">
        <v>24</v>
      </c>
      <c r="CI144" s="927" t="s">
        <v>38</v>
      </c>
      <c r="CJ144" s="928"/>
      <c r="CK144" s="928"/>
      <c r="CL144" s="929"/>
      <c r="CM144" s="50">
        <f>SUM('(V) Equipamentos'!I15:J15)</f>
        <v>42.256437499999997</v>
      </c>
      <c r="CN144" s="22"/>
      <c r="CO144" s="10" t="s">
        <v>24</v>
      </c>
      <c r="CP144" s="927" t="s">
        <v>38</v>
      </c>
      <c r="CQ144" s="928"/>
      <c r="CR144" s="928"/>
      <c r="CS144" s="929"/>
      <c r="CT144" s="50">
        <f>SUM('(V) Equipamentos'!I15:J15)</f>
        <v>42.256437499999997</v>
      </c>
      <c r="CV144" s="10" t="s">
        <v>24</v>
      </c>
      <c r="CW144" s="927" t="s">
        <v>38</v>
      </c>
      <c r="CX144" s="928"/>
      <c r="CY144" s="928"/>
      <c r="CZ144" s="929"/>
      <c r="DA144" s="50">
        <f>SUM('(V) Equipamentos'!I15:J15)</f>
        <v>42.256437499999997</v>
      </c>
      <c r="DC144" s="10" t="s">
        <v>24</v>
      </c>
      <c r="DD144" s="927" t="s">
        <v>38</v>
      </c>
      <c r="DE144" s="928"/>
      <c r="DF144" s="928"/>
      <c r="DG144" s="929"/>
      <c r="DH144" s="50">
        <f>SUM('(V) Equipamentos'!I17:J17)</f>
        <v>42.256437499999997</v>
      </c>
      <c r="DJ144" s="10" t="s">
        <v>24</v>
      </c>
      <c r="DK144" s="927" t="s">
        <v>38</v>
      </c>
      <c r="DL144" s="928"/>
      <c r="DM144" s="928"/>
      <c r="DN144" s="929"/>
      <c r="DO144" s="50">
        <f>SUM('(V) Equipamentos'!I17:J17)</f>
        <v>42.256437499999997</v>
      </c>
      <c r="DQ144" s="10" t="s">
        <v>24</v>
      </c>
      <c r="DR144" s="927" t="s">
        <v>38</v>
      </c>
      <c r="DS144" s="928"/>
      <c r="DT144" s="928"/>
      <c r="DU144" s="929"/>
      <c r="DV144" s="50">
        <f>SUM('(V) Equipamentos'!I17:J17)</f>
        <v>42.256437499999997</v>
      </c>
      <c r="DW144" s="22"/>
      <c r="DX144" s="10" t="s">
        <v>24</v>
      </c>
      <c r="DY144" s="927" t="s">
        <v>38</v>
      </c>
      <c r="DZ144" s="928"/>
      <c r="EA144" s="928"/>
      <c r="EB144" s="929"/>
      <c r="EC144" s="50">
        <f>SUM('(V) Equipamentos'!I17:J17)</f>
        <v>42.256437499999997</v>
      </c>
      <c r="ED144" s="22"/>
      <c r="EE144" s="10" t="s">
        <v>24</v>
      </c>
      <c r="EF144" s="927" t="s">
        <v>38</v>
      </c>
      <c r="EG144" s="928"/>
      <c r="EH144" s="928"/>
      <c r="EI144" s="929"/>
      <c r="EJ144" s="50">
        <f>SUM('(V) Equipamentos'!I17:J17)</f>
        <v>42.256437499999997</v>
      </c>
      <c r="EL144" s="10" t="s">
        <v>24</v>
      </c>
      <c r="EM144" s="927" t="s">
        <v>38</v>
      </c>
      <c r="EN144" s="928"/>
      <c r="EO144" s="928"/>
      <c r="EP144" s="929"/>
      <c r="EQ144" s="50">
        <f>SUM('(V) Equipamentos'!I17:J17)</f>
        <v>42.256437499999997</v>
      </c>
    </row>
    <row r="145" spans="1:147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V145" s="10" t="s">
        <v>25</v>
      </c>
      <c r="W145" s="927" t="s">
        <v>808</v>
      </c>
      <c r="X145" s="928"/>
      <c r="Y145" s="928"/>
      <c r="Z145" s="929"/>
      <c r="AA145" s="50">
        <f>SUM('(VII) EPI'!$H$27:$I$27)</f>
        <v>37.149849421296295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398">
        <f>SUM('(VII) EPI'!$H$27:$I$27)*1.0676</f>
        <v>39.661179242175926</v>
      </c>
      <c r="AI145" s="215"/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X145" s="10" t="s">
        <v>25</v>
      </c>
      <c r="AY145" s="927" t="s">
        <v>808</v>
      </c>
      <c r="AZ145" s="928"/>
      <c r="BA145" s="928"/>
      <c r="BB145" s="929"/>
      <c r="BC145" s="50">
        <f>SUM('(VII) EPI'!$H$27:$I$27)*1.0676</f>
        <v>39.661179242175926</v>
      </c>
      <c r="BD145" s="159"/>
      <c r="BE145" s="10" t="s">
        <v>25</v>
      </c>
      <c r="BF145" s="927" t="s">
        <v>808</v>
      </c>
      <c r="BG145" s="928"/>
      <c r="BH145" s="928"/>
      <c r="BI145" s="929"/>
      <c r="BJ145" s="50">
        <f>SUM('[6](VII) EPI'!$H$27:$I$27)*1.0676</f>
        <v>39.661179242175926</v>
      </c>
      <c r="BK145" s="540"/>
      <c r="BL145" s="10" t="s">
        <v>25</v>
      </c>
      <c r="BM145" s="927" t="s">
        <v>808</v>
      </c>
      <c r="BN145" s="928"/>
      <c r="BO145" s="928"/>
      <c r="BP145" s="929"/>
      <c r="BQ145" s="398">
        <f>SUM('(VII) EPI'!H31:I31)</f>
        <v>44.472080284251867</v>
      </c>
      <c r="BR145" s="22"/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CA145" s="10" t="s">
        <v>25</v>
      </c>
      <c r="CB145" s="927" t="s">
        <v>808</v>
      </c>
      <c r="CC145" s="928"/>
      <c r="CD145" s="928"/>
      <c r="CE145" s="929"/>
      <c r="CF145" s="50">
        <f>SUM('(VII) EPI'!H31:I31)</f>
        <v>44.472080284251867</v>
      </c>
      <c r="CG145" s="22"/>
      <c r="CH145" s="10" t="s">
        <v>25</v>
      </c>
      <c r="CI145" s="927" t="s">
        <v>808</v>
      </c>
      <c r="CJ145" s="928"/>
      <c r="CK145" s="928"/>
      <c r="CL145" s="929"/>
      <c r="CM145" s="50">
        <f>SUM('(VII) EPI'!H31:I31)</f>
        <v>44.472080284251867</v>
      </c>
      <c r="CN145" s="22"/>
      <c r="CO145" s="10" t="s">
        <v>25</v>
      </c>
      <c r="CP145" s="927" t="s">
        <v>808</v>
      </c>
      <c r="CQ145" s="928"/>
      <c r="CR145" s="928"/>
      <c r="CS145" s="929"/>
      <c r="CT145" s="50">
        <f>SUM('(VII) EPI'!H31:I31)</f>
        <v>44.472080284251867</v>
      </c>
      <c r="CV145" s="10" t="s">
        <v>25</v>
      </c>
      <c r="CW145" s="927" t="s">
        <v>808</v>
      </c>
      <c r="CX145" s="928"/>
      <c r="CY145" s="928"/>
      <c r="CZ145" s="929"/>
      <c r="DA145" s="50">
        <f>SUM('(VII) EPI'!H31:I31)</f>
        <v>44.472080284251867</v>
      </c>
      <c r="DC145" s="10" t="s">
        <v>25</v>
      </c>
      <c r="DD145" s="927" t="s">
        <v>808</v>
      </c>
      <c r="DE145" s="928"/>
      <c r="DF145" s="928"/>
      <c r="DG145" s="929"/>
      <c r="DH145" s="398">
        <f>SUM('(VII) EPI'!H33:I33)</f>
        <v>46.331013240133601</v>
      </c>
      <c r="DJ145" s="10" t="s">
        <v>25</v>
      </c>
      <c r="DK145" s="927" t="s">
        <v>808</v>
      </c>
      <c r="DL145" s="928"/>
      <c r="DM145" s="928"/>
      <c r="DN145" s="929"/>
      <c r="DO145" s="50">
        <f>SUM('(VII) EPI'!H33:I33)</f>
        <v>46.331013240133601</v>
      </c>
      <c r="DQ145" s="10" t="s">
        <v>25</v>
      </c>
      <c r="DR145" s="927" t="s">
        <v>808</v>
      </c>
      <c r="DS145" s="928"/>
      <c r="DT145" s="928"/>
      <c r="DU145" s="929"/>
      <c r="DV145" s="50">
        <f>SUM('(VII) EPI'!H33:I33)</f>
        <v>46.331013240133601</v>
      </c>
      <c r="DW145" s="22"/>
      <c r="DX145" s="10" t="s">
        <v>25</v>
      </c>
      <c r="DY145" s="927" t="s">
        <v>808</v>
      </c>
      <c r="DZ145" s="928"/>
      <c r="EA145" s="928"/>
      <c r="EB145" s="929"/>
      <c r="EC145" s="50">
        <f>SUM('(VII) EPI'!H35:I35)</f>
        <v>48.04</v>
      </c>
      <c r="ED145" s="22"/>
      <c r="EE145" s="10" t="s">
        <v>25</v>
      </c>
      <c r="EF145" s="927" t="s">
        <v>808</v>
      </c>
      <c r="EG145" s="928"/>
      <c r="EH145" s="928"/>
      <c r="EI145" s="929"/>
      <c r="EJ145" s="50">
        <f>SUM('(VII) EPI'!H35:I35)</f>
        <v>48.04</v>
      </c>
      <c r="EL145" s="10" t="s">
        <v>25</v>
      </c>
      <c r="EM145" s="927" t="s">
        <v>808</v>
      </c>
      <c r="EN145" s="928"/>
      <c r="EO145" s="928"/>
      <c r="EP145" s="929"/>
      <c r="EQ145" s="50">
        <f>SUM('(VII) EPI'!H35:I35)</f>
        <v>48.04</v>
      </c>
    </row>
    <row r="146" spans="1:147" x14ac:dyDescent="0.2">
      <c r="A146" s="922" t="s">
        <v>40</v>
      </c>
      <c r="B146" s="923"/>
      <c r="C146" s="923"/>
      <c r="D146" s="923"/>
      <c r="E146" s="924"/>
      <c r="F146" s="11">
        <f>SUM(F142:F145)</f>
        <v>87.257498171296291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87.257498171296291</v>
      </c>
      <c r="O146" s="922" t="s">
        <v>40</v>
      </c>
      <c r="P146" s="923"/>
      <c r="Q146" s="923"/>
      <c r="R146" s="923"/>
      <c r="S146" s="924"/>
      <c r="T146" s="11">
        <f>SUM(T142:T145)</f>
        <v>87.257498171296291</v>
      </c>
      <c r="V146" s="922" t="s">
        <v>40</v>
      </c>
      <c r="W146" s="923"/>
      <c r="X146" s="923"/>
      <c r="Y146" s="923"/>
      <c r="Z146" s="924"/>
      <c r="AA146" s="11">
        <f>SUM(AA142:AA145)</f>
        <v>87.257498171296291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89.768827992175915</v>
      </c>
      <c r="AI146" s="215"/>
      <c r="AJ146" s="922" t="s">
        <v>40</v>
      </c>
      <c r="AK146" s="923"/>
      <c r="AL146" s="923"/>
      <c r="AM146" s="923"/>
      <c r="AN146" s="924"/>
      <c r="AO146" s="11">
        <f>SUM(AO142:AO145)</f>
        <v>89.768827992175915</v>
      </c>
      <c r="AQ146" s="922" t="s">
        <v>40</v>
      </c>
      <c r="AR146" s="923"/>
      <c r="AS146" s="923"/>
      <c r="AT146" s="923"/>
      <c r="AU146" s="924"/>
      <c r="AV146" s="11">
        <f>SUM(AV142:AV145)</f>
        <v>89.768827992175915</v>
      </c>
      <c r="AX146" s="922" t="s">
        <v>40</v>
      </c>
      <c r="AY146" s="923"/>
      <c r="AZ146" s="923"/>
      <c r="BA146" s="923"/>
      <c r="BB146" s="924"/>
      <c r="BC146" s="11">
        <f>SUM(BC142:BC145)</f>
        <v>89.768827992175915</v>
      </c>
      <c r="BD146" s="175"/>
      <c r="BE146" s="922" t="s">
        <v>40</v>
      </c>
      <c r="BF146" s="923"/>
      <c r="BG146" s="923"/>
      <c r="BH146" s="923"/>
      <c r="BI146" s="924"/>
      <c r="BJ146" s="11">
        <f>SUM(BJ142:BJ145)</f>
        <v>93.156105047675936</v>
      </c>
      <c r="BK146" s="543"/>
      <c r="BL146" s="922" t="s">
        <v>40</v>
      </c>
      <c r="BM146" s="923"/>
      <c r="BN146" s="923"/>
      <c r="BO146" s="923"/>
      <c r="BP146" s="924"/>
      <c r="BQ146" s="11">
        <f>SUM(BQ$142:BQ$145)</f>
        <v>94.579729034251869</v>
      </c>
      <c r="BR146" s="40"/>
      <c r="BS146" s="922" t="s">
        <v>40</v>
      </c>
      <c r="BT146" s="923"/>
      <c r="BU146" s="923"/>
      <c r="BV146" s="923"/>
      <c r="BW146" s="924"/>
      <c r="BX146" s="11">
        <f>SUM(BX$142:BX$145)</f>
        <v>94.579729034251869</v>
      </c>
      <c r="BY146" s="40"/>
      <c r="CA146" s="922" t="s">
        <v>40</v>
      </c>
      <c r="CB146" s="923"/>
      <c r="CC146" s="923"/>
      <c r="CD146" s="923"/>
      <c r="CE146" s="924"/>
      <c r="CF146" s="11">
        <f>SUM(CF$142:CF$145)</f>
        <v>94.579729034251869</v>
      </c>
      <c r="CG146" s="40"/>
      <c r="CH146" s="922" t="s">
        <v>40</v>
      </c>
      <c r="CI146" s="923"/>
      <c r="CJ146" s="923"/>
      <c r="CK146" s="923"/>
      <c r="CL146" s="924"/>
      <c r="CM146" s="11">
        <f>SUM(CM$142:CM$145)</f>
        <v>94.579729034251869</v>
      </c>
      <c r="CN146" s="40"/>
      <c r="CO146" s="922" t="s">
        <v>40</v>
      </c>
      <c r="CP146" s="923"/>
      <c r="CQ146" s="923"/>
      <c r="CR146" s="923"/>
      <c r="CS146" s="924"/>
      <c r="CT146" s="11">
        <f>SUM(CT$142:CT$145)</f>
        <v>94.579729034251869</v>
      </c>
      <c r="CV146" s="922" t="s">
        <v>40</v>
      </c>
      <c r="CW146" s="923"/>
      <c r="CX146" s="923"/>
      <c r="CY146" s="923"/>
      <c r="CZ146" s="924"/>
      <c r="DA146" s="11">
        <f>SUM(DA$142:DA$145)</f>
        <v>94.579729034251869</v>
      </c>
      <c r="DC146" s="922" t="s">
        <v>40</v>
      </c>
      <c r="DD146" s="923"/>
      <c r="DE146" s="923"/>
      <c r="DF146" s="923"/>
      <c r="DG146" s="924"/>
      <c r="DH146" s="11">
        <f>SUM(DH$142:DH$145)</f>
        <v>96.438661990133596</v>
      </c>
      <c r="DJ146" s="922" t="s">
        <v>40</v>
      </c>
      <c r="DK146" s="923"/>
      <c r="DL146" s="923"/>
      <c r="DM146" s="923"/>
      <c r="DN146" s="924"/>
      <c r="DO146" s="11">
        <f>SUM(DO$142:DO$145)</f>
        <v>96.438661990133596</v>
      </c>
      <c r="DQ146" s="922" t="s">
        <v>40</v>
      </c>
      <c r="DR146" s="923"/>
      <c r="DS146" s="923"/>
      <c r="DT146" s="923"/>
      <c r="DU146" s="924"/>
      <c r="DV146" s="11">
        <f>SUM(DV$142:DV$145)</f>
        <v>96.438661990133596</v>
      </c>
      <c r="DW146" s="40"/>
      <c r="DX146" s="922" t="s">
        <v>40</v>
      </c>
      <c r="DY146" s="923"/>
      <c r="DZ146" s="923"/>
      <c r="EA146" s="923"/>
      <c r="EB146" s="924"/>
      <c r="EC146" s="11">
        <f>SUM(EC$142:EC$145)</f>
        <v>98.147648750000002</v>
      </c>
      <c r="ED146" s="40"/>
      <c r="EE146" s="922" t="s">
        <v>40</v>
      </c>
      <c r="EF146" s="923"/>
      <c r="EG146" s="923"/>
      <c r="EH146" s="923"/>
      <c r="EI146" s="924"/>
      <c r="EJ146" s="11">
        <f>SUM(EJ$142:EJ$145)</f>
        <v>98.147648750000002</v>
      </c>
      <c r="EL146" s="922" t="s">
        <v>40</v>
      </c>
      <c r="EM146" s="923"/>
      <c r="EN146" s="923"/>
      <c r="EO146" s="923"/>
      <c r="EP146" s="924"/>
      <c r="EQ146" s="11">
        <f>SUM(EQ$142:EQ$145)</f>
        <v>98.147648750000002</v>
      </c>
    </row>
    <row r="147" spans="1:147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I147" s="215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X147" s="222"/>
      <c r="AY147" s="41"/>
      <c r="AZ147" s="41"/>
      <c r="BA147" s="41"/>
      <c r="BB147" s="41"/>
      <c r="BC147" s="22"/>
      <c r="BD147" s="159"/>
      <c r="BE147" s="222"/>
      <c r="BF147" s="41"/>
      <c r="BG147" s="41"/>
      <c r="BH147" s="41"/>
      <c r="BI147" s="41"/>
      <c r="BJ147" s="22"/>
      <c r="BK147" s="540"/>
      <c r="BL147" s="222"/>
      <c r="BM147" s="41"/>
      <c r="BN147" s="41"/>
      <c r="BO147" s="41"/>
      <c r="BP147" s="41"/>
      <c r="BQ147" s="22"/>
      <c r="BR147" s="22"/>
      <c r="BS147" s="222"/>
      <c r="BT147" s="41"/>
      <c r="BU147" s="41"/>
      <c r="BV147" s="41"/>
      <c r="BW147" s="41"/>
      <c r="BX147" s="22"/>
      <c r="BY147" s="22"/>
      <c r="CA147" s="222"/>
      <c r="CB147" s="41"/>
      <c r="CC147" s="41"/>
      <c r="CD147" s="41"/>
      <c r="CE147" s="41"/>
      <c r="CF147" s="22"/>
      <c r="CG147" s="22"/>
      <c r="CH147" s="222"/>
      <c r="CI147" s="41"/>
      <c r="CJ147" s="41"/>
      <c r="CK147" s="41"/>
      <c r="CL147" s="41"/>
      <c r="CM147" s="22"/>
      <c r="CN147" s="22"/>
      <c r="CO147" s="222"/>
      <c r="CP147" s="41"/>
      <c r="CQ147" s="41"/>
      <c r="CR147" s="41"/>
      <c r="CS147" s="41"/>
      <c r="CT147" s="22"/>
      <c r="CV147" s="222"/>
      <c r="CW147" s="41"/>
      <c r="CX147" s="41"/>
      <c r="CY147" s="41"/>
      <c r="CZ147" s="41"/>
      <c r="DA147" s="22"/>
      <c r="DC147" s="222"/>
      <c r="DD147" s="41"/>
      <c r="DE147" s="41"/>
      <c r="DF147" s="41"/>
      <c r="DG147" s="41"/>
      <c r="DH147" s="22"/>
      <c r="DJ147" s="222"/>
      <c r="DK147" s="41"/>
      <c r="DL147" s="41"/>
      <c r="DM147" s="41"/>
      <c r="DN147" s="41"/>
      <c r="DO147" s="22"/>
      <c r="DQ147" s="222"/>
      <c r="DR147" s="41"/>
      <c r="DS147" s="41"/>
      <c r="DT147" s="41"/>
      <c r="DU147" s="41"/>
      <c r="DV147" s="22"/>
      <c r="DW147" s="22"/>
      <c r="DX147" s="222"/>
      <c r="DY147" s="41"/>
      <c r="DZ147" s="41"/>
      <c r="EA147" s="41"/>
      <c r="EB147" s="41"/>
      <c r="EC147" s="22"/>
      <c r="ED147" s="22"/>
      <c r="EE147" s="222"/>
      <c r="EF147" s="41"/>
      <c r="EG147" s="41"/>
      <c r="EH147" s="41"/>
      <c r="EI147" s="41"/>
      <c r="EJ147" s="22"/>
      <c r="EL147" s="222"/>
      <c r="EM147" s="41"/>
      <c r="EN147" s="41"/>
      <c r="EO147" s="41"/>
      <c r="EP147" s="41"/>
      <c r="EQ147" s="22"/>
    </row>
    <row r="148" spans="1:147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I148" s="215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X148" s="41"/>
      <c r="AY148" s="41"/>
      <c r="AZ148" s="41"/>
      <c r="BA148" s="41"/>
      <c r="BB148" s="41"/>
      <c r="BC148" s="22"/>
      <c r="BD148" s="159"/>
      <c r="BE148" s="41"/>
      <c r="BF148" s="41"/>
      <c r="BG148" s="41"/>
      <c r="BH148" s="41"/>
      <c r="BI148" s="41"/>
      <c r="BJ148" s="22"/>
      <c r="BK148" s="540"/>
      <c r="BL148" s="41"/>
      <c r="BM148" s="41"/>
      <c r="BN148" s="41"/>
      <c r="BO148" s="41"/>
      <c r="BP148" s="41"/>
      <c r="BQ148" s="22"/>
      <c r="BR148" s="22"/>
      <c r="BS148" s="41"/>
      <c r="BT148" s="41"/>
      <c r="BU148" s="41"/>
      <c r="BV148" s="41"/>
      <c r="BW148" s="41"/>
      <c r="BX148" s="22"/>
      <c r="BY148" s="22"/>
      <c r="CA148" s="41"/>
      <c r="CB148" s="41"/>
      <c r="CC148" s="41"/>
      <c r="CD148" s="41"/>
      <c r="CE148" s="41"/>
      <c r="CF148" s="22"/>
      <c r="CG148" s="22"/>
      <c r="CH148" s="41"/>
      <c r="CI148" s="41"/>
      <c r="CJ148" s="41"/>
      <c r="CK148" s="41"/>
      <c r="CL148" s="41"/>
      <c r="CM148" s="22"/>
      <c r="CN148" s="22"/>
      <c r="CO148" s="41"/>
      <c r="CP148" s="41"/>
      <c r="CQ148" s="41"/>
      <c r="CR148" s="41"/>
      <c r="CS148" s="41"/>
      <c r="CT148" s="22"/>
      <c r="CV148" s="41"/>
      <c r="CW148" s="41"/>
      <c r="CX148" s="41"/>
      <c r="CY148" s="41"/>
      <c r="CZ148" s="41"/>
      <c r="DA148" s="22"/>
      <c r="DC148" s="41"/>
      <c r="DD148" s="41"/>
      <c r="DE148" s="41"/>
      <c r="DF148" s="41"/>
      <c r="DG148" s="41"/>
      <c r="DH148" s="22"/>
      <c r="DJ148" s="41"/>
      <c r="DK148" s="41"/>
      <c r="DL148" s="41"/>
      <c r="DM148" s="41"/>
      <c r="DN148" s="41"/>
      <c r="DO148" s="22"/>
      <c r="DQ148" s="41"/>
      <c r="DR148" s="41"/>
      <c r="DS148" s="41"/>
      <c r="DT148" s="41"/>
      <c r="DU148" s="41"/>
      <c r="DV148" s="22"/>
      <c r="DW148" s="22"/>
      <c r="DX148" s="41"/>
      <c r="DY148" s="41"/>
      <c r="DZ148" s="41"/>
      <c r="EA148" s="41"/>
      <c r="EB148" s="41"/>
      <c r="EC148" s="22"/>
      <c r="ED148" s="22"/>
      <c r="EE148" s="41"/>
      <c r="EF148" s="41"/>
      <c r="EG148" s="41"/>
      <c r="EH148" s="41"/>
      <c r="EI148" s="41"/>
      <c r="EJ148" s="22"/>
      <c r="EL148" s="41"/>
      <c r="EM148" s="41"/>
      <c r="EN148" s="41"/>
      <c r="EO148" s="41"/>
      <c r="EP148" s="41"/>
      <c r="EQ148" s="22"/>
    </row>
    <row r="149" spans="1:147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I149" s="21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X149" s="925" t="s">
        <v>87</v>
      </c>
      <c r="AY149" s="925"/>
      <c r="AZ149" s="925"/>
      <c r="BA149" s="925"/>
      <c r="BB149" s="925"/>
      <c r="BC149" s="925"/>
      <c r="BD149" s="178"/>
      <c r="BE149" s="925" t="s">
        <v>87</v>
      </c>
      <c r="BF149" s="925"/>
      <c r="BG149" s="925"/>
      <c r="BH149" s="925"/>
      <c r="BI149" s="925"/>
      <c r="BJ149" s="925"/>
      <c r="BK149" s="541"/>
      <c r="BL149" s="925" t="s">
        <v>87</v>
      </c>
      <c r="BM149" s="925"/>
      <c r="BN149" s="925"/>
      <c r="BO149" s="925"/>
      <c r="BP149" s="925"/>
      <c r="BQ149" s="925"/>
      <c r="BR149" s="52"/>
      <c r="BS149" s="925" t="s">
        <v>87</v>
      </c>
      <c r="BT149" s="925"/>
      <c r="BU149" s="925"/>
      <c r="BV149" s="925"/>
      <c r="BW149" s="925"/>
      <c r="BX149" s="925"/>
      <c r="BY149" s="52"/>
      <c r="CA149" s="925" t="s">
        <v>87</v>
      </c>
      <c r="CB149" s="925"/>
      <c r="CC149" s="925"/>
      <c r="CD149" s="925"/>
      <c r="CE149" s="925"/>
      <c r="CF149" s="925"/>
      <c r="CG149" s="52"/>
      <c r="CH149" s="925" t="s">
        <v>87</v>
      </c>
      <c r="CI149" s="925"/>
      <c r="CJ149" s="925"/>
      <c r="CK149" s="925"/>
      <c r="CL149" s="925"/>
      <c r="CM149" s="925"/>
      <c r="CN149" s="52"/>
      <c r="CO149" s="925" t="s">
        <v>87</v>
      </c>
      <c r="CP149" s="925"/>
      <c r="CQ149" s="925"/>
      <c r="CR149" s="925"/>
      <c r="CS149" s="925"/>
      <c r="CT149" s="925"/>
      <c r="CV149" s="925" t="s">
        <v>87</v>
      </c>
      <c r="CW149" s="925"/>
      <c r="CX149" s="925"/>
      <c r="CY149" s="925"/>
      <c r="CZ149" s="925"/>
      <c r="DA149" s="925"/>
      <c r="DC149" s="925" t="s">
        <v>87</v>
      </c>
      <c r="DD149" s="925"/>
      <c r="DE149" s="925"/>
      <c r="DF149" s="925"/>
      <c r="DG149" s="925"/>
      <c r="DH149" s="925"/>
      <c r="DJ149" s="925" t="s">
        <v>87</v>
      </c>
      <c r="DK149" s="925"/>
      <c r="DL149" s="925"/>
      <c r="DM149" s="925"/>
      <c r="DN149" s="925"/>
      <c r="DO149" s="925"/>
      <c r="DQ149" s="925" t="s">
        <v>87</v>
      </c>
      <c r="DR149" s="925"/>
      <c r="DS149" s="925"/>
      <c r="DT149" s="925"/>
      <c r="DU149" s="925"/>
      <c r="DV149" s="925"/>
      <c r="DW149" s="52"/>
      <c r="DX149" s="925" t="s">
        <v>87</v>
      </c>
      <c r="DY149" s="925"/>
      <c r="DZ149" s="925"/>
      <c r="EA149" s="925"/>
      <c r="EB149" s="925"/>
      <c r="EC149" s="925"/>
      <c r="ED149" s="52"/>
      <c r="EE149" s="925" t="s">
        <v>87</v>
      </c>
      <c r="EF149" s="925"/>
      <c r="EG149" s="925"/>
      <c r="EH149" s="925"/>
      <c r="EI149" s="925"/>
      <c r="EJ149" s="925"/>
      <c r="EL149" s="925" t="s">
        <v>87</v>
      </c>
      <c r="EM149" s="925"/>
      <c r="EN149" s="925"/>
      <c r="EO149" s="925"/>
      <c r="EP149" s="925"/>
      <c r="EQ149" s="925"/>
    </row>
    <row r="150" spans="1:147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I150" s="215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X150" s="41"/>
      <c r="AY150" s="41"/>
      <c r="AZ150" s="41"/>
      <c r="BA150" s="41"/>
      <c r="BB150" s="41"/>
      <c r="BC150" s="22"/>
      <c r="BD150" s="159"/>
      <c r="BE150" s="41"/>
      <c r="BF150" s="41"/>
      <c r="BG150" s="41"/>
      <c r="BH150" s="41"/>
      <c r="BI150" s="41"/>
      <c r="BJ150" s="22"/>
      <c r="BK150" s="540"/>
      <c r="BL150" s="41"/>
      <c r="BM150" s="41"/>
      <c r="BN150" s="41"/>
      <c r="BO150" s="41"/>
      <c r="BP150" s="41"/>
      <c r="BQ150" s="22"/>
      <c r="BR150" s="22"/>
      <c r="BS150" s="41"/>
      <c r="BT150" s="41"/>
      <c r="BU150" s="41"/>
      <c r="BV150" s="41"/>
      <c r="BW150" s="41"/>
      <c r="BX150" s="22"/>
      <c r="BY150" s="22"/>
      <c r="CA150" s="41"/>
      <c r="CB150" s="41"/>
      <c r="CC150" s="41"/>
      <c r="CD150" s="41"/>
      <c r="CE150" s="41"/>
      <c r="CF150" s="22"/>
      <c r="CG150" s="22"/>
      <c r="CH150" s="41"/>
      <c r="CI150" s="41"/>
      <c r="CJ150" s="41"/>
      <c r="CK150" s="41"/>
      <c r="CL150" s="41"/>
      <c r="CM150" s="22"/>
      <c r="CN150" s="22"/>
      <c r="CO150" s="41"/>
      <c r="CP150" s="41"/>
      <c r="CQ150" s="41"/>
      <c r="CR150" s="41"/>
      <c r="CS150" s="41"/>
      <c r="CT150" s="22"/>
      <c r="CV150" s="41"/>
      <c r="CW150" s="41"/>
      <c r="CX150" s="41"/>
      <c r="CY150" s="41"/>
      <c r="CZ150" s="41"/>
      <c r="DA150" s="22"/>
      <c r="DC150" s="41"/>
      <c r="DD150" s="41"/>
      <c r="DE150" s="41"/>
      <c r="DF150" s="41"/>
      <c r="DG150" s="41"/>
      <c r="DH150" s="22"/>
      <c r="DJ150" s="41"/>
      <c r="DK150" s="41"/>
      <c r="DL150" s="41"/>
      <c r="DM150" s="41"/>
      <c r="DN150" s="41"/>
      <c r="DO150" s="22"/>
      <c r="DQ150" s="41"/>
      <c r="DR150" s="41"/>
      <c r="DS150" s="41"/>
      <c r="DT150" s="41"/>
      <c r="DU150" s="41"/>
      <c r="DV150" s="22"/>
      <c r="DW150" s="22"/>
      <c r="DX150" s="41"/>
      <c r="DY150" s="41"/>
      <c r="DZ150" s="41"/>
      <c r="EA150" s="41"/>
      <c r="EB150" s="41"/>
      <c r="EC150" s="22"/>
      <c r="ED150" s="22"/>
      <c r="EE150" s="41"/>
      <c r="EF150" s="41"/>
      <c r="EG150" s="41"/>
      <c r="EH150" s="41"/>
      <c r="EI150" s="41"/>
      <c r="EJ150" s="22"/>
      <c r="EL150" s="41"/>
      <c r="EM150" s="41"/>
      <c r="EN150" s="41"/>
      <c r="EO150" s="41"/>
      <c r="EP150" s="41"/>
      <c r="EQ150" s="22"/>
    </row>
    <row r="151" spans="1:147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I151" s="215"/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175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543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R151" s="40"/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CA151" s="51">
        <v>6</v>
      </c>
      <c r="CB151" s="938" t="s">
        <v>44</v>
      </c>
      <c r="CC151" s="938"/>
      <c r="CD151" s="938"/>
      <c r="CE151" s="51" t="s">
        <v>7</v>
      </c>
      <c r="CF151" s="11" t="s">
        <v>8</v>
      </c>
      <c r="CG151" s="40"/>
      <c r="CH151" s="51">
        <v>6</v>
      </c>
      <c r="CI151" s="938" t="s">
        <v>44</v>
      </c>
      <c r="CJ151" s="938"/>
      <c r="CK151" s="938"/>
      <c r="CL151" s="51" t="s">
        <v>7</v>
      </c>
      <c r="CM151" s="11" t="s">
        <v>8</v>
      </c>
      <c r="CN151" s="40"/>
      <c r="CO151" s="51">
        <v>6</v>
      </c>
      <c r="CP151" s="938" t="s">
        <v>44</v>
      </c>
      <c r="CQ151" s="938"/>
      <c r="CR151" s="938"/>
      <c r="CS151" s="51" t="s">
        <v>7</v>
      </c>
      <c r="CT151" s="11" t="s">
        <v>8</v>
      </c>
      <c r="CV151" s="51">
        <v>6</v>
      </c>
      <c r="CW151" s="938" t="s">
        <v>44</v>
      </c>
      <c r="CX151" s="938"/>
      <c r="CY151" s="938"/>
      <c r="CZ151" s="51" t="s">
        <v>7</v>
      </c>
      <c r="DA151" s="11" t="s">
        <v>8</v>
      </c>
      <c r="DC151" s="51">
        <v>6</v>
      </c>
      <c r="DD151" s="938" t="s">
        <v>44</v>
      </c>
      <c r="DE151" s="938"/>
      <c r="DF151" s="938"/>
      <c r="DG151" s="51" t="s">
        <v>7</v>
      </c>
      <c r="DH151" s="11" t="s">
        <v>8</v>
      </c>
      <c r="DJ151" s="51">
        <v>6</v>
      </c>
      <c r="DK151" s="938" t="s">
        <v>44</v>
      </c>
      <c r="DL151" s="938"/>
      <c r="DM151" s="938"/>
      <c r="DN151" s="51" t="s">
        <v>7</v>
      </c>
      <c r="DO151" s="11" t="s">
        <v>8</v>
      </c>
      <c r="DQ151" s="51">
        <v>6</v>
      </c>
      <c r="DR151" s="938" t="s">
        <v>44</v>
      </c>
      <c r="DS151" s="938"/>
      <c r="DT151" s="938"/>
      <c r="DU151" s="51" t="s">
        <v>7</v>
      </c>
      <c r="DV151" s="11" t="s">
        <v>8</v>
      </c>
      <c r="DW151" s="40"/>
      <c r="DX151" s="51">
        <v>6</v>
      </c>
      <c r="DY151" s="938" t="s">
        <v>44</v>
      </c>
      <c r="DZ151" s="938"/>
      <c r="EA151" s="938"/>
      <c r="EB151" s="51" t="s">
        <v>7</v>
      </c>
      <c r="EC151" s="11" t="s">
        <v>8</v>
      </c>
      <c r="ED151" s="40"/>
      <c r="EE151" s="51">
        <v>6</v>
      </c>
      <c r="EF151" s="938" t="s">
        <v>44</v>
      </c>
      <c r="EG151" s="938"/>
      <c r="EH151" s="938"/>
      <c r="EI151" s="51" t="s">
        <v>7</v>
      </c>
      <c r="EJ151" s="11" t="s">
        <v>8</v>
      </c>
      <c r="EL151" s="51">
        <v>6</v>
      </c>
      <c r="EM151" s="938" t="s">
        <v>44</v>
      </c>
      <c r="EN151" s="938"/>
      <c r="EO151" s="938"/>
      <c r="EP151" s="51" t="s">
        <v>7</v>
      </c>
      <c r="EQ151" s="11" t="s">
        <v>8</v>
      </c>
    </row>
    <row r="152" spans="1:147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209.44119955090454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214.26283040000584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210.34298076658158</v>
      </c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736.88808648549059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214.4386234874674</v>
      </c>
      <c r="AI152" s="215"/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222.53975953753198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765.42231137426529</v>
      </c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792.29759778608661</v>
      </c>
      <c r="BD152" s="159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BI152*(BJ$44+BJ$94+BJ$106+BJ$136+BJ$146)</f>
        <v>792.64022466010624</v>
      </c>
      <c r="BK152" s="540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792.63436085903186</v>
      </c>
      <c r="BR152" s="22"/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829.78330395165574</v>
      </c>
      <c r="BY152" s="22"/>
      <c r="CA152" s="10" t="s">
        <v>22</v>
      </c>
      <c r="CB152" s="939" t="s">
        <v>141</v>
      </c>
      <c r="CC152" s="939"/>
      <c r="CD152" s="939"/>
      <c r="CE152" s="1">
        <v>7.0000000000000007E-2</v>
      </c>
      <c r="CF152" s="50">
        <f>CE$152*($CF$44+$CF$94+$CF$106+$CF$136+$CF$146)</f>
        <v>829.89396770313954</v>
      </c>
      <c r="CG152" s="22"/>
      <c r="CH152" s="10" t="s">
        <v>22</v>
      </c>
      <c r="CI152" s="939" t="s">
        <v>141</v>
      </c>
      <c r="CJ152" s="939"/>
      <c r="CK152" s="939"/>
      <c r="CL152" s="1">
        <v>7.0000000000000007E-2</v>
      </c>
      <c r="CM152" s="50">
        <f>CL$152*($CM$44+$CM$94+$CM$106+$CM$136+$CM$146)</f>
        <v>829.89343254567291</v>
      </c>
      <c r="CN152" s="22"/>
      <c r="CO152" s="10" t="s">
        <v>22</v>
      </c>
      <c r="CP152" s="939" t="s">
        <v>141</v>
      </c>
      <c r="CQ152" s="939"/>
      <c r="CR152" s="939"/>
      <c r="CS152" s="1">
        <v>7.0000000000000007E-2</v>
      </c>
      <c r="CT152" s="50">
        <f>CS$152*($CT$44+$CT$94+$CT$106+$CT$136+$CT$146)</f>
        <v>829.89396770313954</v>
      </c>
      <c r="CV152" s="10" t="s">
        <v>22</v>
      </c>
      <c r="CW152" s="939" t="s">
        <v>141</v>
      </c>
      <c r="CX152" s="939"/>
      <c r="CY152" s="939"/>
      <c r="CZ152" s="1">
        <v>7.0000000000000007E-2</v>
      </c>
      <c r="DA152" s="50">
        <f>CZ$152*(DA$44+DA$94+DA$106+DA$136+DA$146)</f>
        <v>861.98756913922682</v>
      </c>
      <c r="DC152" s="10" t="s">
        <v>22</v>
      </c>
      <c r="DD152" s="939" t="s">
        <v>141</v>
      </c>
      <c r="DE152" s="939"/>
      <c r="DF152" s="939"/>
      <c r="DG152" s="1">
        <v>7.0000000000000007E-2</v>
      </c>
      <c r="DH152" s="50">
        <f>DG$152*(DH$44+DH$94+DH$106+DH$136+DH$146)</f>
        <v>862.11713693275954</v>
      </c>
      <c r="DJ152" s="10" t="s">
        <v>22</v>
      </c>
      <c r="DK152" s="939" t="s">
        <v>141</v>
      </c>
      <c r="DL152" s="939"/>
      <c r="DM152" s="939"/>
      <c r="DN152" s="1">
        <v>7.0000000000000007E-2</v>
      </c>
      <c r="DO152" s="50">
        <f>DN$152*(DO$44+DO$94+DO$106+DO$136+DO$146)</f>
        <v>902.48192985745584</v>
      </c>
      <c r="DQ152" s="10" t="s">
        <v>22</v>
      </c>
      <c r="DR152" s="939" t="s">
        <v>141</v>
      </c>
      <c r="DS152" s="939"/>
      <c r="DT152" s="939"/>
      <c r="DU152" s="1">
        <f>DN152</f>
        <v>7.0000000000000007E-2</v>
      </c>
      <c r="DV152" s="50">
        <f>DU$152*(DV$44+DV$94+DV$106+DV$136+DV$146)</f>
        <v>903.12823687366927</v>
      </c>
      <c r="DW152" s="22"/>
      <c r="DX152" s="10" t="s">
        <v>22</v>
      </c>
      <c r="DY152" s="939" t="s">
        <v>141</v>
      </c>
      <c r="DZ152" s="939"/>
      <c r="EA152" s="939"/>
      <c r="EB152" s="1">
        <f>DU152</f>
        <v>7.0000000000000007E-2</v>
      </c>
      <c r="EC152" s="50">
        <f>EB$152*(EC$44+EC$94+EC$106+EC$136+EC$146)</f>
        <v>903.24786594685997</v>
      </c>
      <c r="ED152" s="22"/>
      <c r="EE152" s="10" t="s">
        <v>22</v>
      </c>
      <c r="EF152" s="939" t="s">
        <v>141</v>
      </c>
      <c r="EG152" s="939"/>
      <c r="EH152" s="939"/>
      <c r="EI152" s="1">
        <f>EB152</f>
        <v>7.0000000000000007E-2</v>
      </c>
      <c r="EJ152" s="50">
        <f>EI$152*(EJ$44+EJ$94+EJ$106+EJ$136+EJ$146)</f>
        <v>937.22042415548617</v>
      </c>
      <c r="EL152" s="10" t="s">
        <v>22</v>
      </c>
      <c r="EM152" s="939" t="s">
        <v>141</v>
      </c>
      <c r="EN152" s="939"/>
      <c r="EO152" s="939"/>
      <c r="EP152" s="1">
        <f>DU152</f>
        <v>7.0000000000000007E-2</v>
      </c>
      <c r="EQ152" s="50">
        <f>EP$152*(EQ$44+EQ$94+EQ$106+EQ$136+EQ$146)</f>
        <v>936.63135472040744</v>
      </c>
    </row>
    <row r="153" spans="1:147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548.47916947496003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561.10593101614938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550.84073068298994</v>
      </c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1929.7433672944644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561.56629338428468</v>
      </c>
      <c r="AI153" s="215"/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582.78133790308357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2004.4680537561794</v>
      </c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2074.8483552544753</v>
      </c>
      <c r="BD153" s="159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BI153*(BJ$44+BJ$94+BJ$106+BJ$136+BJ$146+BJ$152)</f>
        <v>2075.7456176064152</v>
      </c>
      <c r="BK153" s="540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2075.7302616365769</v>
      </c>
      <c r="BR153" s="22"/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2173.0149482121169</v>
      </c>
      <c r="BY153" s="22"/>
      <c r="CA153" s="10" t="s">
        <v>23</v>
      </c>
      <c r="CB153" s="916" t="s">
        <v>15</v>
      </c>
      <c r="CC153" s="917"/>
      <c r="CD153" s="918"/>
      <c r="CE153" s="1">
        <v>0.17132166403937935</v>
      </c>
      <c r="CF153" s="50">
        <f>CE$153*($CF$44+$CF$94+$CF$106+$CF$136+$CF$146+$CF$152)</f>
        <v>2173.3047515680701</v>
      </c>
      <c r="CG153" s="22"/>
      <c r="CH153" s="10" t="s">
        <v>23</v>
      </c>
      <c r="CI153" s="916" t="s">
        <v>15</v>
      </c>
      <c r="CJ153" s="917"/>
      <c r="CK153" s="918"/>
      <c r="CL153" s="1">
        <v>0.17132166403937935</v>
      </c>
      <c r="CM153" s="50">
        <f>CL$153*($CM$44+$CM$94+$CM$106+$CM$136+$CM$146+$CM$152)</f>
        <v>2173.303350111607</v>
      </c>
      <c r="CN153" s="22"/>
      <c r="CO153" s="10" t="s">
        <v>23</v>
      </c>
      <c r="CP153" s="916" t="s">
        <v>15</v>
      </c>
      <c r="CQ153" s="917"/>
      <c r="CR153" s="918"/>
      <c r="CS153" s="1">
        <v>0.17132166403937935</v>
      </c>
      <c r="CT153" s="50">
        <f>CS$153*($CT$44+$CT$94+$CT$106+$CT$136+$CT$146+$CT$152)</f>
        <v>2173.3047515680701</v>
      </c>
      <c r="CV153" s="10" t="s">
        <v>23</v>
      </c>
      <c r="CW153" s="916" t="s">
        <v>15</v>
      </c>
      <c r="CX153" s="917"/>
      <c r="CY153" s="918"/>
      <c r="CZ153" s="1">
        <v>0.17132166403937935</v>
      </c>
      <c r="DA153" s="50">
        <f>CZ$153*(DA$44+DA$94+DA$106+DA$136+DA$146+DA$152)</f>
        <v>2257.3506408146472</v>
      </c>
      <c r="DC153" s="10" t="s">
        <v>23</v>
      </c>
      <c r="DD153" s="916" t="s">
        <v>15</v>
      </c>
      <c r="DE153" s="917"/>
      <c r="DF153" s="918"/>
      <c r="DG153" s="1">
        <v>0.17132166403937935</v>
      </c>
      <c r="DH153" s="50">
        <f>DG$153*(DH$44+DH$94+DH$106+DH$136+DH$146+DH$152)</f>
        <v>2257.6899495845546</v>
      </c>
      <c r="DJ153" s="10" t="s">
        <v>23</v>
      </c>
      <c r="DK153" s="916" t="s">
        <v>15</v>
      </c>
      <c r="DL153" s="917"/>
      <c r="DM153" s="918"/>
      <c r="DN153" s="1">
        <v>0.17132166403937935</v>
      </c>
      <c r="DO153" s="50">
        <f>DN$153*(DO$44+DO$94+DO$106+DO$136+DO$146+DO$152)</f>
        <v>2363.3962201122181</v>
      </c>
      <c r="DQ153" s="10" t="s">
        <v>23</v>
      </c>
      <c r="DR153" s="916" t="s">
        <v>15</v>
      </c>
      <c r="DS153" s="917"/>
      <c r="DT153" s="918"/>
      <c r="DU153" s="1">
        <f>DN153</f>
        <v>0.17132166403937935</v>
      </c>
      <c r="DV153" s="50">
        <f>DU$153*(DV$44+DV$94+DV$106+DV$136+DV$146+DV$152)</f>
        <v>2365.0887521271161</v>
      </c>
      <c r="DW153" s="22"/>
      <c r="DX153" s="10" t="s">
        <v>23</v>
      </c>
      <c r="DY153" s="916" t="s">
        <v>15</v>
      </c>
      <c r="DZ153" s="917"/>
      <c r="EA153" s="918"/>
      <c r="EB153" s="1">
        <f>DU153</f>
        <v>0.17132166403937935</v>
      </c>
      <c r="EC153" s="50">
        <f>EB$153*(EC$44+EC$94+EC$106+EC$136+EC$146+EC$152)</f>
        <v>2365.4020336345238</v>
      </c>
      <c r="ED153" s="22"/>
      <c r="EE153" s="10" t="s">
        <v>23</v>
      </c>
      <c r="EF153" s="916" t="s">
        <v>15</v>
      </c>
      <c r="EG153" s="917"/>
      <c r="EH153" s="918"/>
      <c r="EI153" s="1">
        <f>EB153</f>
        <v>0.17132166403937935</v>
      </c>
      <c r="EJ153" s="50">
        <f>EI$153*(EJ$44+EJ$94+EJ$106+EJ$136+EJ$146+EJ$152)</f>
        <v>2454.368486038165</v>
      </c>
      <c r="EL153" s="10" t="s">
        <v>23</v>
      </c>
      <c r="EM153" s="916" t="s">
        <v>15</v>
      </c>
      <c r="EN153" s="917"/>
      <c r="EO153" s="918"/>
      <c r="EP153" s="1">
        <f>DU153</f>
        <v>0.17132166403937935</v>
      </c>
      <c r="EQ153" s="50">
        <f>EP$153*(EQ$44+EQ$94+EQ$106+EQ$136+EQ$146+EQ$152)</f>
        <v>2452.8258463129923</v>
      </c>
    </row>
    <row r="154" spans="1:147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423.61564474672991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433.36787241374316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425.43958689334983</v>
      </c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1490.4294022956335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433.72343140713474</v>
      </c>
      <c r="AI154" s="215"/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450.10878432904155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1548.1427084623535</v>
      </c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1602.5006466593682</v>
      </c>
      <c r="BD154" s="175"/>
      <c r="BE154" s="10" t="s">
        <v>24</v>
      </c>
      <c r="BF154" s="914" t="s">
        <v>16</v>
      </c>
      <c r="BG154" s="915"/>
      <c r="BH154" s="915"/>
      <c r="BI154" s="116">
        <f>BI155+BI156+BI157+BI158</f>
        <v>0.10149999999999999</v>
      </c>
      <c r="BJ154" s="11">
        <f>SUM(BJ155:BJ158)</f>
        <v>1603.1936435695113</v>
      </c>
      <c r="BK154" s="543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1603.1817834489709</v>
      </c>
      <c r="BR154" s="40"/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1678.3192134941833</v>
      </c>
      <c r="BY154" s="40"/>
      <c r="CA154" s="10" t="s">
        <v>24</v>
      </c>
      <c r="CB154" s="914" t="s">
        <v>16</v>
      </c>
      <c r="CC154" s="915"/>
      <c r="CD154" s="915"/>
      <c r="CE154" s="116">
        <f>CE155+CE156+CE157+CE158</f>
        <v>0.10149999999999999</v>
      </c>
      <c r="CF154" s="11">
        <f>SUM(CF$155:CF$158)</f>
        <v>1678.5430419316417</v>
      </c>
      <c r="CG154" s="40"/>
      <c r="CH154" s="10" t="s">
        <v>24</v>
      </c>
      <c r="CI154" s="914" t="s">
        <v>16</v>
      </c>
      <c r="CJ154" s="915"/>
      <c r="CK154" s="915"/>
      <c r="CL154" s="607">
        <f>CL155+CL156+CL157+CL158</f>
        <v>0.10149999999999999</v>
      </c>
      <c r="CM154" s="11">
        <f>SUM(CM$155:CM$158)</f>
        <v>1678.5419595224703</v>
      </c>
      <c r="CN154" s="40"/>
      <c r="CO154" s="10" t="s">
        <v>24</v>
      </c>
      <c r="CP154" s="914" t="s">
        <v>16</v>
      </c>
      <c r="CQ154" s="915"/>
      <c r="CR154" s="915"/>
      <c r="CS154" s="607">
        <f>CS155+CS156+CS157+CS158</f>
        <v>0.10149999999999999</v>
      </c>
      <c r="CT154" s="11">
        <f>SUM(CT$155:CT$158)</f>
        <v>1678.5430419316417</v>
      </c>
      <c r="CV154" s="10" t="s">
        <v>24</v>
      </c>
      <c r="CW154" s="914" t="s">
        <v>16</v>
      </c>
      <c r="CX154" s="915"/>
      <c r="CY154" s="915"/>
      <c r="CZ154" s="116">
        <f>CZ155+CZ156+CZ157+CZ158</f>
        <v>0.10149999999999999</v>
      </c>
      <c r="DA154" s="11">
        <f>SUM(DA$155:DA$158)</f>
        <v>1743.4555409707259</v>
      </c>
      <c r="DC154" s="10" t="s">
        <v>24</v>
      </c>
      <c r="DD154" s="914" t="s">
        <v>16</v>
      </c>
      <c r="DE154" s="915"/>
      <c r="DF154" s="915"/>
      <c r="DG154" s="116">
        <f>DG155+DG156+DG157+DG158</f>
        <v>0.10149999999999999</v>
      </c>
      <c r="DH154" s="11">
        <f>SUM(DH$155:DH$158)</f>
        <v>1743.7176047123075</v>
      </c>
      <c r="DJ154" s="10" t="s">
        <v>24</v>
      </c>
      <c r="DK154" s="914" t="s">
        <v>16</v>
      </c>
      <c r="DL154" s="915"/>
      <c r="DM154" s="915"/>
      <c r="DN154" s="116">
        <f>DN155+DN156+DN157+DN158</f>
        <v>0.10149999999999999</v>
      </c>
      <c r="DO154" s="11">
        <f>SUM(DO$155:DO$158)</f>
        <v>1825.3594107014278</v>
      </c>
      <c r="DQ154" s="10" t="s">
        <v>24</v>
      </c>
      <c r="DR154" s="914" t="s">
        <v>16</v>
      </c>
      <c r="DS154" s="915"/>
      <c r="DT154" s="915"/>
      <c r="DU154" s="116">
        <f>SUM(DU$155:DU$158)</f>
        <v>0.10149999999999999</v>
      </c>
      <c r="DV154" s="11">
        <f>SUM(DV$155:DV$158)</f>
        <v>1826.6666308852532</v>
      </c>
      <c r="DW154" s="40"/>
      <c r="DX154" s="10" t="s">
        <v>24</v>
      </c>
      <c r="DY154" s="914" t="s">
        <v>16</v>
      </c>
      <c r="DZ154" s="915"/>
      <c r="EA154" s="915"/>
      <c r="EB154" s="116">
        <f>SUM(EB$155:EB$158)</f>
        <v>0.10149999999999999</v>
      </c>
      <c r="EC154" s="11">
        <f>SUM(EC$155:EC$158)</f>
        <v>1826.9085925770255</v>
      </c>
      <c r="ED154" s="40"/>
      <c r="EE154" s="10" t="s">
        <v>24</v>
      </c>
      <c r="EF154" s="914" t="s">
        <v>16</v>
      </c>
      <c r="EG154" s="915"/>
      <c r="EH154" s="915"/>
      <c r="EI154" s="116">
        <f>SUM(EI$155:EI$158)</f>
        <v>0.10149999999999999</v>
      </c>
      <c r="EJ154" s="11">
        <f>SUM(EJ$155:EJ$158)</f>
        <v>1895.621468458665</v>
      </c>
      <c r="EL154" s="10" t="s">
        <v>24</v>
      </c>
      <c r="EM154" s="914" t="s">
        <v>16</v>
      </c>
      <c r="EN154" s="915"/>
      <c r="EO154" s="915"/>
      <c r="EP154" s="116">
        <f>SUM(EP$155:EP$158)</f>
        <v>0.10149999999999999</v>
      </c>
      <c r="EQ154" s="11">
        <f>SUM(EQ$155:EQ$158)</f>
        <v>1894.4300169721544</v>
      </c>
    </row>
    <row r="155" spans="1:147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125.20659450642263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128.08902632918517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125.74569070739403</v>
      </c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440.52100560462071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128.1941176572812</v>
      </c>
      <c r="AI155" s="215"/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133.03707911203199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457.57912565389756</v>
      </c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473.64551132789211</v>
      </c>
      <c r="BD155" s="159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BI155*(BJ44+BJ94+BJ106+BJ136+BJ146+BJ152+BJ153)/(1-BI154)</f>
        <v>473.85033800084079</v>
      </c>
      <c r="BK155" s="540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473.84683254649394</v>
      </c>
      <c r="BR155" s="22"/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496.05493994901963</v>
      </c>
      <c r="BY155" s="22"/>
      <c r="CA155" s="30" t="s">
        <v>88</v>
      </c>
      <c r="CB155" s="916" t="s">
        <v>17</v>
      </c>
      <c r="CC155" s="917"/>
      <c r="CD155" s="918"/>
      <c r="CE155" s="1">
        <v>0.03</v>
      </c>
      <c r="CF155" s="50">
        <f>CE$155*(CF44+CF94+CF106+CF136+CF146+CF152+CF153)/(1-CE$154)</f>
        <v>496.12109613743098</v>
      </c>
      <c r="CG155" s="22"/>
      <c r="CH155" s="30" t="s">
        <v>88</v>
      </c>
      <c r="CI155" s="916" t="s">
        <v>17</v>
      </c>
      <c r="CJ155" s="917"/>
      <c r="CK155" s="918"/>
      <c r="CL155" s="1">
        <v>0.03</v>
      </c>
      <c r="CM155" s="50">
        <f>CL$155*(CM$44+CM$94+CM$106+CM$136+CM$146+CM$152+CM$153)/(1-CL$154)</f>
        <v>496.12077621353802</v>
      </c>
      <c r="CN155" s="22"/>
      <c r="CO155" s="30" t="s">
        <v>88</v>
      </c>
      <c r="CP155" s="916" t="s">
        <v>17</v>
      </c>
      <c r="CQ155" s="917"/>
      <c r="CR155" s="918"/>
      <c r="CS155" s="1">
        <v>0.03</v>
      </c>
      <c r="CT155" s="50">
        <f>CS$155*(CT$44+CT$94+CT$106+CT$136+CT$146+CT$152+CT$153)/(1-CS$154)</f>
        <v>496.12109613743098</v>
      </c>
      <c r="CV155" s="30" t="s">
        <v>88</v>
      </c>
      <c r="CW155" s="916" t="s">
        <v>17</v>
      </c>
      <c r="CX155" s="917"/>
      <c r="CY155" s="918"/>
      <c r="CZ155" s="1">
        <v>0.03</v>
      </c>
      <c r="DA155" s="50">
        <f>CZ$155*(DA$44+DA$94+DA$106+DA$136+DA$146+DA$152+DA$153)/(1-CZ$154)</f>
        <v>515.3070564445494</v>
      </c>
      <c r="DC155" s="30" t="s">
        <v>88</v>
      </c>
      <c r="DD155" s="916" t="s">
        <v>17</v>
      </c>
      <c r="DE155" s="917"/>
      <c r="DF155" s="918"/>
      <c r="DG155" s="1">
        <v>0.03</v>
      </c>
      <c r="DH155" s="50">
        <f>DG$155*(DH$44+DH$94+DH$106+DH$136+DH$146+DH$152+DH$153)/(1-DG$154)</f>
        <v>515.38451370807127</v>
      </c>
      <c r="DJ155" s="30" t="s">
        <v>88</v>
      </c>
      <c r="DK155" s="916" t="s">
        <v>17</v>
      </c>
      <c r="DL155" s="917"/>
      <c r="DM155" s="918"/>
      <c r="DN155" s="1">
        <v>0.03</v>
      </c>
      <c r="DO155" s="50">
        <f>DN$155*(DO$44+DO$94+DO$106+DO$136+DO$146+DO$152+DO$153)/(1-DN$154)</f>
        <v>539.51509675904265</v>
      </c>
      <c r="DQ155" s="30" t="s">
        <v>88</v>
      </c>
      <c r="DR155" s="916" t="s">
        <v>17</v>
      </c>
      <c r="DS155" s="917"/>
      <c r="DT155" s="918"/>
      <c r="DU155" s="1">
        <v>0.03</v>
      </c>
      <c r="DV155" s="50">
        <f>DU$155*(DV$44+DV$94+DV$106+DV$136+DV$146+DV$152+DV$153)/(1-DU$154)</f>
        <v>539.90146725672514</v>
      </c>
      <c r="DW155" s="22"/>
      <c r="DX155" s="30" t="s">
        <v>88</v>
      </c>
      <c r="DY155" s="916" t="s">
        <v>17</v>
      </c>
      <c r="DZ155" s="917"/>
      <c r="EA155" s="918"/>
      <c r="EB155" s="1">
        <v>0.03</v>
      </c>
      <c r="EC155" s="50">
        <f>EB$155*(EC$44+EC$94+EC$106+EC$136+EC$146+EC$152+EC$153)/(1-EB$154)</f>
        <v>539.97298302769218</v>
      </c>
      <c r="ED155" s="22"/>
      <c r="EE155" s="30" t="s">
        <v>88</v>
      </c>
      <c r="EF155" s="916" t="s">
        <v>17</v>
      </c>
      <c r="EG155" s="917"/>
      <c r="EH155" s="918"/>
      <c r="EI155" s="1">
        <v>0.03</v>
      </c>
      <c r="EJ155" s="50">
        <f>EI$155*(EJ$44+EJ$94+EJ$106+EJ$136+EJ$146+EJ$152+EJ$153)/(1-EI$154)</f>
        <v>560.28220742620647</v>
      </c>
      <c r="EL155" s="30" t="s">
        <v>88</v>
      </c>
      <c r="EM155" s="916" t="s">
        <v>17</v>
      </c>
      <c r="EN155" s="917"/>
      <c r="EO155" s="918"/>
      <c r="EP155" s="1">
        <v>0.03</v>
      </c>
      <c r="EQ155" s="50">
        <f>EP$155*(EQ$44+EQ$94+EQ$106+EQ$136+EQ$146+EQ$152+EQ$153)/(1-EP$154)</f>
        <v>559.93005427748403</v>
      </c>
    </row>
    <row r="156" spans="1:147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27.128095476391572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27.752622371323454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27.244899653268703</v>
      </c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95.446217881001161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27.77539215907759</v>
      </c>
      <c r="AI156" s="215"/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28.824700474273598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99.142143891677804</v>
      </c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102.62319412104328</v>
      </c>
      <c r="BD156" s="159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BI156*(BJ44+BJ94+BJ106+BJ136+BJ146+BJ152+BJ153)/(1-BI154)</f>
        <v>102.6675732335155</v>
      </c>
      <c r="BK156" s="540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102.66681371840701</v>
      </c>
      <c r="BR156" s="22"/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107.4785703222876</v>
      </c>
      <c r="BY156" s="22"/>
      <c r="CA156" s="30" t="s">
        <v>89</v>
      </c>
      <c r="CB156" s="916" t="s">
        <v>18</v>
      </c>
      <c r="CC156" s="917"/>
      <c r="CD156" s="918"/>
      <c r="CE156" s="1">
        <v>6.4999999999999997E-3</v>
      </c>
      <c r="CF156" s="50">
        <f>CE$156*(CF$44+CF$94+CF$106+CF$136+CF$146+CF$152+CF$153)/(1-CE$154)</f>
        <v>107.49290416311005</v>
      </c>
      <c r="CG156" s="22"/>
      <c r="CH156" s="30" t="s">
        <v>89</v>
      </c>
      <c r="CI156" s="916" t="s">
        <v>18</v>
      </c>
      <c r="CJ156" s="917"/>
      <c r="CK156" s="918"/>
      <c r="CL156" s="1">
        <v>6.4999999999999997E-3</v>
      </c>
      <c r="CM156" s="50">
        <f>CL$156*(CM$44+CM$94+CM$106+CM$136+CM$146+CM$152+CM$153)/(1-CL$154)</f>
        <v>107.49283484626656</v>
      </c>
      <c r="CN156" s="22"/>
      <c r="CO156" s="30" t="s">
        <v>89</v>
      </c>
      <c r="CP156" s="916" t="s">
        <v>18</v>
      </c>
      <c r="CQ156" s="917"/>
      <c r="CR156" s="918"/>
      <c r="CS156" s="1">
        <v>6.4999999999999997E-3</v>
      </c>
      <c r="CT156" s="50">
        <f>CS$156*(CT$44+CT$94+CT$106+CT$136+CT$146+CT$152+CT$153)/(1-CS$154)</f>
        <v>107.49290416311005</v>
      </c>
      <c r="CV156" s="30" t="s">
        <v>89</v>
      </c>
      <c r="CW156" s="916" t="s">
        <v>18</v>
      </c>
      <c r="CX156" s="917"/>
      <c r="CY156" s="918"/>
      <c r="CZ156" s="1">
        <v>6.4999999999999997E-3</v>
      </c>
      <c r="DA156" s="50">
        <f>CZ$156*(DA$44+DA$94+DA$106+DA$136+DA$146+DA$152+DA$153)/(1-CZ$154)</f>
        <v>111.64986222965238</v>
      </c>
      <c r="DC156" s="30" t="s">
        <v>89</v>
      </c>
      <c r="DD156" s="916" t="s">
        <v>18</v>
      </c>
      <c r="DE156" s="917"/>
      <c r="DF156" s="918"/>
      <c r="DG156" s="1">
        <v>6.4999999999999997E-3</v>
      </c>
      <c r="DH156" s="50">
        <f>DG$156*(DH$44+DH$94+DH$106+DH$136+DH$146+DH$152+DH$153)/(1-DG$154)</f>
        <v>111.66664463674879</v>
      </c>
      <c r="DJ156" s="30" t="s">
        <v>89</v>
      </c>
      <c r="DK156" s="916" t="s">
        <v>18</v>
      </c>
      <c r="DL156" s="917"/>
      <c r="DM156" s="918"/>
      <c r="DN156" s="1">
        <v>6.4999999999999997E-3</v>
      </c>
      <c r="DO156" s="50">
        <f>DN$156*(DO$44+DO$94+DO$106+DO$136+DO$146+DO$152+DO$153)/(1-DN$154)</f>
        <v>116.89493763112591</v>
      </c>
      <c r="DQ156" s="30" t="s">
        <v>89</v>
      </c>
      <c r="DR156" s="916" t="s">
        <v>18</v>
      </c>
      <c r="DS156" s="917"/>
      <c r="DT156" s="918"/>
      <c r="DU156" s="1">
        <v>6.4999999999999997E-3</v>
      </c>
      <c r="DV156" s="50">
        <f>DU$156*(DV$44+DV$94+DV$106+DV$136+DV$146+DV$152+DV$153)/(1-DU$154)</f>
        <v>116.97865123895711</v>
      </c>
      <c r="DW156" s="22"/>
      <c r="DX156" s="30" t="s">
        <v>89</v>
      </c>
      <c r="DY156" s="916" t="s">
        <v>18</v>
      </c>
      <c r="DZ156" s="917"/>
      <c r="EA156" s="918"/>
      <c r="EB156" s="1">
        <v>6.4999999999999997E-3</v>
      </c>
      <c r="EC156" s="50">
        <f>EB$156*(EC$44+EC$94+EC$106+EC$136+EC$146+EC$152+EC$153)/(1-EB$154)</f>
        <v>116.99414632266664</v>
      </c>
      <c r="ED156" s="22"/>
      <c r="EE156" s="30" t="s">
        <v>89</v>
      </c>
      <c r="EF156" s="916" t="s">
        <v>18</v>
      </c>
      <c r="EG156" s="917"/>
      <c r="EH156" s="918"/>
      <c r="EI156" s="1">
        <v>6.4999999999999997E-3</v>
      </c>
      <c r="EJ156" s="50">
        <f>EI$156*(EJ$44+EJ$94+EJ$106+EJ$136+EJ$146+EJ$152+EJ$153)/(1-EI$154)</f>
        <v>121.39447827567804</v>
      </c>
      <c r="EL156" s="30" t="s">
        <v>89</v>
      </c>
      <c r="EM156" s="916" t="s">
        <v>18</v>
      </c>
      <c r="EN156" s="917"/>
      <c r="EO156" s="918"/>
      <c r="EP156" s="1">
        <v>6.4999999999999997E-3</v>
      </c>
      <c r="EQ156" s="50">
        <f>EP$156*(EQ$44+EQ$94+EQ$106+EQ$136+EQ$146+EQ$152+EQ$153)/(1-EP$154)</f>
        <v>121.31817842678821</v>
      </c>
    </row>
    <row r="157" spans="1:147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83.47106300428176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85.392684219456783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83.830460471596027</v>
      </c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293.68067040308051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85.462745104854122</v>
      </c>
      <c r="AI157" s="215"/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88.691386074687983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305.05275043593173</v>
      </c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315.7636742185947</v>
      </c>
      <c r="BD157" s="159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BI157*(BJ44+BJ94+BJ106+BJ136+BJ146+BJ152+BJ153)/(1-BI154)</f>
        <v>315.9002253338939</v>
      </c>
      <c r="BK157" s="540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315.89788836432928</v>
      </c>
      <c r="BR157" s="22"/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330.70329329934646</v>
      </c>
      <c r="BY157" s="22"/>
      <c r="CA157" s="30" t="s">
        <v>90</v>
      </c>
      <c r="CB157" s="919" t="s">
        <v>19</v>
      </c>
      <c r="CC157" s="920"/>
      <c r="CD157" s="921"/>
      <c r="CE157" s="1">
        <v>0.02</v>
      </c>
      <c r="CF157" s="50">
        <f>CE$157*(CF$44+CF$94+CF$106+CF$136+CF$146+CF$152+CF$153)/(1-CE$154)</f>
        <v>330.74739742495399</v>
      </c>
      <c r="CG157" s="22"/>
      <c r="CH157" s="30" t="s">
        <v>90</v>
      </c>
      <c r="CI157" s="919" t="s">
        <v>19</v>
      </c>
      <c r="CJ157" s="920"/>
      <c r="CK157" s="921"/>
      <c r="CL157" s="1">
        <v>0.02</v>
      </c>
      <c r="CM157" s="50">
        <f>CL$157*(CM$44+CM$94+CM$106+CM$136+CM$146+CM$152+CM$153)/(1-CL$154)</f>
        <v>330.74718414235872</v>
      </c>
      <c r="CN157" s="22"/>
      <c r="CO157" s="30" t="s">
        <v>90</v>
      </c>
      <c r="CP157" s="919" t="s">
        <v>19</v>
      </c>
      <c r="CQ157" s="920"/>
      <c r="CR157" s="921"/>
      <c r="CS157" s="1">
        <v>0.02</v>
      </c>
      <c r="CT157" s="50">
        <f>CS$157*(CT$44+CT$94+CT$106+CT$136+CT$146+CT$152+CT$153)/(1-CS$154)</f>
        <v>330.74739742495399</v>
      </c>
      <c r="CV157" s="30" t="s">
        <v>90</v>
      </c>
      <c r="CW157" s="919" t="s">
        <v>19</v>
      </c>
      <c r="CX157" s="920"/>
      <c r="CY157" s="921"/>
      <c r="CZ157" s="1">
        <v>0.02</v>
      </c>
      <c r="DA157" s="50">
        <f>CZ$157*(DA$44+DA$94+DA$106+DA$136+DA$146+DA$152+DA$153)/(1-CZ$154)</f>
        <v>343.53803762969966</v>
      </c>
      <c r="DC157" s="30" t="s">
        <v>90</v>
      </c>
      <c r="DD157" s="919" t="s">
        <v>19</v>
      </c>
      <c r="DE157" s="920"/>
      <c r="DF157" s="921"/>
      <c r="DG157" s="1">
        <v>0.02</v>
      </c>
      <c r="DH157" s="50">
        <f>DG$157*(DH$44+DH$94+DH$106+DH$136+DH$146+DH$152+DH$153)/(1-DG$154)</f>
        <v>343.58967580538086</v>
      </c>
      <c r="DJ157" s="30" t="s">
        <v>90</v>
      </c>
      <c r="DK157" s="919" t="s">
        <v>19</v>
      </c>
      <c r="DL157" s="920"/>
      <c r="DM157" s="921"/>
      <c r="DN157" s="1">
        <v>0.02</v>
      </c>
      <c r="DO157" s="50">
        <f>DN$157*(DO$44+DO$94+DO$106+DO$136+DO$146+DO$152+DO$153)/(1-DN$154)</f>
        <v>359.67673117269516</v>
      </c>
      <c r="DQ157" s="30" t="s">
        <v>90</v>
      </c>
      <c r="DR157" s="919" t="s">
        <v>19</v>
      </c>
      <c r="DS157" s="920"/>
      <c r="DT157" s="921"/>
      <c r="DU157" s="1">
        <v>0.02</v>
      </c>
      <c r="DV157" s="50">
        <f>DU$157*(DV$44+DV$94+DV$106+DV$136+DV$146+DV$152+DV$153)/(1-DU$154)</f>
        <v>359.93431150448345</v>
      </c>
      <c r="DW157" s="22"/>
      <c r="DX157" s="30" t="s">
        <v>90</v>
      </c>
      <c r="DY157" s="919" t="s">
        <v>19</v>
      </c>
      <c r="DZ157" s="920"/>
      <c r="EA157" s="921"/>
      <c r="EB157" s="1">
        <v>0.02</v>
      </c>
      <c r="EC157" s="50">
        <f>EB$157*(EC$44+EC$94+EC$106+EC$136+EC$146+EC$152+EC$153)/(1-EB$154)</f>
        <v>359.98198868512816</v>
      </c>
      <c r="ED157" s="22"/>
      <c r="EE157" s="30" t="s">
        <v>90</v>
      </c>
      <c r="EF157" s="919" t="s">
        <v>19</v>
      </c>
      <c r="EG157" s="920"/>
      <c r="EH157" s="921"/>
      <c r="EI157" s="1">
        <v>0.02</v>
      </c>
      <c r="EJ157" s="50">
        <f>EI$157*(EJ$44+EJ$94+EJ$106+EJ$136+EJ$146+EJ$152+EJ$153)/(1-EI$154)</f>
        <v>373.52147161747092</v>
      </c>
      <c r="EL157" s="30" t="s">
        <v>90</v>
      </c>
      <c r="EM157" s="919" t="s">
        <v>19</v>
      </c>
      <c r="EN157" s="920"/>
      <c r="EO157" s="921"/>
      <c r="EP157" s="1">
        <v>0.02</v>
      </c>
      <c r="EQ157" s="50">
        <f>EP$157*(EQ$44+EQ$94+EQ$106+EQ$136+EQ$146+EQ$152+EQ$153)/(1-EP$154)</f>
        <v>373.286702851656</v>
      </c>
    </row>
    <row r="158" spans="1:147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187.80989175963396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192.13353949377776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188.61853606109105</v>
      </c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660.78150840693115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192.2911764859218</v>
      </c>
      <c r="AI158" s="215"/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199.555618668048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686.36868848084646</v>
      </c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710.46826699183816</v>
      </c>
      <c r="BD158" s="159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BI158*(BJ44+BJ94+BJ106+BJ136+BJ146+BJ152+BJ153)/(1-BI154)</f>
        <v>710.77550700126119</v>
      </c>
      <c r="BK158" s="540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710.7702488197408</v>
      </c>
      <c r="BR158" s="22"/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744.08240992352944</v>
      </c>
      <c r="BY158" s="22"/>
      <c r="CA158" s="30" t="s">
        <v>825</v>
      </c>
      <c r="CB158" s="919" t="s">
        <v>826</v>
      </c>
      <c r="CC158" s="920"/>
      <c r="CD158" s="921"/>
      <c r="CE158" s="1">
        <v>4.4999999999999998E-2</v>
      </c>
      <c r="CF158" s="50">
        <f>CE$158*(CF$44+CF$94+CF$106+CF$136+CF$146+CF$152+CF$153)/(1-CE$154)</f>
        <v>744.18164420614653</v>
      </c>
      <c r="CG158" s="22"/>
      <c r="CH158" s="30" t="s">
        <v>825</v>
      </c>
      <c r="CI158" s="919" t="s">
        <v>826</v>
      </c>
      <c r="CJ158" s="920"/>
      <c r="CK158" s="921"/>
      <c r="CL158" s="1">
        <v>4.4999999999999998E-2</v>
      </c>
      <c r="CM158" s="50">
        <f>CL$158*(CM$44+CM$94+CM$106+CM$136+CM$146+CM$152+CM$153)/(1-CL$154)</f>
        <v>744.18116432030706</v>
      </c>
      <c r="CN158" s="22"/>
      <c r="CO158" s="30" t="s">
        <v>825</v>
      </c>
      <c r="CP158" s="919" t="s">
        <v>826</v>
      </c>
      <c r="CQ158" s="920"/>
      <c r="CR158" s="921"/>
      <c r="CS158" s="1">
        <v>4.4999999999999998E-2</v>
      </c>
      <c r="CT158" s="50">
        <f>CS$158*(CT$44+CT$94+CT$106+CT$136+CT$146+CT$152+CT$153)/(1-CS$154)</f>
        <v>744.18164420614653</v>
      </c>
      <c r="CV158" s="30" t="s">
        <v>825</v>
      </c>
      <c r="CW158" s="919" t="s">
        <v>826</v>
      </c>
      <c r="CX158" s="920"/>
      <c r="CY158" s="921"/>
      <c r="CZ158" s="1">
        <v>4.4999999999999998E-2</v>
      </c>
      <c r="DA158" s="50">
        <f>CZ$158*(DA$44+DA$94+DA$106+DA$136+DA$146+DA$152+DA$153)/(1-CZ$154)</f>
        <v>772.96058466682427</v>
      </c>
      <c r="DC158" s="30" t="s">
        <v>825</v>
      </c>
      <c r="DD158" s="919" t="s">
        <v>826</v>
      </c>
      <c r="DE158" s="920"/>
      <c r="DF158" s="921"/>
      <c r="DG158" s="1">
        <v>4.4999999999999998E-2</v>
      </c>
      <c r="DH158" s="50">
        <f>DG$158*(DH$44+DH$94+DH$106+DH$136+DH$146+DH$152+DH$153)/(1-DG$154)</f>
        <v>773.07677056210684</v>
      </c>
      <c r="DJ158" s="30" t="s">
        <v>825</v>
      </c>
      <c r="DK158" s="919" t="s">
        <v>826</v>
      </c>
      <c r="DL158" s="920"/>
      <c r="DM158" s="921"/>
      <c r="DN158" s="1">
        <v>4.4999999999999998E-2</v>
      </c>
      <c r="DO158" s="50">
        <f>DN$158*(DO$44+DO$94+DO$106+DO$136+DO$146+DO$152+DO$153)/(1-DN$154)</f>
        <v>809.27264513856403</v>
      </c>
      <c r="DQ158" s="30" t="s">
        <v>825</v>
      </c>
      <c r="DR158" s="919" t="s">
        <v>826</v>
      </c>
      <c r="DS158" s="920"/>
      <c r="DT158" s="921"/>
      <c r="DU158" s="1">
        <v>4.4999999999999998E-2</v>
      </c>
      <c r="DV158" s="50">
        <f>DU$158*(DV$44+DV$94+DV$106+DV$136+DV$146+DV$152+DV$153)/(1-DU$154)</f>
        <v>809.85220088508765</v>
      </c>
      <c r="DW158" s="22"/>
      <c r="DX158" s="30" t="s">
        <v>825</v>
      </c>
      <c r="DY158" s="919" t="s">
        <v>826</v>
      </c>
      <c r="DZ158" s="920"/>
      <c r="EA158" s="921"/>
      <c r="EB158" s="1">
        <v>4.4999999999999998E-2</v>
      </c>
      <c r="EC158" s="50">
        <f>EB$158*(EC$44+EC$94+EC$106+EC$136+EC$146+EC$152+EC$153)/(1-EB$154)</f>
        <v>809.95947454153838</v>
      </c>
      <c r="ED158" s="22"/>
      <c r="EE158" s="30" t="s">
        <v>825</v>
      </c>
      <c r="EF158" s="919" t="s">
        <v>826</v>
      </c>
      <c r="EG158" s="920"/>
      <c r="EH158" s="921"/>
      <c r="EI158" s="1">
        <v>4.4999999999999998E-2</v>
      </c>
      <c r="EJ158" s="50">
        <f>EI$158*(EJ$44+EJ$94+EJ$106+EJ$136+EJ$146+EJ$152+EJ$153)/(1-EI$154)</f>
        <v>840.42331113930959</v>
      </c>
      <c r="EL158" s="30" t="s">
        <v>825</v>
      </c>
      <c r="EM158" s="919" t="s">
        <v>826</v>
      </c>
      <c r="EN158" s="920"/>
      <c r="EO158" s="921"/>
      <c r="EP158" s="1">
        <v>4.4999999999999998E-2</v>
      </c>
      <c r="EQ158" s="50">
        <f>EP$158*(EQ$44+EQ$94+EQ$106+EQ$136+EQ$146+EQ$152+EQ$153)/(1-EP$154)</f>
        <v>839.89508141622605</v>
      </c>
    </row>
    <row r="159" spans="1:147" x14ac:dyDescent="0.2">
      <c r="A159" s="922" t="s">
        <v>40</v>
      </c>
      <c r="B159" s="923"/>
      <c r="C159" s="923"/>
      <c r="D159" s="923"/>
      <c r="E159" s="924"/>
      <c r="F159" s="11">
        <f>F152+F153+F154</f>
        <v>1181.5360137725945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1208.7366338298984</v>
      </c>
      <c r="O159" s="922" t="s">
        <v>40</v>
      </c>
      <c r="P159" s="923"/>
      <c r="Q159" s="923"/>
      <c r="R159" s="923"/>
      <c r="S159" s="924"/>
      <c r="T159" s="11">
        <f>T152+T153+T154</f>
        <v>1186.6232983429213</v>
      </c>
      <c r="V159" s="922" t="s">
        <v>40</v>
      </c>
      <c r="W159" s="923"/>
      <c r="X159" s="923"/>
      <c r="Y159" s="923"/>
      <c r="Z159" s="924"/>
      <c r="AA159" s="11">
        <f>AA152+AA153+AA154</f>
        <v>4157.0608560755882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1209.7283482788869</v>
      </c>
      <c r="AI159" s="215"/>
      <c r="AJ159" s="922" t="s">
        <v>40</v>
      </c>
      <c r="AK159" s="923"/>
      <c r="AL159" s="923"/>
      <c r="AM159" s="923"/>
      <c r="AN159" s="924"/>
      <c r="AO159" s="11">
        <f>AO152+AO153+AO154</f>
        <v>1255.4298817696572</v>
      </c>
      <c r="AQ159" s="922" t="s">
        <v>40</v>
      </c>
      <c r="AR159" s="923"/>
      <c r="AS159" s="923"/>
      <c r="AT159" s="923"/>
      <c r="AU159" s="924"/>
      <c r="AV159" s="11">
        <f>AV152+AV153+AV154</f>
        <v>4318.0330735927982</v>
      </c>
      <c r="AX159" s="922" t="s">
        <v>40</v>
      </c>
      <c r="AY159" s="923"/>
      <c r="AZ159" s="923"/>
      <c r="BA159" s="923"/>
      <c r="BB159" s="924"/>
      <c r="BC159" s="11">
        <f>BC152+BC153+BC154</f>
        <v>4469.6465996999304</v>
      </c>
      <c r="BD159" s="175"/>
      <c r="BE159" s="922" t="s">
        <v>40</v>
      </c>
      <c r="BF159" s="923"/>
      <c r="BG159" s="923"/>
      <c r="BH159" s="923"/>
      <c r="BI159" s="924"/>
      <c r="BJ159" s="11">
        <f>BJ152+BJ153+BJ154</f>
        <v>4471.5794858360332</v>
      </c>
      <c r="BK159" s="543"/>
      <c r="BL159" s="922" t="s">
        <v>40</v>
      </c>
      <c r="BM159" s="923"/>
      <c r="BN159" s="923"/>
      <c r="BO159" s="923"/>
      <c r="BP159" s="924"/>
      <c r="BQ159" s="11">
        <f>BQ$152+BQ$153+BQ$154</f>
        <v>4471.5464059445794</v>
      </c>
      <c r="BR159" s="40"/>
      <c r="BS159" s="922" t="s">
        <v>40</v>
      </c>
      <c r="BT159" s="923"/>
      <c r="BU159" s="923"/>
      <c r="BV159" s="923"/>
      <c r="BW159" s="924"/>
      <c r="BX159" s="11">
        <f>BX$152+BX$153+BX$154</f>
        <v>4681.117465657956</v>
      </c>
      <c r="BY159" s="40"/>
      <c r="CA159" s="922" t="s">
        <v>40</v>
      </c>
      <c r="CB159" s="923"/>
      <c r="CC159" s="923"/>
      <c r="CD159" s="923"/>
      <c r="CE159" s="924"/>
      <c r="CF159" s="11">
        <f>CF$152+CF$153+CF$154</f>
        <v>4681.7417612028512</v>
      </c>
      <c r="CG159" s="40"/>
      <c r="CH159" s="922" t="s">
        <v>40</v>
      </c>
      <c r="CI159" s="923"/>
      <c r="CJ159" s="923"/>
      <c r="CK159" s="923"/>
      <c r="CL159" s="924"/>
      <c r="CM159" s="11">
        <f>CM$152+CM$153+CM$154</f>
        <v>4681.7387421797503</v>
      </c>
      <c r="CN159" s="40"/>
      <c r="CO159" s="922" t="s">
        <v>40</v>
      </c>
      <c r="CP159" s="923"/>
      <c r="CQ159" s="923"/>
      <c r="CR159" s="923"/>
      <c r="CS159" s="924"/>
      <c r="CT159" s="11">
        <f>CT$152+CT$153+CT$154</f>
        <v>4681.7417612028512</v>
      </c>
      <c r="CV159" s="922" t="s">
        <v>40</v>
      </c>
      <c r="CW159" s="923"/>
      <c r="CX159" s="923"/>
      <c r="CY159" s="923"/>
      <c r="CZ159" s="924"/>
      <c r="DA159" s="11">
        <f>DA$152+DA$153+DA$154</f>
        <v>4862.7937509246003</v>
      </c>
      <c r="DC159" s="922" t="s">
        <v>40</v>
      </c>
      <c r="DD159" s="923"/>
      <c r="DE159" s="923"/>
      <c r="DF159" s="923"/>
      <c r="DG159" s="924"/>
      <c r="DH159" s="11">
        <f>DH$152+DH$153+DH$154</f>
        <v>4863.5246912296216</v>
      </c>
      <c r="DJ159" s="922" t="s">
        <v>40</v>
      </c>
      <c r="DK159" s="923"/>
      <c r="DL159" s="923"/>
      <c r="DM159" s="923"/>
      <c r="DN159" s="924"/>
      <c r="DO159" s="11">
        <f>DO$152+DO$153+DO$154</f>
        <v>5091.2375606711012</v>
      </c>
      <c r="DQ159" s="922" t="s">
        <v>40</v>
      </c>
      <c r="DR159" s="923"/>
      <c r="DS159" s="923"/>
      <c r="DT159" s="923"/>
      <c r="DU159" s="924"/>
      <c r="DV159" s="11">
        <f>DV$152+DV$153+DV$154</f>
        <v>5094.883619886039</v>
      </c>
      <c r="DW159" s="40"/>
      <c r="DX159" s="922" t="s">
        <v>40</v>
      </c>
      <c r="DY159" s="923"/>
      <c r="DZ159" s="923"/>
      <c r="EA159" s="923"/>
      <c r="EB159" s="924"/>
      <c r="EC159" s="11">
        <f>EC$152+EC$153+EC$154</f>
        <v>5095.5584921584086</v>
      </c>
      <c r="ED159" s="40"/>
      <c r="EE159" s="922" t="s">
        <v>40</v>
      </c>
      <c r="EF159" s="923"/>
      <c r="EG159" s="923"/>
      <c r="EH159" s="923"/>
      <c r="EI159" s="924"/>
      <c r="EJ159" s="11">
        <f>EJ$152+EJ$153+EJ$154</f>
        <v>5287.2103786523157</v>
      </c>
      <c r="EL159" s="922" t="s">
        <v>40</v>
      </c>
      <c r="EM159" s="923"/>
      <c r="EN159" s="923"/>
      <c r="EO159" s="923"/>
      <c r="EP159" s="924"/>
      <c r="EQ159" s="11">
        <f>EQ$152+EQ$153+EQ$154</f>
        <v>5283.8872180055541</v>
      </c>
    </row>
    <row r="160" spans="1:147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I160" s="215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X160" s="225"/>
      <c r="AY160" s="225"/>
      <c r="AZ160" s="41"/>
      <c r="BA160" s="41"/>
      <c r="BB160" s="41"/>
      <c r="BC160" s="22"/>
      <c r="BD160" s="159"/>
      <c r="BE160" s="225"/>
      <c r="BF160" s="225"/>
      <c r="BG160" s="41"/>
      <c r="BH160" s="41"/>
      <c r="BI160" s="41"/>
      <c r="BJ160" s="22"/>
      <c r="BK160" s="540"/>
      <c r="BL160" s="225"/>
      <c r="BM160" s="225"/>
      <c r="BN160" s="41"/>
      <c r="BO160" s="41"/>
      <c r="BP160" s="41"/>
      <c r="BQ160" s="22"/>
      <c r="BR160" s="22"/>
      <c r="BS160" s="225"/>
      <c r="BT160" s="225"/>
      <c r="BU160" s="41"/>
      <c r="BV160" s="41"/>
      <c r="BW160" s="41"/>
      <c r="BX160" s="22"/>
      <c r="BY160" s="22"/>
      <c r="CA160" s="225"/>
      <c r="CB160" s="225"/>
      <c r="CC160" s="41"/>
      <c r="CD160" s="41"/>
      <c r="CE160" s="41"/>
      <c r="CF160" s="22"/>
      <c r="CG160" s="22"/>
      <c r="CH160" s="225"/>
      <c r="CI160" s="225"/>
      <c r="CJ160" s="41"/>
      <c r="CK160" s="41"/>
      <c r="CL160" s="41"/>
      <c r="CM160" s="22"/>
      <c r="CN160" s="22"/>
      <c r="CO160" s="225"/>
      <c r="CP160" s="225"/>
      <c r="CQ160" s="41"/>
      <c r="CR160" s="41"/>
      <c r="CS160" s="41"/>
      <c r="CT160" s="22"/>
      <c r="CV160" s="225"/>
      <c r="CW160" s="225"/>
      <c r="CX160" s="41"/>
      <c r="CY160" s="41"/>
      <c r="CZ160" s="41"/>
      <c r="DA160" s="22"/>
      <c r="DC160" s="225"/>
      <c r="DD160" s="225"/>
      <c r="DE160" s="41"/>
      <c r="DF160" s="41"/>
      <c r="DG160" s="41"/>
      <c r="DH160" s="22"/>
      <c r="DJ160" s="225"/>
      <c r="DK160" s="225"/>
      <c r="DL160" s="41"/>
      <c r="DM160" s="41"/>
      <c r="DN160" s="41"/>
      <c r="DO160" s="22"/>
      <c r="DQ160" s="225"/>
      <c r="DR160" s="225"/>
      <c r="DS160" s="41"/>
      <c r="DT160" s="41"/>
      <c r="DU160" s="41"/>
      <c r="DV160" s="22"/>
      <c r="DW160" s="22"/>
      <c r="DX160" s="225"/>
      <c r="DY160" s="225"/>
      <c r="DZ160" s="41"/>
      <c r="EA160" s="41"/>
      <c r="EB160" s="41"/>
      <c r="EC160" s="22"/>
      <c r="ED160" s="22"/>
      <c r="EE160" s="225"/>
      <c r="EF160" s="225"/>
      <c r="EG160" s="41"/>
      <c r="EH160" s="41"/>
      <c r="EI160" s="41"/>
      <c r="EJ160" s="22"/>
      <c r="EL160" s="225"/>
      <c r="EM160" s="225"/>
      <c r="EN160" s="41"/>
      <c r="EO160" s="41"/>
      <c r="EP160" s="41"/>
      <c r="EQ160" s="22"/>
    </row>
    <row r="161" spans="1:147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I161" s="215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X161" s="225"/>
      <c r="AY161" s="225"/>
      <c r="AZ161" s="41"/>
      <c r="BA161" s="41"/>
      <c r="BB161" s="41"/>
      <c r="BC161" s="22"/>
      <c r="BD161" s="159"/>
      <c r="BE161" s="225"/>
      <c r="BF161" s="225"/>
      <c r="BG161" s="41"/>
      <c r="BH161" s="41"/>
      <c r="BI161" s="41"/>
      <c r="BJ161" s="22"/>
      <c r="BK161" s="540"/>
      <c r="BL161" s="225"/>
      <c r="BM161" s="225"/>
      <c r="BN161" s="41"/>
      <c r="BO161" s="41"/>
      <c r="BP161" s="41"/>
      <c r="BQ161" s="22"/>
      <c r="BR161" s="22"/>
      <c r="BS161" s="225"/>
      <c r="BT161" s="225"/>
      <c r="BU161" s="41"/>
      <c r="BV161" s="41"/>
      <c r="BW161" s="41"/>
      <c r="BX161" s="22"/>
      <c r="BY161" s="22"/>
      <c r="CA161" s="225"/>
      <c r="CB161" s="225"/>
      <c r="CC161" s="41"/>
      <c r="CD161" s="41"/>
      <c r="CE161" s="41"/>
      <c r="CF161" s="22"/>
      <c r="CG161" s="22"/>
      <c r="CH161" s="225"/>
      <c r="CI161" s="225"/>
      <c r="CJ161" s="41"/>
      <c r="CK161" s="41"/>
      <c r="CL161" s="41"/>
      <c r="CM161" s="22"/>
      <c r="CN161" s="22"/>
      <c r="CO161" s="225"/>
      <c r="CP161" s="225"/>
      <c r="CQ161" s="41"/>
      <c r="CR161" s="41"/>
      <c r="CS161" s="41"/>
      <c r="CT161" s="22"/>
      <c r="CV161" s="225"/>
      <c r="CW161" s="225"/>
      <c r="CX161" s="41"/>
      <c r="CY161" s="41"/>
      <c r="CZ161" s="41"/>
      <c r="DA161" s="22"/>
      <c r="DC161" s="225"/>
      <c r="DD161" s="225"/>
      <c r="DE161" s="41"/>
      <c r="DF161" s="41"/>
      <c r="DG161" s="41"/>
      <c r="DH161" s="22"/>
      <c r="DJ161" s="225"/>
      <c r="DK161" s="225"/>
      <c r="DL161" s="41"/>
      <c r="DM161" s="41"/>
      <c r="DN161" s="41"/>
      <c r="DO161" s="22"/>
      <c r="DQ161" s="225"/>
      <c r="DR161" s="225"/>
      <c r="DS161" s="41"/>
      <c r="DT161" s="41"/>
      <c r="DU161" s="41"/>
      <c r="DV161" s="22"/>
      <c r="DW161" s="22"/>
      <c r="DX161" s="225"/>
      <c r="DY161" s="225"/>
      <c r="DZ161" s="41"/>
      <c r="EA161" s="41"/>
      <c r="EB161" s="41"/>
      <c r="EC161" s="22"/>
      <c r="ED161" s="22"/>
      <c r="EE161" s="225"/>
      <c r="EF161" s="225"/>
      <c r="EG161" s="41"/>
      <c r="EH161" s="41"/>
      <c r="EI161" s="41"/>
      <c r="EJ161" s="22"/>
      <c r="EL161" s="225"/>
      <c r="EM161" s="225"/>
      <c r="EN161" s="41"/>
      <c r="EO161" s="41"/>
      <c r="EP161" s="41"/>
      <c r="EQ161" s="22"/>
    </row>
    <row r="162" spans="1:147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I162" s="215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X162" s="225"/>
      <c r="AY162" s="225"/>
      <c r="AZ162" s="41"/>
      <c r="BA162" s="41"/>
      <c r="BB162" s="41"/>
      <c r="BC162" s="22"/>
      <c r="BD162" s="159"/>
      <c r="BE162" s="225"/>
      <c r="BF162" s="225"/>
      <c r="BG162" s="41"/>
      <c r="BH162" s="41"/>
      <c r="BI162" s="41"/>
      <c r="BJ162" s="22"/>
      <c r="BK162" s="540"/>
      <c r="BL162" s="225"/>
      <c r="BM162" s="225"/>
      <c r="BN162" s="41"/>
      <c r="BO162" s="41"/>
      <c r="BP162" s="41"/>
      <c r="BQ162" s="22"/>
      <c r="BR162" s="22"/>
      <c r="BS162" s="225"/>
      <c r="BT162" s="225"/>
      <c r="BU162" s="41"/>
      <c r="BV162" s="41"/>
      <c r="BW162" s="41"/>
      <c r="BX162" s="22"/>
      <c r="BY162" s="22"/>
      <c r="CA162" s="225"/>
      <c r="CB162" s="225"/>
      <c r="CC162" s="41"/>
      <c r="CD162" s="41"/>
      <c r="CE162" s="41"/>
      <c r="CF162" s="22"/>
      <c r="CG162" s="22"/>
      <c r="CH162" s="225"/>
      <c r="CI162" s="225"/>
      <c r="CJ162" s="41"/>
      <c r="CK162" s="41"/>
      <c r="CL162" s="41"/>
      <c r="CM162" s="22"/>
      <c r="CN162" s="22"/>
      <c r="CO162" s="225"/>
      <c r="CP162" s="225"/>
      <c r="CQ162" s="41"/>
      <c r="CR162" s="41"/>
      <c r="CS162" s="41"/>
      <c r="CT162" s="22"/>
      <c r="CV162" s="225"/>
      <c r="CW162" s="225"/>
      <c r="CX162" s="41"/>
      <c r="CY162" s="41"/>
      <c r="CZ162" s="41"/>
      <c r="DA162" s="22"/>
      <c r="DC162" s="225"/>
      <c r="DD162" s="225"/>
      <c r="DE162" s="41"/>
      <c r="DF162" s="41"/>
      <c r="DG162" s="41"/>
      <c r="DH162" s="22"/>
      <c r="DJ162" s="225"/>
      <c r="DK162" s="225"/>
      <c r="DL162" s="41"/>
      <c r="DM162" s="41"/>
      <c r="DN162" s="41"/>
      <c r="DO162" s="22"/>
      <c r="DQ162" s="225"/>
      <c r="DR162" s="225"/>
      <c r="DS162" s="41"/>
      <c r="DT162" s="41"/>
      <c r="DU162" s="41"/>
      <c r="DV162" s="22"/>
      <c r="DW162" s="22"/>
      <c r="DX162" s="225"/>
      <c r="DY162" s="225"/>
      <c r="DZ162" s="41"/>
      <c r="EA162" s="41"/>
      <c r="EB162" s="41"/>
      <c r="EC162" s="22"/>
      <c r="ED162" s="22"/>
      <c r="EE162" s="225"/>
      <c r="EF162" s="225"/>
      <c r="EG162" s="41"/>
      <c r="EH162" s="41"/>
      <c r="EI162" s="41"/>
      <c r="EJ162" s="22"/>
      <c r="EL162" s="225"/>
      <c r="EM162" s="225"/>
      <c r="EN162" s="41"/>
      <c r="EO162" s="41"/>
      <c r="EP162" s="41"/>
      <c r="EQ162" s="22"/>
    </row>
    <row r="163" spans="1:147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I163" s="215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X163" s="225"/>
      <c r="AY163" s="225"/>
      <c r="AZ163" s="41"/>
      <c r="BA163" s="41"/>
      <c r="BB163" s="41"/>
      <c r="BC163" s="22"/>
      <c r="BD163" s="159"/>
      <c r="BE163" s="225"/>
      <c r="BF163" s="225"/>
      <c r="BG163" s="41"/>
      <c r="BH163" s="41"/>
      <c r="BI163" s="41"/>
      <c r="BJ163" s="22"/>
      <c r="BK163" s="540"/>
      <c r="BL163" s="225"/>
      <c r="BM163" s="225"/>
      <c r="BN163" s="41"/>
      <c r="BO163" s="41"/>
      <c r="BP163" s="41"/>
      <c r="BQ163" s="22"/>
      <c r="BR163" s="22"/>
      <c r="BS163" s="225"/>
      <c r="BT163" s="225"/>
      <c r="BU163" s="41"/>
      <c r="BV163" s="41"/>
      <c r="BW163" s="41"/>
      <c r="BX163" s="22"/>
      <c r="BY163" s="22"/>
      <c r="CA163" s="225"/>
      <c r="CB163" s="225"/>
      <c r="CC163" s="41"/>
      <c r="CD163" s="41"/>
      <c r="CE163" s="41"/>
      <c r="CF163" s="22"/>
      <c r="CG163" s="22"/>
      <c r="CH163" s="225"/>
      <c r="CI163" s="225"/>
      <c r="CJ163" s="41"/>
      <c r="CK163" s="41"/>
      <c r="CL163" s="41"/>
      <c r="CM163" s="22"/>
      <c r="CN163" s="22"/>
      <c r="CO163" s="225"/>
      <c r="CP163" s="225"/>
      <c r="CQ163" s="41"/>
      <c r="CR163" s="41"/>
      <c r="CS163" s="41"/>
      <c r="CT163" s="22"/>
      <c r="CV163" s="225"/>
      <c r="CW163" s="225"/>
      <c r="CX163" s="41"/>
      <c r="CY163" s="41"/>
      <c r="CZ163" s="41"/>
      <c r="DA163" s="22"/>
      <c r="DC163" s="225"/>
      <c r="DD163" s="225"/>
      <c r="DE163" s="41"/>
      <c r="DF163" s="41"/>
      <c r="DG163" s="41"/>
      <c r="DH163" s="22"/>
      <c r="DJ163" s="225"/>
      <c r="DK163" s="225"/>
      <c r="DL163" s="41"/>
      <c r="DM163" s="41"/>
      <c r="DN163" s="41"/>
      <c r="DO163" s="22"/>
      <c r="DQ163" s="225"/>
      <c r="DR163" s="225"/>
      <c r="DS163" s="41"/>
      <c r="DT163" s="41"/>
      <c r="DU163" s="41"/>
      <c r="DV163" s="22"/>
      <c r="DW163" s="22"/>
      <c r="DX163" s="225"/>
      <c r="DY163" s="225"/>
      <c r="DZ163" s="41"/>
      <c r="EA163" s="41"/>
      <c r="EB163" s="41"/>
      <c r="EC163" s="22"/>
      <c r="ED163" s="22"/>
      <c r="EE163" s="225"/>
      <c r="EF163" s="225"/>
      <c r="EG163" s="41"/>
      <c r="EH163" s="41"/>
      <c r="EI163" s="41"/>
      <c r="EJ163" s="22"/>
      <c r="EL163" s="225"/>
      <c r="EM163" s="225"/>
      <c r="EN163" s="41"/>
      <c r="EO163" s="41"/>
      <c r="EP163" s="41"/>
      <c r="EQ163" s="22"/>
    </row>
    <row r="164" spans="1:147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I164" s="21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X164" s="925" t="s">
        <v>117</v>
      </c>
      <c r="AY164" s="925"/>
      <c r="AZ164" s="925"/>
      <c r="BA164" s="925"/>
      <c r="BB164" s="925"/>
      <c r="BC164" s="925"/>
      <c r="BD164" s="178"/>
      <c r="BE164" s="925" t="s">
        <v>117</v>
      </c>
      <c r="BF164" s="925"/>
      <c r="BG164" s="925"/>
      <c r="BH164" s="925"/>
      <c r="BI164" s="925"/>
      <c r="BJ164" s="925"/>
      <c r="BK164" s="541"/>
      <c r="BL164" s="925" t="s">
        <v>117</v>
      </c>
      <c r="BM164" s="925"/>
      <c r="BN164" s="925"/>
      <c r="BO164" s="925"/>
      <c r="BP164" s="925"/>
      <c r="BQ164" s="925"/>
      <c r="BR164" s="52"/>
      <c r="BS164" s="925" t="s">
        <v>117</v>
      </c>
      <c r="BT164" s="925"/>
      <c r="BU164" s="925"/>
      <c r="BV164" s="925"/>
      <c r="BW164" s="925"/>
      <c r="BX164" s="925"/>
      <c r="BY164" s="52"/>
      <c r="CA164" s="925" t="s">
        <v>117</v>
      </c>
      <c r="CB164" s="925"/>
      <c r="CC164" s="925"/>
      <c r="CD164" s="925"/>
      <c r="CE164" s="925"/>
      <c r="CF164" s="925"/>
      <c r="CG164" s="52"/>
      <c r="CH164" s="925" t="s">
        <v>117</v>
      </c>
      <c r="CI164" s="925"/>
      <c r="CJ164" s="925"/>
      <c r="CK164" s="925"/>
      <c r="CL164" s="925"/>
      <c r="CM164" s="925"/>
      <c r="CN164" s="52"/>
      <c r="CO164" s="925" t="s">
        <v>117</v>
      </c>
      <c r="CP164" s="925"/>
      <c r="CQ164" s="925"/>
      <c r="CR164" s="925"/>
      <c r="CS164" s="925"/>
      <c r="CT164" s="925"/>
      <c r="CV164" s="925" t="s">
        <v>117</v>
      </c>
      <c r="CW164" s="925"/>
      <c r="CX164" s="925"/>
      <c r="CY164" s="925"/>
      <c r="CZ164" s="925"/>
      <c r="DA164" s="925"/>
      <c r="DC164" s="925" t="s">
        <v>117</v>
      </c>
      <c r="DD164" s="925"/>
      <c r="DE164" s="925"/>
      <c r="DF164" s="925"/>
      <c r="DG164" s="925"/>
      <c r="DH164" s="925"/>
      <c r="DJ164" s="925" t="s">
        <v>117</v>
      </c>
      <c r="DK164" s="925"/>
      <c r="DL164" s="925"/>
      <c r="DM164" s="925"/>
      <c r="DN164" s="925"/>
      <c r="DO164" s="925"/>
      <c r="DQ164" s="925" t="s">
        <v>117</v>
      </c>
      <c r="DR164" s="925"/>
      <c r="DS164" s="925"/>
      <c r="DT164" s="925"/>
      <c r="DU164" s="925"/>
      <c r="DV164" s="925"/>
      <c r="DW164" s="52"/>
      <c r="DX164" s="925" t="s">
        <v>117</v>
      </c>
      <c r="DY164" s="925"/>
      <c r="DZ164" s="925"/>
      <c r="EA164" s="925"/>
      <c r="EB164" s="925"/>
      <c r="EC164" s="925"/>
      <c r="ED164" s="52"/>
      <c r="EE164" s="925" t="s">
        <v>117</v>
      </c>
      <c r="EF164" s="925"/>
      <c r="EG164" s="925"/>
      <c r="EH164" s="925"/>
      <c r="EI164" s="925"/>
      <c r="EJ164" s="925"/>
      <c r="EL164" s="925" t="s">
        <v>117</v>
      </c>
      <c r="EM164" s="925"/>
      <c r="EN164" s="925"/>
      <c r="EO164" s="925"/>
      <c r="EP164" s="925"/>
      <c r="EQ164" s="925"/>
    </row>
    <row r="165" spans="1:147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I165" s="215"/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X165" s="914" t="s">
        <v>56</v>
      </c>
      <c r="AY165" s="915"/>
      <c r="AZ165" s="915"/>
      <c r="BA165" s="915"/>
      <c r="BB165" s="926"/>
      <c r="BC165" s="11" t="s">
        <v>8</v>
      </c>
      <c r="BD165" s="175"/>
      <c r="BE165" s="914" t="s">
        <v>56</v>
      </c>
      <c r="BF165" s="915"/>
      <c r="BG165" s="915"/>
      <c r="BH165" s="915"/>
      <c r="BI165" s="926"/>
      <c r="BJ165" s="11" t="s">
        <v>8</v>
      </c>
      <c r="BK165" s="543"/>
      <c r="BL165" s="914" t="s">
        <v>56</v>
      </c>
      <c r="BM165" s="915"/>
      <c r="BN165" s="915"/>
      <c r="BO165" s="915"/>
      <c r="BP165" s="926"/>
      <c r="BQ165" s="11" t="s">
        <v>8</v>
      </c>
      <c r="BR165" s="40"/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CA165" s="914" t="s">
        <v>56</v>
      </c>
      <c r="CB165" s="915"/>
      <c r="CC165" s="915"/>
      <c r="CD165" s="915"/>
      <c r="CE165" s="926"/>
      <c r="CF165" s="11" t="s">
        <v>8</v>
      </c>
      <c r="CG165" s="40"/>
      <c r="CH165" s="914" t="s">
        <v>56</v>
      </c>
      <c r="CI165" s="915"/>
      <c r="CJ165" s="915"/>
      <c r="CK165" s="915"/>
      <c r="CL165" s="926"/>
      <c r="CM165" s="11" t="s">
        <v>8</v>
      </c>
      <c r="CN165" s="40"/>
      <c r="CO165" s="914" t="s">
        <v>56</v>
      </c>
      <c r="CP165" s="915"/>
      <c r="CQ165" s="915"/>
      <c r="CR165" s="915"/>
      <c r="CS165" s="926"/>
      <c r="CT165" s="11" t="s">
        <v>8</v>
      </c>
      <c r="CV165" s="914" t="s">
        <v>56</v>
      </c>
      <c r="CW165" s="915"/>
      <c r="CX165" s="915"/>
      <c r="CY165" s="915"/>
      <c r="CZ165" s="926"/>
      <c r="DA165" s="11" t="s">
        <v>8</v>
      </c>
      <c r="DC165" s="914" t="s">
        <v>56</v>
      </c>
      <c r="DD165" s="915"/>
      <c r="DE165" s="915"/>
      <c r="DF165" s="915"/>
      <c r="DG165" s="926"/>
      <c r="DH165" s="11" t="s">
        <v>8</v>
      </c>
      <c r="DJ165" s="914" t="s">
        <v>56</v>
      </c>
      <c r="DK165" s="915"/>
      <c r="DL165" s="915"/>
      <c r="DM165" s="915"/>
      <c r="DN165" s="926"/>
      <c r="DO165" s="11" t="s">
        <v>8</v>
      </c>
      <c r="DQ165" s="914" t="s">
        <v>56</v>
      </c>
      <c r="DR165" s="915"/>
      <c r="DS165" s="915"/>
      <c r="DT165" s="915"/>
      <c r="DU165" s="926"/>
      <c r="DV165" s="11" t="s">
        <v>8</v>
      </c>
      <c r="DW165" s="40"/>
      <c r="DX165" s="914" t="s">
        <v>56</v>
      </c>
      <c r="DY165" s="915"/>
      <c r="DZ165" s="915"/>
      <c r="EA165" s="915"/>
      <c r="EB165" s="926"/>
      <c r="EC165" s="11" t="s">
        <v>8</v>
      </c>
      <c r="ED165" s="40"/>
      <c r="EE165" s="914" t="s">
        <v>56</v>
      </c>
      <c r="EF165" s="915"/>
      <c r="EG165" s="915"/>
      <c r="EH165" s="915"/>
      <c r="EI165" s="926"/>
      <c r="EJ165" s="11" t="s">
        <v>8</v>
      </c>
      <c r="EL165" s="914" t="s">
        <v>56</v>
      </c>
      <c r="EM165" s="915"/>
      <c r="EN165" s="915"/>
      <c r="EO165" s="915"/>
      <c r="EP165" s="926"/>
      <c r="EQ165" s="11" t="s">
        <v>8</v>
      </c>
    </row>
    <row r="166" spans="1:147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1772.7272727272725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1816.3363636363633</v>
      </c>
      <c r="O166" s="10" t="s">
        <v>22</v>
      </c>
      <c r="P166" s="927" t="s">
        <v>45</v>
      </c>
      <c r="Q166" s="928"/>
      <c r="R166" s="928"/>
      <c r="S166" s="929"/>
      <c r="T166" s="50">
        <f>T44</f>
        <v>1816.3363636363633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6659.9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1816.3363636363633</v>
      </c>
      <c r="AI166" s="361" t="s">
        <v>827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1885.3571454545454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6912.9762000000001</v>
      </c>
      <c r="AX166" s="10" t="s">
        <v>22</v>
      </c>
      <c r="AY166" s="927" t="s">
        <v>45</v>
      </c>
      <c r="AZ166" s="928"/>
      <c r="BA166" s="928"/>
      <c r="BB166" s="929"/>
      <c r="BC166" s="50">
        <f>BC44</f>
        <v>7174.9779979799996</v>
      </c>
      <c r="BD166" s="159"/>
      <c r="BE166" s="10" t="s">
        <v>22</v>
      </c>
      <c r="BF166" s="927" t="s">
        <v>45</v>
      </c>
      <c r="BG166" s="928"/>
      <c r="BH166" s="928"/>
      <c r="BI166" s="929"/>
      <c r="BJ166" s="50">
        <f>BJ44</f>
        <v>7174.973</v>
      </c>
      <c r="BK166" s="540"/>
      <c r="BL166" s="10" t="s">
        <v>22</v>
      </c>
      <c r="BM166" s="927" t="s">
        <v>45</v>
      </c>
      <c r="BN166" s="928"/>
      <c r="BO166" s="928"/>
      <c r="BP166" s="929"/>
      <c r="BQ166" s="50">
        <f>BQ$44</f>
        <v>7174.9779979799996</v>
      </c>
      <c r="BR166" s="22"/>
      <c r="BS166" s="10" t="s">
        <v>22</v>
      </c>
      <c r="BT166" s="927" t="s">
        <v>45</v>
      </c>
      <c r="BU166" s="928"/>
      <c r="BV166" s="928"/>
      <c r="BW166" s="929"/>
      <c r="BX166" s="50">
        <f>BX$44</f>
        <v>7488.5245364917264</v>
      </c>
      <c r="BY166" s="22"/>
      <c r="CA166" s="10" t="s">
        <v>22</v>
      </c>
      <c r="CB166" s="927" t="s">
        <v>45</v>
      </c>
      <c r="CC166" s="928"/>
      <c r="CD166" s="928"/>
      <c r="CE166" s="929"/>
      <c r="CF166" s="50">
        <f>CF$44</f>
        <v>7488.5245364917264</v>
      </c>
      <c r="CG166" s="22"/>
      <c r="CH166" s="10" t="s">
        <v>22</v>
      </c>
      <c r="CI166" s="927" t="s">
        <v>45</v>
      </c>
      <c r="CJ166" s="928"/>
      <c r="CK166" s="928"/>
      <c r="CL166" s="929"/>
      <c r="CM166" s="50">
        <f>CM$44</f>
        <v>7488.5193201000011</v>
      </c>
      <c r="CN166" s="22"/>
      <c r="CO166" s="10" t="s">
        <v>22</v>
      </c>
      <c r="CP166" s="927" t="s">
        <v>45</v>
      </c>
      <c r="CQ166" s="928"/>
      <c r="CR166" s="928"/>
      <c r="CS166" s="929"/>
      <c r="CT166" s="50">
        <f>CT$44</f>
        <v>7488.5245364917264</v>
      </c>
      <c r="CV166" s="10" t="s">
        <v>22</v>
      </c>
      <c r="CW166" s="927" t="s">
        <v>45</v>
      </c>
      <c r="CX166" s="928"/>
      <c r="CY166" s="928"/>
      <c r="CZ166" s="929"/>
      <c r="DA166" s="50">
        <f>DA$44</f>
        <v>7801.3535772036548</v>
      </c>
      <c r="DC166" s="10" t="s">
        <v>22</v>
      </c>
      <c r="DD166" s="927" t="s">
        <v>45</v>
      </c>
      <c r="DE166" s="928"/>
      <c r="DF166" s="928"/>
      <c r="DG166" s="929"/>
      <c r="DH166" s="50">
        <f>DH$44</f>
        <v>7801.3481429000003</v>
      </c>
      <c r="DJ166" s="10" t="s">
        <v>22</v>
      </c>
      <c r="DK166" s="927" t="s">
        <v>45</v>
      </c>
      <c r="DL166" s="928"/>
      <c r="DM166" s="928"/>
      <c r="DN166" s="929"/>
      <c r="DO166" s="50">
        <f>DO$44</f>
        <v>8139.1465174875702</v>
      </c>
      <c r="DQ166" s="10" t="s">
        <v>22</v>
      </c>
      <c r="DR166" s="927" t="s">
        <v>45</v>
      </c>
      <c r="DS166" s="928"/>
      <c r="DT166" s="928"/>
      <c r="DU166" s="929"/>
      <c r="DV166" s="50">
        <f>DV$44</f>
        <v>8139.1465174875702</v>
      </c>
      <c r="DW166" s="22"/>
      <c r="DX166" s="10" t="s">
        <v>22</v>
      </c>
      <c r="DY166" s="927" t="s">
        <v>45</v>
      </c>
      <c r="DZ166" s="928"/>
      <c r="EA166" s="928"/>
      <c r="EB166" s="929"/>
      <c r="EC166" s="50">
        <f>EC$44</f>
        <v>8139.1465174875702</v>
      </c>
      <c r="ED166" s="22"/>
      <c r="EE166" s="10" t="s">
        <v>22</v>
      </c>
      <c r="EF166" s="927" t="s">
        <v>45</v>
      </c>
      <c r="EG166" s="928"/>
      <c r="EH166" s="928"/>
      <c r="EI166" s="929"/>
      <c r="EJ166" s="50">
        <f>EJ$44</f>
        <v>8453.3175730625899</v>
      </c>
      <c r="EL166" s="10" t="s">
        <v>22</v>
      </c>
      <c r="EM166" s="927" t="s">
        <v>45</v>
      </c>
      <c r="EN166" s="928"/>
      <c r="EO166" s="928"/>
      <c r="EP166" s="929"/>
      <c r="EQ166" s="50">
        <f>EQ$44</f>
        <v>8453.3175730625899</v>
      </c>
    </row>
    <row r="167" spans="1:147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970.72169090909074</v>
      </c>
      <c r="G167" s="362">
        <f>(F167+F168+F169-F84)/F166</f>
        <v>0.49621189851139325</v>
      </c>
      <c r="H167" s="10" t="s">
        <v>23</v>
      </c>
      <c r="I167" s="927" t="s">
        <v>91</v>
      </c>
      <c r="J167" s="928"/>
      <c r="K167" s="928"/>
      <c r="L167" s="929"/>
      <c r="M167" s="50">
        <f>M94</f>
        <v>992.02479810545435</v>
      </c>
      <c r="O167" s="10" t="s">
        <v>23</v>
      </c>
      <c r="P167" s="927" t="s">
        <v>91</v>
      </c>
      <c r="Q167" s="928"/>
      <c r="R167" s="928"/>
      <c r="S167" s="929"/>
      <c r="T167" s="50">
        <f>T94</f>
        <v>992.02479810545435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3379.1179263866661</v>
      </c>
      <c r="AB167" s="362">
        <f>(AA167+AA168+AA169-AA84)/AA166</f>
        <v>0.46538178740028213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992.02479810545435</v>
      </c>
      <c r="AI167" s="362">
        <f>(AH167+AH168+AH169-AH84)/AH166</f>
        <v>0.4962118985113933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1032.4539324334619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3515.9356855893602</v>
      </c>
      <c r="AX167" s="10" t="s">
        <v>23</v>
      </c>
      <c r="AY167" s="927" t="s">
        <v>91</v>
      </c>
      <c r="AZ167" s="928"/>
      <c r="BA167" s="928"/>
      <c r="BB167" s="929"/>
      <c r="BC167" s="50">
        <f>BC94</f>
        <v>3622.1030410931962</v>
      </c>
      <c r="BD167" s="159"/>
      <c r="BE167" s="10" t="s">
        <v>23</v>
      </c>
      <c r="BF167" s="927" t="s">
        <v>91</v>
      </c>
      <c r="BG167" s="928"/>
      <c r="BH167" s="928"/>
      <c r="BI167" s="929"/>
      <c r="BJ167" s="50">
        <f>BJ94</f>
        <v>3622.1010158310664</v>
      </c>
      <c r="BK167" s="540"/>
      <c r="BL167" s="10" t="s">
        <v>23</v>
      </c>
      <c r="BM167" s="927" t="s">
        <v>91</v>
      </c>
      <c r="BN167" s="928"/>
      <c r="BO167" s="928"/>
      <c r="BP167" s="929"/>
      <c r="BQ167" s="50">
        <f>BQ$94</f>
        <v>3622.1030410931962</v>
      </c>
      <c r="BR167" s="22"/>
      <c r="BS167" s="10" t="s">
        <v>23</v>
      </c>
      <c r="BT167" s="927" t="s">
        <v>91</v>
      </c>
      <c r="BU167" s="928"/>
      <c r="BV167" s="928"/>
      <c r="BW167" s="929"/>
      <c r="BX167" s="50">
        <f>BX$94</f>
        <v>3820.3909570489695</v>
      </c>
      <c r="BY167" s="22"/>
      <c r="CA167" s="10" t="s">
        <v>23</v>
      </c>
      <c r="CB167" s="927" t="s">
        <v>91</v>
      </c>
      <c r="CC167" s="928"/>
      <c r="CD167" s="928"/>
      <c r="CE167" s="929"/>
      <c r="CF167" s="50">
        <f>CF$94</f>
        <v>3820.3909570489695</v>
      </c>
      <c r="CG167" s="22"/>
      <c r="CH167" s="10" t="s">
        <v>23</v>
      </c>
      <c r="CI167" s="927" t="s">
        <v>91</v>
      </c>
      <c r="CJ167" s="928"/>
      <c r="CK167" s="928"/>
      <c r="CL167" s="929"/>
      <c r="CM167" s="50">
        <f>CM$94</f>
        <v>3820.3888432828849</v>
      </c>
      <c r="CN167" s="22"/>
      <c r="CO167" s="10" t="s">
        <v>23</v>
      </c>
      <c r="CP167" s="927" t="s">
        <v>91</v>
      </c>
      <c r="CQ167" s="928"/>
      <c r="CR167" s="928"/>
      <c r="CS167" s="929"/>
      <c r="CT167" s="50">
        <f>CT$94</f>
        <v>3820.3909570489695</v>
      </c>
      <c r="CV167" s="10" t="s">
        <v>23</v>
      </c>
      <c r="CW167" s="927" t="s">
        <v>91</v>
      </c>
      <c r="CX167" s="928"/>
      <c r="CY167" s="928"/>
      <c r="CZ167" s="929"/>
      <c r="DA167" s="50">
        <f>DA$94</f>
        <v>3947.154331320633</v>
      </c>
      <c r="DC167" s="10" t="s">
        <v>23</v>
      </c>
      <c r="DD167" s="927" t="s">
        <v>91</v>
      </c>
      <c r="DE167" s="928"/>
      <c r="DF167" s="928"/>
      <c r="DG167" s="929"/>
      <c r="DH167" s="50">
        <f>DH$94</f>
        <v>3947.1521292531188</v>
      </c>
      <c r="DJ167" s="10" t="s">
        <v>23</v>
      </c>
      <c r="DK167" s="927" t="s">
        <v>91</v>
      </c>
      <c r="DL167" s="928"/>
      <c r="DM167" s="928"/>
      <c r="DN167" s="929"/>
      <c r="DO167" s="50">
        <f>DO$94</f>
        <v>4165.5984804497784</v>
      </c>
      <c r="DQ167" s="10" t="s">
        <v>23</v>
      </c>
      <c r="DR167" s="927" t="s">
        <v>91</v>
      </c>
      <c r="DS167" s="928"/>
      <c r="DT167" s="928"/>
      <c r="DU167" s="929"/>
      <c r="DV167" s="50">
        <f>DV$94</f>
        <v>4165.5984804497784</v>
      </c>
      <c r="DW167" s="22"/>
      <c r="DX167" s="10" t="s">
        <v>23</v>
      </c>
      <c r="DY167" s="927" t="s">
        <v>91</v>
      </c>
      <c r="DZ167" s="928"/>
      <c r="EA167" s="928"/>
      <c r="EB167" s="929"/>
      <c r="EC167" s="50">
        <f>EC$94</f>
        <v>4165.5984804497784</v>
      </c>
      <c r="ED167" s="22"/>
      <c r="EE167" s="10" t="s">
        <v>23</v>
      </c>
      <c r="EF167" s="927" t="s">
        <v>91</v>
      </c>
      <c r="EG167" s="928"/>
      <c r="EH167" s="928"/>
      <c r="EI167" s="929"/>
      <c r="EJ167" s="50">
        <f>EJ$94</f>
        <v>4317.42466079514</v>
      </c>
      <c r="EL167" s="10" t="s">
        <v>23</v>
      </c>
      <c r="EM167" s="927" t="s">
        <v>91</v>
      </c>
      <c r="EN167" s="928"/>
      <c r="EO167" s="928"/>
      <c r="EP167" s="929"/>
      <c r="EQ167" s="50">
        <f>EQ$94</f>
        <v>4317.42466079514</v>
      </c>
    </row>
    <row r="168" spans="1:147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119.10560606060605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122.03560396969694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77.591669487878775</v>
      </c>
      <c r="V168" s="10" t="s">
        <v>24</v>
      </c>
      <c r="W168" s="927" t="s">
        <v>92</v>
      </c>
      <c r="X168" s="928"/>
      <c r="Y168" s="928"/>
      <c r="Z168" s="929"/>
      <c r="AA168" s="50">
        <f>AA106</f>
        <v>284.50278812222217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122.03560396969694</v>
      </c>
      <c r="AI168" s="215"/>
      <c r="AJ168" s="10" t="s">
        <v>24</v>
      </c>
      <c r="AK168" s="927" t="s">
        <v>92</v>
      </c>
      <c r="AL168" s="928"/>
      <c r="AM168" s="928"/>
      <c r="AN168" s="929"/>
      <c r="AO168" s="50">
        <f>AO106</f>
        <v>126.67295692054546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295.31389407086664</v>
      </c>
      <c r="AX168" s="10" t="s">
        <v>24</v>
      </c>
      <c r="AY168" s="927" t="s">
        <v>92</v>
      </c>
      <c r="AZ168" s="928"/>
      <c r="BA168" s="928"/>
      <c r="BB168" s="929"/>
      <c r="BC168" s="50">
        <f>BC106</f>
        <v>306.50629065615249</v>
      </c>
      <c r="BD168" s="159"/>
      <c r="BE168" s="10" t="s">
        <v>24</v>
      </c>
      <c r="BF168" s="927" t="s">
        <v>92</v>
      </c>
      <c r="BG168" s="928"/>
      <c r="BH168" s="928"/>
      <c r="BI168" s="929"/>
      <c r="BJ168" s="50">
        <f>BJ106</f>
        <v>306.50607714855551</v>
      </c>
      <c r="BK168" s="540"/>
      <c r="BL168" s="10" t="s">
        <v>24</v>
      </c>
      <c r="BM168" s="927" t="s">
        <v>92</v>
      </c>
      <c r="BN168" s="928"/>
      <c r="BO168" s="928"/>
      <c r="BP168" s="929"/>
      <c r="BQ168" s="50">
        <f>BQ$106</f>
        <v>306.50629065615249</v>
      </c>
      <c r="BR168" s="22"/>
      <c r="BS168" s="10" t="s">
        <v>24</v>
      </c>
      <c r="BT168" s="927" t="s">
        <v>92</v>
      </c>
      <c r="BU168" s="928"/>
      <c r="BV168" s="928"/>
      <c r="BW168" s="929"/>
      <c r="BX168" s="50">
        <f>BX$106</f>
        <v>319.90061555782637</v>
      </c>
      <c r="BY168" s="22"/>
      <c r="CA168" s="10" t="s">
        <v>24</v>
      </c>
      <c r="CB168" s="927" t="s">
        <v>92</v>
      </c>
      <c r="CC168" s="928"/>
      <c r="CD168" s="928"/>
      <c r="CE168" s="929"/>
      <c r="CF168" s="50">
        <f>CF$106</f>
        <v>319.90061555782637</v>
      </c>
      <c r="CG168" s="22"/>
      <c r="CH168" s="10" t="s">
        <v>24</v>
      </c>
      <c r="CI168" s="927" t="s">
        <v>92</v>
      </c>
      <c r="CJ168" s="928"/>
      <c r="CK168" s="928"/>
      <c r="CL168" s="929"/>
      <c r="CM168" s="50">
        <f>CM$106</f>
        <v>319.90039271994749</v>
      </c>
      <c r="CN168" s="22"/>
      <c r="CO168" s="10" t="s">
        <v>24</v>
      </c>
      <c r="CP168" s="927" t="s">
        <v>92</v>
      </c>
      <c r="CQ168" s="928"/>
      <c r="CR168" s="928"/>
      <c r="CS168" s="929"/>
      <c r="CT168" s="50">
        <f>CT$106</f>
        <v>319.90061555782637</v>
      </c>
      <c r="CV168" s="10" t="s">
        <v>24</v>
      </c>
      <c r="CW168" s="927" t="s">
        <v>92</v>
      </c>
      <c r="CX168" s="928"/>
      <c r="CY168" s="928"/>
      <c r="CZ168" s="929"/>
      <c r="DA168" s="50">
        <f>DA$106</f>
        <v>333.26428983043462</v>
      </c>
      <c r="DC168" s="10" t="s">
        <v>24</v>
      </c>
      <c r="DD168" s="927" t="s">
        <v>92</v>
      </c>
      <c r="DE168" s="928"/>
      <c r="DF168" s="928"/>
      <c r="DG168" s="929"/>
      <c r="DH168" s="50">
        <f>DH$106</f>
        <v>333.26405768362451</v>
      </c>
      <c r="DJ168" s="10" t="s">
        <v>24</v>
      </c>
      <c r="DK168" s="927" t="s">
        <v>92</v>
      </c>
      <c r="DL168" s="928"/>
      <c r="DM168" s="928"/>
      <c r="DN168" s="929"/>
      <c r="DO168" s="50">
        <f>DO$106</f>
        <v>347.69439138132532</v>
      </c>
      <c r="DQ168" s="10" t="s">
        <v>24</v>
      </c>
      <c r="DR168" s="927" t="s">
        <v>92</v>
      </c>
      <c r="DS168" s="928"/>
      <c r="DT168" s="928"/>
      <c r="DU168" s="929"/>
      <c r="DV168" s="50">
        <f>DV$106</f>
        <v>356.92734875580197</v>
      </c>
      <c r="DW168" s="22"/>
      <c r="DX168" s="10" t="s">
        <v>24</v>
      </c>
      <c r="DY168" s="927" t="s">
        <v>92</v>
      </c>
      <c r="DZ168" s="928"/>
      <c r="EA168" s="928"/>
      <c r="EB168" s="929"/>
      <c r="EC168" s="50">
        <f>EC$106</f>
        <v>356.92734875580197</v>
      </c>
      <c r="ED168" s="22"/>
      <c r="EE168" s="10" t="s">
        <v>24</v>
      </c>
      <c r="EF168" s="927" t="s">
        <v>92</v>
      </c>
      <c r="EG168" s="928"/>
      <c r="EH168" s="928"/>
      <c r="EI168" s="929"/>
      <c r="EJ168" s="50">
        <f>EJ$106</f>
        <v>370.70474441777594</v>
      </c>
      <c r="EL168" s="10" t="s">
        <v>24</v>
      </c>
      <c r="EM168" s="927" t="s">
        <v>92</v>
      </c>
      <c r="EN168" s="928"/>
      <c r="EO168" s="928"/>
      <c r="EP168" s="929"/>
      <c r="EQ168" s="50">
        <f>EQ$106</f>
        <v>362.28946677379213</v>
      </c>
    </row>
    <row r="169" spans="1:147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42.205068573227486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43.243313260128879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31.689395835886454</v>
      </c>
      <c r="V169" s="10" t="s">
        <v>25</v>
      </c>
      <c r="W169" s="927" t="s">
        <v>93</v>
      </c>
      <c r="X169" s="928"/>
      <c r="Y169" s="928"/>
      <c r="Z169" s="929"/>
      <c r="AA169" s="50">
        <f>AA136</f>
        <v>116.19445139825035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43.243313260128879</v>
      </c>
      <c r="AI169" s="215"/>
      <c r="AJ169" s="10" t="s">
        <v>25</v>
      </c>
      <c r="AK169" s="927" t="s">
        <v>93</v>
      </c>
      <c r="AL169" s="928"/>
      <c r="AM169" s="928"/>
      <c r="AN169" s="929"/>
      <c r="AO169" s="50">
        <f>AO136</f>
        <v>44.886559164013775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120.60984055138387</v>
      </c>
      <c r="AX169" s="10" t="s">
        <v>25</v>
      </c>
      <c r="AY169" s="927" t="s">
        <v>93</v>
      </c>
      <c r="AZ169" s="928"/>
      <c r="BA169" s="928"/>
      <c r="BB169" s="929"/>
      <c r="BC169" s="50">
        <f>BC136</f>
        <v>125.18095350828131</v>
      </c>
      <c r="BD169" s="159"/>
      <c r="BE169" s="10" t="s">
        <v>25</v>
      </c>
      <c r="BF169" s="927" t="s">
        <v>93</v>
      </c>
      <c r="BG169" s="928"/>
      <c r="BH169" s="928"/>
      <c r="BI169" s="929"/>
      <c r="BJ169" s="50">
        <f>BJ136</f>
        <v>126.69558283136477</v>
      </c>
      <c r="BK169" s="540"/>
      <c r="BL169" s="10" t="s">
        <v>25</v>
      </c>
      <c r="BM169" s="927" t="s">
        <v>93</v>
      </c>
      <c r="BN169" s="928"/>
      <c r="BO169" s="928"/>
      <c r="BP169" s="929"/>
      <c r="BQ169" s="50">
        <f>BQ136</f>
        <v>125.18095350828131</v>
      </c>
      <c r="BR169" s="22"/>
      <c r="BS169" s="10" t="s">
        <v>25</v>
      </c>
      <c r="BT169" s="927" t="s">
        <v>93</v>
      </c>
      <c r="BU169" s="928"/>
      <c r="BV169" s="928"/>
      <c r="BW169" s="929"/>
      <c r="BX169" s="50">
        <f>BX$136</f>
        <v>130.65136117659321</v>
      </c>
      <c r="BY169" s="22"/>
      <c r="CA169" s="10" t="s">
        <v>25</v>
      </c>
      <c r="CB169" s="927" t="s">
        <v>93</v>
      </c>
      <c r="CC169" s="928"/>
      <c r="CD169" s="928"/>
      <c r="CE169" s="929"/>
      <c r="CF169" s="50">
        <f>CF$136</f>
        <v>132.23227191207479</v>
      </c>
      <c r="CG169" s="22"/>
      <c r="CH169" s="10" t="s">
        <v>25</v>
      </c>
      <c r="CI169" s="927" t="s">
        <v>93</v>
      </c>
      <c r="CJ169" s="928"/>
      <c r="CK169" s="928"/>
      <c r="CL169" s="929"/>
      <c r="CM169" s="50">
        <f>CM$136</f>
        <v>132.23217980109544</v>
      </c>
      <c r="CN169" s="22"/>
      <c r="CO169" s="10" t="s">
        <v>25</v>
      </c>
      <c r="CP169" s="927" t="s">
        <v>93</v>
      </c>
      <c r="CQ169" s="928"/>
      <c r="CR169" s="928"/>
      <c r="CS169" s="929"/>
      <c r="CT169" s="50">
        <f>CT$136</f>
        <v>132.23227191207479</v>
      </c>
      <c r="CV169" s="10" t="s">
        <v>25</v>
      </c>
      <c r="CW169" s="927" t="s">
        <v>93</v>
      </c>
      <c r="CX169" s="928"/>
      <c r="CY169" s="928"/>
      <c r="CZ169" s="929"/>
      <c r="DA169" s="50">
        <f>DA$136</f>
        <v>137.7562031714084</v>
      </c>
      <c r="DC169" s="10" t="s">
        <v>25</v>
      </c>
      <c r="DD169" s="927" t="s">
        <v>93</v>
      </c>
      <c r="DE169" s="928"/>
      <c r="DF169" s="928"/>
      <c r="DG169" s="929"/>
      <c r="DH169" s="50">
        <f>DH$136</f>
        <v>137.75610721254296</v>
      </c>
      <c r="DJ169" s="10" t="s">
        <v>25</v>
      </c>
      <c r="DK169" s="927" t="s">
        <v>93</v>
      </c>
      <c r="DL169" s="928"/>
      <c r="DM169" s="928"/>
      <c r="DN169" s="929"/>
      <c r="DO169" s="50">
        <f>DO$136</f>
        <v>143.72094665484605</v>
      </c>
      <c r="DQ169" s="10" t="s">
        <v>25</v>
      </c>
      <c r="DR169" s="927" t="s">
        <v>93</v>
      </c>
      <c r="DS169" s="928"/>
      <c r="DT169" s="928"/>
      <c r="DU169" s="929"/>
      <c r="DV169" s="50">
        <f>DV$136</f>
        <v>143.72094665484605</v>
      </c>
      <c r="DW169" s="22"/>
      <c r="DX169" s="10" t="s">
        <v>25</v>
      </c>
      <c r="DY169" s="927" t="s">
        <v>93</v>
      </c>
      <c r="DZ169" s="928"/>
      <c r="EA169" s="928"/>
      <c r="EB169" s="929"/>
      <c r="EC169" s="50">
        <f>EC$136</f>
        <v>143.72094665484605</v>
      </c>
      <c r="ED169" s="22"/>
      <c r="EE169" s="10" t="s">
        <v>25</v>
      </c>
      <c r="EF169" s="927" t="s">
        <v>93</v>
      </c>
      <c r="EG169" s="928"/>
      <c r="EH169" s="928"/>
      <c r="EI169" s="929"/>
      <c r="EJ169" s="50">
        <f>EJ$136</f>
        <v>149.26857519572309</v>
      </c>
      <c r="EL169" s="10" t="s">
        <v>25</v>
      </c>
      <c r="EM169" s="927" t="s">
        <v>93</v>
      </c>
      <c r="EN169" s="928"/>
      <c r="EO169" s="928"/>
      <c r="EP169" s="929"/>
      <c r="EQ169" s="50">
        <f>EQ$136</f>
        <v>149.26857519572309</v>
      </c>
    </row>
    <row r="170" spans="1:147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87.257498171296291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87.257498171296291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87.257498171296291</v>
      </c>
      <c r="V170" s="10" t="s">
        <v>32</v>
      </c>
      <c r="W170" s="927" t="s">
        <v>120</v>
      </c>
      <c r="X170" s="928"/>
      <c r="Y170" s="928"/>
      <c r="Z170" s="929"/>
      <c r="AA170" s="50">
        <f>AA146</f>
        <v>87.257498171296291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89.768827992175915</v>
      </c>
      <c r="AI170" s="215"/>
      <c r="AJ170" s="10" t="s">
        <v>32</v>
      </c>
      <c r="AK170" s="927" t="s">
        <v>120</v>
      </c>
      <c r="AL170" s="928"/>
      <c r="AM170" s="928"/>
      <c r="AN170" s="929"/>
      <c r="AO170" s="50">
        <f>AO146</f>
        <v>89.768827992175915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89.768827992175915</v>
      </c>
      <c r="AX170" s="10" t="s">
        <v>32</v>
      </c>
      <c r="AY170" s="927" t="s">
        <v>120</v>
      </c>
      <c r="AZ170" s="928"/>
      <c r="BA170" s="928"/>
      <c r="BB170" s="929"/>
      <c r="BC170" s="50">
        <f>BC146</f>
        <v>89.768827992175915</v>
      </c>
      <c r="BD170" s="159"/>
      <c r="BE170" s="10" t="s">
        <v>32</v>
      </c>
      <c r="BF170" s="927" t="s">
        <v>120</v>
      </c>
      <c r="BG170" s="928"/>
      <c r="BH170" s="928"/>
      <c r="BI170" s="929"/>
      <c r="BJ170" s="50">
        <f>BJ146</f>
        <v>93.156105047675936</v>
      </c>
      <c r="BK170" s="540"/>
      <c r="BL170" s="10" t="s">
        <v>32</v>
      </c>
      <c r="BM170" s="927" t="s">
        <v>120</v>
      </c>
      <c r="BN170" s="928"/>
      <c r="BO170" s="928"/>
      <c r="BP170" s="929"/>
      <c r="BQ170" s="50">
        <f>BQ$146</f>
        <v>94.579729034251869</v>
      </c>
      <c r="BR170" s="22"/>
      <c r="BS170" s="10" t="s">
        <v>32</v>
      </c>
      <c r="BT170" s="927" t="s">
        <v>120</v>
      </c>
      <c r="BU170" s="928"/>
      <c r="BV170" s="928"/>
      <c r="BW170" s="929"/>
      <c r="BX170" s="50">
        <f>BX$146</f>
        <v>94.579729034251869</v>
      </c>
      <c r="BY170" s="22"/>
      <c r="CA170" s="10" t="s">
        <v>32</v>
      </c>
      <c r="CB170" s="927" t="s">
        <v>120</v>
      </c>
      <c r="CC170" s="928"/>
      <c r="CD170" s="928"/>
      <c r="CE170" s="929"/>
      <c r="CF170" s="50">
        <f>CF$146</f>
        <v>94.579729034251869</v>
      </c>
      <c r="CG170" s="22"/>
      <c r="CH170" s="10" t="s">
        <v>32</v>
      </c>
      <c r="CI170" s="927" t="s">
        <v>120</v>
      </c>
      <c r="CJ170" s="928"/>
      <c r="CK170" s="928"/>
      <c r="CL170" s="929"/>
      <c r="CM170" s="50">
        <f>CM$146</f>
        <v>94.579729034251869</v>
      </c>
      <c r="CN170" s="22"/>
      <c r="CO170" s="10" t="s">
        <v>32</v>
      </c>
      <c r="CP170" s="927" t="s">
        <v>120</v>
      </c>
      <c r="CQ170" s="928"/>
      <c r="CR170" s="928"/>
      <c r="CS170" s="929"/>
      <c r="CT170" s="50">
        <f>CT$146</f>
        <v>94.579729034251869</v>
      </c>
      <c r="CV170" s="10" t="s">
        <v>32</v>
      </c>
      <c r="CW170" s="927" t="s">
        <v>120</v>
      </c>
      <c r="CX170" s="928"/>
      <c r="CY170" s="928"/>
      <c r="CZ170" s="929"/>
      <c r="DA170" s="50">
        <f>DA$146</f>
        <v>94.579729034251869</v>
      </c>
      <c r="DC170" s="10" t="s">
        <v>32</v>
      </c>
      <c r="DD170" s="927" t="s">
        <v>120</v>
      </c>
      <c r="DE170" s="928"/>
      <c r="DF170" s="928"/>
      <c r="DG170" s="929"/>
      <c r="DH170" s="50">
        <f>DH$146</f>
        <v>96.438661990133596</v>
      </c>
      <c r="DJ170" s="10" t="s">
        <v>32</v>
      </c>
      <c r="DK170" s="927" t="s">
        <v>120</v>
      </c>
      <c r="DL170" s="928"/>
      <c r="DM170" s="928"/>
      <c r="DN170" s="929"/>
      <c r="DO170" s="50">
        <f>DO$146</f>
        <v>96.438661990133596</v>
      </c>
      <c r="DQ170" s="10" t="s">
        <v>32</v>
      </c>
      <c r="DR170" s="927" t="s">
        <v>120</v>
      </c>
      <c r="DS170" s="928"/>
      <c r="DT170" s="928"/>
      <c r="DU170" s="929"/>
      <c r="DV170" s="50">
        <f>DV$146</f>
        <v>96.438661990133596</v>
      </c>
      <c r="DW170" s="22"/>
      <c r="DX170" s="10" t="s">
        <v>32</v>
      </c>
      <c r="DY170" s="927" t="s">
        <v>120</v>
      </c>
      <c r="DZ170" s="928"/>
      <c r="EA170" s="928"/>
      <c r="EB170" s="929"/>
      <c r="EC170" s="50">
        <f>EC$146</f>
        <v>98.147648750000002</v>
      </c>
      <c r="ED170" s="22"/>
      <c r="EE170" s="10" t="s">
        <v>32</v>
      </c>
      <c r="EF170" s="927" t="s">
        <v>120</v>
      </c>
      <c r="EG170" s="928"/>
      <c r="EH170" s="928"/>
      <c r="EI170" s="929"/>
      <c r="EJ170" s="50">
        <f>EJ$146</f>
        <v>98.147648750000002</v>
      </c>
      <c r="EL170" s="10" t="s">
        <v>32</v>
      </c>
      <c r="EM170" s="927" t="s">
        <v>120</v>
      </c>
      <c r="EN170" s="928"/>
      <c r="EO170" s="928"/>
      <c r="EP170" s="929"/>
      <c r="EQ170" s="50">
        <f>EQ$146</f>
        <v>98.147648750000002</v>
      </c>
    </row>
    <row r="171" spans="1:147" x14ac:dyDescent="0.2">
      <c r="A171" s="922" t="s">
        <v>119</v>
      </c>
      <c r="B171" s="923"/>
      <c r="C171" s="923"/>
      <c r="D171" s="923"/>
      <c r="E171" s="924"/>
      <c r="F171" s="11">
        <f>SUM(F166:F170)</f>
        <v>2992.0171364414932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3060.8975771429405</v>
      </c>
      <c r="O171" s="922" t="s">
        <v>119</v>
      </c>
      <c r="P171" s="923"/>
      <c r="Q171" s="923"/>
      <c r="R171" s="923"/>
      <c r="S171" s="924"/>
      <c r="T171" s="11">
        <f>SUM(T166:T170)</f>
        <v>3004.8997252368795</v>
      </c>
      <c r="V171" s="922" t="s">
        <v>119</v>
      </c>
      <c r="W171" s="923"/>
      <c r="X171" s="923"/>
      <c r="Y171" s="923"/>
      <c r="Z171" s="924"/>
      <c r="AA171" s="11">
        <f>SUM(AA166:AA170)</f>
        <v>10526.972664078436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3063.4089069638198</v>
      </c>
      <c r="AI171" s="215"/>
      <c r="AJ171" s="922" t="s">
        <v>119</v>
      </c>
      <c r="AK171" s="923"/>
      <c r="AL171" s="923"/>
      <c r="AM171" s="923"/>
      <c r="AN171" s="924"/>
      <c r="AO171" s="11">
        <f>SUM(AO166:AO170)</f>
        <v>3179.1394219647423</v>
      </c>
      <c r="AQ171" s="922" t="s">
        <v>119</v>
      </c>
      <c r="AR171" s="923"/>
      <c r="AS171" s="923"/>
      <c r="AT171" s="923"/>
      <c r="AU171" s="924"/>
      <c r="AV171" s="11">
        <f>SUM(AV166:AV170)</f>
        <v>10934.604448203789</v>
      </c>
      <c r="AX171" s="922" t="s">
        <v>119</v>
      </c>
      <c r="AY171" s="923"/>
      <c r="AZ171" s="923"/>
      <c r="BA171" s="923"/>
      <c r="BB171" s="924"/>
      <c r="BC171" s="11">
        <f>SUM(BC166:BC170)</f>
        <v>11318.537111229807</v>
      </c>
      <c r="BD171" s="175"/>
      <c r="BE171" s="922" t="s">
        <v>119</v>
      </c>
      <c r="BF171" s="923"/>
      <c r="BG171" s="923"/>
      <c r="BH171" s="923"/>
      <c r="BI171" s="924"/>
      <c r="BJ171" s="11">
        <f>SUM(BJ166:BJ170)</f>
        <v>11323.43178085866</v>
      </c>
      <c r="BK171" s="543"/>
      <c r="BL171" s="922" t="s">
        <v>119</v>
      </c>
      <c r="BM171" s="923"/>
      <c r="BN171" s="923"/>
      <c r="BO171" s="923"/>
      <c r="BP171" s="924"/>
      <c r="BQ171" s="11">
        <f>SUM(BQ$166:BQ$170)</f>
        <v>11323.348012271883</v>
      </c>
      <c r="BR171" s="40"/>
      <c r="BS171" s="922" t="s">
        <v>119</v>
      </c>
      <c r="BT171" s="923"/>
      <c r="BU171" s="923"/>
      <c r="BV171" s="923"/>
      <c r="BW171" s="924"/>
      <c r="BX171" s="11">
        <f>SUM(BX$166:BX$170)</f>
        <v>11854.047199309367</v>
      </c>
      <c r="BY171" s="40"/>
      <c r="CA171" s="922" t="s">
        <v>119</v>
      </c>
      <c r="CB171" s="923"/>
      <c r="CC171" s="923"/>
      <c r="CD171" s="923"/>
      <c r="CE171" s="924"/>
      <c r="CF171" s="11">
        <f>SUM(CF$166:CF$170)</f>
        <v>11855.628110044849</v>
      </c>
      <c r="CG171" s="40"/>
      <c r="CH171" s="922" t="s">
        <v>119</v>
      </c>
      <c r="CI171" s="923"/>
      <c r="CJ171" s="923"/>
      <c r="CK171" s="923"/>
      <c r="CL171" s="924"/>
      <c r="CM171" s="11">
        <f>SUM(CM$166:CM$170)</f>
        <v>11855.620464938183</v>
      </c>
      <c r="CN171" s="40"/>
      <c r="CO171" s="922" t="s">
        <v>119</v>
      </c>
      <c r="CP171" s="923"/>
      <c r="CQ171" s="923"/>
      <c r="CR171" s="923"/>
      <c r="CS171" s="924"/>
      <c r="CT171" s="11">
        <f>SUM(CT$166:CT$170)</f>
        <v>11855.628110044849</v>
      </c>
      <c r="CV171" s="922" t="s">
        <v>119</v>
      </c>
      <c r="CW171" s="923"/>
      <c r="CX171" s="923"/>
      <c r="CY171" s="923"/>
      <c r="CZ171" s="924"/>
      <c r="DA171" s="11">
        <f>SUM(DA$166:DA$170)</f>
        <v>12314.108130560382</v>
      </c>
      <c r="DC171" s="922" t="s">
        <v>119</v>
      </c>
      <c r="DD171" s="923"/>
      <c r="DE171" s="923"/>
      <c r="DF171" s="923"/>
      <c r="DG171" s="924"/>
      <c r="DH171" s="11">
        <f>SUM(DH$166:DH$170)</f>
        <v>12315.959099039421</v>
      </c>
      <c r="DJ171" s="922" t="s">
        <v>119</v>
      </c>
      <c r="DK171" s="923"/>
      <c r="DL171" s="923"/>
      <c r="DM171" s="923"/>
      <c r="DN171" s="924"/>
      <c r="DO171" s="11">
        <f>SUM(DO$166:DO$170)</f>
        <v>12892.598997963654</v>
      </c>
      <c r="DQ171" s="922" t="s">
        <v>119</v>
      </c>
      <c r="DR171" s="923"/>
      <c r="DS171" s="923"/>
      <c r="DT171" s="923"/>
      <c r="DU171" s="924"/>
      <c r="DV171" s="11">
        <f>SUM(DV$166:DV$170)</f>
        <v>12901.831955338132</v>
      </c>
      <c r="DW171" s="40"/>
      <c r="DX171" s="922" t="s">
        <v>119</v>
      </c>
      <c r="DY171" s="923"/>
      <c r="DZ171" s="923"/>
      <c r="EA171" s="923"/>
      <c r="EB171" s="924"/>
      <c r="EC171" s="11">
        <f>SUM(EC$166:EC$170)</f>
        <v>12903.540942097998</v>
      </c>
      <c r="ED171" s="40"/>
      <c r="EE171" s="922" t="s">
        <v>119</v>
      </c>
      <c r="EF171" s="923"/>
      <c r="EG171" s="923"/>
      <c r="EH171" s="923"/>
      <c r="EI171" s="924"/>
      <c r="EJ171" s="11">
        <f>SUM(EJ$166:EJ$170)</f>
        <v>13388.86320222123</v>
      </c>
      <c r="EL171" s="922" t="s">
        <v>119</v>
      </c>
      <c r="EM171" s="923"/>
      <c r="EN171" s="923"/>
      <c r="EO171" s="923"/>
      <c r="EP171" s="924"/>
      <c r="EQ171" s="11">
        <f>SUM(EQ$166:EQ$170)</f>
        <v>13380.447924577247</v>
      </c>
    </row>
    <row r="172" spans="1:147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1181.5360137725945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1208.7366338298984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1186.6232983429213</v>
      </c>
      <c r="V172" s="10" t="s">
        <v>33</v>
      </c>
      <c r="W172" s="927" t="s">
        <v>121</v>
      </c>
      <c r="X172" s="928"/>
      <c r="Y172" s="928"/>
      <c r="Z172" s="929"/>
      <c r="AA172" s="50">
        <f>AA159</f>
        <v>4157.0608560755882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1209.7283482788869</v>
      </c>
      <c r="AI172" s="215"/>
      <c r="AJ172" s="10" t="s">
        <v>33</v>
      </c>
      <c r="AK172" s="927" t="s">
        <v>121</v>
      </c>
      <c r="AL172" s="928"/>
      <c r="AM172" s="928"/>
      <c r="AN172" s="929"/>
      <c r="AO172" s="50">
        <f>AO159</f>
        <v>1255.4298817696572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4318.0330735927982</v>
      </c>
      <c r="AX172" s="10" t="s">
        <v>33</v>
      </c>
      <c r="AY172" s="927" t="s">
        <v>121</v>
      </c>
      <c r="AZ172" s="928"/>
      <c r="BA172" s="928"/>
      <c r="BB172" s="929"/>
      <c r="BC172" s="50">
        <f>BC159</f>
        <v>4469.6465996999304</v>
      </c>
      <c r="BD172" s="159"/>
      <c r="BE172" s="10" t="s">
        <v>33</v>
      </c>
      <c r="BF172" s="927" t="s">
        <v>121</v>
      </c>
      <c r="BG172" s="928"/>
      <c r="BH172" s="928"/>
      <c r="BI172" s="929"/>
      <c r="BJ172" s="50">
        <f>BJ159</f>
        <v>4471.5794858360332</v>
      </c>
      <c r="BK172" s="540"/>
      <c r="BL172" s="10" t="s">
        <v>33</v>
      </c>
      <c r="BM172" s="927" t="s">
        <v>121</v>
      </c>
      <c r="BN172" s="928"/>
      <c r="BO172" s="928"/>
      <c r="BP172" s="929"/>
      <c r="BQ172" s="50">
        <f>BQ$159</f>
        <v>4471.5464059445794</v>
      </c>
      <c r="BR172" s="22"/>
      <c r="BS172" s="10" t="s">
        <v>33</v>
      </c>
      <c r="BT172" s="927" t="s">
        <v>121</v>
      </c>
      <c r="BU172" s="928"/>
      <c r="BV172" s="928"/>
      <c r="BW172" s="929"/>
      <c r="BX172" s="50">
        <f>BX$159</f>
        <v>4681.117465657956</v>
      </c>
      <c r="BY172" s="22"/>
      <c r="CA172" s="10" t="s">
        <v>33</v>
      </c>
      <c r="CB172" s="927" t="s">
        <v>121</v>
      </c>
      <c r="CC172" s="928"/>
      <c r="CD172" s="928"/>
      <c r="CE172" s="929"/>
      <c r="CF172" s="50">
        <f>CF$159</f>
        <v>4681.7417612028512</v>
      </c>
      <c r="CG172" s="22"/>
      <c r="CH172" s="10" t="s">
        <v>33</v>
      </c>
      <c r="CI172" s="927" t="s">
        <v>121</v>
      </c>
      <c r="CJ172" s="928"/>
      <c r="CK172" s="928"/>
      <c r="CL172" s="929"/>
      <c r="CM172" s="50">
        <f>CM$159</f>
        <v>4681.7387421797503</v>
      </c>
      <c r="CN172" s="22"/>
      <c r="CO172" s="10" t="s">
        <v>33</v>
      </c>
      <c r="CP172" s="927" t="s">
        <v>121</v>
      </c>
      <c r="CQ172" s="928"/>
      <c r="CR172" s="928"/>
      <c r="CS172" s="929"/>
      <c r="CT172" s="50">
        <f>CT$159</f>
        <v>4681.7417612028512</v>
      </c>
      <c r="CV172" s="10" t="s">
        <v>33</v>
      </c>
      <c r="CW172" s="927" t="s">
        <v>121</v>
      </c>
      <c r="CX172" s="928"/>
      <c r="CY172" s="928"/>
      <c r="CZ172" s="929"/>
      <c r="DA172" s="50">
        <f>DA$159</f>
        <v>4862.7937509246003</v>
      </c>
      <c r="DC172" s="10" t="s">
        <v>33</v>
      </c>
      <c r="DD172" s="927" t="s">
        <v>121</v>
      </c>
      <c r="DE172" s="928"/>
      <c r="DF172" s="928"/>
      <c r="DG172" s="929"/>
      <c r="DH172" s="50">
        <f>DH$159</f>
        <v>4863.5246912296216</v>
      </c>
      <c r="DJ172" s="10" t="s">
        <v>33</v>
      </c>
      <c r="DK172" s="927" t="s">
        <v>121</v>
      </c>
      <c r="DL172" s="928"/>
      <c r="DM172" s="928"/>
      <c r="DN172" s="929"/>
      <c r="DO172" s="50">
        <f>DO$159</f>
        <v>5091.2375606711012</v>
      </c>
      <c r="DQ172" s="10" t="s">
        <v>33</v>
      </c>
      <c r="DR172" s="927" t="s">
        <v>121</v>
      </c>
      <c r="DS172" s="928"/>
      <c r="DT172" s="928"/>
      <c r="DU172" s="929"/>
      <c r="DV172" s="50">
        <f>DV$159</f>
        <v>5094.883619886039</v>
      </c>
      <c r="DW172" s="22"/>
      <c r="DX172" s="10" t="s">
        <v>33</v>
      </c>
      <c r="DY172" s="927" t="s">
        <v>121</v>
      </c>
      <c r="DZ172" s="928"/>
      <c r="EA172" s="928"/>
      <c r="EB172" s="929"/>
      <c r="EC172" s="50">
        <f>EC$159</f>
        <v>5095.5584921584086</v>
      </c>
      <c r="ED172" s="22"/>
      <c r="EE172" s="10" t="s">
        <v>33</v>
      </c>
      <c r="EF172" s="927" t="s">
        <v>121</v>
      </c>
      <c r="EG172" s="928"/>
      <c r="EH172" s="928"/>
      <c r="EI172" s="929"/>
      <c r="EJ172" s="50">
        <f>EJ$159</f>
        <v>5287.2103786523157</v>
      </c>
      <c r="EL172" s="10" t="s">
        <v>33</v>
      </c>
      <c r="EM172" s="927" t="s">
        <v>121</v>
      </c>
      <c r="EN172" s="928"/>
      <c r="EO172" s="928"/>
      <c r="EP172" s="929"/>
      <c r="EQ172" s="50">
        <f>EQ$159</f>
        <v>5283.8872180055541</v>
      </c>
    </row>
    <row r="173" spans="1:147" x14ac:dyDescent="0.2">
      <c r="A173" s="922" t="s">
        <v>118</v>
      </c>
      <c r="B173" s="923"/>
      <c r="C173" s="923"/>
      <c r="D173" s="923"/>
      <c r="E173" s="924"/>
      <c r="F173" s="11">
        <f>SUM(F171:F172)</f>
        <v>4173.5531502140875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4269.6342109728394</v>
      </c>
      <c r="O173" s="922" t="s">
        <v>118</v>
      </c>
      <c r="P173" s="923"/>
      <c r="Q173" s="923"/>
      <c r="R173" s="923"/>
      <c r="S173" s="924"/>
      <c r="T173" s="11">
        <f>SUM(T171:T172)</f>
        <v>4191.5230235798008</v>
      </c>
      <c r="V173" s="922" t="s">
        <v>118</v>
      </c>
      <c r="W173" s="923"/>
      <c r="X173" s="923"/>
      <c r="Y173" s="923"/>
      <c r="Z173" s="924"/>
      <c r="AA173" s="11">
        <f>SUM(AA171:AA172)</f>
        <v>14684.033520154024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4273.1372552427065</v>
      </c>
      <c r="AI173" s="223"/>
      <c r="AJ173" s="922" t="s">
        <v>118</v>
      </c>
      <c r="AK173" s="923"/>
      <c r="AL173" s="923"/>
      <c r="AM173" s="923"/>
      <c r="AN173" s="924"/>
      <c r="AO173" s="11">
        <f>SUM(AO171:AO172)</f>
        <v>4434.569303734399</v>
      </c>
      <c r="AQ173" s="922" t="s">
        <v>118</v>
      </c>
      <c r="AR173" s="923"/>
      <c r="AS173" s="923"/>
      <c r="AT173" s="923"/>
      <c r="AU173" s="924"/>
      <c r="AV173" s="11">
        <f>SUM(AV171:AV172)</f>
        <v>15252.637521796587</v>
      </c>
      <c r="AX173" s="922" t="s">
        <v>118</v>
      </c>
      <c r="AY173" s="923"/>
      <c r="AZ173" s="923"/>
      <c r="BA173" s="923"/>
      <c r="BB173" s="924"/>
      <c r="BC173" s="11">
        <f>SUM(BC171:BC172)</f>
        <v>15788.183710929738</v>
      </c>
      <c r="BD173" s="175"/>
      <c r="BE173" s="922" t="s">
        <v>118</v>
      </c>
      <c r="BF173" s="923"/>
      <c r="BG173" s="923"/>
      <c r="BH173" s="923"/>
      <c r="BI173" s="924"/>
      <c r="BJ173" s="11">
        <f>SUM(BJ171:BJ172)</f>
        <v>15795.011266694693</v>
      </c>
      <c r="BK173" s="543"/>
      <c r="BL173" s="922" t="s">
        <v>118</v>
      </c>
      <c r="BM173" s="923"/>
      <c r="BN173" s="923"/>
      <c r="BO173" s="923"/>
      <c r="BP173" s="924"/>
      <c r="BQ173" s="11">
        <f>SUM(BQ$171:BQ$172)</f>
        <v>15794.894418216463</v>
      </c>
      <c r="BR173" s="40"/>
      <c r="BS173" s="922" t="s">
        <v>118</v>
      </c>
      <c r="BT173" s="923"/>
      <c r="BU173" s="923"/>
      <c r="BV173" s="923"/>
      <c r="BW173" s="924"/>
      <c r="BX173" s="11">
        <f>SUM(BX$171:BX$172)</f>
        <v>16535.164664967324</v>
      </c>
      <c r="BY173" s="40"/>
      <c r="CA173" s="922" t="s">
        <v>118</v>
      </c>
      <c r="CB173" s="923"/>
      <c r="CC173" s="923"/>
      <c r="CD173" s="923"/>
      <c r="CE173" s="924"/>
      <c r="CF173" s="11">
        <f>SUM(CF$171:CF$172)</f>
        <v>16537.369871247698</v>
      </c>
      <c r="CG173" s="40"/>
      <c r="CH173" s="922" t="s">
        <v>118</v>
      </c>
      <c r="CI173" s="923"/>
      <c r="CJ173" s="923"/>
      <c r="CK173" s="923"/>
      <c r="CL173" s="924"/>
      <c r="CM173" s="11">
        <f>SUM(CM$171:CM$172)</f>
        <v>16537.359207117934</v>
      </c>
      <c r="CN173" s="40"/>
      <c r="CO173" s="922" t="s">
        <v>118</v>
      </c>
      <c r="CP173" s="923"/>
      <c r="CQ173" s="923"/>
      <c r="CR173" s="923"/>
      <c r="CS173" s="924"/>
      <c r="CT173" s="11">
        <f>SUM(CT$171:CT$172)</f>
        <v>16537.369871247698</v>
      </c>
      <c r="CV173" s="922" t="s">
        <v>118</v>
      </c>
      <c r="CW173" s="923"/>
      <c r="CX173" s="923"/>
      <c r="CY173" s="923"/>
      <c r="CZ173" s="924"/>
      <c r="DA173" s="11">
        <f>SUM(DA$171:DA$172)</f>
        <v>17176.901881484984</v>
      </c>
      <c r="DC173" s="922" t="s">
        <v>118</v>
      </c>
      <c r="DD173" s="923"/>
      <c r="DE173" s="923"/>
      <c r="DF173" s="923"/>
      <c r="DG173" s="924"/>
      <c r="DH173" s="11">
        <f>SUM(DH$171:DH$172)</f>
        <v>17179.483790269041</v>
      </c>
      <c r="DJ173" s="922" t="s">
        <v>118</v>
      </c>
      <c r="DK173" s="923"/>
      <c r="DL173" s="923"/>
      <c r="DM173" s="923"/>
      <c r="DN173" s="924"/>
      <c r="DO173" s="11">
        <f>SUM(DO$171:DO$172)</f>
        <v>17983.836558634757</v>
      </c>
      <c r="DQ173" s="922" t="s">
        <v>118</v>
      </c>
      <c r="DR173" s="923"/>
      <c r="DS173" s="923"/>
      <c r="DT173" s="923"/>
      <c r="DU173" s="924"/>
      <c r="DV173" s="11">
        <f>SUM(DV$171:DV$172)</f>
        <v>17996.715575224171</v>
      </c>
      <c r="DW173" s="40"/>
      <c r="DX173" s="922" t="s">
        <v>118</v>
      </c>
      <c r="DY173" s="923"/>
      <c r="DZ173" s="923"/>
      <c r="EA173" s="923"/>
      <c r="EB173" s="924"/>
      <c r="EC173" s="11">
        <f>SUM(EC$171:EC$172)</f>
        <v>17999.099434256408</v>
      </c>
      <c r="ED173" s="40"/>
      <c r="EE173" s="922" t="s">
        <v>118</v>
      </c>
      <c r="EF173" s="923"/>
      <c r="EG173" s="923"/>
      <c r="EH173" s="923"/>
      <c r="EI173" s="924"/>
      <c r="EJ173" s="11">
        <f>SUM(EJ$171:EJ$172)</f>
        <v>18676.073580873544</v>
      </c>
      <c r="EL173" s="922" t="s">
        <v>118</v>
      </c>
      <c r="EM173" s="923"/>
      <c r="EN173" s="923"/>
      <c r="EO173" s="923"/>
      <c r="EP173" s="924"/>
      <c r="EQ173" s="11">
        <f>SUM(EQ$171:EQ$172)</f>
        <v>18664.3351425828</v>
      </c>
    </row>
    <row r="174" spans="1:147" ht="15" x14ac:dyDescent="0.2">
      <c r="A174" s="930" t="s">
        <v>125</v>
      </c>
      <c r="B174" s="1098"/>
      <c r="C174" s="1098"/>
      <c r="D174" s="1098"/>
      <c r="E174" s="1098"/>
      <c r="F174" s="11">
        <f>F173/F44</f>
        <v>2.354312033454101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2.3506847610675456</v>
      </c>
      <c r="O174" s="930" t="s">
        <v>125</v>
      </c>
      <c r="P174" s="1098"/>
      <c r="Q174" s="1098"/>
      <c r="R174" s="1098"/>
      <c r="S174" s="1098"/>
      <c r="T174" s="11">
        <f>T173/T44</f>
        <v>2.3076799581263892</v>
      </c>
      <c r="V174" s="930" t="s">
        <v>125</v>
      </c>
      <c r="W174" s="1098"/>
      <c r="X174" s="1098"/>
      <c r="Y174" s="1098"/>
      <c r="Z174" s="1098"/>
      <c r="AA174" s="11">
        <f>AA173/AA44</f>
        <v>2.2048429436108687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2.3526133929773612</v>
      </c>
      <c r="AI174" s="226"/>
      <c r="AJ174" s="930" t="s">
        <v>125</v>
      </c>
      <c r="AK174" s="1098"/>
      <c r="AL174" s="1098"/>
      <c r="AM174" s="1098"/>
      <c r="AN174" s="1098"/>
      <c r="AO174" s="11">
        <f>AO173/AO44</f>
        <v>2.3521110121898192</v>
      </c>
      <c r="AQ174" s="930" t="s">
        <v>125</v>
      </c>
      <c r="AR174" s="1098"/>
      <c r="AS174" s="1098"/>
      <c r="AT174" s="1098"/>
      <c r="AU174" s="1098"/>
      <c r="AV174" s="11">
        <f>AV173/AV44</f>
        <v>2.2063778437131876</v>
      </c>
      <c r="AX174" s="930" t="s">
        <v>125</v>
      </c>
      <c r="AY174" s="1098"/>
      <c r="AZ174" s="1098"/>
      <c r="BA174" s="1098"/>
      <c r="BB174" s="1098"/>
      <c r="BC174" s="11">
        <f>BC173/BC44</f>
        <v>2.2004504704229961</v>
      </c>
      <c r="BD174" s="175"/>
      <c r="BE174" s="930" t="s">
        <v>125</v>
      </c>
      <c r="BF174" s="1098"/>
      <c r="BG174" s="1098"/>
      <c r="BH174" s="1098"/>
      <c r="BI174" s="1098"/>
      <c r="BJ174" s="11">
        <f>BJ173/BJ44</f>
        <v>2.2014035825214524</v>
      </c>
      <c r="BK174" s="543"/>
      <c r="BL174" s="930" t="s">
        <v>125</v>
      </c>
      <c r="BM174" s="1098"/>
      <c r="BN174" s="1098"/>
      <c r="BO174" s="1098"/>
      <c r="BP174" s="1098"/>
      <c r="BQ174" s="11">
        <f>BQ$173/BQ$44</f>
        <v>2.2013857635052347</v>
      </c>
      <c r="BR174" s="40"/>
      <c r="BS174" s="930" t="s">
        <v>125</v>
      </c>
      <c r="BT174" s="1098"/>
      <c r="BU174" s="1098"/>
      <c r="BV174" s="1098"/>
      <c r="BW174" s="1098"/>
      <c r="BX174" s="11">
        <f>BX$173/BX$44</f>
        <v>2.2080671011213413</v>
      </c>
      <c r="BY174" s="40"/>
      <c r="CA174" s="930" t="s">
        <v>125</v>
      </c>
      <c r="CB174" s="1098"/>
      <c r="CC174" s="1098"/>
      <c r="CD174" s="1098"/>
      <c r="CE174" s="1098"/>
      <c r="CF174" s="11">
        <f>CF$173/CF$44</f>
        <v>2.2083615791950431</v>
      </c>
      <c r="CG174" s="40"/>
      <c r="CH174" s="930" t="s">
        <v>125</v>
      </c>
      <c r="CI174" s="1098"/>
      <c r="CJ174" s="1098"/>
      <c r="CK174" s="1098"/>
      <c r="CL174" s="1098"/>
      <c r="CM174" s="11">
        <f>CM$173/CM$44</f>
        <v>2.20836169344317</v>
      </c>
      <c r="CN174" s="40"/>
      <c r="CO174" s="930" t="s">
        <v>125</v>
      </c>
      <c r="CP174" s="1098"/>
      <c r="CQ174" s="1098"/>
      <c r="CR174" s="1098"/>
      <c r="CS174" s="1098"/>
      <c r="CT174" s="11">
        <f>CT$173/CT$44</f>
        <v>2.2083615791950431</v>
      </c>
      <c r="CV174" s="930" t="s">
        <v>125</v>
      </c>
      <c r="CW174" s="1098"/>
      <c r="CX174" s="1098"/>
      <c r="CY174" s="1098"/>
      <c r="CZ174" s="1098"/>
      <c r="DA174" s="11">
        <f>DA$173/DA$44</f>
        <v>2.2017848199673491</v>
      </c>
      <c r="DC174" s="930" t="s">
        <v>125</v>
      </c>
      <c r="DD174" s="1098"/>
      <c r="DE174" s="1098"/>
      <c r="DF174" s="1098"/>
      <c r="DG174" s="1098"/>
      <c r="DH174" s="11">
        <f>DH$173/DH$44</f>
        <v>2.202117310442564</v>
      </c>
      <c r="DJ174" s="930" t="s">
        <v>125</v>
      </c>
      <c r="DK174" s="1098"/>
      <c r="DL174" s="1098"/>
      <c r="DM174" s="1098"/>
      <c r="DN174" s="1098"/>
      <c r="DO174" s="11">
        <f>DO$173/DO$44</f>
        <v>2.2095482026272815</v>
      </c>
      <c r="DQ174" s="930" t="s">
        <v>125</v>
      </c>
      <c r="DR174" s="1098"/>
      <c r="DS174" s="1098"/>
      <c r="DT174" s="1098"/>
      <c r="DU174" s="1098"/>
      <c r="DV174" s="11">
        <f>DV$173/DV$44</f>
        <v>2.2111305573080506</v>
      </c>
      <c r="DW174" s="40"/>
      <c r="DX174" s="930" t="s">
        <v>125</v>
      </c>
      <c r="DY174" s="1098"/>
      <c r="DZ174" s="1098"/>
      <c r="EA174" s="1098"/>
      <c r="EB174" s="1098"/>
      <c r="EC174" s="11">
        <f>EC$173/EC$44</f>
        <v>2.2114234453924606</v>
      </c>
      <c r="ED174" s="40"/>
      <c r="EE174" s="930" t="s">
        <v>125</v>
      </c>
      <c r="EF174" s="1098"/>
      <c r="EG174" s="1098"/>
      <c r="EH174" s="1098"/>
      <c r="EI174" s="1098"/>
      <c r="EJ174" s="11">
        <f>EJ$173/EJ$44</f>
        <v>2.2093188170744789</v>
      </c>
      <c r="EL174" s="930" t="s">
        <v>125</v>
      </c>
      <c r="EM174" s="1098"/>
      <c r="EN174" s="1098"/>
      <c r="EO174" s="1098"/>
      <c r="EP174" s="1098"/>
      <c r="EQ174" s="11">
        <f>EQ$173/EQ$44</f>
        <v>2.2079301979685138</v>
      </c>
    </row>
    <row r="175" spans="1:147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I175" s="215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X175" s="41"/>
      <c r="AY175" s="41"/>
      <c r="AZ175" s="41"/>
      <c r="BA175" s="108"/>
      <c r="BB175" s="108"/>
      <c r="BC175" s="22"/>
      <c r="BD175" s="159"/>
      <c r="BE175" s="41"/>
      <c r="BF175" s="41"/>
      <c r="BG175" s="41"/>
      <c r="BH175" s="108"/>
      <c r="BI175" s="108"/>
      <c r="BJ175" s="22"/>
      <c r="BK175" s="540"/>
      <c r="BL175" s="41"/>
      <c r="BM175" s="41"/>
      <c r="BN175" s="41"/>
      <c r="BO175" s="108"/>
      <c r="BP175" s="108"/>
      <c r="BQ175" s="22"/>
      <c r="BR175" s="22"/>
      <c r="BS175" s="41"/>
      <c r="BT175" s="41"/>
      <c r="BU175" s="41"/>
      <c r="BV175" s="108"/>
      <c r="BW175" s="108"/>
      <c r="BX175" s="22"/>
      <c r="BY175" s="22"/>
      <c r="CA175" s="41"/>
      <c r="CB175" s="41"/>
      <c r="CC175" s="41"/>
      <c r="CD175" s="108"/>
      <c r="CE175" s="108"/>
      <c r="CF175" s="22"/>
      <c r="CG175" s="22"/>
      <c r="CH175" s="41"/>
      <c r="CI175" s="41"/>
      <c r="CJ175" s="41"/>
      <c r="CK175" s="108"/>
      <c r="CL175" s="108"/>
      <c r="CM175" s="22"/>
      <c r="CN175" s="22"/>
      <c r="CO175" s="41"/>
      <c r="CP175" s="41"/>
      <c r="CQ175" s="41"/>
      <c r="CR175" s="108"/>
      <c r="CS175" s="108"/>
      <c r="CT175" s="22"/>
      <c r="CV175" s="41"/>
      <c r="CW175" s="41"/>
      <c r="CX175" s="41"/>
      <c r="CY175" s="108"/>
      <c r="CZ175" s="108"/>
      <c r="DA175" s="22"/>
      <c r="DC175" s="41"/>
      <c r="DD175" s="41"/>
      <c r="DE175" s="41"/>
      <c r="DF175" s="108"/>
      <c r="DG175" s="108"/>
      <c r="DH175" s="22"/>
      <c r="DJ175" s="41"/>
      <c r="DK175" s="41"/>
      <c r="DL175" s="41"/>
      <c r="DM175" s="108"/>
      <c r="DN175" s="108"/>
      <c r="DO175" s="22"/>
      <c r="DQ175" s="41"/>
      <c r="DR175" s="41"/>
      <c r="DS175" s="41"/>
      <c r="DT175" s="108"/>
      <c r="DU175" s="108"/>
      <c r="DV175" s="22"/>
      <c r="DW175" s="22"/>
      <c r="DX175" s="41"/>
      <c r="DY175" s="41"/>
      <c r="DZ175" s="41"/>
      <c r="EA175" s="108"/>
      <c r="EB175" s="108"/>
      <c r="EC175" s="22"/>
      <c r="ED175" s="22"/>
      <c r="EE175" s="41"/>
      <c r="EF175" s="41"/>
      <c r="EG175" s="41"/>
      <c r="EH175" s="108"/>
      <c r="EI175" s="108"/>
      <c r="EJ175" s="22"/>
      <c r="EL175" s="41"/>
      <c r="EM175" s="41"/>
      <c r="EN175" s="41"/>
      <c r="EO175" s="108"/>
      <c r="EP175" s="108"/>
      <c r="EQ175" s="22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X176" s="882" t="s">
        <v>123</v>
      </c>
      <c r="AY176" s="882"/>
      <c r="AZ176" s="882"/>
      <c r="BA176" s="882"/>
      <c r="BB176" s="882"/>
      <c r="BC176" s="882"/>
      <c r="BD176" s="439"/>
      <c r="BE176" s="1089" t="s">
        <v>123</v>
      </c>
      <c r="BF176" s="1089"/>
      <c r="BG176" s="1089"/>
      <c r="BH176" s="1089"/>
      <c r="BI176" s="1089"/>
      <c r="BJ176" s="1089"/>
      <c r="BK176" s="550"/>
      <c r="BL176" s="882" t="s">
        <v>123</v>
      </c>
      <c r="BM176" s="882"/>
      <c r="BN176" s="882"/>
      <c r="BO176" s="882"/>
      <c r="BP176" s="882"/>
      <c r="BQ176" s="882"/>
      <c r="BR176" s="413"/>
      <c r="BS176" s="882" t="s">
        <v>123</v>
      </c>
      <c r="BT176" s="882"/>
      <c r="BU176" s="882"/>
      <c r="BV176" s="882"/>
      <c r="BW176" s="882"/>
      <c r="BX176" s="882"/>
      <c r="BY176" s="413"/>
      <c r="CA176" s="882" t="s">
        <v>123</v>
      </c>
      <c r="CB176" s="882"/>
      <c r="CC176" s="882"/>
      <c r="CD176" s="882"/>
      <c r="CE176" s="882"/>
      <c r="CF176" s="882"/>
      <c r="CG176" s="413"/>
      <c r="CH176" s="882" t="s">
        <v>123</v>
      </c>
      <c r="CI176" s="882"/>
      <c r="CJ176" s="882"/>
      <c r="CK176" s="882"/>
      <c r="CL176" s="882"/>
      <c r="CM176" s="882"/>
      <c r="CN176" s="413"/>
      <c r="CO176" s="882" t="s">
        <v>123</v>
      </c>
      <c r="CP176" s="882"/>
      <c r="CQ176" s="882"/>
      <c r="CR176" s="882"/>
      <c r="CS176" s="882"/>
      <c r="CT176" s="882"/>
      <c r="CV176" s="882" t="s">
        <v>123</v>
      </c>
      <c r="CW176" s="882"/>
      <c r="CX176" s="882"/>
      <c r="CY176" s="882"/>
      <c r="CZ176" s="882"/>
      <c r="DA176" s="882"/>
      <c r="DC176" s="882" t="s">
        <v>123</v>
      </c>
      <c r="DD176" s="882"/>
      <c r="DE176" s="882"/>
      <c r="DF176" s="882"/>
      <c r="DG176" s="882"/>
      <c r="DH176" s="882"/>
      <c r="DJ176" s="882" t="s">
        <v>123</v>
      </c>
      <c r="DK176" s="882"/>
      <c r="DL176" s="882"/>
      <c r="DM176" s="882"/>
      <c r="DN176" s="882"/>
      <c r="DO176" s="882"/>
      <c r="DQ176" s="882" t="s">
        <v>123</v>
      </c>
      <c r="DR176" s="882"/>
      <c r="DS176" s="882"/>
      <c r="DT176" s="882"/>
      <c r="DU176" s="882"/>
      <c r="DV176" s="882"/>
      <c r="DW176" s="413"/>
      <c r="DX176" s="882" t="s">
        <v>123</v>
      </c>
      <c r="DY176" s="882"/>
      <c r="DZ176" s="882"/>
      <c r="EA176" s="882"/>
      <c r="EB176" s="882"/>
      <c r="EC176" s="882"/>
      <c r="ED176" s="413"/>
      <c r="EE176" s="882" t="s">
        <v>123</v>
      </c>
      <c r="EF176" s="882"/>
      <c r="EG176" s="882"/>
      <c r="EH176" s="882"/>
      <c r="EI176" s="882"/>
      <c r="EJ176" s="882"/>
      <c r="EL176" s="882" t="s">
        <v>123</v>
      </c>
      <c r="EM176" s="882"/>
      <c r="EN176" s="882"/>
      <c r="EO176" s="882"/>
      <c r="EP176" s="882"/>
      <c r="EQ176" s="882"/>
    </row>
    <row r="177" spans="1:147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X177" s="370"/>
      <c r="AY177" s="370"/>
      <c r="AZ177" s="370"/>
      <c r="BA177" s="370"/>
      <c r="BB177" s="370"/>
      <c r="BC177" s="370"/>
      <c r="BD177" s="440"/>
      <c r="BE177" s="370"/>
      <c r="BF177" s="370"/>
      <c r="BG177" s="370"/>
      <c r="BH177" s="370"/>
      <c r="BI177" s="370"/>
      <c r="BJ177" s="370"/>
      <c r="BK177" s="551"/>
      <c r="BL177" s="370"/>
      <c r="BM177" s="370"/>
      <c r="BN177" s="370"/>
      <c r="BO177" s="370"/>
      <c r="BP177" s="370"/>
      <c r="BQ177" s="370"/>
      <c r="BR177" s="370"/>
      <c r="BS177" s="370"/>
      <c r="BT177" s="370"/>
      <c r="BU177" s="370"/>
      <c r="BV177" s="370"/>
      <c r="BW177" s="370"/>
      <c r="BX177" s="370"/>
      <c r="BY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M177" s="370"/>
      <c r="CN177" s="370"/>
      <c r="CO177" s="370"/>
      <c r="CP177" s="370"/>
      <c r="CQ177" s="370"/>
      <c r="CR177" s="370"/>
      <c r="CS177" s="370"/>
      <c r="CT177" s="370"/>
      <c r="CV177" s="370"/>
      <c r="CW177" s="370"/>
      <c r="CX177" s="370"/>
      <c r="CY177" s="370"/>
      <c r="CZ177" s="370"/>
      <c r="DA177" s="370"/>
      <c r="DC177" s="370"/>
      <c r="DD177" s="370"/>
      <c r="DE177" s="370"/>
      <c r="DF177" s="370"/>
      <c r="DG177" s="370"/>
      <c r="DH177" s="370"/>
      <c r="DJ177" s="370"/>
      <c r="DK177" s="370"/>
      <c r="DL177" s="370"/>
      <c r="DM177" s="370"/>
      <c r="DN177" s="370"/>
      <c r="DO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I177" s="370"/>
      <c r="EJ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X178" s="1009" t="s">
        <v>47</v>
      </c>
      <c r="AY178" s="1010"/>
      <c r="AZ178" s="1011"/>
      <c r="BA178" s="1010" t="s">
        <v>51</v>
      </c>
      <c r="BB178" s="1010"/>
      <c r="BC178" s="1011"/>
      <c r="BD178" s="136"/>
      <c r="BE178" s="1009" t="s">
        <v>47</v>
      </c>
      <c r="BF178" s="1010"/>
      <c r="BG178" s="1011"/>
      <c r="BH178" s="1010" t="s">
        <v>51</v>
      </c>
      <c r="BI178" s="1010"/>
      <c r="BJ178" s="1011"/>
      <c r="BK178" s="541"/>
      <c r="BL178" s="883" t="s">
        <v>47</v>
      </c>
      <c r="BM178" s="884"/>
      <c r="BN178" s="885"/>
      <c r="BO178" s="884" t="s">
        <v>51</v>
      </c>
      <c r="BP178" s="884"/>
      <c r="BQ178" s="885"/>
      <c r="BR178" s="49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CA178" s="1009" t="s">
        <v>47</v>
      </c>
      <c r="CB178" s="1010"/>
      <c r="CC178" s="1011"/>
      <c r="CD178" s="1010" t="s">
        <v>51</v>
      </c>
      <c r="CE178" s="1010"/>
      <c r="CF178" s="1011"/>
      <c r="CG178" s="430"/>
      <c r="CH178" s="883" t="s">
        <v>47</v>
      </c>
      <c r="CI178" s="884"/>
      <c r="CJ178" s="885"/>
      <c r="CK178" s="884" t="s">
        <v>51</v>
      </c>
      <c r="CL178" s="884"/>
      <c r="CM178" s="885"/>
      <c r="CN178" s="49"/>
      <c r="CO178" s="883" t="s">
        <v>47</v>
      </c>
      <c r="CP178" s="884"/>
      <c r="CQ178" s="885"/>
      <c r="CR178" s="884" t="s">
        <v>51</v>
      </c>
      <c r="CS178" s="884"/>
      <c r="CT178" s="885"/>
      <c r="CV178" s="1009" t="s">
        <v>47</v>
      </c>
      <c r="CW178" s="1010"/>
      <c r="CX178" s="1011"/>
      <c r="CY178" s="1010" t="s">
        <v>51</v>
      </c>
      <c r="CZ178" s="1010"/>
      <c r="DA178" s="1011"/>
      <c r="DC178" s="1009" t="s">
        <v>47</v>
      </c>
      <c r="DD178" s="1010"/>
      <c r="DE178" s="1011"/>
      <c r="DF178" s="1010" t="s">
        <v>51</v>
      </c>
      <c r="DG178" s="1010"/>
      <c r="DH178" s="1011"/>
      <c r="DJ178" s="1009" t="s">
        <v>47</v>
      </c>
      <c r="DK178" s="1010"/>
      <c r="DL178" s="1011"/>
      <c r="DM178" s="1010" t="s">
        <v>51</v>
      </c>
      <c r="DN178" s="1010"/>
      <c r="DO178" s="1011"/>
      <c r="DQ178" s="1009" t="s">
        <v>47</v>
      </c>
      <c r="DR178" s="1010"/>
      <c r="DS178" s="1011"/>
      <c r="DT178" s="1010" t="s">
        <v>51</v>
      </c>
      <c r="DU178" s="1010"/>
      <c r="DV178" s="1011"/>
      <c r="DW178" s="430"/>
      <c r="DX178" s="1009" t="s">
        <v>47</v>
      </c>
      <c r="DY178" s="1010"/>
      <c r="DZ178" s="1011"/>
      <c r="EA178" s="1010" t="s">
        <v>51</v>
      </c>
      <c r="EB178" s="1010"/>
      <c r="EC178" s="1011"/>
      <c r="ED178" s="430"/>
      <c r="EE178" s="1009" t="s">
        <v>47</v>
      </c>
      <c r="EF178" s="1010"/>
      <c r="EG178" s="1011"/>
      <c r="EH178" s="1010" t="s">
        <v>51</v>
      </c>
      <c r="EI178" s="1010"/>
      <c r="EJ178" s="1011"/>
      <c r="EL178" s="1009" t="s">
        <v>47</v>
      </c>
      <c r="EM178" s="1010"/>
      <c r="EN178" s="1011"/>
      <c r="EO178" s="1010" t="s">
        <v>51</v>
      </c>
      <c r="EP178" s="1010"/>
      <c r="EQ178" s="1011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4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552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R179" s="431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CA179" s="886" t="s">
        <v>54</v>
      </c>
      <c r="CB179" s="887"/>
      <c r="CC179" s="888"/>
      <c r="CD179" s="889">
        <f>CE53</f>
        <v>8.3333333333333329E-2</v>
      </c>
      <c r="CE179" s="889"/>
      <c r="CF179" s="890"/>
      <c r="CG179" s="431"/>
      <c r="CH179" s="886" t="s">
        <v>54</v>
      </c>
      <c r="CI179" s="887"/>
      <c r="CJ179" s="888"/>
      <c r="CK179" s="889">
        <f>CL53</f>
        <v>8.3333333333333329E-2</v>
      </c>
      <c r="CL179" s="889"/>
      <c r="CM179" s="890"/>
      <c r="CN179" s="431"/>
      <c r="CO179" s="886" t="s">
        <v>54</v>
      </c>
      <c r="CP179" s="887"/>
      <c r="CQ179" s="888"/>
      <c r="CR179" s="889">
        <f>CS53</f>
        <v>8.3333333333333329E-2</v>
      </c>
      <c r="CS179" s="889"/>
      <c r="CT179" s="890"/>
      <c r="CV179" s="886" t="s">
        <v>54</v>
      </c>
      <c r="CW179" s="887"/>
      <c r="CX179" s="888"/>
      <c r="CY179" s="889">
        <f>CZ53</f>
        <v>8.3333333333333329E-2</v>
      </c>
      <c r="CZ179" s="889"/>
      <c r="DA179" s="890"/>
      <c r="DC179" s="886" t="s">
        <v>54</v>
      </c>
      <c r="DD179" s="887"/>
      <c r="DE179" s="888"/>
      <c r="DF179" s="889">
        <f>DG53</f>
        <v>8.3333333333333329E-2</v>
      </c>
      <c r="DG179" s="889"/>
      <c r="DH179" s="890"/>
      <c r="DJ179" s="886" t="s">
        <v>54</v>
      </c>
      <c r="DK179" s="887"/>
      <c r="DL179" s="888"/>
      <c r="DM179" s="889">
        <f>DN53</f>
        <v>8.3333333333333329E-2</v>
      </c>
      <c r="DN179" s="889"/>
      <c r="DO179" s="890"/>
      <c r="DQ179" s="886" t="s">
        <v>54</v>
      </c>
      <c r="DR179" s="887"/>
      <c r="DS179" s="888"/>
      <c r="DT179" s="889">
        <f>DU53</f>
        <v>8.3333333333333329E-2</v>
      </c>
      <c r="DU179" s="889"/>
      <c r="DV179" s="890"/>
      <c r="DW179" s="431"/>
      <c r="DX179" s="886" t="s">
        <v>54</v>
      </c>
      <c r="DY179" s="887"/>
      <c r="DZ179" s="888"/>
      <c r="EA179" s="889">
        <f>EB53</f>
        <v>8.3333333333333329E-2</v>
      </c>
      <c r="EB179" s="889"/>
      <c r="EC179" s="890"/>
      <c r="ED179" s="431"/>
      <c r="EE179" s="886" t="s">
        <v>54</v>
      </c>
      <c r="EF179" s="887"/>
      <c r="EG179" s="888"/>
      <c r="EH179" s="889">
        <f>EI53</f>
        <v>8.3333333333333329E-2</v>
      </c>
      <c r="EI179" s="889"/>
      <c r="EJ179" s="890"/>
      <c r="EL179" s="886" t="s">
        <v>54</v>
      </c>
      <c r="EM179" s="887"/>
      <c r="EN179" s="888"/>
      <c r="EO179" s="889">
        <f>EP53</f>
        <v>8.3333333333333329E-2</v>
      </c>
      <c r="EP179" s="889"/>
      <c r="EQ179" s="890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4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552"/>
      <c r="BL180" s="891" t="s">
        <v>53</v>
      </c>
      <c r="BM180" s="892"/>
      <c r="BN180" s="893"/>
      <c r="BO180" s="894">
        <f>BP54</f>
        <v>0.121</v>
      </c>
      <c r="BP180" s="894"/>
      <c r="BQ180" s="895"/>
      <c r="BR180" s="431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CA180" s="891" t="s">
        <v>53</v>
      </c>
      <c r="CB180" s="892"/>
      <c r="CC180" s="893"/>
      <c r="CD180" s="894">
        <f>CE54</f>
        <v>0.121</v>
      </c>
      <c r="CE180" s="894"/>
      <c r="CF180" s="895"/>
      <c r="CG180" s="431"/>
      <c r="CH180" s="891" t="s">
        <v>53</v>
      </c>
      <c r="CI180" s="892"/>
      <c r="CJ180" s="893"/>
      <c r="CK180" s="894">
        <f>CL54</f>
        <v>0.121</v>
      </c>
      <c r="CL180" s="894"/>
      <c r="CM180" s="895"/>
      <c r="CN180" s="431"/>
      <c r="CO180" s="891" t="s">
        <v>53</v>
      </c>
      <c r="CP180" s="892"/>
      <c r="CQ180" s="893"/>
      <c r="CR180" s="894">
        <f>CS54</f>
        <v>0.121</v>
      </c>
      <c r="CS180" s="894"/>
      <c r="CT180" s="895"/>
      <c r="CV180" s="891" t="s">
        <v>53</v>
      </c>
      <c r="CW180" s="892"/>
      <c r="CX180" s="893"/>
      <c r="CY180" s="894">
        <f>CZ54</f>
        <v>0.121</v>
      </c>
      <c r="CZ180" s="894"/>
      <c r="DA180" s="895"/>
      <c r="DC180" s="891" t="s">
        <v>53</v>
      </c>
      <c r="DD180" s="892"/>
      <c r="DE180" s="893"/>
      <c r="DF180" s="894">
        <f>DG54</f>
        <v>0.121</v>
      </c>
      <c r="DG180" s="894"/>
      <c r="DH180" s="895"/>
      <c r="DJ180" s="891" t="s">
        <v>53</v>
      </c>
      <c r="DK180" s="892"/>
      <c r="DL180" s="893"/>
      <c r="DM180" s="894">
        <f>DN54</f>
        <v>0.121</v>
      </c>
      <c r="DN180" s="894"/>
      <c r="DO180" s="895"/>
      <c r="DQ180" s="891" t="s">
        <v>53</v>
      </c>
      <c r="DR180" s="892"/>
      <c r="DS180" s="893"/>
      <c r="DT180" s="894">
        <f>DU54</f>
        <v>0.121</v>
      </c>
      <c r="DU180" s="894"/>
      <c r="DV180" s="895"/>
      <c r="DW180" s="431"/>
      <c r="DX180" s="891" t="s">
        <v>53</v>
      </c>
      <c r="DY180" s="892"/>
      <c r="DZ180" s="893"/>
      <c r="EA180" s="894">
        <f>EB54</f>
        <v>0.121</v>
      </c>
      <c r="EB180" s="894"/>
      <c r="EC180" s="895"/>
      <c r="ED180" s="431"/>
      <c r="EE180" s="891" t="s">
        <v>53</v>
      </c>
      <c r="EF180" s="892"/>
      <c r="EG180" s="893"/>
      <c r="EH180" s="894">
        <f>EI54</f>
        <v>0.121</v>
      </c>
      <c r="EI180" s="894"/>
      <c r="EJ180" s="895"/>
      <c r="EL180" s="891" t="s">
        <v>53</v>
      </c>
      <c r="EM180" s="892"/>
      <c r="EN180" s="893"/>
      <c r="EO180" s="894">
        <f>EP54</f>
        <v>0.121</v>
      </c>
      <c r="EP180" s="894"/>
      <c r="EQ180" s="895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4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552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R181" s="431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CA181" s="896" t="s">
        <v>55</v>
      </c>
      <c r="CB181" s="897"/>
      <c r="CC181" s="898"/>
      <c r="CD181" s="899">
        <f>CE102+CE105</f>
        <v>3.9999999999999994E-2</v>
      </c>
      <c r="CE181" s="899"/>
      <c r="CF181" s="900"/>
      <c r="CG181" s="431"/>
      <c r="CH181" s="896" t="s">
        <v>55</v>
      </c>
      <c r="CI181" s="897"/>
      <c r="CJ181" s="898"/>
      <c r="CK181" s="899">
        <f>CL102+CL105</f>
        <v>3.9999999999999994E-2</v>
      </c>
      <c r="CL181" s="899"/>
      <c r="CM181" s="900"/>
      <c r="CN181" s="431"/>
      <c r="CO181" s="896" t="s">
        <v>55</v>
      </c>
      <c r="CP181" s="897"/>
      <c r="CQ181" s="898"/>
      <c r="CR181" s="899">
        <f>CS102+CS105</f>
        <v>3.9999999999999994E-2</v>
      </c>
      <c r="CS181" s="899"/>
      <c r="CT181" s="900"/>
      <c r="CV181" s="896" t="s">
        <v>55</v>
      </c>
      <c r="CW181" s="897"/>
      <c r="CX181" s="898"/>
      <c r="CY181" s="899">
        <f>CZ102+CZ105</f>
        <v>3.9999999999999994E-2</v>
      </c>
      <c r="CZ181" s="899"/>
      <c r="DA181" s="900"/>
      <c r="DC181" s="896" t="s">
        <v>55</v>
      </c>
      <c r="DD181" s="897"/>
      <c r="DE181" s="898"/>
      <c r="DF181" s="899">
        <f>DG102+DG105</f>
        <v>3.9999999999999994E-2</v>
      </c>
      <c r="DG181" s="899"/>
      <c r="DH181" s="900"/>
      <c r="DJ181" s="896" t="s">
        <v>55</v>
      </c>
      <c r="DK181" s="897"/>
      <c r="DL181" s="898"/>
      <c r="DM181" s="899">
        <f>DN102+DN105</f>
        <v>3.9999999999999994E-2</v>
      </c>
      <c r="DN181" s="899"/>
      <c r="DO181" s="900"/>
      <c r="DQ181" s="896" t="s">
        <v>55</v>
      </c>
      <c r="DR181" s="897"/>
      <c r="DS181" s="898"/>
      <c r="DT181" s="899">
        <f>DU102+DU105</f>
        <v>3.9999999999999994E-2</v>
      </c>
      <c r="DU181" s="899"/>
      <c r="DV181" s="900"/>
      <c r="DW181" s="431"/>
      <c r="DX181" s="896" t="s">
        <v>55</v>
      </c>
      <c r="DY181" s="897"/>
      <c r="DZ181" s="898"/>
      <c r="EA181" s="899">
        <f>EB102+EB105</f>
        <v>3.9999999999999994E-2</v>
      </c>
      <c r="EB181" s="899"/>
      <c r="EC181" s="900"/>
      <c r="ED181" s="431"/>
      <c r="EE181" s="896" t="s">
        <v>55</v>
      </c>
      <c r="EF181" s="897"/>
      <c r="EG181" s="898"/>
      <c r="EH181" s="899">
        <f>EI102+EI105</f>
        <v>3.9999999999999994E-2</v>
      </c>
      <c r="EI181" s="899"/>
      <c r="EJ181" s="900"/>
      <c r="EL181" s="896" t="s">
        <v>55</v>
      </c>
      <c r="EM181" s="897"/>
      <c r="EN181" s="898"/>
      <c r="EO181" s="899">
        <f>EP102+EP105</f>
        <v>3.9999999999999994E-2</v>
      </c>
      <c r="EP181" s="899"/>
      <c r="EQ181" s="900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442"/>
      <c r="BE182" s="999" t="s">
        <v>42</v>
      </c>
      <c r="BF182" s="1000"/>
      <c r="BG182" s="1001"/>
      <c r="BH182" s="1002">
        <f>SUM(BH179:BJ181)</f>
        <v>0.24433333333333329</v>
      </c>
      <c r="BI182" s="1003"/>
      <c r="BJ182" s="1004"/>
      <c r="BK182" s="563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R182" s="534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CA182" s="999" t="s">
        <v>42</v>
      </c>
      <c r="CB182" s="1000"/>
      <c r="CC182" s="1001"/>
      <c r="CD182" s="1002">
        <f>SUM(CD179:CF181)</f>
        <v>0.24433333333333329</v>
      </c>
      <c r="CE182" s="1003"/>
      <c r="CF182" s="1004"/>
      <c r="CG182" s="432"/>
      <c r="CH182" s="901" t="s">
        <v>42</v>
      </c>
      <c r="CI182" s="902"/>
      <c r="CJ182" s="903"/>
      <c r="CK182" s="904">
        <f>SUM(CK179:CM181)</f>
        <v>0.24433333333333329</v>
      </c>
      <c r="CL182" s="905"/>
      <c r="CM182" s="906"/>
      <c r="CN182" s="534"/>
      <c r="CO182" s="901" t="s">
        <v>42</v>
      </c>
      <c r="CP182" s="902"/>
      <c r="CQ182" s="903"/>
      <c r="CR182" s="904">
        <f>SUM(CR179:CT181)</f>
        <v>0.24433333333333329</v>
      </c>
      <c r="CS182" s="905"/>
      <c r="CT182" s="906"/>
      <c r="CV182" s="999" t="s">
        <v>42</v>
      </c>
      <c r="CW182" s="1000"/>
      <c r="CX182" s="1001"/>
      <c r="CY182" s="1002">
        <f>SUM(CY179:DA181)</f>
        <v>0.24433333333333329</v>
      </c>
      <c r="CZ182" s="1003"/>
      <c r="DA182" s="1004"/>
      <c r="DC182" s="999" t="s">
        <v>42</v>
      </c>
      <c r="DD182" s="1000"/>
      <c r="DE182" s="1001"/>
      <c r="DF182" s="1002">
        <f>SUM(DF179:DH181)</f>
        <v>0.24433333333333329</v>
      </c>
      <c r="DG182" s="1003"/>
      <c r="DH182" s="1004"/>
      <c r="DJ182" s="999" t="s">
        <v>42</v>
      </c>
      <c r="DK182" s="1000"/>
      <c r="DL182" s="1001"/>
      <c r="DM182" s="1002">
        <f>SUM(DM179:DO181)</f>
        <v>0.24433333333333329</v>
      </c>
      <c r="DN182" s="1003"/>
      <c r="DO182" s="1004"/>
      <c r="DQ182" s="999" t="s">
        <v>42</v>
      </c>
      <c r="DR182" s="1000"/>
      <c r="DS182" s="1001"/>
      <c r="DT182" s="1002">
        <f>SUM(DT179:DV181)</f>
        <v>0.24433333333333329</v>
      </c>
      <c r="DU182" s="1003"/>
      <c r="DV182" s="1004"/>
      <c r="DW182" s="432"/>
      <c r="DX182" s="999" t="s">
        <v>42</v>
      </c>
      <c r="DY182" s="1000"/>
      <c r="DZ182" s="1001"/>
      <c r="EA182" s="1002">
        <f>SUM(EA179:EC181)</f>
        <v>0.24433333333333329</v>
      </c>
      <c r="EB182" s="1003"/>
      <c r="EC182" s="1004"/>
      <c r="ED182" s="432"/>
      <c r="EE182" s="999" t="s">
        <v>42</v>
      </c>
      <c r="EF182" s="1000"/>
      <c r="EG182" s="1001"/>
      <c r="EH182" s="1002">
        <f>SUM(EH179:EJ181)</f>
        <v>0.24433333333333329</v>
      </c>
      <c r="EI182" s="1003"/>
      <c r="EJ182" s="1004"/>
      <c r="EL182" s="999" t="s">
        <v>42</v>
      </c>
      <c r="EM182" s="1000"/>
      <c r="EN182" s="1001"/>
      <c r="EO182" s="1002">
        <f>SUM(EO179:EQ181)</f>
        <v>0.24433333333333329</v>
      </c>
      <c r="EP182" s="1003"/>
      <c r="EQ182" s="100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4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552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R183" s="431"/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CA183" s="907" t="s">
        <v>122</v>
      </c>
      <c r="CB183" s="908"/>
      <c r="CC183" s="909"/>
      <c r="CD183" s="373" t="s">
        <v>828</v>
      </c>
      <c r="CE183" s="373" t="s">
        <v>828</v>
      </c>
      <c r="CF183" s="374">
        <f>CE56</f>
        <v>3.4082799999999996E-2</v>
      </c>
      <c r="CG183" s="431"/>
      <c r="CH183" s="907" t="s">
        <v>122</v>
      </c>
      <c r="CI183" s="908"/>
      <c r="CJ183" s="909"/>
      <c r="CK183" s="373" t="s">
        <v>828</v>
      </c>
      <c r="CL183" s="373" t="s">
        <v>828</v>
      </c>
      <c r="CM183" s="374">
        <f>CL56</f>
        <v>3.4082799999999996E-2</v>
      </c>
      <c r="CN183" s="431"/>
      <c r="CO183" s="907" t="s">
        <v>122</v>
      </c>
      <c r="CP183" s="908"/>
      <c r="CQ183" s="909"/>
      <c r="CR183" s="373" t="s">
        <v>828</v>
      </c>
      <c r="CS183" s="373" t="s">
        <v>828</v>
      </c>
      <c r="CT183" s="374">
        <f>CS56</f>
        <v>3.4082799999999996E-2</v>
      </c>
      <c r="CV183" s="907" t="s">
        <v>122</v>
      </c>
      <c r="CW183" s="908"/>
      <c r="CX183" s="909"/>
      <c r="CY183" s="373" t="s">
        <v>828</v>
      </c>
      <c r="CZ183" s="373" t="s">
        <v>828</v>
      </c>
      <c r="DA183" s="374">
        <f>CZ56</f>
        <v>3.4082799999999996E-2</v>
      </c>
      <c r="DC183" s="907" t="s">
        <v>122</v>
      </c>
      <c r="DD183" s="908"/>
      <c r="DE183" s="909"/>
      <c r="DF183" s="373" t="s">
        <v>828</v>
      </c>
      <c r="DG183" s="373" t="s">
        <v>828</v>
      </c>
      <c r="DH183" s="374">
        <f>DG56</f>
        <v>3.4082799999999996E-2</v>
      </c>
      <c r="DJ183" s="907" t="s">
        <v>122</v>
      </c>
      <c r="DK183" s="908"/>
      <c r="DL183" s="909"/>
      <c r="DM183" s="373" t="s">
        <v>828</v>
      </c>
      <c r="DN183" s="373" t="s">
        <v>828</v>
      </c>
      <c r="DO183" s="374">
        <f>DN56</f>
        <v>3.4082799999999996E-2</v>
      </c>
      <c r="DQ183" s="907" t="s">
        <v>122</v>
      </c>
      <c r="DR183" s="908"/>
      <c r="DS183" s="909"/>
      <c r="DT183" s="373" t="s">
        <v>828</v>
      </c>
      <c r="DU183" s="373" t="s">
        <v>828</v>
      </c>
      <c r="DV183" s="374">
        <f>DU56</f>
        <v>3.4082799999999996E-2</v>
      </c>
      <c r="DW183" s="431"/>
      <c r="DX183" s="907" t="s">
        <v>122</v>
      </c>
      <c r="DY183" s="908"/>
      <c r="DZ183" s="909"/>
      <c r="EA183" s="373" t="s">
        <v>828</v>
      </c>
      <c r="EB183" s="373" t="s">
        <v>828</v>
      </c>
      <c r="EC183" s="374">
        <f>EB56</f>
        <v>3.4082799999999996E-2</v>
      </c>
      <c r="ED183" s="431"/>
      <c r="EE183" s="907" t="s">
        <v>122</v>
      </c>
      <c r="EF183" s="908"/>
      <c r="EG183" s="909"/>
      <c r="EH183" s="373" t="s">
        <v>828</v>
      </c>
      <c r="EI183" s="373" t="s">
        <v>828</v>
      </c>
      <c r="EJ183" s="374">
        <f>EI56</f>
        <v>3.4082799999999996E-2</v>
      </c>
      <c r="EL183" s="907" t="s">
        <v>122</v>
      </c>
      <c r="EM183" s="908"/>
      <c r="EN183" s="909"/>
      <c r="EO183" s="373" t="s">
        <v>828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41"/>
      <c r="BE184" s="1005" t="s">
        <v>52</v>
      </c>
      <c r="BF184" s="1006"/>
      <c r="BG184" s="1007"/>
      <c r="BH184" s="371" t="s">
        <v>828</v>
      </c>
      <c r="BI184" s="371" t="s">
        <v>828</v>
      </c>
      <c r="BJ184" s="372">
        <f>BJ183+BH182</f>
        <v>0.27841613333333326</v>
      </c>
      <c r="BK184" s="552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R184" s="431"/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CA184" s="1005" t="s">
        <v>52</v>
      </c>
      <c r="CB184" s="1006"/>
      <c r="CC184" s="1007"/>
      <c r="CD184" s="371" t="s">
        <v>828</v>
      </c>
      <c r="CE184" s="371" t="s">
        <v>828</v>
      </c>
      <c r="CF184" s="372">
        <f>CF183+CD182</f>
        <v>0.27841613333333326</v>
      </c>
      <c r="CG184" s="433"/>
      <c r="CH184" s="910" t="s">
        <v>52</v>
      </c>
      <c r="CI184" s="911"/>
      <c r="CJ184" s="912"/>
      <c r="CK184" s="608" t="s">
        <v>828</v>
      </c>
      <c r="CL184" s="608" t="s">
        <v>828</v>
      </c>
      <c r="CM184" s="609">
        <f>CM183+CK182</f>
        <v>0.27841613333333326</v>
      </c>
      <c r="CN184" s="431"/>
      <c r="CO184" s="910" t="s">
        <v>52</v>
      </c>
      <c r="CP184" s="911"/>
      <c r="CQ184" s="912"/>
      <c r="CR184" s="608" t="s">
        <v>828</v>
      </c>
      <c r="CS184" s="608" t="s">
        <v>828</v>
      </c>
      <c r="CT184" s="609">
        <f>CT183+CR182</f>
        <v>0.27841613333333326</v>
      </c>
      <c r="CV184" s="1005" t="s">
        <v>52</v>
      </c>
      <c r="CW184" s="1006"/>
      <c r="CX184" s="1007"/>
      <c r="CY184" s="371" t="s">
        <v>828</v>
      </c>
      <c r="CZ184" s="371" t="s">
        <v>828</v>
      </c>
      <c r="DA184" s="372">
        <f>DA183+CY182</f>
        <v>0.27841613333333326</v>
      </c>
      <c r="DC184" s="1005" t="s">
        <v>52</v>
      </c>
      <c r="DD184" s="1006"/>
      <c r="DE184" s="1007"/>
      <c r="DF184" s="371" t="s">
        <v>828</v>
      </c>
      <c r="DG184" s="371" t="s">
        <v>828</v>
      </c>
      <c r="DH184" s="372">
        <f>DH183+DF182</f>
        <v>0.27841613333333326</v>
      </c>
      <c r="DJ184" s="1005" t="s">
        <v>52</v>
      </c>
      <c r="DK184" s="1006"/>
      <c r="DL184" s="1007"/>
      <c r="DM184" s="371" t="s">
        <v>828</v>
      </c>
      <c r="DN184" s="371" t="s">
        <v>828</v>
      </c>
      <c r="DO184" s="372">
        <f>DO183+DM182</f>
        <v>0.27841613333333326</v>
      </c>
      <c r="DQ184" s="1005" t="s">
        <v>52</v>
      </c>
      <c r="DR184" s="1006"/>
      <c r="DS184" s="1007"/>
      <c r="DT184" s="371" t="s">
        <v>828</v>
      </c>
      <c r="DU184" s="371" t="s">
        <v>828</v>
      </c>
      <c r="DV184" s="372">
        <f>DV183+DT182</f>
        <v>0.27841613333333326</v>
      </c>
      <c r="DW184" s="433"/>
      <c r="DX184" s="1005" t="s">
        <v>52</v>
      </c>
      <c r="DY184" s="1006"/>
      <c r="DZ184" s="1007"/>
      <c r="EA184" s="371" t="s">
        <v>828</v>
      </c>
      <c r="EB184" s="371" t="s">
        <v>828</v>
      </c>
      <c r="EC184" s="372">
        <f>EC183+EA182</f>
        <v>0.27841613333333326</v>
      </c>
      <c r="ED184" s="433"/>
      <c r="EE184" s="1005" t="s">
        <v>52</v>
      </c>
      <c r="EF184" s="1006"/>
      <c r="EG184" s="1007"/>
      <c r="EH184" s="371" t="s">
        <v>828</v>
      </c>
      <c r="EI184" s="371" t="s">
        <v>828</v>
      </c>
      <c r="EJ184" s="372">
        <f>EJ183+EH182</f>
        <v>0.27841613333333326</v>
      </c>
      <c r="EL184" s="1005" t="s">
        <v>52</v>
      </c>
      <c r="EM184" s="1006"/>
      <c r="EN184" s="1007"/>
      <c r="EO184" s="371" t="s">
        <v>828</v>
      </c>
      <c r="EP184" s="371" t="s">
        <v>828</v>
      </c>
      <c r="EQ184" s="372">
        <f>EQ183+EO182</f>
        <v>0.27841613333333326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X185" s="881" t="s">
        <v>58</v>
      </c>
      <c r="AY185" s="881"/>
      <c r="AZ185" s="881"/>
      <c r="BA185" s="881"/>
      <c r="BB185" s="881"/>
      <c r="BC185" s="881"/>
      <c r="BD185" s="443"/>
      <c r="BE185" s="881" t="s">
        <v>58</v>
      </c>
      <c r="BF185" s="881"/>
      <c r="BG185" s="881"/>
      <c r="BH185" s="881"/>
      <c r="BI185" s="881"/>
      <c r="BJ185" s="881"/>
      <c r="BK185" s="553"/>
      <c r="BL185" s="881" t="s">
        <v>58</v>
      </c>
      <c r="BM185" s="881"/>
      <c r="BN185" s="881"/>
      <c r="BO185" s="881"/>
      <c r="BP185" s="881"/>
      <c r="BQ185" s="881"/>
      <c r="BR185" s="365"/>
      <c r="BS185" s="881" t="s">
        <v>58</v>
      </c>
      <c r="BT185" s="881"/>
      <c r="BU185" s="881"/>
      <c r="BV185" s="881"/>
      <c r="BW185" s="881"/>
      <c r="BX185" s="881"/>
      <c r="BY185" s="365"/>
      <c r="CA185" s="881" t="s">
        <v>58</v>
      </c>
      <c r="CB185" s="881"/>
      <c r="CC185" s="881"/>
      <c r="CD185" s="881"/>
      <c r="CE185" s="881"/>
      <c r="CF185" s="881"/>
      <c r="CG185" s="365"/>
      <c r="CH185" s="881" t="s">
        <v>58</v>
      </c>
      <c r="CI185" s="881"/>
      <c r="CJ185" s="881"/>
      <c r="CK185" s="881"/>
      <c r="CL185" s="881"/>
      <c r="CM185" s="881"/>
      <c r="CN185" s="365"/>
      <c r="CO185" s="881" t="s">
        <v>58</v>
      </c>
      <c r="CP185" s="881"/>
      <c r="CQ185" s="881"/>
      <c r="CR185" s="881"/>
      <c r="CS185" s="881"/>
      <c r="CT185" s="881"/>
      <c r="CV185" s="881" t="s">
        <v>58</v>
      </c>
      <c r="CW185" s="881"/>
      <c r="CX185" s="881"/>
      <c r="CY185" s="881"/>
      <c r="CZ185" s="881"/>
      <c r="DA185" s="881"/>
      <c r="DC185" s="881" t="s">
        <v>58</v>
      </c>
      <c r="DD185" s="881"/>
      <c r="DE185" s="881"/>
      <c r="DF185" s="881"/>
      <c r="DG185" s="881"/>
      <c r="DH185" s="881"/>
      <c r="DJ185" s="881" t="s">
        <v>58</v>
      </c>
      <c r="DK185" s="881"/>
      <c r="DL185" s="881"/>
      <c r="DM185" s="881"/>
      <c r="DN185" s="881"/>
      <c r="DO185" s="881"/>
      <c r="DQ185" s="881" t="s">
        <v>58</v>
      </c>
      <c r="DR185" s="881"/>
      <c r="DS185" s="881"/>
      <c r="DT185" s="881"/>
      <c r="DU185" s="881"/>
      <c r="DV185" s="881"/>
      <c r="DW185" s="365"/>
      <c r="DX185" s="881" t="s">
        <v>58</v>
      </c>
      <c r="DY185" s="881"/>
      <c r="DZ185" s="881"/>
      <c r="EA185" s="881"/>
      <c r="EB185" s="881"/>
      <c r="EC185" s="881"/>
      <c r="ED185" s="365"/>
      <c r="EE185" s="881" t="s">
        <v>58</v>
      </c>
      <c r="EF185" s="881"/>
      <c r="EG185" s="881"/>
      <c r="EH185" s="881"/>
      <c r="EI185" s="881"/>
      <c r="EJ185" s="881"/>
      <c r="EL185" s="881" t="s">
        <v>58</v>
      </c>
      <c r="EM185" s="881"/>
      <c r="EN185" s="881"/>
      <c r="EO185" s="881"/>
      <c r="EP185" s="881"/>
      <c r="EQ185" s="881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X186" s="366"/>
      <c r="AY186" s="366"/>
      <c r="AZ186" s="366"/>
      <c r="BA186" s="367"/>
      <c r="BB186" s="367"/>
      <c r="BC186" s="367"/>
      <c r="BD186" s="444"/>
      <c r="BE186" s="366"/>
      <c r="BF186" s="366"/>
      <c r="BG186" s="366"/>
      <c r="BH186" s="367"/>
      <c r="BI186" s="367"/>
      <c r="BJ186" s="367"/>
      <c r="BK186" s="554"/>
      <c r="BL186" s="366"/>
      <c r="BM186" s="366"/>
      <c r="BN186" s="366"/>
      <c r="BO186" s="367"/>
      <c r="BP186" s="367"/>
      <c r="BQ186" s="367"/>
      <c r="BR186" s="367"/>
      <c r="BS186" s="366"/>
      <c r="BT186" s="366"/>
      <c r="BU186" s="366"/>
      <c r="BV186" s="367"/>
      <c r="BW186" s="367"/>
      <c r="BX186" s="367"/>
      <c r="BY186" s="367"/>
      <c r="CA186" s="366"/>
      <c r="CB186" s="366"/>
      <c r="CC186" s="366"/>
      <c r="CD186" s="367"/>
      <c r="CE186" s="367"/>
      <c r="CF186" s="367"/>
      <c r="CG186" s="367"/>
      <c r="CH186" s="366"/>
      <c r="CI186" s="366"/>
      <c r="CJ186" s="366"/>
      <c r="CK186" s="367"/>
      <c r="CL186" s="367"/>
      <c r="CM186" s="367"/>
      <c r="CN186" s="367"/>
      <c r="CO186" s="366"/>
      <c r="CP186" s="366"/>
      <c r="CQ186" s="366"/>
      <c r="CR186" s="367"/>
      <c r="CS186" s="367"/>
      <c r="CT186" s="367"/>
      <c r="CV186" s="366"/>
      <c r="CW186" s="366"/>
      <c r="CX186" s="366"/>
      <c r="CY186" s="367"/>
      <c r="CZ186" s="367"/>
      <c r="DA186" s="367"/>
      <c r="DC186" s="366"/>
      <c r="DD186" s="366"/>
      <c r="DE186" s="366"/>
      <c r="DF186" s="367"/>
      <c r="DG186" s="367"/>
      <c r="DH186" s="367"/>
      <c r="DJ186" s="366"/>
      <c r="DK186" s="366"/>
      <c r="DL186" s="366"/>
      <c r="DM186" s="367"/>
      <c r="DN186" s="367"/>
      <c r="DO186" s="367"/>
      <c r="DQ186" s="366"/>
      <c r="DR186" s="366"/>
      <c r="DS186" s="366"/>
      <c r="DT186" s="367"/>
      <c r="DU186" s="367"/>
      <c r="DV186" s="367"/>
      <c r="DW186" s="367"/>
      <c r="DX186" s="366"/>
      <c r="DY186" s="366"/>
      <c r="DZ186" s="366"/>
      <c r="EA186" s="367"/>
      <c r="EB186" s="367"/>
      <c r="EC186" s="367"/>
      <c r="ED186" s="367"/>
      <c r="EE186" s="366"/>
      <c r="EF186" s="366"/>
      <c r="EG186" s="366"/>
      <c r="EH186" s="367"/>
      <c r="EI186" s="367"/>
      <c r="EJ186" s="367"/>
      <c r="EL186" s="366"/>
      <c r="EM186" s="366"/>
      <c r="EN186" s="366"/>
      <c r="EO186" s="367"/>
      <c r="EP186" s="367"/>
      <c r="EQ186" s="367"/>
    </row>
    <row r="187" spans="1:147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X187" s="881" t="s">
        <v>829</v>
      </c>
      <c r="AY187" s="881"/>
      <c r="AZ187" s="881"/>
      <c r="BA187" s="881"/>
      <c r="BB187" s="881"/>
      <c r="BC187" s="881"/>
      <c r="BD187" s="443"/>
      <c r="BE187" s="881" t="s">
        <v>829</v>
      </c>
      <c r="BF187" s="881"/>
      <c r="BG187" s="881"/>
      <c r="BH187" s="881"/>
      <c r="BI187" s="881"/>
      <c r="BJ187" s="881"/>
      <c r="BK187" s="553"/>
      <c r="BL187" s="881" t="s">
        <v>829</v>
      </c>
      <c r="BM187" s="881"/>
      <c r="BN187" s="881"/>
      <c r="BO187" s="881"/>
      <c r="BP187" s="881"/>
      <c r="BQ187" s="881"/>
      <c r="BR187" s="365"/>
      <c r="BS187" s="881" t="s">
        <v>829</v>
      </c>
      <c r="BT187" s="881"/>
      <c r="BU187" s="881"/>
      <c r="BV187" s="881"/>
      <c r="BW187" s="881"/>
      <c r="BX187" s="881"/>
      <c r="BY187" s="365"/>
      <c r="CA187" s="881" t="s">
        <v>829</v>
      </c>
      <c r="CB187" s="881"/>
      <c r="CC187" s="881"/>
      <c r="CD187" s="881"/>
      <c r="CE187" s="881"/>
      <c r="CF187" s="881"/>
      <c r="CG187" s="365"/>
      <c r="CH187" s="881" t="s">
        <v>829</v>
      </c>
      <c r="CI187" s="881"/>
      <c r="CJ187" s="881"/>
      <c r="CK187" s="881"/>
      <c r="CL187" s="881"/>
      <c r="CM187" s="881"/>
      <c r="CN187" s="365"/>
      <c r="CO187" s="881" t="s">
        <v>829</v>
      </c>
      <c r="CP187" s="881"/>
      <c r="CQ187" s="881"/>
      <c r="CR187" s="881"/>
      <c r="CS187" s="881"/>
      <c r="CT187" s="881"/>
      <c r="CV187" s="881" t="s">
        <v>829</v>
      </c>
      <c r="CW187" s="881"/>
      <c r="CX187" s="881"/>
      <c r="CY187" s="881"/>
      <c r="CZ187" s="881"/>
      <c r="DA187" s="881"/>
      <c r="DC187" s="881" t="s">
        <v>829</v>
      </c>
      <c r="DD187" s="881"/>
      <c r="DE187" s="881"/>
      <c r="DF187" s="881"/>
      <c r="DG187" s="881"/>
      <c r="DH187" s="881"/>
      <c r="DJ187" s="881" t="s">
        <v>829</v>
      </c>
      <c r="DK187" s="881"/>
      <c r="DL187" s="881"/>
      <c r="DM187" s="881"/>
      <c r="DN187" s="881"/>
      <c r="DO187" s="881"/>
      <c r="DQ187" s="881" t="s">
        <v>829</v>
      </c>
      <c r="DR187" s="881"/>
      <c r="DS187" s="881"/>
      <c r="DT187" s="881"/>
      <c r="DU187" s="881"/>
      <c r="DV187" s="881"/>
      <c r="DW187" s="365"/>
      <c r="DX187" s="881" t="s">
        <v>829</v>
      </c>
      <c r="DY187" s="881"/>
      <c r="DZ187" s="881"/>
      <c r="EA187" s="881"/>
      <c r="EB187" s="881"/>
      <c r="EC187" s="881"/>
      <c r="ED187" s="365"/>
      <c r="EE187" s="881" t="s">
        <v>829</v>
      </c>
      <c r="EF187" s="881"/>
      <c r="EG187" s="881"/>
      <c r="EH187" s="881"/>
      <c r="EI187" s="881"/>
      <c r="EJ187" s="881"/>
      <c r="EL187" s="881" t="s">
        <v>829</v>
      </c>
      <c r="EM187" s="881"/>
      <c r="EN187" s="881"/>
      <c r="EO187" s="881"/>
      <c r="EP187" s="881"/>
      <c r="EQ187" s="881"/>
    </row>
    <row r="188" spans="1:147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X188" s="881" t="s">
        <v>839</v>
      </c>
      <c r="AY188" s="881"/>
      <c r="AZ188" s="881"/>
      <c r="BA188" s="881"/>
      <c r="BB188" s="881"/>
      <c r="BC188" s="881"/>
      <c r="BD188" s="443"/>
      <c r="BE188" s="881" t="s">
        <v>839</v>
      </c>
      <c r="BF188" s="881"/>
      <c r="BG188" s="881"/>
      <c r="BH188" s="881"/>
      <c r="BI188" s="881"/>
      <c r="BJ188" s="881"/>
      <c r="BK188" s="553"/>
      <c r="BL188" s="881" t="s">
        <v>839</v>
      </c>
      <c r="BM188" s="881"/>
      <c r="BN188" s="881"/>
      <c r="BO188" s="881"/>
      <c r="BP188" s="881"/>
      <c r="BQ188" s="881"/>
      <c r="BR188" s="365"/>
      <c r="BS188" s="881" t="s">
        <v>839</v>
      </c>
      <c r="BT188" s="881"/>
      <c r="BU188" s="881"/>
      <c r="BV188" s="881"/>
      <c r="BW188" s="881"/>
      <c r="BX188" s="881"/>
      <c r="BY188" s="365"/>
      <c r="CA188" s="881" t="s">
        <v>839</v>
      </c>
      <c r="CB188" s="881"/>
      <c r="CC188" s="881"/>
      <c r="CD188" s="881"/>
      <c r="CE188" s="881"/>
      <c r="CF188" s="881"/>
      <c r="CG188" s="365"/>
      <c r="CH188" s="881" t="s">
        <v>839</v>
      </c>
      <c r="CI188" s="881"/>
      <c r="CJ188" s="881"/>
      <c r="CK188" s="881"/>
      <c r="CL188" s="881"/>
      <c r="CM188" s="881"/>
      <c r="CN188" s="365"/>
      <c r="CO188" s="881" t="s">
        <v>839</v>
      </c>
      <c r="CP188" s="881"/>
      <c r="CQ188" s="881"/>
      <c r="CR188" s="881"/>
      <c r="CS188" s="881"/>
      <c r="CT188" s="881"/>
      <c r="CV188" s="881" t="s">
        <v>839</v>
      </c>
      <c r="CW188" s="881"/>
      <c r="CX188" s="881"/>
      <c r="CY188" s="881"/>
      <c r="CZ188" s="881"/>
      <c r="DA188" s="881"/>
      <c r="DC188" s="881" t="s">
        <v>839</v>
      </c>
      <c r="DD188" s="881"/>
      <c r="DE188" s="881"/>
      <c r="DF188" s="881"/>
      <c r="DG188" s="881"/>
      <c r="DH188" s="881"/>
      <c r="DJ188" s="881" t="s">
        <v>839</v>
      </c>
      <c r="DK188" s="881"/>
      <c r="DL188" s="881"/>
      <c r="DM188" s="881"/>
      <c r="DN188" s="881"/>
      <c r="DO188" s="881"/>
      <c r="DQ188" s="881" t="s">
        <v>839</v>
      </c>
      <c r="DR188" s="881"/>
      <c r="DS188" s="881"/>
      <c r="DT188" s="881"/>
      <c r="DU188" s="881"/>
      <c r="DV188" s="881"/>
      <c r="DW188" s="365"/>
      <c r="DX188" s="881" t="s">
        <v>839</v>
      </c>
      <c r="DY188" s="881"/>
      <c r="DZ188" s="881"/>
      <c r="EA188" s="881"/>
      <c r="EB188" s="881"/>
      <c r="EC188" s="881"/>
      <c r="ED188" s="365"/>
      <c r="EE188" s="881" t="s">
        <v>839</v>
      </c>
      <c r="EF188" s="881"/>
      <c r="EG188" s="881"/>
      <c r="EH188" s="881"/>
      <c r="EI188" s="881"/>
      <c r="EJ188" s="881"/>
      <c r="EL188" s="881" t="s">
        <v>839</v>
      </c>
      <c r="EM188" s="881"/>
      <c r="EN188" s="881"/>
      <c r="EO188" s="881"/>
      <c r="EP188" s="881"/>
      <c r="EQ188" s="881"/>
    </row>
    <row r="189" spans="1:147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X189" s="365"/>
      <c r="AY189" s="365"/>
      <c r="AZ189" s="365"/>
      <c r="BA189" s="365"/>
      <c r="BB189" s="365"/>
      <c r="BC189" s="365"/>
      <c r="BD189" s="443"/>
      <c r="BE189" s="365"/>
      <c r="BF189" s="365"/>
      <c r="BG189" s="365"/>
      <c r="BH189" s="365"/>
      <c r="BI189" s="365"/>
      <c r="BJ189" s="365"/>
      <c r="BK189" s="553"/>
      <c r="BL189" s="365"/>
      <c r="BM189" s="365"/>
      <c r="BN189" s="365"/>
      <c r="BO189" s="365"/>
      <c r="BP189" s="365"/>
      <c r="BQ189" s="365"/>
      <c r="BR189" s="365"/>
      <c r="BS189" s="365"/>
      <c r="BT189" s="365"/>
      <c r="BU189" s="365"/>
      <c r="BV189" s="365"/>
      <c r="BW189" s="365"/>
      <c r="BX189" s="365"/>
      <c r="BY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M189" s="365"/>
      <c r="CN189" s="365"/>
      <c r="CO189" s="365"/>
      <c r="CP189" s="365"/>
      <c r="CQ189" s="365"/>
      <c r="CR189" s="365"/>
      <c r="CS189" s="365"/>
      <c r="CT189" s="365"/>
      <c r="CV189" s="365"/>
      <c r="CW189" s="365"/>
      <c r="CX189" s="365"/>
      <c r="CY189" s="365"/>
      <c r="CZ189" s="365"/>
      <c r="DA189" s="365"/>
      <c r="DC189" s="365"/>
      <c r="DD189" s="365"/>
      <c r="DE189" s="365"/>
      <c r="DF189" s="365"/>
      <c r="DG189" s="365"/>
      <c r="DH189" s="365"/>
      <c r="DJ189" s="365"/>
      <c r="DK189" s="365"/>
      <c r="DL189" s="365"/>
      <c r="DM189" s="365"/>
      <c r="DN189" s="365"/>
      <c r="DO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I189" s="365"/>
      <c r="EJ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X190" s="913" t="s">
        <v>830</v>
      </c>
      <c r="AY190" s="913"/>
      <c r="AZ190" s="913"/>
      <c r="BA190" s="913"/>
      <c r="BB190" s="913"/>
      <c r="BC190" s="913"/>
      <c r="BD190" s="146"/>
      <c r="BE190" s="913" t="s">
        <v>830</v>
      </c>
      <c r="BF190" s="913"/>
      <c r="BG190" s="913"/>
      <c r="BH190" s="913"/>
      <c r="BI190" s="913"/>
      <c r="BJ190" s="913"/>
      <c r="BK190" s="555"/>
      <c r="BL190" s="913" t="s">
        <v>830</v>
      </c>
      <c r="BM190" s="913"/>
      <c r="BN190" s="913"/>
      <c r="BO190" s="913"/>
      <c r="BP190" s="913"/>
      <c r="BQ190" s="913"/>
      <c r="BR190" s="366"/>
      <c r="BS190" s="913" t="s">
        <v>830</v>
      </c>
      <c r="BT190" s="913"/>
      <c r="BU190" s="913"/>
      <c r="BV190" s="913"/>
      <c r="BW190" s="913"/>
      <c r="BX190" s="913"/>
      <c r="BY190" s="366"/>
      <c r="CA190" s="913" t="s">
        <v>830</v>
      </c>
      <c r="CB190" s="913"/>
      <c r="CC190" s="913"/>
      <c r="CD190" s="913"/>
      <c r="CE190" s="913"/>
      <c r="CF190" s="913"/>
      <c r="CG190" s="366"/>
      <c r="CH190" s="913" t="s">
        <v>830</v>
      </c>
      <c r="CI190" s="913"/>
      <c r="CJ190" s="913"/>
      <c r="CK190" s="913"/>
      <c r="CL190" s="913"/>
      <c r="CM190" s="913"/>
      <c r="CN190" s="366"/>
      <c r="CO190" s="913" t="s">
        <v>830</v>
      </c>
      <c r="CP190" s="913"/>
      <c r="CQ190" s="913"/>
      <c r="CR190" s="913"/>
      <c r="CS190" s="913"/>
      <c r="CT190" s="913"/>
      <c r="CV190" s="913" t="s">
        <v>830</v>
      </c>
      <c r="CW190" s="913"/>
      <c r="CX190" s="913"/>
      <c r="CY190" s="913"/>
      <c r="CZ190" s="913"/>
      <c r="DA190" s="913"/>
      <c r="DC190" s="913" t="s">
        <v>830</v>
      </c>
      <c r="DD190" s="913"/>
      <c r="DE190" s="913"/>
      <c r="DF190" s="913"/>
      <c r="DG190" s="913"/>
      <c r="DH190" s="913"/>
      <c r="DJ190" s="913" t="s">
        <v>830</v>
      </c>
      <c r="DK190" s="913"/>
      <c r="DL190" s="913"/>
      <c r="DM190" s="913"/>
      <c r="DN190" s="913"/>
      <c r="DO190" s="913"/>
      <c r="DQ190" s="913" t="s">
        <v>830</v>
      </c>
      <c r="DR190" s="913"/>
      <c r="DS190" s="913"/>
      <c r="DT190" s="913"/>
      <c r="DU190" s="913"/>
      <c r="DV190" s="913"/>
      <c r="DW190" s="366"/>
      <c r="DX190" s="913" t="s">
        <v>830</v>
      </c>
      <c r="DY190" s="913"/>
      <c r="DZ190" s="913"/>
      <c r="EA190" s="913"/>
      <c r="EB190" s="913"/>
      <c r="EC190" s="913"/>
      <c r="ED190" s="366"/>
      <c r="EE190" s="913" t="s">
        <v>830</v>
      </c>
      <c r="EF190" s="913"/>
      <c r="EG190" s="913"/>
      <c r="EH190" s="913"/>
      <c r="EI190" s="913"/>
      <c r="EJ190" s="913"/>
      <c r="EL190" s="913" t="s">
        <v>830</v>
      </c>
      <c r="EM190" s="913"/>
      <c r="EN190" s="913"/>
      <c r="EO190" s="913"/>
      <c r="EP190" s="913"/>
      <c r="EQ190" s="913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X191" s="368"/>
      <c r="AY191" s="880" t="s">
        <v>834</v>
      </c>
      <c r="AZ191" s="880"/>
      <c r="BA191" s="880"/>
      <c r="BB191" s="880"/>
      <c r="BC191" s="880"/>
      <c r="BD191" s="445"/>
      <c r="BE191" s="368"/>
      <c r="BF191" s="880" t="s">
        <v>834</v>
      </c>
      <c r="BG191" s="880"/>
      <c r="BH191" s="880"/>
      <c r="BI191" s="880"/>
      <c r="BJ191" s="880"/>
      <c r="BK191" s="556"/>
      <c r="BL191" s="368"/>
      <c r="BM191" s="880" t="s">
        <v>834</v>
      </c>
      <c r="BN191" s="880"/>
      <c r="BO191" s="880"/>
      <c r="BP191" s="880"/>
      <c r="BQ191" s="880"/>
      <c r="BR191" s="412"/>
      <c r="BS191" s="368"/>
      <c r="BT191" s="880" t="s">
        <v>834</v>
      </c>
      <c r="BU191" s="880"/>
      <c r="BV191" s="880"/>
      <c r="BW191" s="880"/>
      <c r="BX191" s="880"/>
      <c r="BY191" s="412"/>
      <c r="CA191" s="368"/>
      <c r="CB191" s="880" t="s">
        <v>834</v>
      </c>
      <c r="CC191" s="880"/>
      <c r="CD191" s="880"/>
      <c r="CE191" s="880"/>
      <c r="CF191" s="880"/>
      <c r="CG191" s="412"/>
      <c r="CH191" s="368"/>
      <c r="CI191" s="880" t="s">
        <v>834</v>
      </c>
      <c r="CJ191" s="880"/>
      <c r="CK191" s="880"/>
      <c r="CL191" s="880"/>
      <c r="CM191" s="880"/>
      <c r="CN191" s="412"/>
      <c r="CO191" s="368"/>
      <c r="CP191" s="880" t="s">
        <v>834</v>
      </c>
      <c r="CQ191" s="880"/>
      <c r="CR191" s="880"/>
      <c r="CS191" s="880"/>
      <c r="CT191" s="880"/>
      <c r="CV191" s="368"/>
      <c r="CW191" s="880" t="s">
        <v>834</v>
      </c>
      <c r="CX191" s="880"/>
      <c r="CY191" s="880"/>
      <c r="CZ191" s="880"/>
      <c r="DA191" s="880"/>
      <c r="DC191" s="368"/>
      <c r="DD191" s="880" t="s">
        <v>834</v>
      </c>
      <c r="DE191" s="880"/>
      <c r="DF191" s="880"/>
      <c r="DG191" s="880"/>
      <c r="DH191" s="880"/>
      <c r="DJ191" s="368"/>
      <c r="DK191" s="880" t="s">
        <v>834</v>
      </c>
      <c r="DL191" s="880"/>
      <c r="DM191" s="880"/>
      <c r="DN191" s="880"/>
      <c r="DO191" s="880"/>
      <c r="DQ191" s="368"/>
      <c r="DR191" s="880" t="s">
        <v>834</v>
      </c>
      <c r="DS191" s="880"/>
      <c r="DT191" s="880"/>
      <c r="DU191" s="880"/>
      <c r="DV191" s="880"/>
      <c r="DW191" s="412"/>
      <c r="DX191" s="368"/>
      <c r="DY191" s="880" t="s">
        <v>834</v>
      </c>
      <c r="DZ191" s="880"/>
      <c r="EA191" s="880"/>
      <c r="EB191" s="880"/>
      <c r="EC191" s="880"/>
      <c r="ED191" s="412"/>
      <c r="EE191" s="368"/>
      <c r="EF191" s="880" t="s">
        <v>834</v>
      </c>
      <c r="EG191" s="880"/>
      <c r="EH191" s="880"/>
      <c r="EI191" s="880"/>
      <c r="EJ191" s="880"/>
      <c r="EL191" s="368"/>
      <c r="EM191" s="880" t="s">
        <v>834</v>
      </c>
      <c r="EN191" s="880"/>
      <c r="EO191" s="880"/>
      <c r="EP191" s="880"/>
      <c r="EQ191" s="880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X192" s="366"/>
      <c r="AY192" s="880" t="s">
        <v>836</v>
      </c>
      <c r="AZ192" s="880"/>
      <c r="BA192" s="880"/>
      <c r="BB192" s="880"/>
      <c r="BC192" s="880"/>
      <c r="BD192" s="445"/>
      <c r="BE192" s="366"/>
      <c r="BF192" s="880" t="s">
        <v>836</v>
      </c>
      <c r="BG192" s="880"/>
      <c r="BH192" s="880"/>
      <c r="BI192" s="880"/>
      <c r="BJ192" s="880"/>
      <c r="BK192" s="556"/>
      <c r="BL192" s="366"/>
      <c r="BM192" s="880" t="s">
        <v>836</v>
      </c>
      <c r="BN192" s="880"/>
      <c r="BO192" s="880"/>
      <c r="BP192" s="880"/>
      <c r="BQ192" s="880"/>
      <c r="BR192" s="412"/>
      <c r="BS192" s="366"/>
      <c r="BT192" s="880" t="s">
        <v>836</v>
      </c>
      <c r="BU192" s="880"/>
      <c r="BV192" s="880"/>
      <c r="BW192" s="880"/>
      <c r="BX192" s="880"/>
      <c r="BY192" s="412"/>
      <c r="CA192" s="366"/>
      <c r="CB192" s="880" t="s">
        <v>836</v>
      </c>
      <c r="CC192" s="880"/>
      <c r="CD192" s="880"/>
      <c r="CE192" s="880"/>
      <c r="CF192" s="880"/>
      <c r="CG192" s="412"/>
      <c r="CH192" s="366"/>
      <c r="CI192" s="880" t="s">
        <v>836</v>
      </c>
      <c r="CJ192" s="880"/>
      <c r="CK192" s="880"/>
      <c r="CL192" s="880"/>
      <c r="CM192" s="880"/>
      <c r="CN192" s="412"/>
      <c r="CO192" s="366"/>
      <c r="CP192" s="880" t="s">
        <v>836</v>
      </c>
      <c r="CQ192" s="880"/>
      <c r="CR192" s="880"/>
      <c r="CS192" s="880"/>
      <c r="CT192" s="880"/>
      <c r="CV192" s="366"/>
      <c r="CW192" s="880" t="s">
        <v>836</v>
      </c>
      <c r="CX192" s="880"/>
      <c r="CY192" s="880"/>
      <c r="CZ192" s="880"/>
      <c r="DA192" s="880"/>
      <c r="DC192" s="366"/>
      <c r="DD192" s="880" t="s">
        <v>836</v>
      </c>
      <c r="DE192" s="880"/>
      <c r="DF192" s="880"/>
      <c r="DG192" s="880"/>
      <c r="DH192" s="880"/>
      <c r="DJ192" s="366"/>
      <c r="DK192" s="880" t="s">
        <v>836</v>
      </c>
      <c r="DL192" s="880"/>
      <c r="DM192" s="880"/>
      <c r="DN192" s="880"/>
      <c r="DO192" s="880"/>
      <c r="DQ192" s="366"/>
      <c r="DR192" s="880" t="s">
        <v>836</v>
      </c>
      <c r="DS192" s="880"/>
      <c r="DT192" s="880"/>
      <c r="DU192" s="880"/>
      <c r="DV192" s="880"/>
      <c r="DW192" s="412"/>
      <c r="DX192" s="366"/>
      <c r="DY192" s="880" t="s">
        <v>836</v>
      </c>
      <c r="DZ192" s="880"/>
      <c r="EA192" s="880"/>
      <c r="EB192" s="880"/>
      <c r="EC192" s="880"/>
      <c r="ED192" s="412"/>
      <c r="EE192" s="366"/>
      <c r="EF192" s="880" t="s">
        <v>836</v>
      </c>
      <c r="EG192" s="880"/>
      <c r="EH192" s="880"/>
      <c r="EI192" s="880"/>
      <c r="EJ192" s="880"/>
      <c r="EL192" s="366"/>
      <c r="EM192" s="880" t="s">
        <v>836</v>
      </c>
      <c r="EN192" s="880"/>
      <c r="EO192" s="880"/>
      <c r="EP192" s="880"/>
      <c r="EQ192" s="880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X193" s="366"/>
      <c r="AY193" s="880" t="s">
        <v>837</v>
      </c>
      <c r="AZ193" s="880"/>
      <c r="BA193" s="880"/>
      <c r="BB193" s="880"/>
      <c r="BC193" s="880"/>
      <c r="BD193" s="445"/>
      <c r="BE193" s="366"/>
      <c r="BF193" s="880" t="s">
        <v>837</v>
      </c>
      <c r="BG193" s="880"/>
      <c r="BH193" s="880"/>
      <c r="BI193" s="880"/>
      <c r="BJ193" s="880"/>
      <c r="BK193" s="556"/>
      <c r="BL193" s="366"/>
      <c r="BM193" s="880" t="s">
        <v>837</v>
      </c>
      <c r="BN193" s="880"/>
      <c r="BO193" s="880"/>
      <c r="BP193" s="880"/>
      <c r="BQ193" s="880"/>
      <c r="BR193" s="412"/>
      <c r="BS193" s="366"/>
      <c r="BT193" s="880" t="s">
        <v>837</v>
      </c>
      <c r="BU193" s="880"/>
      <c r="BV193" s="880"/>
      <c r="BW193" s="880"/>
      <c r="BX193" s="880"/>
      <c r="BY193" s="412"/>
      <c r="CA193" s="366"/>
      <c r="CB193" s="880" t="s">
        <v>837</v>
      </c>
      <c r="CC193" s="880"/>
      <c r="CD193" s="880"/>
      <c r="CE193" s="880"/>
      <c r="CF193" s="880"/>
      <c r="CG193" s="412"/>
      <c r="CH193" s="366"/>
      <c r="CI193" s="880" t="s">
        <v>837</v>
      </c>
      <c r="CJ193" s="880"/>
      <c r="CK193" s="880"/>
      <c r="CL193" s="880"/>
      <c r="CM193" s="880"/>
      <c r="CN193" s="412"/>
      <c r="CO193" s="366"/>
      <c r="CP193" s="880" t="s">
        <v>837</v>
      </c>
      <c r="CQ193" s="880"/>
      <c r="CR193" s="880"/>
      <c r="CS193" s="880"/>
      <c r="CT193" s="880"/>
      <c r="CV193" s="366"/>
      <c r="CW193" s="880" t="s">
        <v>837</v>
      </c>
      <c r="CX193" s="880"/>
      <c r="CY193" s="880"/>
      <c r="CZ193" s="880"/>
      <c r="DA193" s="880"/>
      <c r="DC193" s="366"/>
      <c r="DD193" s="880" t="s">
        <v>837</v>
      </c>
      <c r="DE193" s="880"/>
      <c r="DF193" s="880"/>
      <c r="DG193" s="880"/>
      <c r="DH193" s="880"/>
      <c r="DJ193" s="366"/>
      <c r="DK193" s="880" t="s">
        <v>837</v>
      </c>
      <c r="DL193" s="880"/>
      <c r="DM193" s="880"/>
      <c r="DN193" s="880"/>
      <c r="DO193" s="880"/>
      <c r="DQ193" s="366"/>
      <c r="DR193" s="880" t="s">
        <v>837</v>
      </c>
      <c r="DS193" s="880"/>
      <c r="DT193" s="880"/>
      <c r="DU193" s="880"/>
      <c r="DV193" s="880"/>
      <c r="DW193" s="412"/>
      <c r="DX193" s="366"/>
      <c r="DY193" s="880" t="s">
        <v>837</v>
      </c>
      <c r="DZ193" s="880"/>
      <c r="EA193" s="880"/>
      <c r="EB193" s="880"/>
      <c r="EC193" s="880"/>
      <c r="ED193" s="412"/>
      <c r="EE193" s="366"/>
      <c r="EF193" s="880" t="s">
        <v>837</v>
      </c>
      <c r="EG193" s="880"/>
      <c r="EH193" s="880"/>
      <c r="EI193" s="880"/>
      <c r="EJ193" s="880"/>
      <c r="EL193" s="366"/>
      <c r="EM193" s="880" t="s">
        <v>837</v>
      </c>
      <c r="EN193" s="880"/>
      <c r="EO193" s="880"/>
      <c r="EP193" s="880"/>
      <c r="EQ193" s="880"/>
    </row>
    <row r="194" spans="1:147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X194" s="366"/>
      <c r="AY194" s="880" t="s">
        <v>838</v>
      </c>
      <c r="AZ194" s="880"/>
      <c r="BA194" s="880"/>
      <c r="BB194" s="880"/>
      <c r="BC194" s="880"/>
      <c r="BD194" s="445"/>
      <c r="BE194" s="366"/>
      <c r="BF194" s="880" t="s">
        <v>838</v>
      </c>
      <c r="BG194" s="880"/>
      <c r="BH194" s="880"/>
      <c r="BI194" s="880"/>
      <c r="BJ194" s="880"/>
      <c r="BK194" s="556"/>
      <c r="BL194" s="366"/>
      <c r="BM194" s="880" t="s">
        <v>838</v>
      </c>
      <c r="BN194" s="880"/>
      <c r="BO194" s="880"/>
      <c r="BP194" s="880"/>
      <c r="BQ194" s="880"/>
      <c r="BR194" s="412"/>
      <c r="BS194" s="366"/>
      <c r="BT194" s="880" t="s">
        <v>838</v>
      </c>
      <c r="BU194" s="880"/>
      <c r="BV194" s="880"/>
      <c r="BW194" s="880"/>
      <c r="BX194" s="880"/>
      <c r="BY194" s="412"/>
      <c r="CA194" s="366"/>
      <c r="CB194" s="880" t="s">
        <v>838</v>
      </c>
      <c r="CC194" s="880"/>
      <c r="CD194" s="880"/>
      <c r="CE194" s="880"/>
      <c r="CF194" s="880"/>
      <c r="CG194" s="412"/>
      <c r="CH194" s="366"/>
      <c r="CI194" s="880" t="s">
        <v>838</v>
      </c>
      <c r="CJ194" s="880"/>
      <c r="CK194" s="880"/>
      <c r="CL194" s="880"/>
      <c r="CM194" s="880"/>
      <c r="CN194" s="412"/>
      <c r="CO194" s="366"/>
      <c r="CP194" s="880" t="s">
        <v>838</v>
      </c>
      <c r="CQ194" s="880"/>
      <c r="CR194" s="880"/>
      <c r="CS194" s="880"/>
      <c r="CT194" s="880"/>
      <c r="CV194" s="366"/>
      <c r="CW194" s="880" t="s">
        <v>838</v>
      </c>
      <c r="CX194" s="880"/>
      <c r="CY194" s="880"/>
      <c r="CZ194" s="880"/>
      <c r="DA194" s="880"/>
      <c r="DC194" s="366"/>
      <c r="DD194" s="880" t="s">
        <v>838</v>
      </c>
      <c r="DE194" s="880"/>
      <c r="DF194" s="880"/>
      <c r="DG194" s="880"/>
      <c r="DH194" s="880"/>
      <c r="DJ194" s="366"/>
      <c r="DK194" s="880" t="s">
        <v>838</v>
      </c>
      <c r="DL194" s="880"/>
      <c r="DM194" s="880"/>
      <c r="DN194" s="880"/>
      <c r="DO194" s="880"/>
      <c r="DQ194" s="366"/>
      <c r="DR194" s="880" t="s">
        <v>838</v>
      </c>
      <c r="DS194" s="880"/>
      <c r="DT194" s="880"/>
      <c r="DU194" s="880"/>
      <c r="DV194" s="880"/>
      <c r="DW194" s="412"/>
      <c r="DX194" s="366"/>
      <c r="DY194" s="880" t="s">
        <v>838</v>
      </c>
      <c r="DZ194" s="880"/>
      <c r="EA194" s="880"/>
      <c r="EB194" s="880"/>
      <c r="EC194" s="880"/>
      <c r="ED194" s="412"/>
      <c r="EE194" s="366"/>
      <c r="EF194" s="880" t="s">
        <v>838</v>
      </c>
      <c r="EG194" s="880"/>
      <c r="EH194" s="880"/>
      <c r="EI194" s="880"/>
      <c r="EJ194" s="880"/>
      <c r="EL194" s="366"/>
      <c r="EM194" s="880" t="s">
        <v>838</v>
      </c>
      <c r="EN194" s="880"/>
      <c r="EO194" s="880"/>
      <c r="EP194" s="880"/>
      <c r="EQ194" s="880"/>
    </row>
    <row r="195" spans="1:147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X195" s="366"/>
      <c r="AY195" s="366"/>
      <c r="AZ195" s="366"/>
      <c r="BA195" s="366"/>
      <c r="BB195" s="366"/>
      <c r="BC195" s="369"/>
      <c r="BD195" s="446"/>
      <c r="BE195" s="366"/>
      <c r="BF195" s="366"/>
      <c r="BG195" s="366"/>
      <c r="BH195" s="366"/>
      <c r="BI195" s="366"/>
      <c r="BJ195" s="369"/>
      <c r="BK195" s="557"/>
      <c r="BL195" s="366"/>
      <c r="BM195" s="366"/>
      <c r="BN195" s="366"/>
      <c r="BO195" s="366"/>
      <c r="BP195" s="366"/>
      <c r="BQ195" s="369"/>
      <c r="BR195" s="369"/>
      <c r="BS195" s="366"/>
      <c r="BT195" s="366"/>
      <c r="BU195" s="366"/>
      <c r="BV195" s="366"/>
      <c r="BW195" s="366"/>
      <c r="BX195" s="369"/>
      <c r="BY195" s="369"/>
      <c r="CA195" s="366"/>
      <c r="CB195" s="366"/>
      <c r="CC195" s="366"/>
      <c r="CD195" s="366"/>
      <c r="CE195" s="366"/>
      <c r="CF195" s="369"/>
      <c r="CG195" s="369"/>
      <c r="CH195" s="366"/>
      <c r="CI195" s="366"/>
      <c r="CJ195" s="366"/>
      <c r="CK195" s="366"/>
      <c r="CL195" s="366"/>
      <c r="CM195" s="369"/>
      <c r="CN195" s="369"/>
      <c r="CO195" s="366"/>
      <c r="CP195" s="366"/>
      <c r="CQ195" s="366"/>
      <c r="CR195" s="366"/>
      <c r="CS195" s="366"/>
      <c r="CT195" s="369"/>
      <c r="CV195" s="366"/>
      <c r="CW195" s="366"/>
      <c r="CX195" s="366"/>
      <c r="CY195" s="366"/>
      <c r="CZ195" s="366"/>
      <c r="DA195" s="369"/>
      <c r="DC195" s="366"/>
      <c r="DD195" s="366"/>
      <c r="DE195" s="366"/>
      <c r="DF195" s="366"/>
      <c r="DG195" s="366"/>
      <c r="DH195" s="369"/>
      <c r="DJ195" s="366"/>
      <c r="DK195" s="366"/>
      <c r="DL195" s="366"/>
      <c r="DM195" s="366"/>
      <c r="DN195" s="366"/>
      <c r="DO195" s="369"/>
      <c r="DQ195" s="366"/>
      <c r="DR195" s="366"/>
      <c r="DS195" s="366"/>
      <c r="DT195" s="366"/>
      <c r="DU195" s="366"/>
      <c r="DV195" s="369"/>
      <c r="DW195" s="369"/>
      <c r="DX195" s="366"/>
      <c r="DY195" s="366"/>
      <c r="DZ195" s="366"/>
      <c r="EA195" s="366"/>
      <c r="EB195" s="366"/>
      <c r="EC195" s="369"/>
      <c r="ED195" s="369"/>
      <c r="EE195" s="366"/>
      <c r="EF195" s="366"/>
      <c r="EG195" s="366"/>
      <c r="EH195" s="366"/>
      <c r="EI195" s="366"/>
      <c r="EJ195" s="369"/>
      <c r="EL195" s="366"/>
      <c r="EM195" s="366"/>
      <c r="EN195" s="366"/>
      <c r="EO195" s="366"/>
      <c r="EP195" s="366"/>
      <c r="EQ195" s="369"/>
    </row>
    <row r="196" spans="1:147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X196" s="881" t="s">
        <v>835</v>
      </c>
      <c r="AY196" s="881"/>
      <c r="AZ196" s="881"/>
      <c r="BA196" s="881"/>
      <c r="BB196" s="881"/>
      <c r="BC196" s="881"/>
      <c r="BD196" s="443"/>
      <c r="BE196" s="881" t="s">
        <v>835</v>
      </c>
      <c r="BF196" s="881"/>
      <c r="BG196" s="881"/>
      <c r="BH196" s="881"/>
      <c r="BI196" s="881"/>
      <c r="BJ196" s="881"/>
      <c r="BK196" s="553"/>
      <c r="BL196" s="881" t="s">
        <v>835</v>
      </c>
      <c r="BM196" s="881"/>
      <c r="BN196" s="881"/>
      <c r="BO196" s="881"/>
      <c r="BP196" s="881"/>
      <c r="BQ196" s="881"/>
      <c r="BR196" s="365"/>
      <c r="BS196" s="881" t="s">
        <v>835</v>
      </c>
      <c r="BT196" s="881"/>
      <c r="BU196" s="881"/>
      <c r="BV196" s="881"/>
      <c r="BW196" s="881"/>
      <c r="BX196" s="881"/>
      <c r="BY196" s="365"/>
      <c r="CA196" s="881" t="s">
        <v>835</v>
      </c>
      <c r="CB196" s="881"/>
      <c r="CC196" s="881"/>
      <c r="CD196" s="881"/>
      <c r="CE196" s="881"/>
      <c r="CF196" s="881"/>
      <c r="CG196" s="365"/>
      <c r="CH196" s="881" t="s">
        <v>835</v>
      </c>
      <c r="CI196" s="881"/>
      <c r="CJ196" s="881"/>
      <c r="CK196" s="881"/>
      <c r="CL196" s="881"/>
      <c r="CM196" s="881"/>
      <c r="CN196" s="365"/>
      <c r="CO196" s="881" t="s">
        <v>835</v>
      </c>
      <c r="CP196" s="881"/>
      <c r="CQ196" s="881"/>
      <c r="CR196" s="881"/>
      <c r="CS196" s="881"/>
      <c r="CT196" s="881"/>
      <c r="CV196" s="881" t="s">
        <v>835</v>
      </c>
      <c r="CW196" s="881"/>
      <c r="CX196" s="881"/>
      <c r="CY196" s="881"/>
      <c r="CZ196" s="881"/>
      <c r="DA196" s="881"/>
      <c r="DC196" s="881" t="s">
        <v>835</v>
      </c>
      <c r="DD196" s="881"/>
      <c r="DE196" s="881"/>
      <c r="DF196" s="881"/>
      <c r="DG196" s="881"/>
      <c r="DH196" s="881"/>
      <c r="DJ196" s="881" t="s">
        <v>835</v>
      </c>
      <c r="DK196" s="881"/>
      <c r="DL196" s="881"/>
      <c r="DM196" s="881"/>
      <c r="DN196" s="881"/>
      <c r="DO196" s="881"/>
      <c r="DQ196" s="881" t="s">
        <v>835</v>
      </c>
      <c r="DR196" s="881"/>
      <c r="DS196" s="881"/>
      <c r="DT196" s="881"/>
      <c r="DU196" s="881"/>
      <c r="DV196" s="881"/>
      <c r="DW196" s="365"/>
      <c r="DX196" s="881" t="s">
        <v>835</v>
      </c>
      <c r="DY196" s="881"/>
      <c r="DZ196" s="881"/>
      <c r="EA196" s="881"/>
      <c r="EB196" s="881"/>
      <c r="EC196" s="881"/>
      <c r="ED196" s="365"/>
      <c r="EE196" s="881" t="s">
        <v>835</v>
      </c>
      <c r="EF196" s="881"/>
      <c r="EG196" s="881"/>
      <c r="EH196" s="881"/>
      <c r="EI196" s="881"/>
      <c r="EJ196" s="881"/>
      <c r="EL196" s="881" t="s">
        <v>835</v>
      </c>
      <c r="EM196" s="881"/>
      <c r="EN196" s="881"/>
      <c r="EO196" s="881"/>
      <c r="EP196" s="881"/>
      <c r="EQ196" s="881"/>
    </row>
    <row r="197" spans="1:147" x14ac:dyDescent="0.2">
      <c r="C197" s="46"/>
      <c r="J197" s="46"/>
      <c r="Q197" s="46"/>
      <c r="X197" s="46"/>
      <c r="AE197" s="46"/>
      <c r="AL197" s="46"/>
      <c r="AS197" s="46"/>
      <c r="AZ197" s="46"/>
      <c r="BE197" s="34"/>
      <c r="BF197" s="34"/>
      <c r="BG197" s="46"/>
      <c r="BH197" s="34"/>
      <c r="BI197" s="34"/>
      <c r="BJ197" s="35"/>
      <c r="BK197" s="540"/>
      <c r="BL197" s="540"/>
      <c r="BM197" s="540"/>
      <c r="BN197" s="540"/>
      <c r="BO197" s="540"/>
      <c r="BP197" s="540"/>
      <c r="BQ197" s="540"/>
      <c r="BR197" s="540"/>
      <c r="BS197" s="540"/>
      <c r="BT197" s="540"/>
      <c r="BU197" s="540"/>
      <c r="BV197" s="540"/>
      <c r="BW197" s="540"/>
      <c r="BX197" s="540"/>
      <c r="BY197" s="540"/>
      <c r="CA197" s="34"/>
      <c r="CB197" s="34"/>
      <c r="CC197" s="46"/>
      <c r="CD197" s="34"/>
      <c r="CE197" s="34"/>
      <c r="CF197" s="35"/>
      <c r="CG197" s="35"/>
      <c r="CH197" s="540"/>
      <c r="CI197" s="540"/>
      <c r="CJ197" s="540"/>
      <c r="CK197" s="540"/>
      <c r="CL197" s="540"/>
      <c r="CM197" s="540"/>
      <c r="CN197" s="540"/>
      <c r="CO197" s="540"/>
      <c r="CP197" s="540"/>
      <c r="CQ197" s="540"/>
      <c r="CR197" s="540"/>
      <c r="CS197" s="540"/>
      <c r="CT197" s="540"/>
    </row>
    <row r="198" spans="1:147" x14ac:dyDescent="0.2">
      <c r="BE198" s="34"/>
      <c r="BF198" s="34"/>
      <c r="BG198" s="34"/>
      <c r="BH198" s="34"/>
      <c r="BI198" s="34"/>
      <c r="BJ198" s="35"/>
      <c r="CA198" s="34"/>
      <c r="CB198" s="34"/>
      <c r="CC198" s="34"/>
      <c r="CD198" s="34"/>
      <c r="CE198" s="34"/>
      <c r="CF198" s="35"/>
      <c r="CG198" s="35"/>
    </row>
  </sheetData>
  <mergeCells count="3004">
    <mergeCell ref="EF191:EJ191"/>
    <mergeCell ref="EF192:EJ192"/>
    <mergeCell ref="EF193:EJ193"/>
    <mergeCell ref="EF194:EJ194"/>
    <mergeCell ref="EE196:EJ196"/>
    <mergeCell ref="EE176:EJ176"/>
    <mergeCell ref="EE178:EG178"/>
    <mergeCell ref="EH178:EJ178"/>
    <mergeCell ref="EE179:EG179"/>
    <mergeCell ref="EH179:EJ179"/>
    <mergeCell ref="EE180:EG180"/>
    <mergeCell ref="EH180:EJ180"/>
    <mergeCell ref="EE181:EG181"/>
    <mergeCell ref="EH181:EJ181"/>
    <mergeCell ref="EE182:EG182"/>
    <mergeCell ref="EH182:EJ182"/>
    <mergeCell ref="EE183:EG183"/>
    <mergeCell ref="EE184:EG184"/>
    <mergeCell ref="EE185:EJ185"/>
    <mergeCell ref="EE187:EJ187"/>
    <mergeCell ref="EE188:EJ188"/>
    <mergeCell ref="EE190:EJ190"/>
    <mergeCell ref="EF154:EH154"/>
    <mergeCell ref="EF155:EH155"/>
    <mergeCell ref="EF156:EH156"/>
    <mergeCell ref="EF157:EH157"/>
    <mergeCell ref="EF158:EH158"/>
    <mergeCell ref="EE159:EI159"/>
    <mergeCell ref="EE164:EJ164"/>
    <mergeCell ref="EE165:EI165"/>
    <mergeCell ref="EF166:EI166"/>
    <mergeCell ref="EF167:EI167"/>
    <mergeCell ref="EF168:EI168"/>
    <mergeCell ref="EF169:EI169"/>
    <mergeCell ref="EF170:EI170"/>
    <mergeCell ref="EE171:EI171"/>
    <mergeCell ref="EF172:EI172"/>
    <mergeCell ref="EE173:EI173"/>
    <mergeCell ref="EE174:EI174"/>
    <mergeCell ref="EF129:EJ129"/>
    <mergeCell ref="EE131:EJ131"/>
    <mergeCell ref="EF133:EI133"/>
    <mergeCell ref="EF134:EI134"/>
    <mergeCell ref="EF135:EI135"/>
    <mergeCell ref="EE136:EI136"/>
    <mergeCell ref="EE139:EJ139"/>
    <mergeCell ref="EF141:EI141"/>
    <mergeCell ref="EF142:EI142"/>
    <mergeCell ref="EF143:EI143"/>
    <mergeCell ref="EF144:EI144"/>
    <mergeCell ref="EF145:EI145"/>
    <mergeCell ref="EE146:EI146"/>
    <mergeCell ref="EE149:EJ149"/>
    <mergeCell ref="EF151:EH151"/>
    <mergeCell ref="EF152:EH152"/>
    <mergeCell ref="EF153:EH153"/>
    <mergeCell ref="EE106:EH106"/>
    <mergeCell ref="EE109:EJ109"/>
    <mergeCell ref="EE111:EJ111"/>
    <mergeCell ref="EF113:EH113"/>
    <mergeCell ref="EF114:EH114"/>
    <mergeCell ref="EF115:EH115"/>
    <mergeCell ref="EF116:EH116"/>
    <mergeCell ref="EF117:EH117"/>
    <mergeCell ref="EF118:EH118"/>
    <mergeCell ref="EF119:EH119"/>
    <mergeCell ref="EF120:EH120"/>
    <mergeCell ref="EF121:EJ121"/>
    <mergeCell ref="EF122:EJ122"/>
    <mergeCell ref="EE124:EJ124"/>
    <mergeCell ref="EF126:EH126"/>
    <mergeCell ref="EF127:EH127"/>
    <mergeCell ref="EE128:EH128"/>
    <mergeCell ref="EF85:EJ85"/>
    <mergeCell ref="EF86:EJ86"/>
    <mergeCell ref="EF87:EJ87"/>
    <mergeCell ref="EE89:EJ89"/>
    <mergeCell ref="EE90:EI90"/>
    <mergeCell ref="EF91:EI91"/>
    <mergeCell ref="EF92:EI92"/>
    <mergeCell ref="EF93:EI93"/>
    <mergeCell ref="EE94:EI94"/>
    <mergeCell ref="EE97:EJ97"/>
    <mergeCell ref="EF99:EH99"/>
    <mergeCell ref="EF100:EH100"/>
    <mergeCell ref="EF101:EH101"/>
    <mergeCell ref="EF102:EH102"/>
    <mergeCell ref="EF103:EH103"/>
    <mergeCell ref="EF104:EH104"/>
    <mergeCell ref="EF105:EH105"/>
    <mergeCell ref="EF65:EH65"/>
    <mergeCell ref="EF66:EH66"/>
    <mergeCell ref="EF67:EH67"/>
    <mergeCell ref="EF68:EH68"/>
    <mergeCell ref="EF69:EH69"/>
    <mergeCell ref="EE70:EH70"/>
    <mergeCell ref="EF71:EJ71"/>
    <mergeCell ref="EF72:EJ72"/>
    <mergeCell ref="EE74:EJ74"/>
    <mergeCell ref="EF76:EG76"/>
    <mergeCell ref="EF77:EG77"/>
    <mergeCell ref="EF78:EG78"/>
    <mergeCell ref="EF80:EI80"/>
    <mergeCell ref="EF81:EI81"/>
    <mergeCell ref="EF82:EI82"/>
    <mergeCell ref="EF83:EI83"/>
    <mergeCell ref="EE84:EI84"/>
    <mergeCell ref="EE44:EI44"/>
    <mergeCell ref="EF45:EJ45"/>
    <mergeCell ref="EF47:EJ47"/>
    <mergeCell ref="EE49:EJ49"/>
    <mergeCell ref="EE51:EJ51"/>
    <mergeCell ref="EF52:EH52"/>
    <mergeCell ref="EF53:EH53"/>
    <mergeCell ref="EF54:EH54"/>
    <mergeCell ref="EF55:EH55"/>
    <mergeCell ref="EF56:EH56"/>
    <mergeCell ref="EE57:EH57"/>
    <mergeCell ref="EF58:EJ58"/>
    <mergeCell ref="EE60:EJ60"/>
    <mergeCell ref="EF61:EH61"/>
    <mergeCell ref="EF62:EH62"/>
    <mergeCell ref="EF63:EH63"/>
    <mergeCell ref="EF64:EH64"/>
    <mergeCell ref="EE6:EJ6"/>
    <mergeCell ref="EG9:EJ9"/>
    <mergeCell ref="EG10:EJ10"/>
    <mergeCell ref="EG11:EJ11"/>
    <mergeCell ref="EE13:EJ13"/>
    <mergeCell ref="EE19:EJ19"/>
    <mergeCell ref="EE20:EG20"/>
    <mergeCell ref="EH20:EI20"/>
    <mergeCell ref="EE21:EG21"/>
    <mergeCell ref="EH21:EI21"/>
    <mergeCell ref="EH30:EI30"/>
    <mergeCell ref="EF35:EJ35"/>
    <mergeCell ref="EF37:EH37"/>
    <mergeCell ref="EF38:EH38"/>
    <mergeCell ref="EF39:EH39"/>
    <mergeCell ref="EF40:EH40"/>
    <mergeCell ref="EF41:EH41"/>
    <mergeCell ref="EI41:EI42"/>
    <mergeCell ref="EF42:EH42"/>
    <mergeCell ref="EM191:EQ191"/>
    <mergeCell ref="EM192:EQ192"/>
    <mergeCell ref="EM193:EQ193"/>
    <mergeCell ref="EM194:EQ194"/>
    <mergeCell ref="EL196:EQ196"/>
    <mergeCell ref="EL176:EQ176"/>
    <mergeCell ref="EL178:EN178"/>
    <mergeCell ref="EO178:EQ178"/>
    <mergeCell ref="EL179:EN179"/>
    <mergeCell ref="EO179:EQ179"/>
    <mergeCell ref="EL180:EN180"/>
    <mergeCell ref="EO180:EQ180"/>
    <mergeCell ref="EL181:EN181"/>
    <mergeCell ref="EO181:EQ181"/>
    <mergeCell ref="EL182:EN182"/>
    <mergeCell ref="EO182:EQ182"/>
    <mergeCell ref="EL183:EN183"/>
    <mergeCell ref="EL184:EN184"/>
    <mergeCell ref="EL185:EQ185"/>
    <mergeCell ref="EL187:EQ187"/>
    <mergeCell ref="EL188:EQ188"/>
    <mergeCell ref="EL190:EQ190"/>
    <mergeCell ref="EM154:EO154"/>
    <mergeCell ref="EM155:EO155"/>
    <mergeCell ref="EM156:EO156"/>
    <mergeCell ref="EM157:EO157"/>
    <mergeCell ref="EM158:EO158"/>
    <mergeCell ref="EL159:EP159"/>
    <mergeCell ref="EL164:EQ164"/>
    <mergeCell ref="EL165:EP165"/>
    <mergeCell ref="EM166:EP166"/>
    <mergeCell ref="EM167:EP167"/>
    <mergeCell ref="EM168:EP168"/>
    <mergeCell ref="EM169:EP169"/>
    <mergeCell ref="EM170:EP170"/>
    <mergeCell ref="EL171:EP171"/>
    <mergeCell ref="EM172:EP172"/>
    <mergeCell ref="EL173:EP173"/>
    <mergeCell ref="EL174:EP174"/>
    <mergeCell ref="EM129:EQ129"/>
    <mergeCell ref="EL131:EQ131"/>
    <mergeCell ref="EM133:EP133"/>
    <mergeCell ref="EM134:EP134"/>
    <mergeCell ref="EM135:EP135"/>
    <mergeCell ref="EL136:EP136"/>
    <mergeCell ref="EL139:EQ139"/>
    <mergeCell ref="EM141:EP141"/>
    <mergeCell ref="EM142:EP142"/>
    <mergeCell ref="EM143:EP143"/>
    <mergeCell ref="EM144:EP144"/>
    <mergeCell ref="EM145:EP145"/>
    <mergeCell ref="EL146:EP146"/>
    <mergeCell ref="EL149:EQ149"/>
    <mergeCell ref="EM151:EO151"/>
    <mergeCell ref="EM152:EO152"/>
    <mergeCell ref="EM153:EO153"/>
    <mergeCell ref="EL106:EO106"/>
    <mergeCell ref="EL109:EQ109"/>
    <mergeCell ref="EL111:EQ111"/>
    <mergeCell ref="EM113:EO113"/>
    <mergeCell ref="EM114:EO114"/>
    <mergeCell ref="EM115:EO115"/>
    <mergeCell ref="EM116:EO116"/>
    <mergeCell ref="EM117:EO117"/>
    <mergeCell ref="EM118:EO118"/>
    <mergeCell ref="EM119:EO119"/>
    <mergeCell ref="EM120:EO120"/>
    <mergeCell ref="EM121:EQ121"/>
    <mergeCell ref="EM122:EQ122"/>
    <mergeCell ref="EL124:EQ124"/>
    <mergeCell ref="EM126:EO126"/>
    <mergeCell ref="EM127:EO127"/>
    <mergeCell ref="EL128:EO128"/>
    <mergeCell ref="EM85:EQ85"/>
    <mergeCell ref="EM86:EQ86"/>
    <mergeCell ref="EM87:EQ87"/>
    <mergeCell ref="EL89:EQ89"/>
    <mergeCell ref="EL90:EP90"/>
    <mergeCell ref="EM91:EP91"/>
    <mergeCell ref="EM92:EP92"/>
    <mergeCell ref="EM93:EP93"/>
    <mergeCell ref="EL94:EP94"/>
    <mergeCell ref="EL97:EQ97"/>
    <mergeCell ref="EM99:EO99"/>
    <mergeCell ref="EM100:EO100"/>
    <mergeCell ref="EM101:EO101"/>
    <mergeCell ref="EM102:EO102"/>
    <mergeCell ref="EM103:EO103"/>
    <mergeCell ref="EM104:EO104"/>
    <mergeCell ref="EM105:EO105"/>
    <mergeCell ref="EM65:EO65"/>
    <mergeCell ref="EM66:EO66"/>
    <mergeCell ref="EM67:EO67"/>
    <mergeCell ref="EM68:EO68"/>
    <mergeCell ref="EM69:EO69"/>
    <mergeCell ref="EL70:EO70"/>
    <mergeCell ref="EM71:EQ71"/>
    <mergeCell ref="EM72:EQ72"/>
    <mergeCell ref="EL74:EQ74"/>
    <mergeCell ref="EM76:EN76"/>
    <mergeCell ref="EM77:EN77"/>
    <mergeCell ref="EM78:EN78"/>
    <mergeCell ref="EM80:EP80"/>
    <mergeCell ref="EM81:EP81"/>
    <mergeCell ref="EM82:EP82"/>
    <mergeCell ref="EM83:EP83"/>
    <mergeCell ref="EL84:EP84"/>
    <mergeCell ref="EL44:EP44"/>
    <mergeCell ref="EM45:EQ45"/>
    <mergeCell ref="EM47:EQ47"/>
    <mergeCell ref="EL49:EQ49"/>
    <mergeCell ref="EL51:EQ51"/>
    <mergeCell ref="EM52:EO52"/>
    <mergeCell ref="EM53:EO53"/>
    <mergeCell ref="EM54:EO54"/>
    <mergeCell ref="EM55:EO55"/>
    <mergeCell ref="EM56:EO56"/>
    <mergeCell ref="EL57:EO57"/>
    <mergeCell ref="EM58:EQ58"/>
    <mergeCell ref="EL60:EQ60"/>
    <mergeCell ref="EM61:EO61"/>
    <mergeCell ref="EM62:EO62"/>
    <mergeCell ref="EM63:EO63"/>
    <mergeCell ref="EM64:EO64"/>
    <mergeCell ref="EL6:EQ6"/>
    <mergeCell ref="EN9:EQ9"/>
    <mergeCell ref="EN10:EQ10"/>
    <mergeCell ref="EN11:EQ11"/>
    <mergeCell ref="EL13:EQ13"/>
    <mergeCell ref="EL19:EQ19"/>
    <mergeCell ref="EL20:EN20"/>
    <mergeCell ref="EO20:EP20"/>
    <mergeCell ref="EL21:EN21"/>
    <mergeCell ref="EO21:EP21"/>
    <mergeCell ref="EO30:EP30"/>
    <mergeCell ref="EM35:EQ35"/>
    <mergeCell ref="EM37:EO37"/>
    <mergeCell ref="EM38:EO38"/>
    <mergeCell ref="EM39:EO39"/>
    <mergeCell ref="EM40:EO40"/>
    <mergeCell ref="EM41:EO41"/>
    <mergeCell ref="EP41:EP42"/>
    <mergeCell ref="EM42:EO42"/>
    <mergeCell ref="DD191:DH191"/>
    <mergeCell ref="DD192:DH192"/>
    <mergeCell ref="DD193:DH193"/>
    <mergeCell ref="DD194:DH194"/>
    <mergeCell ref="DC196:DH196"/>
    <mergeCell ref="DC176:DH176"/>
    <mergeCell ref="DC178:DE178"/>
    <mergeCell ref="DF178:DH178"/>
    <mergeCell ref="DC179:DE179"/>
    <mergeCell ref="DF179:DH179"/>
    <mergeCell ref="DC180:DE180"/>
    <mergeCell ref="DF180:DH180"/>
    <mergeCell ref="DC181:DE181"/>
    <mergeCell ref="DF181:DH181"/>
    <mergeCell ref="DC182:DE182"/>
    <mergeCell ref="DF182:DH182"/>
    <mergeCell ref="DC183:DE183"/>
    <mergeCell ref="DC184:DE184"/>
    <mergeCell ref="DC185:DH185"/>
    <mergeCell ref="DC187:DH187"/>
    <mergeCell ref="DC188:DH188"/>
    <mergeCell ref="DC190:DH190"/>
    <mergeCell ref="DD154:DF154"/>
    <mergeCell ref="DD155:DF155"/>
    <mergeCell ref="DD156:DF156"/>
    <mergeCell ref="DD157:DF157"/>
    <mergeCell ref="DD158:DF158"/>
    <mergeCell ref="DC159:DG159"/>
    <mergeCell ref="DC164:DH164"/>
    <mergeCell ref="DC165:DG165"/>
    <mergeCell ref="DD166:DG166"/>
    <mergeCell ref="DD167:DG167"/>
    <mergeCell ref="DD168:DG168"/>
    <mergeCell ref="DD169:DG169"/>
    <mergeCell ref="DD170:DG170"/>
    <mergeCell ref="DC171:DG171"/>
    <mergeCell ref="DD172:DG172"/>
    <mergeCell ref="DC173:DG173"/>
    <mergeCell ref="DC174:DG174"/>
    <mergeCell ref="DD129:DH129"/>
    <mergeCell ref="DC131:DH131"/>
    <mergeCell ref="DD133:DG133"/>
    <mergeCell ref="DD134:DG134"/>
    <mergeCell ref="DD135:DG135"/>
    <mergeCell ref="DC136:DG136"/>
    <mergeCell ref="DC139:DH139"/>
    <mergeCell ref="DD141:DG141"/>
    <mergeCell ref="DD142:DG142"/>
    <mergeCell ref="DD143:DG143"/>
    <mergeCell ref="DD144:DG144"/>
    <mergeCell ref="DD145:DG145"/>
    <mergeCell ref="DC146:DG146"/>
    <mergeCell ref="DC149:DH149"/>
    <mergeCell ref="DD151:DF151"/>
    <mergeCell ref="DD152:DF152"/>
    <mergeCell ref="DD153:DF153"/>
    <mergeCell ref="DC106:DF106"/>
    <mergeCell ref="DC109:DH109"/>
    <mergeCell ref="DC111:DH111"/>
    <mergeCell ref="DD113:DF113"/>
    <mergeCell ref="DD114:DF114"/>
    <mergeCell ref="DD115:DF115"/>
    <mergeCell ref="DD116:DF116"/>
    <mergeCell ref="DD117:DF117"/>
    <mergeCell ref="DD118:DF118"/>
    <mergeCell ref="DD119:DF119"/>
    <mergeCell ref="DD120:DF120"/>
    <mergeCell ref="DD121:DH121"/>
    <mergeCell ref="DD122:DH122"/>
    <mergeCell ref="DC124:DH124"/>
    <mergeCell ref="DD126:DF126"/>
    <mergeCell ref="DD127:DF127"/>
    <mergeCell ref="DC128:DF128"/>
    <mergeCell ref="DD85:DH85"/>
    <mergeCell ref="DD86:DH86"/>
    <mergeCell ref="DD87:DH87"/>
    <mergeCell ref="DC89:DH89"/>
    <mergeCell ref="DC90:DG90"/>
    <mergeCell ref="DD91:DG91"/>
    <mergeCell ref="DD92:DG92"/>
    <mergeCell ref="DD93:DG93"/>
    <mergeCell ref="DC94:DG94"/>
    <mergeCell ref="DC97:DH97"/>
    <mergeCell ref="DD99:DF99"/>
    <mergeCell ref="DD100:DF100"/>
    <mergeCell ref="DD101:DF101"/>
    <mergeCell ref="DD102:DF102"/>
    <mergeCell ref="DD103:DF103"/>
    <mergeCell ref="DD104:DF104"/>
    <mergeCell ref="DD105:DF105"/>
    <mergeCell ref="DD65:DF65"/>
    <mergeCell ref="DD66:DF66"/>
    <mergeCell ref="DD67:DF67"/>
    <mergeCell ref="DD68:DF68"/>
    <mergeCell ref="DD69:DF69"/>
    <mergeCell ref="DC70:DF70"/>
    <mergeCell ref="DD71:DH71"/>
    <mergeCell ref="DD72:DH72"/>
    <mergeCell ref="DC74:DH74"/>
    <mergeCell ref="DD76:DE76"/>
    <mergeCell ref="DD77:DE77"/>
    <mergeCell ref="DD78:DE78"/>
    <mergeCell ref="DD80:DG80"/>
    <mergeCell ref="DD81:DG81"/>
    <mergeCell ref="DD82:DG82"/>
    <mergeCell ref="DD83:DG83"/>
    <mergeCell ref="DC84:DG84"/>
    <mergeCell ref="DC44:DG44"/>
    <mergeCell ref="DD45:DH45"/>
    <mergeCell ref="DD47:DH47"/>
    <mergeCell ref="DC49:DH49"/>
    <mergeCell ref="DC51:DH51"/>
    <mergeCell ref="DD52:DF52"/>
    <mergeCell ref="DD53:DF53"/>
    <mergeCell ref="DD54:DF54"/>
    <mergeCell ref="DD55:DF55"/>
    <mergeCell ref="DD56:DF56"/>
    <mergeCell ref="DC57:DF57"/>
    <mergeCell ref="DD58:DH58"/>
    <mergeCell ref="DC60:DH60"/>
    <mergeCell ref="DD61:DF61"/>
    <mergeCell ref="DD62:DF62"/>
    <mergeCell ref="DD63:DF63"/>
    <mergeCell ref="DD64:DF64"/>
    <mergeCell ref="DC6:DH6"/>
    <mergeCell ref="DE9:DH9"/>
    <mergeCell ref="DE10:DH10"/>
    <mergeCell ref="DE11:DH11"/>
    <mergeCell ref="DC13:DH13"/>
    <mergeCell ref="DC19:DH19"/>
    <mergeCell ref="DC20:DE20"/>
    <mergeCell ref="DF20:DG20"/>
    <mergeCell ref="DC21:DE21"/>
    <mergeCell ref="DF21:DG21"/>
    <mergeCell ref="DF30:DG30"/>
    <mergeCell ref="DD35:DH35"/>
    <mergeCell ref="DD37:DF37"/>
    <mergeCell ref="DD38:DF38"/>
    <mergeCell ref="DD39:DF39"/>
    <mergeCell ref="DD40:DF40"/>
    <mergeCell ref="DD41:DF41"/>
    <mergeCell ref="DG41:DG42"/>
    <mergeCell ref="DD42:DF42"/>
    <mergeCell ref="DR191:DV191"/>
    <mergeCell ref="DR192:DV192"/>
    <mergeCell ref="DR193:DV193"/>
    <mergeCell ref="DR194:DV194"/>
    <mergeCell ref="DQ196:DV196"/>
    <mergeCell ref="DQ176:DV176"/>
    <mergeCell ref="DQ178:DS178"/>
    <mergeCell ref="DT178:DV178"/>
    <mergeCell ref="DQ179:DS179"/>
    <mergeCell ref="DT179:DV179"/>
    <mergeCell ref="DQ180:DS180"/>
    <mergeCell ref="DT180:DV180"/>
    <mergeCell ref="DQ181:DS181"/>
    <mergeCell ref="DT181:DV181"/>
    <mergeCell ref="DQ182:DS182"/>
    <mergeCell ref="DT182:DV182"/>
    <mergeCell ref="DQ183:DS183"/>
    <mergeCell ref="DQ184:DS184"/>
    <mergeCell ref="DQ185:DV185"/>
    <mergeCell ref="DQ187:DV187"/>
    <mergeCell ref="DQ188:DV188"/>
    <mergeCell ref="DQ190:DV190"/>
    <mergeCell ref="DR154:DT154"/>
    <mergeCell ref="DR155:DT155"/>
    <mergeCell ref="DR156:DT156"/>
    <mergeCell ref="DR157:DT157"/>
    <mergeCell ref="DR158:DT158"/>
    <mergeCell ref="DQ159:DU159"/>
    <mergeCell ref="DQ164:DV164"/>
    <mergeCell ref="DQ165:DU165"/>
    <mergeCell ref="DR166:DU166"/>
    <mergeCell ref="DR167:DU167"/>
    <mergeCell ref="DR168:DU168"/>
    <mergeCell ref="DR169:DU169"/>
    <mergeCell ref="DR170:DU170"/>
    <mergeCell ref="DQ171:DU171"/>
    <mergeCell ref="DR172:DU172"/>
    <mergeCell ref="DQ173:DU173"/>
    <mergeCell ref="DQ174:DU174"/>
    <mergeCell ref="DR129:DV129"/>
    <mergeCell ref="DQ131:DV131"/>
    <mergeCell ref="DR133:DU133"/>
    <mergeCell ref="DR134:DU134"/>
    <mergeCell ref="DR135:DU135"/>
    <mergeCell ref="DQ136:DU136"/>
    <mergeCell ref="DQ139:DV139"/>
    <mergeCell ref="DR141:DU141"/>
    <mergeCell ref="DR142:DU142"/>
    <mergeCell ref="DR143:DU143"/>
    <mergeCell ref="DR144:DU144"/>
    <mergeCell ref="DR145:DU145"/>
    <mergeCell ref="DQ146:DU146"/>
    <mergeCell ref="DQ149:DV149"/>
    <mergeCell ref="DR151:DT151"/>
    <mergeCell ref="DR152:DT152"/>
    <mergeCell ref="DR153:DT153"/>
    <mergeCell ref="DQ106:DT106"/>
    <mergeCell ref="DQ109:DV109"/>
    <mergeCell ref="DQ111:DV111"/>
    <mergeCell ref="DR113:DT113"/>
    <mergeCell ref="DR114:DT114"/>
    <mergeCell ref="DR115:DT115"/>
    <mergeCell ref="DR116:DT116"/>
    <mergeCell ref="DR117:DT117"/>
    <mergeCell ref="DR118:DT118"/>
    <mergeCell ref="DR119:DT119"/>
    <mergeCell ref="DR120:DT120"/>
    <mergeCell ref="DR121:DV121"/>
    <mergeCell ref="DR122:DV122"/>
    <mergeCell ref="DQ124:DV124"/>
    <mergeCell ref="DR126:DT126"/>
    <mergeCell ref="DR127:DT127"/>
    <mergeCell ref="DQ128:DT128"/>
    <mergeCell ref="DR85:DV85"/>
    <mergeCell ref="DR86:DV86"/>
    <mergeCell ref="DR87:DV87"/>
    <mergeCell ref="DQ89:DV89"/>
    <mergeCell ref="DQ90:DU90"/>
    <mergeCell ref="DR91:DU91"/>
    <mergeCell ref="DR92:DU92"/>
    <mergeCell ref="DR93:DU93"/>
    <mergeCell ref="DQ94:DU94"/>
    <mergeCell ref="DQ97:DV97"/>
    <mergeCell ref="DR99:DT99"/>
    <mergeCell ref="DR100:DT100"/>
    <mergeCell ref="DR101:DT101"/>
    <mergeCell ref="DR102:DT102"/>
    <mergeCell ref="DR103:DT103"/>
    <mergeCell ref="DR104:DT104"/>
    <mergeCell ref="DR105:DT105"/>
    <mergeCell ref="DR65:DT65"/>
    <mergeCell ref="DR66:DT66"/>
    <mergeCell ref="DR67:DT67"/>
    <mergeCell ref="DR68:DT68"/>
    <mergeCell ref="DR69:DT69"/>
    <mergeCell ref="DQ70:DT70"/>
    <mergeCell ref="DR71:DV71"/>
    <mergeCell ref="DR72:DV72"/>
    <mergeCell ref="DQ74:DV74"/>
    <mergeCell ref="DR76:DS76"/>
    <mergeCell ref="DR77:DS77"/>
    <mergeCell ref="DR78:DS78"/>
    <mergeCell ref="DR80:DU80"/>
    <mergeCell ref="DR81:DU81"/>
    <mergeCell ref="DR82:DU82"/>
    <mergeCell ref="DR83:DU83"/>
    <mergeCell ref="DQ84:DU84"/>
    <mergeCell ref="DQ44:DU44"/>
    <mergeCell ref="DR45:DV45"/>
    <mergeCell ref="DR47:DV47"/>
    <mergeCell ref="DQ49:DV49"/>
    <mergeCell ref="DQ51:DV51"/>
    <mergeCell ref="DR52:DT52"/>
    <mergeCell ref="DR53:DT53"/>
    <mergeCell ref="DR54:DT54"/>
    <mergeCell ref="DR55:DT55"/>
    <mergeCell ref="DR56:DT56"/>
    <mergeCell ref="DQ57:DT57"/>
    <mergeCell ref="DR58:DV58"/>
    <mergeCell ref="DQ60:DV60"/>
    <mergeCell ref="DR61:DT61"/>
    <mergeCell ref="DR62:DT62"/>
    <mergeCell ref="DR63:DT63"/>
    <mergeCell ref="DR64:DT64"/>
    <mergeCell ref="DQ6:DV6"/>
    <mergeCell ref="DS9:DV9"/>
    <mergeCell ref="DS10:DV10"/>
    <mergeCell ref="DS11:DV11"/>
    <mergeCell ref="DQ13:DV13"/>
    <mergeCell ref="DQ19:DV19"/>
    <mergeCell ref="DQ20:DS20"/>
    <mergeCell ref="DT20:DU20"/>
    <mergeCell ref="DQ21:DS21"/>
    <mergeCell ref="DT21:DU21"/>
    <mergeCell ref="DT30:DU30"/>
    <mergeCell ref="DR35:DV35"/>
    <mergeCell ref="DR37:DT37"/>
    <mergeCell ref="DR38:DT38"/>
    <mergeCell ref="DR39:DT39"/>
    <mergeCell ref="DR40:DT40"/>
    <mergeCell ref="DR41:DT41"/>
    <mergeCell ref="DU41:DU42"/>
    <mergeCell ref="DR42:DT42"/>
    <mergeCell ref="CP191:CT191"/>
    <mergeCell ref="CP192:CT192"/>
    <mergeCell ref="CP193:CT193"/>
    <mergeCell ref="CP194:CT194"/>
    <mergeCell ref="CO196:CT196"/>
    <mergeCell ref="CO176:CT176"/>
    <mergeCell ref="CO178:CQ178"/>
    <mergeCell ref="CR178:CT178"/>
    <mergeCell ref="CO179:CQ179"/>
    <mergeCell ref="CR179:CT179"/>
    <mergeCell ref="CO180:CQ180"/>
    <mergeCell ref="CR180:CT180"/>
    <mergeCell ref="CO181:CQ181"/>
    <mergeCell ref="CR181:CT181"/>
    <mergeCell ref="CO182:CQ182"/>
    <mergeCell ref="CR182:CT182"/>
    <mergeCell ref="CO183:CQ183"/>
    <mergeCell ref="CO184:CQ184"/>
    <mergeCell ref="CO185:CT185"/>
    <mergeCell ref="CO187:CT187"/>
    <mergeCell ref="CO188:CT188"/>
    <mergeCell ref="CO190:CT190"/>
    <mergeCell ref="CP154:CR154"/>
    <mergeCell ref="CP155:CR155"/>
    <mergeCell ref="CP156:CR156"/>
    <mergeCell ref="CP157:CR157"/>
    <mergeCell ref="CP158:CR158"/>
    <mergeCell ref="CO159:CS159"/>
    <mergeCell ref="CO164:CT164"/>
    <mergeCell ref="CO165:CS165"/>
    <mergeCell ref="CP166:CS166"/>
    <mergeCell ref="CP167:CS167"/>
    <mergeCell ref="CP168:CS168"/>
    <mergeCell ref="CP169:CS169"/>
    <mergeCell ref="CP170:CS170"/>
    <mergeCell ref="CO171:CS171"/>
    <mergeCell ref="CP172:CS172"/>
    <mergeCell ref="CO173:CS173"/>
    <mergeCell ref="CO174:CS174"/>
    <mergeCell ref="CP129:CT129"/>
    <mergeCell ref="CO131:CT131"/>
    <mergeCell ref="CP133:CS133"/>
    <mergeCell ref="CP134:CS134"/>
    <mergeCell ref="CP135:CS135"/>
    <mergeCell ref="CO136:CS136"/>
    <mergeCell ref="CO139:CT139"/>
    <mergeCell ref="CP141:CS141"/>
    <mergeCell ref="CP142:CS142"/>
    <mergeCell ref="CP143:CS143"/>
    <mergeCell ref="CP144:CS144"/>
    <mergeCell ref="CP145:CS145"/>
    <mergeCell ref="CO146:CS146"/>
    <mergeCell ref="CO149:CT149"/>
    <mergeCell ref="CP151:CR151"/>
    <mergeCell ref="CP152:CR152"/>
    <mergeCell ref="CP153:CR153"/>
    <mergeCell ref="CO106:CR106"/>
    <mergeCell ref="CO109:CT109"/>
    <mergeCell ref="CO111:CT111"/>
    <mergeCell ref="CP113:CR113"/>
    <mergeCell ref="CP114:CR114"/>
    <mergeCell ref="CP115:CR115"/>
    <mergeCell ref="CP116:CR116"/>
    <mergeCell ref="CP117:CR117"/>
    <mergeCell ref="CP118:CR118"/>
    <mergeCell ref="CP119:CR119"/>
    <mergeCell ref="CP120:CR120"/>
    <mergeCell ref="CP121:CT121"/>
    <mergeCell ref="CP122:CT122"/>
    <mergeCell ref="CO124:CT124"/>
    <mergeCell ref="CP126:CR126"/>
    <mergeCell ref="CP127:CR127"/>
    <mergeCell ref="CO128:CR128"/>
    <mergeCell ref="CP85:CT85"/>
    <mergeCell ref="CP86:CT86"/>
    <mergeCell ref="CP87:CT87"/>
    <mergeCell ref="CO89:CT89"/>
    <mergeCell ref="CO90:CS90"/>
    <mergeCell ref="CP91:CS91"/>
    <mergeCell ref="CP92:CS92"/>
    <mergeCell ref="CP93:CS93"/>
    <mergeCell ref="CO94:CS94"/>
    <mergeCell ref="CO97:CT97"/>
    <mergeCell ref="CP99:CR99"/>
    <mergeCell ref="CP100:CR100"/>
    <mergeCell ref="CP101:CR101"/>
    <mergeCell ref="CP102:CR102"/>
    <mergeCell ref="CP103:CR103"/>
    <mergeCell ref="CP104:CR104"/>
    <mergeCell ref="CP105:CR105"/>
    <mergeCell ref="CP65:CR65"/>
    <mergeCell ref="CP66:CR66"/>
    <mergeCell ref="CP67:CR67"/>
    <mergeCell ref="CP68:CR68"/>
    <mergeCell ref="CP69:CR69"/>
    <mergeCell ref="CO70:CR70"/>
    <mergeCell ref="CP71:CT71"/>
    <mergeCell ref="CP72:CT72"/>
    <mergeCell ref="CO74:CT74"/>
    <mergeCell ref="CP76:CQ76"/>
    <mergeCell ref="CP77:CQ77"/>
    <mergeCell ref="CP78:CQ78"/>
    <mergeCell ref="CP80:CS80"/>
    <mergeCell ref="CP81:CS81"/>
    <mergeCell ref="CP82:CS82"/>
    <mergeCell ref="CP83:CS83"/>
    <mergeCell ref="CO84:CS84"/>
    <mergeCell ref="CO44:CS44"/>
    <mergeCell ref="CP45:CT45"/>
    <mergeCell ref="CP47:CT47"/>
    <mergeCell ref="CO49:CT49"/>
    <mergeCell ref="CO51:CT51"/>
    <mergeCell ref="CP52:CR52"/>
    <mergeCell ref="CP53:CR53"/>
    <mergeCell ref="CP54:CR54"/>
    <mergeCell ref="CP55:CR55"/>
    <mergeCell ref="CP56:CR56"/>
    <mergeCell ref="CO57:CR57"/>
    <mergeCell ref="CP58:CT58"/>
    <mergeCell ref="CO60:CT60"/>
    <mergeCell ref="CP61:CR61"/>
    <mergeCell ref="CP62:CR62"/>
    <mergeCell ref="CP63:CR63"/>
    <mergeCell ref="CP64:CR64"/>
    <mergeCell ref="CO6:CT6"/>
    <mergeCell ref="CQ9:CT9"/>
    <mergeCell ref="CQ10:CT10"/>
    <mergeCell ref="CQ11:CT11"/>
    <mergeCell ref="CO13:CT13"/>
    <mergeCell ref="CO19:CT19"/>
    <mergeCell ref="CO20:CQ20"/>
    <mergeCell ref="CR20:CS20"/>
    <mergeCell ref="CO21:CQ21"/>
    <mergeCell ref="CR21:CS21"/>
    <mergeCell ref="CR30:CS30"/>
    <mergeCell ref="CP35:CT35"/>
    <mergeCell ref="CP37:CR37"/>
    <mergeCell ref="CP38:CR38"/>
    <mergeCell ref="CP39:CR39"/>
    <mergeCell ref="CP40:CR40"/>
    <mergeCell ref="CP41:CR41"/>
    <mergeCell ref="CS41:CS42"/>
    <mergeCell ref="CP42:CR42"/>
    <mergeCell ref="BF191:BJ191"/>
    <mergeCell ref="BF192:BJ192"/>
    <mergeCell ref="BF193:BJ193"/>
    <mergeCell ref="BF194:BJ194"/>
    <mergeCell ref="BE196:BJ196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CW191:DA191"/>
    <mergeCell ref="CW192:DA192"/>
    <mergeCell ref="CW193:DA193"/>
    <mergeCell ref="CW194:DA194"/>
    <mergeCell ref="CV196:DA196"/>
    <mergeCell ref="CV176:DA176"/>
    <mergeCell ref="CV178:CX178"/>
    <mergeCell ref="CY178:DA178"/>
    <mergeCell ref="CV179:CX179"/>
    <mergeCell ref="CY179:DA179"/>
    <mergeCell ref="CV180:CX180"/>
    <mergeCell ref="CY180:DA180"/>
    <mergeCell ref="CV181:CX181"/>
    <mergeCell ref="CY181:DA181"/>
    <mergeCell ref="CV182:CX182"/>
    <mergeCell ref="CY182:DA182"/>
    <mergeCell ref="CV183:CX183"/>
    <mergeCell ref="CV184:CX184"/>
    <mergeCell ref="CV185:DA185"/>
    <mergeCell ref="CV187:DA187"/>
    <mergeCell ref="CV188:DA188"/>
    <mergeCell ref="CV190:DA190"/>
    <mergeCell ref="CW154:CY154"/>
    <mergeCell ref="CW155:CY155"/>
    <mergeCell ref="CW156:CY156"/>
    <mergeCell ref="CW157:CY157"/>
    <mergeCell ref="CW158:CY158"/>
    <mergeCell ref="CV159:CZ159"/>
    <mergeCell ref="CV164:DA164"/>
    <mergeCell ref="CV165:CZ165"/>
    <mergeCell ref="CW166:CZ166"/>
    <mergeCell ref="CW167:CZ167"/>
    <mergeCell ref="CW168:CZ168"/>
    <mergeCell ref="CW169:CZ169"/>
    <mergeCell ref="CW170:CZ170"/>
    <mergeCell ref="CV171:CZ171"/>
    <mergeCell ref="CW172:CZ172"/>
    <mergeCell ref="CV173:CZ173"/>
    <mergeCell ref="CV174:CZ174"/>
    <mergeCell ref="CW129:DA129"/>
    <mergeCell ref="CV131:DA131"/>
    <mergeCell ref="CW133:CZ133"/>
    <mergeCell ref="CW134:CZ134"/>
    <mergeCell ref="CW135:CZ135"/>
    <mergeCell ref="CV136:CZ136"/>
    <mergeCell ref="CV139:DA139"/>
    <mergeCell ref="CW141:CZ141"/>
    <mergeCell ref="CW142:CZ142"/>
    <mergeCell ref="CW143:CZ143"/>
    <mergeCell ref="CW144:CZ144"/>
    <mergeCell ref="CW145:CZ145"/>
    <mergeCell ref="CV146:CZ146"/>
    <mergeCell ref="CV149:DA149"/>
    <mergeCell ref="CW151:CY151"/>
    <mergeCell ref="CW152:CY152"/>
    <mergeCell ref="CW153:CY153"/>
    <mergeCell ref="CV106:CY106"/>
    <mergeCell ref="CV109:DA109"/>
    <mergeCell ref="CV111:DA111"/>
    <mergeCell ref="CW113:CY113"/>
    <mergeCell ref="CW114:CY114"/>
    <mergeCell ref="CW115:CY115"/>
    <mergeCell ref="CW116:CY116"/>
    <mergeCell ref="CW117:CY117"/>
    <mergeCell ref="CW118:CY118"/>
    <mergeCell ref="CW119:CY119"/>
    <mergeCell ref="CW120:CY120"/>
    <mergeCell ref="CW121:DA121"/>
    <mergeCell ref="CW122:DA122"/>
    <mergeCell ref="CV124:DA124"/>
    <mergeCell ref="CW126:CY126"/>
    <mergeCell ref="CW127:CY127"/>
    <mergeCell ref="CV128:CY128"/>
    <mergeCell ref="CW85:DA85"/>
    <mergeCell ref="CW86:DA86"/>
    <mergeCell ref="CW87:DA87"/>
    <mergeCell ref="CV89:DA89"/>
    <mergeCell ref="CV90:CZ90"/>
    <mergeCell ref="CW91:CZ91"/>
    <mergeCell ref="CW92:CZ92"/>
    <mergeCell ref="CW93:CZ93"/>
    <mergeCell ref="CV94:CZ94"/>
    <mergeCell ref="CV97:DA97"/>
    <mergeCell ref="CW99:CY99"/>
    <mergeCell ref="CW100:CY100"/>
    <mergeCell ref="CW101:CY101"/>
    <mergeCell ref="CW102:CY102"/>
    <mergeCell ref="CW103:CY103"/>
    <mergeCell ref="CW104:CY104"/>
    <mergeCell ref="CW105:CY105"/>
    <mergeCell ref="CW65:CY65"/>
    <mergeCell ref="CW66:CY66"/>
    <mergeCell ref="CW67:CY67"/>
    <mergeCell ref="CW68:CY68"/>
    <mergeCell ref="CW69:CY69"/>
    <mergeCell ref="CV70:CY70"/>
    <mergeCell ref="CW71:DA71"/>
    <mergeCell ref="CW72:DA72"/>
    <mergeCell ref="CV74:DA74"/>
    <mergeCell ref="CW76:CX76"/>
    <mergeCell ref="CW77:CX77"/>
    <mergeCell ref="CW78:CX78"/>
    <mergeCell ref="CW80:CZ80"/>
    <mergeCell ref="CW81:CZ81"/>
    <mergeCell ref="CW82:CZ82"/>
    <mergeCell ref="CW83:CZ83"/>
    <mergeCell ref="CV84:CZ84"/>
    <mergeCell ref="CV44:CZ44"/>
    <mergeCell ref="CW45:DA45"/>
    <mergeCell ref="CW47:DA47"/>
    <mergeCell ref="CV49:DA49"/>
    <mergeCell ref="CV51:DA51"/>
    <mergeCell ref="CW52:CY52"/>
    <mergeCell ref="CW53:CY53"/>
    <mergeCell ref="CW54:CY54"/>
    <mergeCell ref="CW55:CY55"/>
    <mergeCell ref="CW56:CY56"/>
    <mergeCell ref="CV57:CY57"/>
    <mergeCell ref="CW58:DA58"/>
    <mergeCell ref="CV60:DA60"/>
    <mergeCell ref="CW61:CY61"/>
    <mergeCell ref="CW62:CY62"/>
    <mergeCell ref="CW63:CY63"/>
    <mergeCell ref="CW64:CY64"/>
    <mergeCell ref="CV6:DA6"/>
    <mergeCell ref="CX9:DA9"/>
    <mergeCell ref="CX10:DA10"/>
    <mergeCell ref="CX11:DA11"/>
    <mergeCell ref="CV13:DA13"/>
    <mergeCell ref="CV19:DA19"/>
    <mergeCell ref="CV20:CX20"/>
    <mergeCell ref="CY20:CZ20"/>
    <mergeCell ref="CV21:CX21"/>
    <mergeCell ref="CY21:CZ21"/>
    <mergeCell ref="CY30:CZ30"/>
    <mergeCell ref="CW35:DA35"/>
    <mergeCell ref="CW37:CY37"/>
    <mergeCell ref="CW38:CY38"/>
    <mergeCell ref="CW39:CY39"/>
    <mergeCell ref="CW40:CY40"/>
    <mergeCell ref="CW41:CY41"/>
    <mergeCell ref="CZ41:CZ42"/>
    <mergeCell ref="CW42:CY42"/>
    <mergeCell ref="AQ196:AV196"/>
    <mergeCell ref="AQ184:AS184"/>
    <mergeCell ref="AQ185:AV185"/>
    <mergeCell ref="AQ187:AV187"/>
    <mergeCell ref="AQ188:AV188"/>
    <mergeCell ref="AQ190:AV190"/>
    <mergeCell ref="AR191:AV191"/>
    <mergeCell ref="AR192:AV192"/>
    <mergeCell ref="AR193:AV193"/>
    <mergeCell ref="AR194:AV194"/>
    <mergeCell ref="AQ179:AS179"/>
    <mergeCell ref="AT179:AV179"/>
    <mergeCell ref="AQ180:AS180"/>
    <mergeCell ref="AT180:AV180"/>
    <mergeCell ref="AQ181:AS181"/>
    <mergeCell ref="AT181:AV181"/>
    <mergeCell ref="AQ182:AS182"/>
    <mergeCell ref="AT182:AV182"/>
    <mergeCell ref="AQ183:AS183"/>
    <mergeCell ref="AR169:AU169"/>
    <mergeCell ref="AR170:AU170"/>
    <mergeCell ref="AQ171:AU171"/>
    <mergeCell ref="AR172:AU172"/>
    <mergeCell ref="AQ173:AU173"/>
    <mergeCell ref="AQ174:AU174"/>
    <mergeCell ref="AQ176:AV176"/>
    <mergeCell ref="AQ178:AS178"/>
    <mergeCell ref="AT178:AV178"/>
    <mergeCell ref="AR156:AT156"/>
    <mergeCell ref="AR157:AT157"/>
    <mergeCell ref="AR158:AT158"/>
    <mergeCell ref="AQ159:AU159"/>
    <mergeCell ref="AQ164:AV164"/>
    <mergeCell ref="AQ165:AU165"/>
    <mergeCell ref="AR166:AU166"/>
    <mergeCell ref="AR167:AU167"/>
    <mergeCell ref="AR168:AU168"/>
    <mergeCell ref="AR144:AU144"/>
    <mergeCell ref="AR145:AU145"/>
    <mergeCell ref="AQ146:AU146"/>
    <mergeCell ref="AQ149:AV149"/>
    <mergeCell ref="AR151:AT151"/>
    <mergeCell ref="AR152:AT152"/>
    <mergeCell ref="AR153:AT153"/>
    <mergeCell ref="AR154:AT154"/>
    <mergeCell ref="AR155:AT155"/>
    <mergeCell ref="AQ131:AV131"/>
    <mergeCell ref="AR133:AU133"/>
    <mergeCell ref="AR134:AU134"/>
    <mergeCell ref="AR135:AU135"/>
    <mergeCell ref="AQ136:AU136"/>
    <mergeCell ref="AQ139:AV139"/>
    <mergeCell ref="AR141:AU141"/>
    <mergeCell ref="AR142:AU142"/>
    <mergeCell ref="AR143:AU143"/>
    <mergeCell ref="AR119:AT119"/>
    <mergeCell ref="AR120:AT120"/>
    <mergeCell ref="AR121:AV121"/>
    <mergeCell ref="AR122:AV122"/>
    <mergeCell ref="AQ124:AV124"/>
    <mergeCell ref="AR126:AT126"/>
    <mergeCell ref="AR127:AT127"/>
    <mergeCell ref="AQ128:AT128"/>
    <mergeCell ref="AR129:AV129"/>
    <mergeCell ref="AQ106:AT106"/>
    <mergeCell ref="AQ109:AV109"/>
    <mergeCell ref="AQ111:AV111"/>
    <mergeCell ref="AR113:AT113"/>
    <mergeCell ref="AR114:AT114"/>
    <mergeCell ref="AR115:AT115"/>
    <mergeCell ref="AR116:AT116"/>
    <mergeCell ref="AR117:AT117"/>
    <mergeCell ref="AR118:AT118"/>
    <mergeCell ref="AQ94:AU94"/>
    <mergeCell ref="AQ97:AV97"/>
    <mergeCell ref="AR99:AT99"/>
    <mergeCell ref="AR100:AT100"/>
    <mergeCell ref="AR101:AT101"/>
    <mergeCell ref="AR102:AT102"/>
    <mergeCell ref="AR103:AT103"/>
    <mergeCell ref="AR104:AT104"/>
    <mergeCell ref="AR105:AT105"/>
    <mergeCell ref="AQ84:AU84"/>
    <mergeCell ref="AR85:AV85"/>
    <mergeCell ref="AR86:AV86"/>
    <mergeCell ref="AR87:AV87"/>
    <mergeCell ref="AQ89:AV89"/>
    <mergeCell ref="AQ90:AU90"/>
    <mergeCell ref="AR91:AU91"/>
    <mergeCell ref="AR92:AU92"/>
    <mergeCell ref="AR93:AU93"/>
    <mergeCell ref="AR72:AV72"/>
    <mergeCell ref="AQ74:AV74"/>
    <mergeCell ref="AR76:AS76"/>
    <mergeCell ref="AR77:AS77"/>
    <mergeCell ref="AR78:AS78"/>
    <mergeCell ref="AR80:AU80"/>
    <mergeCell ref="AR81:AU81"/>
    <mergeCell ref="AR82:AU82"/>
    <mergeCell ref="AR83:AU83"/>
    <mergeCell ref="AR63:AT63"/>
    <mergeCell ref="AR64:AT64"/>
    <mergeCell ref="AR65:AT65"/>
    <mergeCell ref="AR66:AT66"/>
    <mergeCell ref="AR67:AT67"/>
    <mergeCell ref="AR68:AT68"/>
    <mergeCell ref="AR69:AT69"/>
    <mergeCell ref="AQ70:AT70"/>
    <mergeCell ref="AR71:AV71"/>
    <mergeCell ref="AR53:AT53"/>
    <mergeCell ref="AR54:AT54"/>
    <mergeCell ref="AR55:AT55"/>
    <mergeCell ref="AR56:AT56"/>
    <mergeCell ref="AQ57:AT57"/>
    <mergeCell ref="AR58:AV58"/>
    <mergeCell ref="AQ60:AV60"/>
    <mergeCell ref="AR61:AT61"/>
    <mergeCell ref="AR62:AT62"/>
    <mergeCell ref="AR41:AT41"/>
    <mergeCell ref="AU41:AU42"/>
    <mergeCell ref="AR42:AT42"/>
    <mergeCell ref="AQ44:AU44"/>
    <mergeCell ref="AR45:AV45"/>
    <mergeCell ref="AR47:AV47"/>
    <mergeCell ref="AQ49:AV49"/>
    <mergeCell ref="AQ51:AV51"/>
    <mergeCell ref="AR52:AT52"/>
    <mergeCell ref="AJ187:AO187"/>
    <mergeCell ref="AJ188:AO188"/>
    <mergeCell ref="AJ190:AO190"/>
    <mergeCell ref="AK191:AO191"/>
    <mergeCell ref="AK192:AO192"/>
    <mergeCell ref="AK193:AO193"/>
    <mergeCell ref="AK194:AO194"/>
    <mergeCell ref="AJ196:AO196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T30:AU30"/>
    <mergeCell ref="AR35:AV35"/>
    <mergeCell ref="AR37:AT37"/>
    <mergeCell ref="AR38:AT38"/>
    <mergeCell ref="AR39:AT39"/>
    <mergeCell ref="AR40:AT40"/>
    <mergeCell ref="AJ180:AL180"/>
    <mergeCell ref="AM180:AO180"/>
    <mergeCell ref="AJ181:AL181"/>
    <mergeCell ref="AM181:AO181"/>
    <mergeCell ref="AJ182:AL182"/>
    <mergeCell ref="AM182:AO182"/>
    <mergeCell ref="AJ183:AL183"/>
    <mergeCell ref="AJ184:AL184"/>
    <mergeCell ref="AJ185:AO185"/>
    <mergeCell ref="AJ171:AN171"/>
    <mergeCell ref="AK172:AN172"/>
    <mergeCell ref="AJ173:AN173"/>
    <mergeCell ref="AJ174:AN174"/>
    <mergeCell ref="AJ176:AO176"/>
    <mergeCell ref="AJ178:AL178"/>
    <mergeCell ref="AM178:AO178"/>
    <mergeCell ref="AJ179:AL179"/>
    <mergeCell ref="AM179:AO179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46:AN146"/>
    <mergeCell ref="AJ149:AO149"/>
    <mergeCell ref="AK151:AM151"/>
    <mergeCell ref="AK152:AM152"/>
    <mergeCell ref="AK153:AM153"/>
    <mergeCell ref="AK154:AM154"/>
    <mergeCell ref="AK155:AM155"/>
    <mergeCell ref="AK156:AM156"/>
    <mergeCell ref="AK157:AM157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K121:AO121"/>
    <mergeCell ref="AK122:AO122"/>
    <mergeCell ref="AJ124:AO124"/>
    <mergeCell ref="AK126:AM126"/>
    <mergeCell ref="AK127:AM127"/>
    <mergeCell ref="AJ128:AM128"/>
    <mergeCell ref="AK129:AO129"/>
    <mergeCell ref="AJ131:AO131"/>
    <mergeCell ref="AK133:AN133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99:AM99"/>
    <mergeCell ref="AK100:AM100"/>
    <mergeCell ref="AK101:AM101"/>
    <mergeCell ref="AK102:AM102"/>
    <mergeCell ref="AK103:AM103"/>
    <mergeCell ref="AK104:AM104"/>
    <mergeCell ref="AK105:AM105"/>
    <mergeCell ref="AJ106:AM106"/>
    <mergeCell ref="AJ109:AO109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K85:AO8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K42:AM42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C181:AE181"/>
    <mergeCell ref="AF181:AH181"/>
    <mergeCell ref="AC182:AE182"/>
    <mergeCell ref="AF182:AH182"/>
    <mergeCell ref="AC183:AE183"/>
    <mergeCell ref="AC184:AE184"/>
    <mergeCell ref="AC185:AH185"/>
    <mergeCell ref="AC187:AH187"/>
    <mergeCell ref="AC188:AH188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59:AG159"/>
    <mergeCell ref="AC164:AH164"/>
    <mergeCell ref="AC165:AG165"/>
    <mergeCell ref="AD166:AG166"/>
    <mergeCell ref="AD167:AG167"/>
    <mergeCell ref="AD168:AG168"/>
    <mergeCell ref="AD169:AG169"/>
    <mergeCell ref="AD170:AG170"/>
    <mergeCell ref="AC171:AG171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D135:AG135"/>
    <mergeCell ref="AC136:AG136"/>
    <mergeCell ref="AC139:AH139"/>
    <mergeCell ref="AD141:AG141"/>
    <mergeCell ref="AD142:AG142"/>
    <mergeCell ref="AD143:AG143"/>
    <mergeCell ref="AD144:AG144"/>
    <mergeCell ref="AD145:AG145"/>
    <mergeCell ref="AC146:AG146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13:AF113"/>
    <mergeCell ref="AD114:AF114"/>
    <mergeCell ref="AD115:AF115"/>
    <mergeCell ref="AD116:AF116"/>
    <mergeCell ref="AD117:AF117"/>
    <mergeCell ref="AD118:AF118"/>
    <mergeCell ref="AD119:AF119"/>
    <mergeCell ref="AD120:AF120"/>
    <mergeCell ref="AD121:AH121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87:AH87"/>
    <mergeCell ref="AC89:AH89"/>
    <mergeCell ref="AC90:AG90"/>
    <mergeCell ref="AD91:AG91"/>
    <mergeCell ref="AD92:AG92"/>
    <mergeCell ref="AD93:AG93"/>
    <mergeCell ref="AC94:AG94"/>
    <mergeCell ref="AC97:AH97"/>
    <mergeCell ref="AD99:AF99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66:AF66"/>
    <mergeCell ref="AD67:AF67"/>
    <mergeCell ref="AD68:AF68"/>
    <mergeCell ref="AD69:AF69"/>
    <mergeCell ref="AC70:AF70"/>
    <mergeCell ref="AD71:AH71"/>
    <mergeCell ref="AD72:AH72"/>
    <mergeCell ref="AC74:AH74"/>
    <mergeCell ref="AD76:AE76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AD55:AF55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V187:AA187"/>
    <mergeCell ref="V188:AA188"/>
    <mergeCell ref="V190:AA190"/>
    <mergeCell ref="W191:AA191"/>
    <mergeCell ref="W192:AA192"/>
    <mergeCell ref="W193:AA193"/>
    <mergeCell ref="W194:AA194"/>
    <mergeCell ref="V196:AA196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71:Z171"/>
    <mergeCell ref="W172:Z172"/>
    <mergeCell ref="V173:Z173"/>
    <mergeCell ref="V174:Z174"/>
    <mergeCell ref="V176:AA176"/>
    <mergeCell ref="V178:X178"/>
    <mergeCell ref="Y178:AA178"/>
    <mergeCell ref="V179:X179"/>
    <mergeCell ref="Y179:AA179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46:Z146"/>
    <mergeCell ref="V149:AA149"/>
    <mergeCell ref="W151:Y151"/>
    <mergeCell ref="W152:Y152"/>
    <mergeCell ref="W153:Y153"/>
    <mergeCell ref="W154:Y154"/>
    <mergeCell ref="W155:Y155"/>
    <mergeCell ref="W156:Y156"/>
    <mergeCell ref="W157:Y157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W121:AA121"/>
    <mergeCell ref="W122:AA122"/>
    <mergeCell ref="V124:AA124"/>
    <mergeCell ref="W126:Y126"/>
    <mergeCell ref="W127:Y127"/>
    <mergeCell ref="V128:Y128"/>
    <mergeCell ref="W129:AA129"/>
    <mergeCell ref="V131:AA131"/>
    <mergeCell ref="W133:Z133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99:Y99"/>
    <mergeCell ref="W100:Y100"/>
    <mergeCell ref="W101:Y101"/>
    <mergeCell ref="W102:Y102"/>
    <mergeCell ref="W103:Y103"/>
    <mergeCell ref="W104:Y104"/>
    <mergeCell ref="W105:Y105"/>
    <mergeCell ref="V106:Y106"/>
    <mergeCell ref="V109:AA109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76:X76"/>
    <mergeCell ref="W77:X77"/>
    <mergeCell ref="W78:X78"/>
    <mergeCell ref="W80:Z80"/>
    <mergeCell ref="W81:Z81"/>
    <mergeCell ref="W82:Z82"/>
    <mergeCell ref="W83:Z83"/>
    <mergeCell ref="V84:Z84"/>
    <mergeCell ref="W85:AA8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W42:Y42"/>
    <mergeCell ref="V44:Z44"/>
    <mergeCell ref="W45:AA45"/>
    <mergeCell ref="W47:AA47"/>
    <mergeCell ref="V49:AA49"/>
    <mergeCell ref="V51:AA51"/>
    <mergeCell ref="W52:Y52"/>
    <mergeCell ref="W53:Y53"/>
    <mergeCell ref="W54:Y54"/>
    <mergeCell ref="O190:T190"/>
    <mergeCell ref="P191:T191"/>
    <mergeCell ref="P192:T192"/>
    <mergeCell ref="P193:T193"/>
    <mergeCell ref="P194:T194"/>
    <mergeCell ref="O196:T196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72:S172"/>
    <mergeCell ref="O173:S173"/>
    <mergeCell ref="O174:S174"/>
    <mergeCell ref="O176:T176"/>
    <mergeCell ref="O178:Q178"/>
    <mergeCell ref="R178:T178"/>
    <mergeCell ref="O179:Q179"/>
    <mergeCell ref="R179:T179"/>
    <mergeCell ref="O180:Q180"/>
    <mergeCell ref="R180:T180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O149:T149"/>
    <mergeCell ref="P151:R151"/>
    <mergeCell ref="P152:R152"/>
    <mergeCell ref="P153:R153"/>
    <mergeCell ref="P154:R154"/>
    <mergeCell ref="P155:R155"/>
    <mergeCell ref="P156:R156"/>
    <mergeCell ref="P157:R157"/>
    <mergeCell ref="P158:R158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P122:T122"/>
    <mergeCell ref="O124:T124"/>
    <mergeCell ref="P126:R126"/>
    <mergeCell ref="P127:R127"/>
    <mergeCell ref="O128:R128"/>
    <mergeCell ref="P129:T129"/>
    <mergeCell ref="O131:T131"/>
    <mergeCell ref="P133:S133"/>
    <mergeCell ref="P134:S134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00:R100"/>
    <mergeCell ref="P101:R101"/>
    <mergeCell ref="P102:R102"/>
    <mergeCell ref="P103:R103"/>
    <mergeCell ref="P104:R104"/>
    <mergeCell ref="P105:R105"/>
    <mergeCell ref="O106:R106"/>
    <mergeCell ref="O109:T109"/>
    <mergeCell ref="O111:T111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77:Q77"/>
    <mergeCell ref="P78:Q78"/>
    <mergeCell ref="P80:S80"/>
    <mergeCell ref="P81:S81"/>
    <mergeCell ref="P82:S82"/>
    <mergeCell ref="P83:S83"/>
    <mergeCell ref="O84:S84"/>
    <mergeCell ref="P85:T85"/>
    <mergeCell ref="P86:T86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56:R56"/>
    <mergeCell ref="O57:R57"/>
    <mergeCell ref="P58:T58"/>
    <mergeCell ref="O60:T60"/>
    <mergeCell ref="P61:R61"/>
    <mergeCell ref="P62:R62"/>
    <mergeCell ref="P63:R63"/>
    <mergeCell ref="P64:R64"/>
    <mergeCell ref="P65:R65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71:L171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22:M122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00:K100"/>
    <mergeCell ref="I101:K101"/>
    <mergeCell ref="I102:K102"/>
    <mergeCell ref="I103:K103"/>
    <mergeCell ref="I104:K104"/>
    <mergeCell ref="I105:K105"/>
    <mergeCell ref="H106:K106"/>
    <mergeCell ref="H109:M109"/>
    <mergeCell ref="H111:M111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77:J77"/>
    <mergeCell ref="I78:J78"/>
    <mergeCell ref="I80:L80"/>
    <mergeCell ref="I81:L81"/>
    <mergeCell ref="I82:L82"/>
    <mergeCell ref="I83:L83"/>
    <mergeCell ref="H84:L84"/>
    <mergeCell ref="I85:M85"/>
    <mergeCell ref="I86:M86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56:K56"/>
    <mergeCell ref="H57:K57"/>
    <mergeCell ref="I58:M58"/>
    <mergeCell ref="H60:M60"/>
    <mergeCell ref="I61:K61"/>
    <mergeCell ref="I62:K62"/>
    <mergeCell ref="I63:K63"/>
    <mergeCell ref="I64:K64"/>
    <mergeCell ref="I65:K65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K30:L30"/>
    <mergeCell ref="I35:M35"/>
    <mergeCell ref="I37:K37"/>
    <mergeCell ref="I38:K38"/>
    <mergeCell ref="I39:K39"/>
    <mergeCell ref="I40:K40"/>
    <mergeCell ref="I41:K41"/>
    <mergeCell ref="L41:L42"/>
    <mergeCell ref="I42:K42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41:D41"/>
    <mergeCell ref="E41:E42"/>
    <mergeCell ref="B42:D42"/>
    <mergeCell ref="A44:E44"/>
    <mergeCell ref="B45:F45"/>
    <mergeCell ref="B47:F47"/>
    <mergeCell ref="A49:F49"/>
    <mergeCell ref="A51:F51"/>
    <mergeCell ref="B52:D52"/>
    <mergeCell ref="B53:D53"/>
    <mergeCell ref="B54:D54"/>
    <mergeCell ref="B55:D55"/>
    <mergeCell ref="B56:D56"/>
    <mergeCell ref="A57:D57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B40:D40"/>
    <mergeCell ref="B58:F58"/>
    <mergeCell ref="A60:F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B155:D155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CA6:CF6"/>
    <mergeCell ref="CC9:CF9"/>
    <mergeCell ref="CC10:CF10"/>
    <mergeCell ref="CC11:CF11"/>
    <mergeCell ref="CA13:CF13"/>
    <mergeCell ref="CA19:CF19"/>
    <mergeCell ref="CA20:CC20"/>
    <mergeCell ref="CD20:CE20"/>
    <mergeCell ref="CA21:CC21"/>
    <mergeCell ref="CD21:CE21"/>
    <mergeCell ref="CD30:CE30"/>
    <mergeCell ref="CB35:CF35"/>
    <mergeCell ref="CB37:CD37"/>
    <mergeCell ref="CB38:CD38"/>
    <mergeCell ref="CB39:CD39"/>
    <mergeCell ref="CB40:CD40"/>
    <mergeCell ref="CB41:CD41"/>
    <mergeCell ref="CE41:CE42"/>
    <mergeCell ref="CB42:CD42"/>
    <mergeCell ref="CA44:CE44"/>
    <mergeCell ref="CB45:CF45"/>
    <mergeCell ref="CB47:CF47"/>
    <mergeCell ref="CA49:CF49"/>
    <mergeCell ref="CA51:CF51"/>
    <mergeCell ref="CB52:CD52"/>
    <mergeCell ref="CB53:CD53"/>
    <mergeCell ref="CB54:CD54"/>
    <mergeCell ref="CB55:CD55"/>
    <mergeCell ref="CB56:CD56"/>
    <mergeCell ref="CA57:CD57"/>
    <mergeCell ref="CB58:CF58"/>
    <mergeCell ref="CA60:CF60"/>
    <mergeCell ref="CB61:CD61"/>
    <mergeCell ref="CB62:CD62"/>
    <mergeCell ref="CB63:CD63"/>
    <mergeCell ref="CB64:CD64"/>
    <mergeCell ref="CB65:CD65"/>
    <mergeCell ref="CB66:CD66"/>
    <mergeCell ref="CB67:CD67"/>
    <mergeCell ref="CB68:CD68"/>
    <mergeCell ref="CB69:CD69"/>
    <mergeCell ref="CA70:CD70"/>
    <mergeCell ref="CB71:CF71"/>
    <mergeCell ref="CB72:CF72"/>
    <mergeCell ref="CA74:CF74"/>
    <mergeCell ref="CB76:CC76"/>
    <mergeCell ref="CB77:CC77"/>
    <mergeCell ref="CB78:CC78"/>
    <mergeCell ref="CB80:CE80"/>
    <mergeCell ref="CB81:CE81"/>
    <mergeCell ref="CB82:CE82"/>
    <mergeCell ref="CB83:CE83"/>
    <mergeCell ref="CA84:CE84"/>
    <mergeCell ref="CB85:CF85"/>
    <mergeCell ref="CB86:CF86"/>
    <mergeCell ref="CB87:CF87"/>
    <mergeCell ref="CA89:CF89"/>
    <mergeCell ref="CA90:CE90"/>
    <mergeCell ref="CB91:CE91"/>
    <mergeCell ref="CB92:CE92"/>
    <mergeCell ref="CB93:CE93"/>
    <mergeCell ref="CA94:CE94"/>
    <mergeCell ref="CA97:CF97"/>
    <mergeCell ref="CB99:CD99"/>
    <mergeCell ref="CB100:CD100"/>
    <mergeCell ref="CB101:CD101"/>
    <mergeCell ref="CB102:CD102"/>
    <mergeCell ref="CB103:CD103"/>
    <mergeCell ref="CB104:CD104"/>
    <mergeCell ref="CB105:CD105"/>
    <mergeCell ref="CA106:CD106"/>
    <mergeCell ref="CA109:CF109"/>
    <mergeCell ref="CA111:CF111"/>
    <mergeCell ref="CB113:CD113"/>
    <mergeCell ref="CB114:CD114"/>
    <mergeCell ref="CB115:CD115"/>
    <mergeCell ref="CB116:CD116"/>
    <mergeCell ref="CB117:CD117"/>
    <mergeCell ref="CB118:CD118"/>
    <mergeCell ref="CB119:CD119"/>
    <mergeCell ref="CB120:CD120"/>
    <mergeCell ref="CB121:CF121"/>
    <mergeCell ref="CB122:CF122"/>
    <mergeCell ref="CA124:CF124"/>
    <mergeCell ref="CB126:CD126"/>
    <mergeCell ref="CB127:CD127"/>
    <mergeCell ref="CA128:CD128"/>
    <mergeCell ref="CB129:CF129"/>
    <mergeCell ref="CA131:CF131"/>
    <mergeCell ref="CB133:CE133"/>
    <mergeCell ref="CB134:CE134"/>
    <mergeCell ref="CB135:CE135"/>
    <mergeCell ref="CA136:CE136"/>
    <mergeCell ref="CA139:CF139"/>
    <mergeCell ref="CB141:CE141"/>
    <mergeCell ref="CB142:CE142"/>
    <mergeCell ref="CB143:CE143"/>
    <mergeCell ref="CB144:CE144"/>
    <mergeCell ref="CB145:CE145"/>
    <mergeCell ref="CA146:CE146"/>
    <mergeCell ref="CA149:CF149"/>
    <mergeCell ref="CB151:CD151"/>
    <mergeCell ref="CB152:CD152"/>
    <mergeCell ref="CB153:CD153"/>
    <mergeCell ref="CB154:CD154"/>
    <mergeCell ref="CB155:CD155"/>
    <mergeCell ref="CB156:CD156"/>
    <mergeCell ref="CB157:CD157"/>
    <mergeCell ref="CB158:CD158"/>
    <mergeCell ref="CA159:CE159"/>
    <mergeCell ref="CA164:CF164"/>
    <mergeCell ref="CA165:CE165"/>
    <mergeCell ref="CB166:CE166"/>
    <mergeCell ref="CB167:CE167"/>
    <mergeCell ref="CB168:CE168"/>
    <mergeCell ref="CB169:CE169"/>
    <mergeCell ref="CB170:CE170"/>
    <mergeCell ref="CA171:CE171"/>
    <mergeCell ref="CB172:CE172"/>
    <mergeCell ref="CA173:CE173"/>
    <mergeCell ref="CA174:CE174"/>
    <mergeCell ref="CB191:CF191"/>
    <mergeCell ref="CB192:CF192"/>
    <mergeCell ref="CB193:CF193"/>
    <mergeCell ref="CB194:CF194"/>
    <mergeCell ref="CA196:CF196"/>
    <mergeCell ref="CA176:CF176"/>
    <mergeCell ref="CA178:CC178"/>
    <mergeCell ref="CD178:CF178"/>
    <mergeCell ref="CA179:CC179"/>
    <mergeCell ref="CD179:CF179"/>
    <mergeCell ref="CA180:CC180"/>
    <mergeCell ref="CD180:CF180"/>
    <mergeCell ref="CA181:CC181"/>
    <mergeCell ref="CD181:CF181"/>
    <mergeCell ref="CA182:CC182"/>
    <mergeCell ref="CD182:CF182"/>
    <mergeCell ref="CA183:CC183"/>
    <mergeCell ref="CA184:CC184"/>
    <mergeCell ref="CA185:CF185"/>
    <mergeCell ref="CA187:CF187"/>
    <mergeCell ref="CA188:CF188"/>
    <mergeCell ref="CA190:CF190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T191:BX191"/>
    <mergeCell ref="BT192:BX192"/>
    <mergeCell ref="BT193:BX193"/>
    <mergeCell ref="BT194:BX194"/>
    <mergeCell ref="BS196:BX196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CH6:CM6"/>
    <mergeCell ref="CJ9:CM9"/>
    <mergeCell ref="CJ10:CM10"/>
    <mergeCell ref="CJ11:CM11"/>
    <mergeCell ref="CH13:CM13"/>
    <mergeCell ref="CH19:CM19"/>
    <mergeCell ref="CH20:CJ20"/>
    <mergeCell ref="CK20:CL20"/>
    <mergeCell ref="CH21:CJ21"/>
    <mergeCell ref="CK21:CL21"/>
    <mergeCell ref="CK30:CL30"/>
    <mergeCell ref="CI35:CM35"/>
    <mergeCell ref="CI37:CK37"/>
    <mergeCell ref="CI38:CK38"/>
    <mergeCell ref="CI39:CK39"/>
    <mergeCell ref="CI40:CK40"/>
    <mergeCell ref="CI41:CK41"/>
    <mergeCell ref="CL41:CL42"/>
    <mergeCell ref="CI42:CK42"/>
    <mergeCell ref="CH44:CL44"/>
    <mergeCell ref="CI45:CM45"/>
    <mergeCell ref="CI47:CM47"/>
    <mergeCell ref="CH49:CM49"/>
    <mergeCell ref="CH51:CM51"/>
    <mergeCell ref="CI52:CK52"/>
    <mergeCell ref="CI53:CK53"/>
    <mergeCell ref="CI54:CK54"/>
    <mergeCell ref="CI55:CK55"/>
    <mergeCell ref="CI56:CK56"/>
    <mergeCell ref="CH57:CK57"/>
    <mergeCell ref="CI58:CM58"/>
    <mergeCell ref="CH60:CM60"/>
    <mergeCell ref="CI61:CK61"/>
    <mergeCell ref="CI62:CK62"/>
    <mergeCell ref="CI63:CK63"/>
    <mergeCell ref="CI64:CK64"/>
    <mergeCell ref="CI65:CK65"/>
    <mergeCell ref="CI66:CK66"/>
    <mergeCell ref="CI67:CK67"/>
    <mergeCell ref="CI68:CK68"/>
    <mergeCell ref="CI69:CK69"/>
    <mergeCell ref="CH70:CK70"/>
    <mergeCell ref="CI71:CM71"/>
    <mergeCell ref="CI72:CM72"/>
    <mergeCell ref="CH74:CM74"/>
    <mergeCell ref="CI76:CJ76"/>
    <mergeCell ref="CI77:CJ77"/>
    <mergeCell ref="CI78:CJ78"/>
    <mergeCell ref="CI80:CL80"/>
    <mergeCell ref="CI81:CL81"/>
    <mergeCell ref="CI82:CL82"/>
    <mergeCell ref="CI83:CL83"/>
    <mergeCell ref="CH84:CL84"/>
    <mergeCell ref="CI85:CM85"/>
    <mergeCell ref="CI86:CM86"/>
    <mergeCell ref="CI87:CM87"/>
    <mergeCell ref="CH89:CM89"/>
    <mergeCell ref="CH90:CL90"/>
    <mergeCell ref="CI91:CL91"/>
    <mergeCell ref="CI92:CL92"/>
    <mergeCell ref="CI93:CL93"/>
    <mergeCell ref="CH94:CL94"/>
    <mergeCell ref="CH97:CM97"/>
    <mergeCell ref="CI99:CK99"/>
    <mergeCell ref="CI100:CK100"/>
    <mergeCell ref="CI101:CK101"/>
    <mergeCell ref="CI102:CK102"/>
    <mergeCell ref="CI103:CK103"/>
    <mergeCell ref="CI104:CK104"/>
    <mergeCell ref="CI105:CK105"/>
    <mergeCell ref="CH106:CK106"/>
    <mergeCell ref="CH109:CM109"/>
    <mergeCell ref="CH111:CM111"/>
    <mergeCell ref="CI113:CK113"/>
    <mergeCell ref="CI114:CK114"/>
    <mergeCell ref="CI115:CK115"/>
    <mergeCell ref="CI116:CK116"/>
    <mergeCell ref="CI117:CK117"/>
    <mergeCell ref="CI118:CK118"/>
    <mergeCell ref="CI119:CK119"/>
    <mergeCell ref="CI120:CK120"/>
    <mergeCell ref="CI121:CM121"/>
    <mergeCell ref="CI122:CM122"/>
    <mergeCell ref="CH124:CM124"/>
    <mergeCell ref="CI126:CK126"/>
    <mergeCell ref="CI127:CK127"/>
    <mergeCell ref="CH128:CK128"/>
    <mergeCell ref="CI129:CM129"/>
    <mergeCell ref="CH131:CM131"/>
    <mergeCell ref="CI133:CL133"/>
    <mergeCell ref="CI134:CL134"/>
    <mergeCell ref="CI135:CL135"/>
    <mergeCell ref="CH136:CL136"/>
    <mergeCell ref="CH139:CM139"/>
    <mergeCell ref="CI141:CL141"/>
    <mergeCell ref="CI142:CL142"/>
    <mergeCell ref="CI143:CL143"/>
    <mergeCell ref="CI144:CL144"/>
    <mergeCell ref="CI145:CL145"/>
    <mergeCell ref="CH146:CL146"/>
    <mergeCell ref="CH149:CM149"/>
    <mergeCell ref="CI151:CK151"/>
    <mergeCell ref="CI152:CK152"/>
    <mergeCell ref="CI153:CK153"/>
    <mergeCell ref="CI154:CK154"/>
    <mergeCell ref="CI155:CK155"/>
    <mergeCell ref="CI156:CK156"/>
    <mergeCell ref="CI157:CK157"/>
    <mergeCell ref="CI158:CK158"/>
    <mergeCell ref="CH159:CL159"/>
    <mergeCell ref="CH164:CM164"/>
    <mergeCell ref="CH165:CL165"/>
    <mergeCell ref="CI166:CL166"/>
    <mergeCell ref="CI167:CL167"/>
    <mergeCell ref="CI168:CL168"/>
    <mergeCell ref="CI169:CL169"/>
    <mergeCell ref="CI170:CL170"/>
    <mergeCell ref="CH171:CL171"/>
    <mergeCell ref="CI172:CL172"/>
    <mergeCell ref="CH173:CL173"/>
    <mergeCell ref="CH174:CL174"/>
    <mergeCell ref="CI191:CM191"/>
    <mergeCell ref="CI192:CM192"/>
    <mergeCell ref="CI193:CM193"/>
    <mergeCell ref="CI194:CM194"/>
    <mergeCell ref="CH196:CM196"/>
    <mergeCell ref="CH176:CM176"/>
    <mergeCell ref="CH178:CJ178"/>
    <mergeCell ref="CK178:CM178"/>
    <mergeCell ref="CH179:CJ179"/>
    <mergeCell ref="CK179:CM179"/>
    <mergeCell ref="CH180:CJ180"/>
    <mergeCell ref="CK180:CM180"/>
    <mergeCell ref="CH181:CJ181"/>
    <mergeCell ref="CK181:CM181"/>
    <mergeCell ref="CH182:CJ182"/>
    <mergeCell ref="CK182:CM182"/>
    <mergeCell ref="CH183:CJ183"/>
    <mergeCell ref="CH184:CJ184"/>
    <mergeCell ref="CH185:CM185"/>
    <mergeCell ref="CH187:CM187"/>
    <mergeCell ref="CH188:CM188"/>
    <mergeCell ref="CH190:CM190"/>
    <mergeCell ref="DJ6:DO6"/>
    <mergeCell ref="DL9:DO9"/>
    <mergeCell ref="DL10:DO10"/>
    <mergeCell ref="DL11:DO11"/>
    <mergeCell ref="DJ13:DO13"/>
    <mergeCell ref="DJ19:DO19"/>
    <mergeCell ref="DJ20:DL20"/>
    <mergeCell ref="DM20:DN20"/>
    <mergeCell ref="DJ21:DL21"/>
    <mergeCell ref="DM21:DN21"/>
    <mergeCell ref="DM30:DN30"/>
    <mergeCell ref="DK35:DO35"/>
    <mergeCell ref="DK37:DM37"/>
    <mergeCell ref="DK38:DM38"/>
    <mergeCell ref="DK39:DM39"/>
    <mergeCell ref="DK40:DM40"/>
    <mergeCell ref="DK41:DM41"/>
    <mergeCell ref="DN41:DN42"/>
    <mergeCell ref="DK42:DM42"/>
    <mergeCell ref="DJ44:DN44"/>
    <mergeCell ref="DK45:DO45"/>
    <mergeCell ref="DK47:DO47"/>
    <mergeCell ref="DJ49:DO49"/>
    <mergeCell ref="DJ51:DO51"/>
    <mergeCell ref="DK52:DM52"/>
    <mergeCell ref="DK53:DM53"/>
    <mergeCell ref="DK54:DM54"/>
    <mergeCell ref="DK55:DM55"/>
    <mergeCell ref="DK56:DM56"/>
    <mergeCell ref="DJ57:DM57"/>
    <mergeCell ref="DK58:DO58"/>
    <mergeCell ref="DJ60:DO60"/>
    <mergeCell ref="DK61:DM61"/>
    <mergeCell ref="DK62:DM62"/>
    <mergeCell ref="DK63:DM63"/>
    <mergeCell ref="DK64:DM64"/>
    <mergeCell ref="DK65:DM65"/>
    <mergeCell ref="DK66:DM66"/>
    <mergeCell ref="DK67:DM67"/>
    <mergeCell ref="DK68:DM68"/>
    <mergeCell ref="DK69:DM69"/>
    <mergeCell ref="DJ70:DM70"/>
    <mergeCell ref="DK71:DO71"/>
    <mergeCell ref="DK72:DO72"/>
    <mergeCell ref="DJ74:DO74"/>
    <mergeCell ref="DK76:DL76"/>
    <mergeCell ref="DK77:DL77"/>
    <mergeCell ref="DK78:DL78"/>
    <mergeCell ref="DK80:DN80"/>
    <mergeCell ref="DK81:DN81"/>
    <mergeCell ref="DK82:DN82"/>
    <mergeCell ref="DK83:DN83"/>
    <mergeCell ref="DJ84:DN84"/>
    <mergeCell ref="DK85:DO85"/>
    <mergeCell ref="DK86:DO86"/>
    <mergeCell ref="DK87:DO87"/>
    <mergeCell ref="DJ89:DO89"/>
    <mergeCell ref="DJ90:DN90"/>
    <mergeCell ref="DK91:DN91"/>
    <mergeCell ref="DK92:DN92"/>
    <mergeCell ref="DK93:DN93"/>
    <mergeCell ref="DJ94:DN94"/>
    <mergeCell ref="DJ97:DO97"/>
    <mergeCell ref="DK99:DM99"/>
    <mergeCell ref="DK100:DM100"/>
    <mergeCell ref="DK101:DM101"/>
    <mergeCell ref="DK102:DM102"/>
    <mergeCell ref="DK103:DM103"/>
    <mergeCell ref="DK104:DM104"/>
    <mergeCell ref="DK105:DM105"/>
    <mergeCell ref="DJ106:DM106"/>
    <mergeCell ref="DJ109:DO109"/>
    <mergeCell ref="DJ111:DO111"/>
    <mergeCell ref="DK113:DM113"/>
    <mergeCell ref="DK114:DM114"/>
    <mergeCell ref="DK115:DM115"/>
    <mergeCell ref="DK116:DM116"/>
    <mergeCell ref="DK117:DM117"/>
    <mergeCell ref="DK118:DM118"/>
    <mergeCell ref="DK119:DM119"/>
    <mergeCell ref="DK120:DM120"/>
    <mergeCell ref="DK121:DO121"/>
    <mergeCell ref="DK122:DO122"/>
    <mergeCell ref="DJ124:DO124"/>
    <mergeCell ref="DK126:DM126"/>
    <mergeCell ref="DK127:DM127"/>
    <mergeCell ref="DJ128:DM128"/>
    <mergeCell ref="DK129:DO129"/>
    <mergeCell ref="DJ131:DO131"/>
    <mergeCell ref="DK133:DN133"/>
    <mergeCell ref="DK134:DN134"/>
    <mergeCell ref="DK135:DN135"/>
    <mergeCell ref="DJ136:DN136"/>
    <mergeCell ref="DJ139:DO139"/>
    <mergeCell ref="DK141:DN141"/>
    <mergeCell ref="DK142:DN142"/>
    <mergeCell ref="DK143:DN143"/>
    <mergeCell ref="DK144:DN144"/>
    <mergeCell ref="DK145:DN145"/>
    <mergeCell ref="DJ146:DN146"/>
    <mergeCell ref="DJ149:DO149"/>
    <mergeCell ref="DK151:DM151"/>
    <mergeCell ref="DK152:DM152"/>
    <mergeCell ref="DK153:DM153"/>
    <mergeCell ref="DK154:DM154"/>
    <mergeCell ref="DK155:DM155"/>
    <mergeCell ref="DK156:DM156"/>
    <mergeCell ref="DK157:DM157"/>
    <mergeCell ref="DK158:DM158"/>
    <mergeCell ref="DJ159:DN159"/>
    <mergeCell ref="DJ164:DO164"/>
    <mergeCell ref="DJ165:DN165"/>
    <mergeCell ref="DK166:DN166"/>
    <mergeCell ref="DK167:DN167"/>
    <mergeCell ref="DK168:DN168"/>
    <mergeCell ref="DK169:DN169"/>
    <mergeCell ref="DK170:DN170"/>
    <mergeCell ref="DJ171:DN171"/>
    <mergeCell ref="DK172:DN172"/>
    <mergeCell ref="DJ173:DN173"/>
    <mergeCell ref="DJ174:DN174"/>
    <mergeCell ref="DK191:DO191"/>
    <mergeCell ref="DK192:DO192"/>
    <mergeCell ref="DK193:DO193"/>
    <mergeCell ref="DK194:DO194"/>
    <mergeCell ref="DJ196:DO196"/>
    <mergeCell ref="DJ176:DO176"/>
    <mergeCell ref="DJ178:DL178"/>
    <mergeCell ref="DM178:DO178"/>
    <mergeCell ref="DJ179:DL179"/>
    <mergeCell ref="DM179:DO179"/>
    <mergeCell ref="DJ180:DL180"/>
    <mergeCell ref="DM180:DO180"/>
    <mergeCell ref="DJ181:DL181"/>
    <mergeCell ref="DM181:DO181"/>
    <mergeCell ref="DJ182:DL182"/>
    <mergeCell ref="DM182:DO182"/>
    <mergeCell ref="DJ183:DL183"/>
    <mergeCell ref="DJ184:DL184"/>
    <mergeCell ref="DJ185:DO185"/>
    <mergeCell ref="DJ187:DO187"/>
    <mergeCell ref="DJ188:DO188"/>
    <mergeCell ref="DJ190:DO190"/>
    <mergeCell ref="DX6:EC6"/>
    <mergeCell ref="DZ9:EC9"/>
    <mergeCell ref="DZ10:EC10"/>
    <mergeCell ref="DZ11:EC11"/>
    <mergeCell ref="DX13:EC13"/>
    <mergeCell ref="DX19:EC19"/>
    <mergeCell ref="DX20:DZ20"/>
    <mergeCell ref="EA20:EB20"/>
    <mergeCell ref="DX21:DZ21"/>
    <mergeCell ref="EA21:EB21"/>
    <mergeCell ref="EA30:EB30"/>
    <mergeCell ref="DY35:EC35"/>
    <mergeCell ref="DY37:EA37"/>
    <mergeCell ref="DY38:EA38"/>
    <mergeCell ref="DY39:EA39"/>
    <mergeCell ref="DY40:EA40"/>
    <mergeCell ref="DY41:EA41"/>
    <mergeCell ref="EB41:EB42"/>
    <mergeCell ref="DY42:EA42"/>
    <mergeCell ref="DX44:EB44"/>
    <mergeCell ref="DY45:EC45"/>
    <mergeCell ref="DY47:EC47"/>
    <mergeCell ref="DX49:EC49"/>
    <mergeCell ref="DX51:EC51"/>
    <mergeCell ref="DY52:EA52"/>
    <mergeCell ref="DY53:EA53"/>
    <mergeCell ref="DY54:EA54"/>
    <mergeCell ref="DY55:EA55"/>
    <mergeCell ref="DY56:EA56"/>
    <mergeCell ref="DX57:EA57"/>
    <mergeCell ref="DY58:EC58"/>
    <mergeCell ref="DX60:EC60"/>
    <mergeCell ref="DY61:EA61"/>
    <mergeCell ref="DY62:EA62"/>
    <mergeCell ref="DY63:EA63"/>
    <mergeCell ref="DY64:EA64"/>
    <mergeCell ref="DY65:EA65"/>
    <mergeCell ref="DY66:EA66"/>
    <mergeCell ref="DY67:EA67"/>
    <mergeCell ref="DY68:EA68"/>
    <mergeCell ref="DY69:EA69"/>
    <mergeCell ref="DX70:EA70"/>
    <mergeCell ref="DY71:EC71"/>
    <mergeCell ref="DY72:EC72"/>
    <mergeCell ref="DX74:EC74"/>
    <mergeCell ref="DY76:DZ76"/>
    <mergeCell ref="DY77:DZ77"/>
    <mergeCell ref="DY78:DZ78"/>
    <mergeCell ref="DY80:EB80"/>
    <mergeCell ref="DY81:EB81"/>
    <mergeCell ref="DY82:EB82"/>
    <mergeCell ref="DY83:EB83"/>
    <mergeCell ref="DX84:EB84"/>
    <mergeCell ref="DY85:EC85"/>
    <mergeCell ref="DY86:EC86"/>
    <mergeCell ref="DY87:EC87"/>
    <mergeCell ref="DX89:EC89"/>
    <mergeCell ref="DX90:EB90"/>
    <mergeCell ref="DY91:EB91"/>
    <mergeCell ref="DY92:EB92"/>
    <mergeCell ref="DY93:EB93"/>
    <mergeCell ref="DX94:EB94"/>
    <mergeCell ref="DX97:EC97"/>
    <mergeCell ref="DY99:EA99"/>
    <mergeCell ref="DY100:EA100"/>
    <mergeCell ref="DY101:EA101"/>
    <mergeCell ref="DY102:EA102"/>
    <mergeCell ref="DY103:EA103"/>
    <mergeCell ref="DY104:EA104"/>
    <mergeCell ref="DY105:EA105"/>
    <mergeCell ref="DX106:EA106"/>
    <mergeCell ref="DX109:EC109"/>
    <mergeCell ref="DX111:EC111"/>
    <mergeCell ref="DY113:EA113"/>
    <mergeCell ref="DY114:EA114"/>
    <mergeCell ref="DY115:EA115"/>
    <mergeCell ref="DY116:EA116"/>
    <mergeCell ref="DY117:EA117"/>
    <mergeCell ref="DY118:EA118"/>
    <mergeCell ref="DY119:EA119"/>
    <mergeCell ref="DY120:EA120"/>
    <mergeCell ref="DY121:EC121"/>
    <mergeCell ref="DY122:EC122"/>
    <mergeCell ref="DX124:EC124"/>
    <mergeCell ref="DY126:EA126"/>
    <mergeCell ref="DY127:EA127"/>
    <mergeCell ref="DX128:EA128"/>
    <mergeCell ref="DY129:EC129"/>
    <mergeCell ref="DX131:EC131"/>
    <mergeCell ref="DY133:EB133"/>
    <mergeCell ref="DY134:EB134"/>
    <mergeCell ref="DY135:EB135"/>
    <mergeCell ref="DX136:EB136"/>
    <mergeCell ref="DX139:EC139"/>
    <mergeCell ref="DY141:EB141"/>
    <mergeCell ref="DY142:EB142"/>
    <mergeCell ref="DY143:EB143"/>
    <mergeCell ref="DY144:EB144"/>
    <mergeCell ref="DY145:EB145"/>
    <mergeCell ref="DX146:EB146"/>
    <mergeCell ref="DX149:EC149"/>
    <mergeCell ref="DY151:EA151"/>
    <mergeCell ref="DY152:EA152"/>
    <mergeCell ref="DY153:EA153"/>
    <mergeCell ref="DY154:EA154"/>
    <mergeCell ref="DY155:EA155"/>
    <mergeCell ref="DY156:EA156"/>
    <mergeCell ref="DY157:EA157"/>
    <mergeCell ref="DY158:EA158"/>
    <mergeCell ref="DX159:EB159"/>
    <mergeCell ref="DX164:EC164"/>
    <mergeCell ref="DX165:EB165"/>
    <mergeCell ref="DY166:EB166"/>
    <mergeCell ref="DY167:EB167"/>
    <mergeCell ref="DY168:EB168"/>
    <mergeCell ref="DY169:EB169"/>
    <mergeCell ref="DY170:EB170"/>
    <mergeCell ref="DX171:EB171"/>
    <mergeCell ref="DY172:EB172"/>
    <mergeCell ref="DX173:EB173"/>
    <mergeCell ref="DX174:EB174"/>
    <mergeCell ref="DY191:EC191"/>
    <mergeCell ref="DY192:EC192"/>
    <mergeCell ref="DY193:EC193"/>
    <mergeCell ref="DY194:EC194"/>
    <mergeCell ref="DX196:EC196"/>
    <mergeCell ref="DX176:EC176"/>
    <mergeCell ref="DX178:DZ178"/>
    <mergeCell ref="EA178:EC178"/>
    <mergeCell ref="DX179:DZ179"/>
    <mergeCell ref="EA179:EC179"/>
    <mergeCell ref="DX180:DZ180"/>
    <mergeCell ref="EA180:EC180"/>
    <mergeCell ref="DX181:DZ181"/>
    <mergeCell ref="EA181:EC181"/>
    <mergeCell ref="DX182:DZ182"/>
    <mergeCell ref="EA182:EC182"/>
    <mergeCell ref="DX183:DZ183"/>
    <mergeCell ref="DX184:DZ184"/>
    <mergeCell ref="DX185:EC185"/>
    <mergeCell ref="DX187:EC187"/>
    <mergeCell ref="DX188:EC188"/>
    <mergeCell ref="DX190:EC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59999389629810485"/>
  </sheetPr>
  <dimension ref="A1:EI198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EK143" sqref="EK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20.5703125" style="34" customWidth="1"/>
    <col min="41" max="41" width="29.42578125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20.5703125" style="34" customWidth="1"/>
    <col min="48" max="48" width="29.42578125" style="35" customWidth="1"/>
    <col min="49" max="49" width="9.140625" style="120" hidden="1" customWidth="1"/>
    <col min="50" max="50" width="12.140625" style="2" hidden="1" customWidth="1"/>
    <col min="51" max="51" width="24" style="2" hidden="1" customWidth="1"/>
    <col min="52" max="52" width="26.28515625" style="2" hidden="1" customWidth="1"/>
    <col min="53" max="53" width="15.140625" style="2" hidden="1" customWidth="1"/>
    <col min="54" max="54" width="15.42578125" style="2" hidden="1" customWidth="1"/>
    <col min="55" max="55" width="26.7109375" style="2" hidden="1" customWidth="1"/>
    <col min="56" max="56" width="7.140625" style="2" customWidth="1"/>
    <col min="57" max="57" width="12.140625" style="2" customWidth="1"/>
    <col min="58" max="58" width="24" style="2" customWidth="1"/>
    <col min="59" max="59" width="26.28515625" style="2" customWidth="1"/>
    <col min="60" max="60" width="15.140625" style="2" customWidth="1"/>
    <col min="61" max="61" width="15.42578125" style="2" customWidth="1"/>
    <col min="62" max="62" width="26.7109375" style="2" customWidth="1"/>
    <col min="63" max="63" width="9.140625" style="2"/>
    <col min="64" max="64" width="22.42578125" style="2" customWidth="1"/>
    <col min="65" max="65" width="20.28515625" style="2" customWidth="1"/>
    <col min="66" max="66" width="19.42578125" style="2" customWidth="1"/>
    <col min="67" max="67" width="20.28515625" style="2" customWidth="1"/>
    <col min="68" max="68" width="14.42578125" style="2" customWidth="1"/>
    <col min="69" max="69" width="24.85546875" style="2" customWidth="1"/>
    <col min="70" max="70" width="9.140625" style="2"/>
    <col min="71" max="71" width="20.5703125" style="2" customWidth="1"/>
    <col min="72" max="72" width="21.28515625" style="2" customWidth="1"/>
    <col min="73" max="73" width="24" style="2" customWidth="1"/>
    <col min="74" max="74" width="15.28515625" style="2" customWidth="1"/>
    <col min="75" max="75" width="14.140625" style="2" customWidth="1"/>
    <col min="76" max="76" width="24" style="2" customWidth="1"/>
    <col min="77" max="77" width="7.42578125" style="2" customWidth="1"/>
    <col min="78" max="78" width="20.5703125" style="2" customWidth="1"/>
    <col min="79" max="79" width="21.28515625" style="2" customWidth="1"/>
    <col min="80" max="80" width="24" style="2" customWidth="1"/>
    <col min="81" max="81" width="15.28515625" style="2" customWidth="1"/>
    <col min="82" max="82" width="14.140625" style="2" customWidth="1"/>
    <col min="83" max="83" width="24" style="2" customWidth="1"/>
    <col min="84" max="84" width="4.140625" style="2" customWidth="1"/>
    <col min="85" max="85" width="20.5703125" style="2" customWidth="1"/>
    <col min="86" max="86" width="21.28515625" style="2" customWidth="1"/>
    <col min="87" max="87" width="24" style="2" customWidth="1"/>
    <col min="88" max="88" width="15.28515625" style="2" customWidth="1"/>
    <col min="89" max="89" width="14.140625" style="2" customWidth="1"/>
    <col min="90" max="90" width="24" style="2" customWidth="1"/>
    <col min="91" max="91" width="9.140625" style="2"/>
    <col min="92" max="92" width="13" style="2" customWidth="1"/>
    <col min="93" max="93" width="20.85546875" style="2" customWidth="1"/>
    <col min="94" max="94" width="21.85546875" style="2" customWidth="1"/>
    <col min="95" max="95" width="17.85546875" style="2" customWidth="1"/>
    <col min="96" max="96" width="18.85546875" style="2" customWidth="1"/>
    <col min="97" max="97" width="29.28515625" style="2" customWidth="1"/>
    <col min="98" max="98" width="9.140625" style="2"/>
    <col min="99" max="99" width="13" style="2" customWidth="1"/>
    <col min="100" max="100" width="20.85546875" style="2" customWidth="1"/>
    <col min="101" max="101" width="21.85546875" style="2" customWidth="1"/>
    <col min="102" max="102" width="17.85546875" style="2" customWidth="1"/>
    <col min="103" max="103" width="18.85546875" style="2" customWidth="1"/>
    <col min="104" max="104" width="29.28515625" style="2" customWidth="1"/>
    <col min="105" max="105" width="9.140625" style="2"/>
    <col min="106" max="106" width="13" style="2" customWidth="1"/>
    <col min="107" max="107" width="20.85546875" style="2" customWidth="1"/>
    <col min="108" max="108" width="21.85546875" style="2" customWidth="1"/>
    <col min="109" max="109" width="17.85546875" style="2" customWidth="1"/>
    <col min="110" max="110" width="18.85546875" style="2" customWidth="1"/>
    <col min="111" max="111" width="29.28515625" style="2" customWidth="1"/>
    <col min="112" max="112" width="9.140625" style="2"/>
    <col min="113" max="113" width="15.5703125" style="2" customWidth="1"/>
    <col min="114" max="114" width="19" style="2" customWidth="1"/>
    <col min="115" max="115" width="18.28515625" style="2" customWidth="1"/>
    <col min="116" max="116" width="23.85546875" style="2" customWidth="1"/>
    <col min="117" max="117" width="20" style="2" customWidth="1"/>
    <col min="118" max="118" width="17.5703125" style="2" customWidth="1"/>
    <col min="119" max="119" width="5.140625" style="2" customWidth="1"/>
    <col min="120" max="120" width="15.5703125" style="2" customWidth="1"/>
    <col min="121" max="121" width="19" style="2" customWidth="1"/>
    <col min="122" max="122" width="18.28515625" style="2" customWidth="1"/>
    <col min="123" max="123" width="23.85546875" style="2" customWidth="1"/>
    <col min="124" max="124" width="20" style="2" customWidth="1"/>
    <col min="125" max="125" width="17.5703125" style="2" customWidth="1"/>
    <col min="126" max="126" width="3.140625" style="2" customWidth="1"/>
    <col min="127" max="127" width="15.5703125" style="2" customWidth="1"/>
    <col min="128" max="128" width="19" style="2" customWidth="1"/>
    <col min="129" max="129" width="18.28515625" style="2" customWidth="1"/>
    <col min="130" max="130" width="23.85546875" style="2" customWidth="1"/>
    <col min="131" max="131" width="20" style="2" customWidth="1"/>
    <col min="132" max="132" width="17.5703125" style="2" customWidth="1"/>
    <col min="133" max="133" width="5.28515625" style="2" customWidth="1"/>
    <col min="134" max="134" width="15.5703125" style="2" customWidth="1"/>
    <col min="135" max="135" width="19" style="2" customWidth="1"/>
    <col min="136" max="136" width="18.28515625" style="2" customWidth="1"/>
    <col min="137" max="137" width="23.85546875" style="2" customWidth="1"/>
    <col min="138" max="138" width="20" style="2" customWidth="1"/>
    <col min="139" max="139" width="17.570312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E1" s="34"/>
      <c r="BF1" s="34"/>
      <c r="BG1" s="34"/>
      <c r="BH1" s="34"/>
      <c r="BI1" s="34"/>
      <c r="BJ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E2" s="36" t="s">
        <v>94</v>
      </c>
      <c r="BF2" s="34"/>
      <c r="BG2" s="34"/>
      <c r="BH2" s="34"/>
      <c r="BI2" s="34"/>
      <c r="BJ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E3" s="36" t="s">
        <v>124</v>
      </c>
      <c r="BF3" s="34"/>
      <c r="BG3" s="34"/>
      <c r="BH3" s="34"/>
      <c r="BI3" s="34"/>
      <c r="BJ3" s="35"/>
    </row>
    <row r="4" spans="1:139" x14ac:dyDescent="0.2">
      <c r="AX4" s="34"/>
      <c r="AY4" s="34"/>
      <c r="AZ4" s="34"/>
      <c r="BA4" s="34"/>
      <c r="BB4" s="34"/>
      <c r="BC4" s="35"/>
      <c r="BE4" s="34"/>
      <c r="BF4" s="34"/>
      <c r="BG4" s="34"/>
      <c r="BH4" s="34"/>
      <c r="BI4" s="34"/>
      <c r="BJ4" s="35"/>
    </row>
    <row r="5" spans="1:139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</row>
    <row r="6" spans="1:139" ht="29.25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215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E6" s="995" t="s">
        <v>1016</v>
      </c>
      <c r="BF6" s="996"/>
      <c r="BG6" s="996"/>
      <c r="BH6" s="996"/>
      <c r="BI6" s="996"/>
      <c r="BJ6" s="996"/>
      <c r="BL6" s="1179" t="s">
        <v>979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989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1023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x14ac:dyDescent="0.2">
      <c r="A7" s="214" t="s">
        <v>774</v>
      </c>
      <c r="B7" s="214"/>
      <c r="C7" s="214"/>
      <c r="D7" s="214"/>
      <c r="E7" s="214"/>
      <c r="F7" s="214"/>
      <c r="G7" s="215"/>
      <c r="H7" s="214" t="s">
        <v>774</v>
      </c>
      <c r="I7" s="214"/>
      <c r="J7" s="214"/>
      <c r="K7" s="214"/>
      <c r="L7" s="214"/>
      <c r="M7" s="214"/>
      <c r="O7" s="214" t="s">
        <v>774</v>
      </c>
      <c r="P7" s="214"/>
      <c r="Q7" s="214"/>
      <c r="R7" s="214"/>
      <c r="S7" s="214"/>
      <c r="T7" s="214"/>
      <c r="U7" s="215"/>
      <c r="V7" s="214" t="s">
        <v>774</v>
      </c>
      <c r="W7" s="214"/>
      <c r="X7" s="214"/>
      <c r="Y7" s="214"/>
      <c r="Z7" s="214"/>
      <c r="AA7" s="214"/>
      <c r="AB7" s="215"/>
      <c r="AC7" s="214" t="s">
        <v>774</v>
      </c>
      <c r="AD7" s="214"/>
      <c r="AE7" s="214"/>
      <c r="AF7" s="214"/>
      <c r="AG7" s="214"/>
      <c r="AH7" s="214"/>
      <c r="AJ7" s="214" t="s">
        <v>774</v>
      </c>
      <c r="AK7" s="214"/>
      <c r="AL7" s="214"/>
      <c r="AM7" s="214"/>
      <c r="AN7" s="214"/>
      <c r="AO7" s="214"/>
      <c r="AQ7" s="214" t="s">
        <v>774</v>
      </c>
      <c r="AR7" s="214"/>
      <c r="AS7" s="214"/>
      <c r="AT7" s="214"/>
      <c r="AU7" s="214"/>
      <c r="AV7" s="214"/>
      <c r="AW7" s="117"/>
      <c r="AX7" s="214" t="s">
        <v>774</v>
      </c>
      <c r="AY7" s="214"/>
      <c r="AZ7" s="214"/>
      <c r="BA7" s="214"/>
      <c r="BB7" s="214"/>
      <c r="BC7" s="214"/>
      <c r="BE7" s="214" t="s">
        <v>774</v>
      </c>
      <c r="BF7" s="214"/>
      <c r="BG7" s="214"/>
      <c r="BH7" s="214"/>
      <c r="BI7" s="214"/>
      <c r="BJ7" s="214"/>
      <c r="BL7" s="214" t="s">
        <v>774</v>
      </c>
      <c r="BM7" s="214"/>
      <c r="BN7" s="214"/>
      <c r="BO7" s="214"/>
      <c r="BP7" s="214"/>
      <c r="BQ7" s="214"/>
      <c r="BS7" s="214" t="s">
        <v>774</v>
      </c>
      <c r="BT7" s="214"/>
      <c r="BU7" s="214"/>
      <c r="BV7" s="214"/>
      <c r="BW7" s="214"/>
      <c r="BX7" s="214"/>
      <c r="BY7" s="214"/>
      <c r="BZ7" s="214" t="s">
        <v>774</v>
      </c>
      <c r="CA7" s="214"/>
      <c r="CB7" s="214"/>
      <c r="CC7" s="214"/>
      <c r="CD7" s="214"/>
      <c r="CE7" s="214"/>
      <c r="CF7" s="214"/>
      <c r="CG7" s="214" t="s">
        <v>774</v>
      </c>
      <c r="CH7" s="214"/>
      <c r="CI7" s="214"/>
      <c r="CJ7" s="214"/>
      <c r="CK7" s="214"/>
      <c r="CL7" s="214"/>
      <c r="CN7" s="214" t="s">
        <v>774</v>
      </c>
      <c r="CO7" s="214"/>
      <c r="CP7" s="214"/>
      <c r="CQ7" s="214"/>
      <c r="CR7" s="214"/>
      <c r="CS7" s="214"/>
      <c r="CU7" s="214" t="s">
        <v>774</v>
      </c>
      <c r="CV7" s="214"/>
      <c r="CW7" s="214"/>
      <c r="CX7" s="214"/>
      <c r="CY7" s="214"/>
      <c r="CZ7" s="214"/>
      <c r="DB7" s="214" t="s">
        <v>774</v>
      </c>
      <c r="DC7" s="214"/>
      <c r="DD7" s="214"/>
      <c r="DE7" s="214"/>
      <c r="DF7" s="214"/>
      <c r="DG7" s="214"/>
      <c r="DI7" s="214" t="s">
        <v>774</v>
      </c>
      <c r="DJ7" s="214"/>
      <c r="DK7" s="214"/>
      <c r="DL7" s="214"/>
      <c r="DM7" s="214"/>
      <c r="DN7" s="214"/>
      <c r="DO7" s="214"/>
      <c r="DP7" s="214" t="s">
        <v>774</v>
      </c>
      <c r="DQ7" s="214"/>
      <c r="DR7" s="214"/>
      <c r="DS7" s="214"/>
      <c r="DT7" s="214"/>
      <c r="DU7" s="214"/>
      <c r="DV7" s="214"/>
      <c r="DW7" s="214" t="s">
        <v>774</v>
      </c>
      <c r="DX7" s="214"/>
      <c r="DY7" s="214"/>
      <c r="DZ7" s="214"/>
      <c r="EA7" s="214"/>
      <c r="EB7" s="214"/>
      <c r="ED7" s="214" t="s">
        <v>774</v>
      </c>
      <c r="EE7" s="214"/>
      <c r="EF7" s="214"/>
      <c r="EG7" s="214"/>
      <c r="EH7" s="214"/>
      <c r="EI7" s="214"/>
    </row>
    <row r="8" spans="1:139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E8" s="41"/>
      <c r="BF8" s="41"/>
      <c r="BG8" s="41"/>
      <c r="BH8" s="41"/>
      <c r="BI8" s="41"/>
      <c r="BJ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E9" s="41"/>
      <c r="BF9" s="43" t="s">
        <v>49</v>
      </c>
      <c r="BG9" s="975" t="s">
        <v>768</v>
      </c>
      <c r="BH9" s="975"/>
      <c r="BI9" s="975"/>
      <c r="BJ9" s="975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3" t="s">
        <v>49</v>
      </c>
      <c r="DK9" s="975" t="s">
        <v>768</v>
      </c>
      <c r="DL9" s="975"/>
      <c r="DM9" s="975"/>
      <c r="DN9" s="975"/>
      <c r="DO9" s="500"/>
      <c r="DP9" s="41"/>
      <c r="DQ9" s="43" t="s">
        <v>49</v>
      </c>
      <c r="DR9" s="975" t="s">
        <v>768</v>
      </c>
      <c r="DS9" s="975"/>
      <c r="DT9" s="975"/>
      <c r="DU9" s="975"/>
      <c r="DV9" s="500"/>
      <c r="DW9" s="41"/>
      <c r="DX9" s="43" t="s">
        <v>49</v>
      </c>
      <c r="DY9" s="975" t="s">
        <v>768</v>
      </c>
      <c r="DZ9" s="975"/>
      <c r="EA9" s="975"/>
      <c r="EB9" s="975"/>
      <c r="ED9" s="41"/>
      <c r="EE9" s="43" t="s">
        <v>49</v>
      </c>
      <c r="EF9" s="975" t="s">
        <v>768</v>
      </c>
      <c r="EG9" s="975"/>
      <c r="EH9" s="975"/>
      <c r="EI9" s="975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E10" s="41"/>
      <c r="BF10" s="43" t="s">
        <v>50</v>
      </c>
      <c r="BG10" s="1132" t="s">
        <v>820</v>
      </c>
      <c r="BH10" s="1132"/>
      <c r="BI10" s="1132"/>
      <c r="BJ10" s="1132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3" t="s">
        <v>50</v>
      </c>
      <c r="DK10" s="1132" t="s">
        <v>820</v>
      </c>
      <c r="DL10" s="1132"/>
      <c r="DM10" s="1132"/>
      <c r="DN10" s="1132"/>
      <c r="DO10" s="108"/>
      <c r="DP10" s="41"/>
      <c r="DQ10" s="43" t="s">
        <v>50</v>
      </c>
      <c r="DR10" s="1132" t="s">
        <v>820</v>
      </c>
      <c r="DS10" s="1132"/>
      <c r="DT10" s="1132"/>
      <c r="DU10" s="1132"/>
      <c r="DV10" s="108"/>
      <c r="DW10" s="41"/>
      <c r="DX10" s="43" t="s">
        <v>50</v>
      </c>
      <c r="DY10" s="1132" t="s">
        <v>820</v>
      </c>
      <c r="DZ10" s="1132"/>
      <c r="EA10" s="1132"/>
      <c r="EB10" s="1132"/>
      <c r="ED10" s="41"/>
      <c r="EE10" s="43" t="s">
        <v>50</v>
      </c>
      <c r="EF10" s="1132" t="s">
        <v>820</v>
      </c>
      <c r="EG10" s="1132"/>
      <c r="EH10" s="1132"/>
      <c r="EI10" s="1132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E11" s="41"/>
      <c r="BF11" s="43" t="s">
        <v>0</v>
      </c>
      <c r="BG11" s="1132" t="s">
        <v>821</v>
      </c>
      <c r="BH11" s="1132"/>
      <c r="BI11" s="1132"/>
      <c r="BJ11" s="1132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3" t="s">
        <v>0</v>
      </c>
      <c r="DK11" s="1132" t="s">
        <v>821</v>
      </c>
      <c r="DL11" s="1132"/>
      <c r="DM11" s="1132"/>
      <c r="DN11" s="1132"/>
      <c r="DO11" s="108"/>
      <c r="DP11" s="41"/>
      <c r="DQ11" s="43" t="s">
        <v>0</v>
      </c>
      <c r="DR11" s="1132" t="s">
        <v>821</v>
      </c>
      <c r="DS11" s="1132"/>
      <c r="DT11" s="1132"/>
      <c r="DU11" s="1132"/>
      <c r="DV11" s="108"/>
      <c r="DW11" s="41"/>
      <c r="DX11" s="43" t="s">
        <v>0</v>
      </c>
      <c r="DY11" s="1132" t="s">
        <v>821</v>
      </c>
      <c r="DZ11" s="1132"/>
      <c r="EA11" s="1132"/>
      <c r="EB11" s="1132"/>
      <c r="ED11" s="41"/>
      <c r="EE11" s="43" t="s">
        <v>0</v>
      </c>
      <c r="EF11" s="1132" t="s">
        <v>821</v>
      </c>
      <c r="EG11" s="1132"/>
      <c r="EH11" s="1132"/>
      <c r="EI11" s="1132"/>
    </row>
    <row r="12" spans="1:139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E12" s="41"/>
      <c r="BF12" s="41"/>
      <c r="BG12" s="41"/>
      <c r="BH12" s="41"/>
      <c r="BI12" s="41"/>
      <c r="BJ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22"/>
      <c r="DP12" s="41"/>
      <c r="DQ12" s="41"/>
      <c r="DR12" s="41"/>
      <c r="DS12" s="41"/>
      <c r="DT12" s="41"/>
      <c r="DU12" s="22"/>
      <c r="DV12" s="22"/>
      <c r="DW12" s="41"/>
      <c r="DX12" s="41"/>
      <c r="DY12" s="41"/>
      <c r="DZ12" s="41"/>
      <c r="EA12" s="41"/>
      <c r="EB12" s="22"/>
      <c r="ED12" s="41"/>
      <c r="EE12" s="41"/>
      <c r="EF12" s="41"/>
      <c r="EG12" s="41"/>
      <c r="EH12" s="41"/>
      <c r="EI12" s="22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E13" s="938" t="s">
        <v>1</v>
      </c>
      <c r="BF13" s="938"/>
      <c r="BG13" s="938"/>
      <c r="BH13" s="938"/>
      <c r="BI13" s="938"/>
      <c r="BJ13" s="938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938" t="s">
        <v>1</v>
      </c>
      <c r="DQ13" s="938"/>
      <c r="DR13" s="938"/>
      <c r="DS13" s="938"/>
      <c r="DT13" s="938"/>
      <c r="DU13" s="938"/>
      <c r="DV13" s="52"/>
      <c r="DW13" s="938" t="s">
        <v>1</v>
      </c>
      <c r="DX13" s="938"/>
      <c r="DY13" s="938"/>
      <c r="DZ13" s="938"/>
      <c r="EA13" s="938"/>
      <c r="EB13" s="938"/>
      <c r="ED13" s="938" t="s">
        <v>1</v>
      </c>
      <c r="EE13" s="938"/>
      <c r="EF13" s="938"/>
      <c r="EG13" s="938"/>
      <c r="EH13" s="938"/>
      <c r="EI13" s="938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E14" s="10" t="s">
        <v>22</v>
      </c>
      <c r="BF14" s="105" t="s">
        <v>2</v>
      </c>
      <c r="BG14" s="106"/>
      <c r="BH14" s="106"/>
      <c r="BI14" s="106"/>
      <c r="BJ14" s="489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31"/>
      <c r="DP14" s="10" t="s">
        <v>22</v>
      </c>
      <c r="DQ14" s="105" t="s">
        <v>2</v>
      </c>
      <c r="DR14" s="106"/>
      <c r="DS14" s="106"/>
      <c r="DT14" s="106"/>
      <c r="DU14" s="489"/>
      <c r="DV14" s="31"/>
      <c r="DW14" s="10" t="s">
        <v>22</v>
      </c>
      <c r="DX14" s="105" t="s">
        <v>2</v>
      </c>
      <c r="DY14" s="106"/>
      <c r="DZ14" s="106"/>
      <c r="EA14" s="106"/>
      <c r="EB14" s="489"/>
      <c r="ED14" s="10" t="s">
        <v>22</v>
      </c>
      <c r="EE14" s="105" t="s">
        <v>2</v>
      </c>
      <c r="EF14" s="106"/>
      <c r="EG14" s="106"/>
      <c r="EH14" s="106"/>
      <c r="EI14" s="489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108"/>
      <c r="DP15" s="10" t="s">
        <v>23</v>
      </c>
      <c r="DQ15" s="496" t="s">
        <v>3</v>
      </c>
      <c r="DR15" s="610"/>
      <c r="DS15" s="610"/>
      <c r="DT15" s="610"/>
      <c r="DU15" s="10" t="s">
        <v>174</v>
      </c>
      <c r="DV15" s="108"/>
      <c r="DW15" s="10" t="s">
        <v>23</v>
      </c>
      <c r="DX15" s="496" t="s">
        <v>3</v>
      </c>
      <c r="DY15" s="610"/>
      <c r="DZ15" s="610"/>
      <c r="EA15" s="610"/>
      <c r="EB15" s="10" t="s">
        <v>174</v>
      </c>
      <c r="ED15" s="10" t="s">
        <v>23</v>
      </c>
      <c r="EE15" s="496" t="s">
        <v>3</v>
      </c>
      <c r="EF15" s="610"/>
      <c r="EG15" s="610"/>
      <c r="EH15" s="610"/>
      <c r="EI15" s="10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523"/>
      <c r="DP16" s="24" t="s">
        <v>24</v>
      </c>
      <c r="DQ16" s="492" t="s">
        <v>101</v>
      </c>
      <c r="DR16" s="493"/>
      <c r="DS16" s="493"/>
      <c r="DT16" s="494"/>
      <c r="DU16" s="584" t="s">
        <v>1047</v>
      </c>
      <c r="DV16" s="523"/>
      <c r="DW16" s="24" t="s">
        <v>24</v>
      </c>
      <c r="DX16" s="492" t="s">
        <v>101</v>
      </c>
      <c r="DY16" s="493"/>
      <c r="DZ16" s="493"/>
      <c r="EA16" s="494"/>
      <c r="EB16" s="584" t="s">
        <v>1047</v>
      </c>
      <c r="ED16" s="24" t="s">
        <v>24</v>
      </c>
      <c r="EE16" s="492" t="s">
        <v>101</v>
      </c>
      <c r="EF16" s="493"/>
      <c r="EG16" s="493"/>
      <c r="EH16" s="494"/>
      <c r="EI16" s="584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E17" s="10" t="s">
        <v>25</v>
      </c>
      <c r="BF17" s="497" t="s">
        <v>710</v>
      </c>
      <c r="BG17" s="611"/>
      <c r="BH17" s="611"/>
      <c r="BI17" s="611"/>
      <c r="BJ17" s="10">
        <v>12</v>
      </c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108"/>
      <c r="DP17" s="10" t="s">
        <v>25</v>
      </c>
      <c r="DQ17" s="497" t="s">
        <v>710</v>
      </c>
      <c r="DR17" s="611"/>
      <c r="DS17" s="611"/>
      <c r="DT17" s="611"/>
      <c r="DU17" s="10">
        <v>12</v>
      </c>
      <c r="DV17" s="108"/>
      <c r="DW17" s="10" t="s">
        <v>25</v>
      </c>
      <c r="DX17" s="497" t="s">
        <v>710</v>
      </c>
      <c r="DY17" s="611"/>
      <c r="DZ17" s="611"/>
      <c r="EA17" s="611"/>
      <c r="EB17" s="10">
        <v>12</v>
      </c>
      <c r="ED17" s="10" t="s">
        <v>25</v>
      </c>
      <c r="EE17" s="497" t="s">
        <v>710</v>
      </c>
      <c r="EF17" s="611"/>
      <c r="EG17" s="611"/>
      <c r="EH17" s="611"/>
      <c r="EI17" s="10">
        <v>12</v>
      </c>
    </row>
    <row r="18" spans="1:139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E18" s="41"/>
      <c r="BF18" s="41"/>
      <c r="BG18" s="41"/>
      <c r="BH18" s="41"/>
      <c r="BI18" s="41"/>
      <c r="BJ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22"/>
      <c r="DP18" s="41"/>
      <c r="DQ18" s="41"/>
      <c r="DR18" s="41"/>
      <c r="DS18" s="41"/>
      <c r="DT18" s="41"/>
      <c r="DU18" s="22"/>
      <c r="DV18" s="22"/>
      <c r="DW18" s="41"/>
      <c r="DX18" s="41"/>
      <c r="DY18" s="41"/>
      <c r="DZ18" s="41"/>
      <c r="EA18" s="41"/>
      <c r="EB18" s="22"/>
      <c r="ED18" s="41"/>
      <c r="EE18" s="41"/>
      <c r="EF18" s="41"/>
      <c r="EG18" s="41"/>
      <c r="EH18" s="41"/>
      <c r="EI18" s="22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E19" s="938" t="s">
        <v>26</v>
      </c>
      <c r="BF19" s="938"/>
      <c r="BG19" s="938"/>
      <c r="BH19" s="938"/>
      <c r="BI19" s="938"/>
      <c r="BJ19" s="938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938" t="s">
        <v>26</v>
      </c>
      <c r="DQ19" s="938"/>
      <c r="DR19" s="938"/>
      <c r="DS19" s="938"/>
      <c r="DT19" s="938"/>
      <c r="DU19" s="938"/>
      <c r="DV19" s="52"/>
      <c r="DW19" s="938" t="s">
        <v>26</v>
      </c>
      <c r="DX19" s="938"/>
      <c r="DY19" s="938"/>
      <c r="DZ19" s="938"/>
      <c r="EA19" s="938"/>
      <c r="EB19" s="938"/>
      <c r="ED19" s="938" t="s">
        <v>26</v>
      </c>
      <c r="EE19" s="938"/>
      <c r="EF19" s="938"/>
      <c r="EG19" s="938"/>
      <c r="EH19" s="938"/>
      <c r="EI19" s="938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922" t="s">
        <v>27</v>
      </c>
      <c r="DQ20" s="976"/>
      <c r="DR20" s="960"/>
      <c r="DS20" s="922" t="s">
        <v>102</v>
      </c>
      <c r="DT20" s="960"/>
      <c r="DU20" s="51" t="s">
        <v>95</v>
      </c>
      <c r="DV20" s="52"/>
      <c r="DW20" s="922" t="s">
        <v>27</v>
      </c>
      <c r="DX20" s="976"/>
      <c r="DY20" s="960"/>
      <c r="DZ20" s="922" t="s">
        <v>102</v>
      </c>
      <c r="EA20" s="960"/>
      <c r="EB20" s="51" t="s">
        <v>95</v>
      </c>
      <c r="ED20" s="922" t="s">
        <v>27</v>
      </c>
      <c r="EE20" s="976"/>
      <c r="EF20" s="960"/>
      <c r="EG20" s="922" t="s">
        <v>102</v>
      </c>
      <c r="EH20" s="960"/>
      <c r="EI20" s="51" t="s">
        <v>95</v>
      </c>
    </row>
    <row r="21" spans="1:139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1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1</v>
      </c>
      <c r="O21" s="1021" t="s">
        <v>143</v>
      </c>
      <c r="P21" s="1060"/>
      <c r="Q21" s="1061"/>
      <c r="R21" s="1016" t="s">
        <v>144</v>
      </c>
      <c r="S21" s="1062"/>
      <c r="T21" s="113">
        <v>1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1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1</v>
      </c>
      <c r="AJ21" s="1021" t="s">
        <v>143</v>
      </c>
      <c r="AK21" s="1060"/>
      <c r="AL21" s="1061"/>
      <c r="AM21" s="1016" t="s">
        <v>144</v>
      </c>
      <c r="AN21" s="1062"/>
      <c r="AO21" s="113">
        <v>1</v>
      </c>
      <c r="AQ21" s="1021" t="s">
        <v>143</v>
      </c>
      <c r="AR21" s="1060"/>
      <c r="AS21" s="1061"/>
      <c r="AT21" s="1016" t="s">
        <v>144</v>
      </c>
      <c r="AU21" s="1062"/>
      <c r="AV21" s="113">
        <v>1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1</v>
      </c>
      <c r="BE21" s="922" t="s">
        <v>143</v>
      </c>
      <c r="BF21" s="976"/>
      <c r="BG21" s="977"/>
      <c r="BH21" s="938" t="s">
        <v>144</v>
      </c>
      <c r="BI21" s="978"/>
      <c r="BJ21" s="51">
        <v>1</v>
      </c>
      <c r="BL21" s="922" t="s">
        <v>143</v>
      </c>
      <c r="BM21" s="976"/>
      <c r="BN21" s="977"/>
      <c r="BO21" s="938" t="s">
        <v>144</v>
      </c>
      <c r="BP21" s="978"/>
      <c r="BQ21" s="51">
        <v>1</v>
      </c>
      <c r="BS21" s="922" t="s">
        <v>143</v>
      </c>
      <c r="BT21" s="976"/>
      <c r="BU21" s="977"/>
      <c r="BV21" s="938" t="s">
        <v>144</v>
      </c>
      <c r="BW21" s="978"/>
      <c r="BX21" s="51">
        <v>1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1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1</v>
      </c>
      <c r="CN21" s="922" t="s">
        <v>143</v>
      </c>
      <c r="CO21" s="976"/>
      <c r="CP21" s="977"/>
      <c r="CQ21" s="938" t="s">
        <v>144</v>
      </c>
      <c r="CR21" s="978"/>
      <c r="CS21" s="51">
        <v>1</v>
      </c>
      <c r="CU21" s="922" t="s">
        <v>143</v>
      </c>
      <c r="CV21" s="976"/>
      <c r="CW21" s="977"/>
      <c r="CX21" s="938" t="s">
        <v>144</v>
      </c>
      <c r="CY21" s="978"/>
      <c r="CZ21" s="51">
        <v>1</v>
      </c>
      <c r="DB21" s="922" t="s">
        <v>143</v>
      </c>
      <c r="DC21" s="976"/>
      <c r="DD21" s="977"/>
      <c r="DE21" s="938" t="s">
        <v>144</v>
      </c>
      <c r="DF21" s="978"/>
      <c r="DG21" s="51">
        <v>1</v>
      </c>
      <c r="DI21" s="922" t="s">
        <v>143</v>
      </c>
      <c r="DJ21" s="976"/>
      <c r="DK21" s="977"/>
      <c r="DL21" s="938" t="s">
        <v>144</v>
      </c>
      <c r="DM21" s="978"/>
      <c r="DN21" s="51">
        <v>1</v>
      </c>
      <c r="DO21" s="52"/>
      <c r="DP21" s="922" t="s">
        <v>143</v>
      </c>
      <c r="DQ21" s="976"/>
      <c r="DR21" s="977"/>
      <c r="DS21" s="938" t="s">
        <v>144</v>
      </c>
      <c r="DT21" s="978"/>
      <c r="DU21" s="51">
        <v>1</v>
      </c>
      <c r="DV21" s="52"/>
      <c r="DW21" s="922" t="s">
        <v>143</v>
      </c>
      <c r="DX21" s="976"/>
      <c r="DY21" s="977"/>
      <c r="DZ21" s="938" t="s">
        <v>144</v>
      </c>
      <c r="EA21" s="978"/>
      <c r="EB21" s="51">
        <v>1</v>
      </c>
      <c r="ED21" s="922" t="s">
        <v>143</v>
      </c>
      <c r="EE21" s="976"/>
      <c r="EF21" s="977"/>
      <c r="EG21" s="938" t="s">
        <v>144</v>
      </c>
      <c r="EH21" s="978"/>
      <c r="EI21" s="51">
        <v>1</v>
      </c>
    </row>
    <row r="22" spans="1:139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E22" s="41"/>
      <c r="BF22" s="41"/>
      <c r="BG22" s="41"/>
      <c r="BH22" s="41"/>
      <c r="BI22" s="41"/>
      <c r="BJ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22"/>
      <c r="DP22" s="41"/>
      <c r="DQ22" s="41"/>
      <c r="DR22" s="41"/>
      <c r="DS22" s="41"/>
      <c r="DT22" s="41"/>
      <c r="DU22" s="22"/>
      <c r="DV22" s="22"/>
      <c r="DW22" s="41"/>
      <c r="DX22" s="41"/>
      <c r="DY22" s="41"/>
      <c r="DZ22" s="41"/>
      <c r="EA22" s="41"/>
      <c r="EB22" s="22"/>
      <c r="ED22" s="41"/>
      <c r="EE22" s="41"/>
      <c r="EF22" s="41"/>
      <c r="EG22" s="41"/>
      <c r="EH22" s="41"/>
      <c r="EI22" s="22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E23" s="217" t="s">
        <v>4</v>
      </c>
      <c r="BF23" s="52"/>
      <c r="BG23" s="52"/>
      <c r="BH23" s="52"/>
      <c r="BI23" s="52"/>
      <c r="BJ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217" t="s">
        <v>4</v>
      </c>
      <c r="DQ23" s="52"/>
      <c r="DR23" s="52"/>
      <c r="DS23" s="52"/>
      <c r="DT23" s="52"/>
      <c r="DU23" s="52"/>
      <c r="DV23" s="52"/>
      <c r="DW23" s="217" t="s">
        <v>4</v>
      </c>
      <c r="DX23" s="52"/>
      <c r="DY23" s="52"/>
      <c r="DZ23" s="52"/>
      <c r="EA23" s="52"/>
      <c r="EB23" s="52"/>
      <c r="ED23" s="217" t="s">
        <v>4</v>
      </c>
      <c r="EE23" s="52"/>
      <c r="EF23" s="52"/>
      <c r="EG23" s="52"/>
      <c r="EH23" s="52"/>
      <c r="EI23" s="52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E24" s="612" t="s">
        <v>106</v>
      </c>
      <c r="BF24" s="481"/>
      <c r="BG24" s="481"/>
      <c r="BH24" s="481"/>
      <c r="BI24" s="481"/>
      <c r="BJ24" s="48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52"/>
      <c r="DP24" s="612" t="s">
        <v>106</v>
      </c>
      <c r="DQ24" s="481"/>
      <c r="DR24" s="481"/>
      <c r="DS24" s="481"/>
      <c r="DT24" s="481"/>
      <c r="DU24" s="482"/>
      <c r="DV24" s="52"/>
      <c r="DW24" s="612" t="s">
        <v>106</v>
      </c>
      <c r="DX24" s="481"/>
      <c r="DY24" s="481"/>
      <c r="DZ24" s="481"/>
      <c r="EA24" s="481"/>
      <c r="EB24" s="482"/>
      <c r="ED24" s="612" t="s">
        <v>106</v>
      </c>
      <c r="EE24" s="481"/>
      <c r="EF24" s="481"/>
      <c r="EG24" s="481"/>
      <c r="EH24" s="481"/>
      <c r="EI24" s="482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E25" s="597">
        <v>1</v>
      </c>
      <c r="BF25" s="497" t="s">
        <v>74</v>
      </c>
      <c r="BG25" s="611"/>
      <c r="BH25" s="611"/>
      <c r="BI25" s="613"/>
      <c r="BJ25" s="592" t="s">
        <v>145</v>
      </c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52"/>
      <c r="DP25" s="597">
        <v>1</v>
      </c>
      <c r="DQ25" s="497" t="s">
        <v>74</v>
      </c>
      <c r="DR25" s="611"/>
      <c r="DS25" s="611"/>
      <c r="DT25" s="613"/>
      <c r="DU25" s="592" t="s">
        <v>145</v>
      </c>
      <c r="DV25" s="52"/>
      <c r="DW25" s="597">
        <v>1</v>
      </c>
      <c r="DX25" s="497" t="s">
        <v>74</v>
      </c>
      <c r="DY25" s="611"/>
      <c r="DZ25" s="611"/>
      <c r="EA25" s="613"/>
      <c r="EB25" s="592" t="s">
        <v>145</v>
      </c>
      <c r="ED25" s="597">
        <v>1</v>
      </c>
      <c r="EE25" s="497" t="s">
        <v>74</v>
      </c>
      <c r="EF25" s="611"/>
      <c r="EG25" s="611"/>
      <c r="EH25" s="613"/>
      <c r="EI25" s="592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784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784</v>
      </c>
      <c r="O26" s="155">
        <v>2</v>
      </c>
      <c r="P26" s="192" t="s">
        <v>73</v>
      </c>
      <c r="Q26" s="198"/>
      <c r="R26" s="198"/>
      <c r="S26" s="199"/>
      <c r="T26" s="200" t="s">
        <v>784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784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784</v>
      </c>
      <c r="AJ26" s="155">
        <v>2</v>
      </c>
      <c r="AK26" s="192" t="s">
        <v>73</v>
      </c>
      <c r="AL26" s="198"/>
      <c r="AM26" s="198"/>
      <c r="AN26" s="199"/>
      <c r="AO26" s="200" t="s">
        <v>784</v>
      </c>
      <c r="AQ26" s="155">
        <v>2</v>
      </c>
      <c r="AR26" s="192" t="s">
        <v>73</v>
      </c>
      <c r="AS26" s="198"/>
      <c r="AT26" s="198"/>
      <c r="AU26" s="199"/>
      <c r="AV26" s="200" t="s">
        <v>784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784</v>
      </c>
      <c r="BE26" s="10">
        <v>2</v>
      </c>
      <c r="BF26" s="612" t="s">
        <v>73</v>
      </c>
      <c r="BG26" s="614"/>
      <c r="BH26" s="614"/>
      <c r="BI26" s="615"/>
      <c r="BJ26" s="595" t="s">
        <v>784</v>
      </c>
      <c r="BL26" s="10">
        <v>2</v>
      </c>
      <c r="BM26" s="612" t="s">
        <v>73</v>
      </c>
      <c r="BN26" s="614"/>
      <c r="BO26" s="614"/>
      <c r="BP26" s="615"/>
      <c r="BQ26" s="595" t="s">
        <v>784</v>
      </c>
      <c r="BS26" s="10">
        <v>2</v>
      </c>
      <c r="BT26" s="612" t="s">
        <v>73</v>
      </c>
      <c r="BU26" s="614"/>
      <c r="BV26" s="614"/>
      <c r="BW26" s="615"/>
      <c r="BX26" s="595" t="s">
        <v>784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784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784</v>
      </c>
      <c r="CN26" s="10">
        <v>2</v>
      </c>
      <c r="CO26" s="612" t="s">
        <v>73</v>
      </c>
      <c r="CP26" s="614"/>
      <c r="CQ26" s="614"/>
      <c r="CR26" s="615"/>
      <c r="CS26" s="595" t="s">
        <v>784</v>
      </c>
      <c r="CU26" s="10">
        <v>2</v>
      </c>
      <c r="CV26" s="612" t="s">
        <v>73</v>
      </c>
      <c r="CW26" s="614"/>
      <c r="CX26" s="614"/>
      <c r="CY26" s="615"/>
      <c r="CZ26" s="595" t="s">
        <v>784</v>
      </c>
      <c r="DB26" s="10">
        <v>2</v>
      </c>
      <c r="DC26" s="612" t="s">
        <v>73</v>
      </c>
      <c r="DD26" s="614"/>
      <c r="DE26" s="614"/>
      <c r="DF26" s="615"/>
      <c r="DG26" s="595" t="s">
        <v>784</v>
      </c>
      <c r="DI26" s="10">
        <v>2</v>
      </c>
      <c r="DJ26" s="612" t="s">
        <v>73</v>
      </c>
      <c r="DK26" s="614"/>
      <c r="DL26" s="614"/>
      <c r="DM26" s="615"/>
      <c r="DN26" s="595" t="s">
        <v>784</v>
      </c>
      <c r="DO26" s="52"/>
      <c r="DP26" s="10">
        <v>2</v>
      </c>
      <c r="DQ26" s="612" t="s">
        <v>73</v>
      </c>
      <c r="DR26" s="614"/>
      <c r="DS26" s="614"/>
      <c r="DT26" s="615"/>
      <c r="DU26" s="595" t="s">
        <v>784</v>
      </c>
      <c r="DV26" s="52"/>
      <c r="DW26" s="10">
        <v>2</v>
      </c>
      <c r="DX26" s="612" t="s">
        <v>73</v>
      </c>
      <c r="DY26" s="614"/>
      <c r="DZ26" s="614"/>
      <c r="EA26" s="615"/>
      <c r="EB26" s="595" t="s">
        <v>784</v>
      </c>
      <c r="ED26" s="10">
        <v>2</v>
      </c>
      <c r="EE26" s="612" t="s">
        <v>73</v>
      </c>
      <c r="EF26" s="614"/>
      <c r="EG26" s="614"/>
      <c r="EH26" s="615"/>
      <c r="EI26" s="595" t="s">
        <v>784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1696.2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1737.92652</v>
      </c>
      <c r="O27" s="155">
        <v>3</v>
      </c>
      <c r="P27" s="165" t="s">
        <v>28</v>
      </c>
      <c r="Q27" s="166"/>
      <c r="R27" s="166"/>
      <c r="S27" s="166"/>
      <c r="T27" s="321">
        <f>M27</f>
        <v>1737.92652</v>
      </c>
      <c r="U27" s="215"/>
      <c r="V27" s="155">
        <v>3</v>
      </c>
      <c r="W27" s="165" t="s">
        <v>28</v>
      </c>
      <c r="X27" s="166"/>
      <c r="Y27" s="166"/>
      <c r="Z27" s="166"/>
      <c r="AA27" s="321">
        <f>T27</f>
        <v>1737.92652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1804</f>
        <v>1804</v>
      </c>
      <c r="AJ27" s="155">
        <v>3</v>
      </c>
      <c r="AK27" s="165" t="s">
        <v>28</v>
      </c>
      <c r="AL27" s="166"/>
      <c r="AM27" s="166"/>
      <c r="AN27" s="166"/>
      <c r="AO27" s="321">
        <f>AH27</f>
        <v>1804</v>
      </c>
      <c r="AQ27" s="155">
        <v>3</v>
      </c>
      <c r="AR27" s="165" t="s">
        <v>28</v>
      </c>
      <c r="AS27" s="166"/>
      <c r="AT27" s="166"/>
      <c r="AU27" s="166"/>
      <c r="AV27" s="376">
        <v>1870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1870</v>
      </c>
      <c r="BE27" s="10">
        <v>3</v>
      </c>
      <c r="BF27" s="105" t="s">
        <v>28</v>
      </c>
      <c r="BG27" s="106"/>
      <c r="BH27" s="106"/>
      <c r="BI27" s="106"/>
      <c r="BJ27" s="478">
        <v>1870</v>
      </c>
      <c r="BL27" s="10">
        <v>3</v>
      </c>
      <c r="BM27" s="105" t="s">
        <v>28</v>
      </c>
      <c r="BN27" s="106"/>
      <c r="BO27" s="106"/>
      <c r="BP27" s="106"/>
      <c r="BQ27" s="376">
        <f>BJ27*1.0624</f>
        <v>1986.6880000000001</v>
      </c>
      <c r="BS27" s="10">
        <v>3</v>
      </c>
      <c r="BT27" s="105" t="s">
        <v>28</v>
      </c>
      <c r="BU27" s="106"/>
      <c r="BV27" s="106"/>
      <c r="BW27" s="106"/>
      <c r="BX27" s="478">
        <f>BQ27</f>
        <v>1986.6880000000001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1986.6880000000001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1986.6880000000001</v>
      </c>
      <c r="CN27" s="10">
        <v>3</v>
      </c>
      <c r="CO27" s="105" t="s">
        <v>28</v>
      </c>
      <c r="CP27" s="106"/>
      <c r="CQ27" s="106"/>
      <c r="CR27" s="106"/>
      <c r="CS27" s="376">
        <f>BX27+AV27*0.0623</f>
        <v>2103.1890000000003</v>
      </c>
      <c r="CU27" s="10">
        <v>3</v>
      </c>
      <c r="CV27" s="105" t="s">
        <v>28</v>
      </c>
      <c r="CW27" s="106"/>
      <c r="CX27" s="106"/>
      <c r="CY27" s="106"/>
      <c r="CZ27" s="321">
        <f>CE27+BC27*0.0623</f>
        <v>2103.1890000000003</v>
      </c>
      <c r="DB27" s="10">
        <v>3</v>
      </c>
      <c r="DC27" s="105" t="s">
        <v>28</v>
      </c>
      <c r="DD27" s="106"/>
      <c r="DE27" s="106"/>
      <c r="DF27" s="106"/>
      <c r="DG27" s="376">
        <v>2200</v>
      </c>
      <c r="DI27" s="10">
        <v>3</v>
      </c>
      <c r="DJ27" s="105" t="s">
        <v>28</v>
      </c>
      <c r="DK27" s="106"/>
      <c r="DL27" s="106"/>
      <c r="DM27" s="106"/>
      <c r="DN27" s="321">
        <v>2200</v>
      </c>
      <c r="DO27" s="40"/>
      <c r="DP27" s="10">
        <v>3</v>
      </c>
      <c r="DQ27" s="105" t="s">
        <v>28</v>
      </c>
      <c r="DR27" s="106"/>
      <c r="DS27" s="106"/>
      <c r="DT27" s="106"/>
      <c r="DU27" s="321">
        <v>2200</v>
      </c>
      <c r="DV27" s="175"/>
      <c r="DW27" s="10">
        <v>3</v>
      </c>
      <c r="DX27" s="105" t="s">
        <v>28</v>
      </c>
      <c r="DY27" s="106"/>
      <c r="DZ27" s="106"/>
      <c r="EA27" s="106"/>
      <c r="EB27" s="376">
        <v>2285.8000000000002</v>
      </c>
      <c r="ED27" s="10">
        <v>3</v>
      </c>
      <c r="EE27" s="105" t="s">
        <v>28</v>
      </c>
      <c r="EF27" s="106"/>
      <c r="EG27" s="106"/>
      <c r="EH27" s="106"/>
      <c r="EI27" s="321">
        <f>EB27</f>
        <v>2285.8000000000002</v>
      </c>
    </row>
    <row r="28" spans="1:139" x14ac:dyDescent="0.2">
      <c r="A28" s="155">
        <v>4</v>
      </c>
      <c r="B28" s="165" t="s">
        <v>5</v>
      </c>
      <c r="C28" s="166"/>
      <c r="D28" s="166"/>
      <c r="E28" s="167"/>
      <c r="F28" s="195" t="s">
        <v>162</v>
      </c>
      <c r="G28" s="215"/>
      <c r="H28" s="155">
        <v>4</v>
      </c>
      <c r="I28" s="165" t="s">
        <v>5</v>
      </c>
      <c r="J28" s="166"/>
      <c r="K28" s="166"/>
      <c r="L28" s="167"/>
      <c r="M28" s="195" t="s">
        <v>162</v>
      </c>
      <c r="O28" s="155">
        <v>4</v>
      </c>
      <c r="P28" s="165" t="s">
        <v>5</v>
      </c>
      <c r="Q28" s="166"/>
      <c r="R28" s="166"/>
      <c r="S28" s="167"/>
      <c r="T28" s="195" t="s">
        <v>162</v>
      </c>
      <c r="U28" s="215"/>
      <c r="V28" s="155">
        <v>4</v>
      </c>
      <c r="W28" s="165" t="s">
        <v>5</v>
      </c>
      <c r="X28" s="166"/>
      <c r="Y28" s="166"/>
      <c r="Z28" s="167"/>
      <c r="AA28" s="195" t="s">
        <v>162</v>
      </c>
      <c r="AB28" s="215"/>
      <c r="AC28" s="155">
        <v>4</v>
      </c>
      <c r="AD28" s="165" t="s">
        <v>5</v>
      </c>
      <c r="AE28" s="166"/>
      <c r="AF28" s="166"/>
      <c r="AG28" s="167"/>
      <c r="AH28" s="195" t="s">
        <v>162</v>
      </c>
      <c r="AJ28" s="155">
        <v>4</v>
      </c>
      <c r="AK28" s="165" t="s">
        <v>5</v>
      </c>
      <c r="AL28" s="166"/>
      <c r="AM28" s="166"/>
      <c r="AN28" s="167"/>
      <c r="AO28" s="195" t="s">
        <v>162</v>
      </c>
      <c r="AQ28" s="155">
        <v>4</v>
      </c>
      <c r="AR28" s="165" t="s">
        <v>5</v>
      </c>
      <c r="AS28" s="166"/>
      <c r="AT28" s="166"/>
      <c r="AU28" s="167"/>
      <c r="AV28" s="195" t="s">
        <v>162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162</v>
      </c>
      <c r="BE28" s="10">
        <v>4</v>
      </c>
      <c r="BF28" s="105" t="s">
        <v>5</v>
      </c>
      <c r="BG28" s="106"/>
      <c r="BH28" s="106"/>
      <c r="BI28" s="107"/>
      <c r="BJ28" s="597" t="s">
        <v>162</v>
      </c>
      <c r="BL28" s="10">
        <v>4</v>
      </c>
      <c r="BM28" s="105" t="s">
        <v>5</v>
      </c>
      <c r="BN28" s="106"/>
      <c r="BO28" s="106"/>
      <c r="BP28" s="107"/>
      <c r="BQ28" s="597" t="s">
        <v>162</v>
      </c>
      <c r="BS28" s="10">
        <v>4</v>
      </c>
      <c r="BT28" s="105" t="s">
        <v>5</v>
      </c>
      <c r="BU28" s="106"/>
      <c r="BV28" s="106"/>
      <c r="BW28" s="107"/>
      <c r="BX28" s="597" t="s">
        <v>162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162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162</v>
      </c>
      <c r="CN28" s="10">
        <v>4</v>
      </c>
      <c r="CO28" s="105" t="s">
        <v>5</v>
      </c>
      <c r="CP28" s="106"/>
      <c r="CQ28" s="106"/>
      <c r="CR28" s="107"/>
      <c r="CS28" s="597" t="s">
        <v>162</v>
      </c>
      <c r="CU28" s="10">
        <v>4</v>
      </c>
      <c r="CV28" s="105" t="s">
        <v>5</v>
      </c>
      <c r="CW28" s="106"/>
      <c r="CX28" s="106"/>
      <c r="CY28" s="107"/>
      <c r="CZ28" s="597" t="s">
        <v>162</v>
      </c>
      <c r="DB28" s="10">
        <v>4</v>
      </c>
      <c r="DC28" s="105" t="s">
        <v>5</v>
      </c>
      <c r="DD28" s="106"/>
      <c r="DE28" s="106"/>
      <c r="DF28" s="107"/>
      <c r="DG28" s="597" t="s">
        <v>162</v>
      </c>
      <c r="DI28" s="10">
        <v>4</v>
      </c>
      <c r="DJ28" s="105" t="s">
        <v>5</v>
      </c>
      <c r="DK28" s="106"/>
      <c r="DL28" s="106"/>
      <c r="DM28" s="107"/>
      <c r="DN28" s="597" t="s">
        <v>162</v>
      </c>
      <c r="DO28" s="108"/>
      <c r="DP28" s="10">
        <v>4</v>
      </c>
      <c r="DQ28" s="105" t="s">
        <v>5</v>
      </c>
      <c r="DR28" s="106"/>
      <c r="DS28" s="106"/>
      <c r="DT28" s="107"/>
      <c r="DU28" s="597" t="s">
        <v>162</v>
      </c>
      <c r="DV28" s="108"/>
      <c r="DW28" s="10">
        <v>4</v>
      </c>
      <c r="DX28" s="105" t="s">
        <v>5</v>
      </c>
      <c r="DY28" s="106"/>
      <c r="DZ28" s="106"/>
      <c r="EA28" s="107"/>
      <c r="EB28" s="597" t="s">
        <v>162</v>
      </c>
      <c r="ED28" s="10">
        <v>4</v>
      </c>
      <c r="EE28" s="105" t="s">
        <v>5</v>
      </c>
      <c r="EF28" s="106"/>
      <c r="EG28" s="106"/>
      <c r="EH28" s="107"/>
      <c r="EI28" s="597" t="s">
        <v>162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E29" s="10">
        <v>5</v>
      </c>
      <c r="BF29" s="105" t="s">
        <v>6</v>
      </c>
      <c r="BG29" s="106"/>
      <c r="BH29" s="106"/>
      <c r="BI29" s="107"/>
      <c r="BJ29" s="598" t="s">
        <v>876</v>
      </c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876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876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876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524"/>
      <c r="DP29" s="10">
        <v>5</v>
      </c>
      <c r="DQ29" s="105" t="s">
        <v>6</v>
      </c>
      <c r="DR29" s="106"/>
      <c r="DS29" s="106"/>
      <c r="DT29" s="107"/>
      <c r="DU29" s="598" t="s">
        <v>1048</v>
      </c>
      <c r="DV29" s="524"/>
      <c r="DW29" s="10">
        <v>5</v>
      </c>
      <c r="DX29" s="105" t="s">
        <v>6</v>
      </c>
      <c r="DY29" s="106"/>
      <c r="DZ29" s="106"/>
      <c r="EA29" s="107"/>
      <c r="EB29" s="598" t="s">
        <v>1050</v>
      </c>
      <c r="ED29" s="10">
        <v>5</v>
      </c>
      <c r="EE29" s="105" t="s">
        <v>6</v>
      </c>
      <c r="EF29" s="106"/>
      <c r="EG29" s="106"/>
      <c r="EH29" s="107"/>
      <c r="EI29" s="598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15"/>
      <c r="V30" s="156"/>
      <c r="W30" s="201"/>
      <c r="X30" s="201"/>
      <c r="Y30" s="1063" t="s">
        <v>764</v>
      </c>
      <c r="Z30" s="1062"/>
      <c r="AA30" s="38">
        <v>1045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E30" s="108"/>
      <c r="BF30" s="31"/>
      <c r="BG30" s="31"/>
      <c r="BH30" s="979" t="s">
        <v>893</v>
      </c>
      <c r="BI30" s="978"/>
      <c r="BJ30" s="38">
        <v>1212</v>
      </c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108"/>
      <c r="DQ30" s="31"/>
      <c r="DR30" s="31"/>
      <c r="DS30" s="979" t="s">
        <v>1031</v>
      </c>
      <c r="DT30" s="978"/>
      <c r="DU30" s="50">
        <v>1320</v>
      </c>
      <c r="DV30" s="22"/>
      <c r="DW30" s="108"/>
      <c r="DX30" s="31"/>
      <c r="DY30" s="31"/>
      <c r="DZ30" s="979" t="s">
        <v>1051</v>
      </c>
      <c r="EA30" s="978"/>
      <c r="EB30" s="50">
        <v>1412</v>
      </c>
      <c r="ED30" s="108"/>
      <c r="EE30" s="31"/>
      <c r="EF30" s="31"/>
      <c r="EG30" s="979" t="s">
        <v>1051</v>
      </c>
      <c r="EH30" s="978"/>
      <c r="EI30" s="50">
        <v>1412</v>
      </c>
    </row>
    <row r="31" spans="1:139" s="7" customFormat="1" ht="13.5" x14ac:dyDescent="0.2">
      <c r="A31" s="216"/>
      <c r="B31" s="31"/>
      <c r="C31" s="217"/>
      <c r="D31" s="52"/>
      <c r="E31" s="52"/>
      <c r="F31" s="52"/>
      <c r="G31" s="215"/>
      <c r="H31" s="216"/>
      <c r="I31" s="31"/>
      <c r="J31" s="217"/>
      <c r="K31" s="52"/>
      <c r="L31" s="52"/>
      <c r="M31" s="52"/>
      <c r="O31" s="216"/>
      <c r="P31" s="31"/>
      <c r="Q31" s="217"/>
      <c r="R31" s="52"/>
      <c r="S31" s="52"/>
      <c r="T31" s="52"/>
      <c r="U31" s="215"/>
      <c r="V31" s="216"/>
      <c r="W31" s="31"/>
      <c r="X31" s="217"/>
      <c r="Y31" s="52"/>
      <c r="Z31" s="52"/>
      <c r="AA31" s="52"/>
      <c r="AB31" s="215"/>
      <c r="AC31" s="216"/>
      <c r="AD31" s="31"/>
      <c r="AE31" s="217"/>
      <c r="AF31" s="52"/>
      <c r="AG31" s="52"/>
      <c r="AH31" s="52"/>
      <c r="AJ31" s="216"/>
      <c r="AK31" s="31"/>
      <c r="AL31" s="217"/>
      <c r="AM31" s="52"/>
      <c r="AN31" s="52"/>
      <c r="AO31" s="52"/>
      <c r="AQ31" s="216"/>
      <c r="AR31" s="31"/>
      <c r="AS31" s="217"/>
      <c r="AT31" s="52"/>
      <c r="AU31" s="52"/>
      <c r="AV31" s="52"/>
      <c r="AW31" s="178"/>
      <c r="AX31" s="216"/>
      <c r="AY31" s="31"/>
      <c r="AZ31" s="217"/>
      <c r="BA31" s="52"/>
      <c r="BB31" s="52"/>
      <c r="BC31" s="52"/>
      <c r="BE31" s="216"/>
      <c r="BF31" s="31"/>
      <c r="BG31" s="217"/>
      <c r="BH31" s="52"/>
      <c r="BI31" s="52"/>
      <c r="BJ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E32" s="216"/>
      <c r="BF32" s="31"/>
      <c r="BG32" s="217"/>
      <c r="BH32" s="52"/>
      <c r="BI32" s="52"/>
      <c r="BJ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E33" s="108"/>
      <c r="BF33" s="31"/>
      <c r="BG33" s="31"/>
      <c r="BH33" s="31"/>
      <c r="BI33" s="22"/>
      <c r="BJ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E34" s="108"/>
      <c r="BF34" s="31"/>
      <c r="BG34" s="31"/>
      <c r="BH34" s="31"/>
      <c r="BI34" s="22"/>
      <c r="BJ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E35" s="108"/>
      <c r="BF35" s="925" t="s">
        <v>29</v>
      </c>
      <c r="BG35" s="925"/>
      <c r="BH35" s="925"/>
      <c r="BI35" s="925"/>
      <c r="BJ35" s="925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E36" s="41"/>
      <c r="BF36" s="41"/>
      <c r="BG36" s="41"/>
      <c r="BH36" s="41"/>
      <c r="BI36" s="41"/>
      <c r="BJ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1696.2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1737.92652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1737.92652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1737.92652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1804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1804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1870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1870</v>
      </c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1870</v>
      </c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1986.6880000000001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1986.6880000000001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1986.6880000000001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1986.6880000000001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2103.1890000000003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2103.1890000000003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2200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2200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2200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2285.8000000000002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2285.8000000000002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508.86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521.37795599999993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521.37795599999993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521.37795599999993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541.19999999999993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541.19999999999993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561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561</v>
      </c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561</v>
      </c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596.00639999999999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596.00639999999999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596.00639999999999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596.00639999999999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630.95670000000007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630.95670000000007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660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660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660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685.74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685.74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DU$30*DT$40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EB$30*EA$40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EI$30*EH$40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9</v>
      </c>
      <c r="DK43" s="106"/>
      <c r="DL43" s="107"/>
      <c r="DM43" s="1">
        <v>0</v>
      </c>
      <c r="DN43" s="50">
        <v>0</v>
      </c>
      <c r="DO43" s="22"/>
      <c r="DP43" s="10" t="s">
        <v>33</v>
      </c>
      <c r="DQ43" s="105" t="s">
        <v>9</v>
      </c>
      <c r="DR43" s="106"/>
      <c r="DS43" s="107"/>
      <c r="DT43" s="1">
        <v>0</v>
      </c>
      <c r="DU43" s="50">
        <v>0</v>
      </c>
      <c r="DV43" s="22"/>
      <c r="DW43" s="10" t="s">
        <v>33</v>
      </c>
      <c r="DX43" s="105" t="s">
        <v>9</v>
      </c>
      <c r="DY43" s="106"/>
      <c r="DZ43" s="107"/>
      <c r="EA43" s="1">
        <v>0</v>
      </c>
      <c r="EB43" s="50">
        <v>0</v>
      </c>
      <c r="ED43" s="10" t="s">
        <v>33</v>
      </c>
      <c r="EE43" s="105" t="s">
        <v>9</v>
      </c>
      <c r="EF43" s="106"/>
      <c r="EG43" s="107"/>
      <c r="EH43" s="1">
        <v>0</v>
      </c>
      <c r="EI43" s="50">
        <v>0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2205.06</v>
      </c>
      <c r="G44" s="215"/>
      <c r="H44" s="962" t="s">
        <v>21</v>
      </c>
      <c r="I44" s="963"/>
      <c r="J44" s="963"/>
      <c r="K44" s="963"/>
      <c r="L44" s="964"/>
      <c r="M44" s="11">
        <f>SUM(M38:M43)</f>
        <v>2259.3044759999998</v>
      </c>
      <c r="O44" s="962" t="s">
        <v>21</v>
      </c>
      <c r="P44" s="963"/>
      <c r="Q44" s="963"/>
      <c r="R44" s="963"/>
      <c r="S44" s="964"/>
      <c r="T44" s="11">
        <f>SUM(T38:T43)</f>
        <v>2259.3044759999998</v>
      </c>
      <c r="U44" s="215"/>
      <c r="V44" s="962" t="s">
        <v>21</v>
      </c>
      <c r="W44" s="963"/>
      <c r="X44" s="963"/>
      <c r="Y44" s="963"/>
      <c r="Z44" s="964"/>
      <c r="AA44" s="11">
        <f>SUM(AA38:AA43)</f>
        <v>2259.3044759999998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2345.1999999999998</v>
      </c>
      <c r="AJ44" s="962" t="s">
        <v>21</v>
      </c>
      <c r="AK44" s="963"/>
      <c r="AL44" s="963"/>
      <c r="AM44" s="963"/>
      <c r="AN44" s="964"/>
      <c r="AO44" s="11">
        <f>SUM(AO38:AO43)</f>
        <v>2345.1999999999998</v>
      </c>
      <c r="AQ44" s="962" t="s">
        <v>21</v>
      </c>
      <c r="AR44" s="963"/>
      <c r="AS44" s="963"/>
      <c r="AT44" s="963"/>
      <c r="AU44" s="964"/>
      <c r="AV44" s="11">
        <f>SUM(AV38:AV43)</f>
        <v>2431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2431</v>
      </c>
      <c r="BE44" s="962" t="s">
        <v>21</v>
      </c>
      <c r="BF44" s="963"/>
      <c r="BG44" s="963"/>
      <c r="BH44" s="963"/>
      <c r="BI44" s="964"/>
      <c r="BJ44" s="11">
        <f>SUM(BJ$38:BJ$43)</f>
        <v>2431</v>
      </c>
      <c r="BL44" s="962" t="s">
        <v>21</v>
      </c>
      <c r="BM44" s="963"/>
      <c r="BN44" s="963"/>
      <c r="BO44" s="963"/>
      <c r="BP44" s="964"/>
      <c r="BQ44" s="11">
        <f>SUM(BQ$38:BQ$43)</f>
        <v>2582.6944000000003</v>
      </c>
      <c r="BS44" s="962" t="s">
        <v>21</v>
      </c>
      <c r="BT44" s="963"/>
      <c r="BU44" s="963"/>
      <c r="BV44" s="963"/>
      <c r="BW44" s="964"/>
      <c r="BX44" s="11">
        <f>SUM(BX$38:BX$43)</f>
        <v>2582.6944000000003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2582.6944000000003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2582.6944000000003</v>
      </c>
      <c r="CN44" s="962" t="s">
        <v>21</v>
      </c>
      <c r="CO44" s="963"/>
      <c r="CP44" s="963"/>
      <c r="CQ44" s="963"/>
      <c r="CR44" s="964"/>
      <c r="CS44" s="11">
        <f>SUM(CS$38:CS$43)</f>
        <v>2734.1457000000005</v>
      </c>
      <c r="CU44" s="962" t="s">
        <v>21</v>
      </c>
      <c r="CV44" s="963"/>
      <c r="CW44" s="963"/>
      <c r="CX44" s="963"/>
      <c r="CY44" s="964"/>
      <c r="CZ44" s="11">
        <f>SUM(CZ$38:CZ$43)</f>
        <v>2734.1457000000005</v>
      </c>
      <c r="DB44" s="962" t="s">
        <v>21</v>
      </c>
      <c r="DC44" s="963"/>
      <c r="DD44" s="963"/>
      <c r="DE44" s="963"/>
      <c r="DF44" s="964"/>
      <c r="DG44" s="11">
        <f>SUM(DG$38:DG$43)</f>
        <v>2860</v>
      </c>
      <c r="DI44" s="962" t="s">
        <v>21</v>
      </c>
      <c r="DJ44" s="963"/>
      <c r="DK44" s="963"/>
      <c r="DL44" s="963"/>
      <c r="DM44" s="964"/>
      <c r="DN44" s="11">
        <f>SUM(DN$38:DN$43)</f>
        <v>2860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2860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2971.54</v>
      </c>
      <c r="ED44" s="962" t="s">
        <v>21</v>
      </c>
      <c r="EE44" s="963"/>
      <c r="EF44" s="963"/>
      <c r="EG44" s="963"/>
      <c r="EH44" s="964"/>
      <c r="EI44" s="11">
        <f>SUM(EI$38:EI$43)</f>
        <v>2971.54</v>
      </c>
    </row>
    <row r="45" spans="1:139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E45" s="216"/>
      <c r="BF45" s="1108"/>
      <c r="BG45" s="1121"/>
      <c r="BH45" s="1121"/>
      <c r="BI45" s="1121"/>
      <c r="BJ45" s="1121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E46" s="217"/>
      <c r="BF46" s="217"/>
      <c r="BG46" s="52"/>
      <c r="BH46" s="52"/>
      <c r="BI46" s="52"/>
      <c r="BJ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E47" s="216"/>
      <c r="BF47" s="1108"/>
      <c r="BG47" s="1121"/>
      <c r="BH47" s="1121"/>
      <c r="BI47" s="1121"/>
      <c r="BJ47" s="1121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E48" s="41"/>
      <c r="BF48" s="41"/>
      <c r="BG48" s="41"/>
      <c r="BH48" s="41"/>
      <c r="BI48" s="41"/>
      <c r="BJ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E49" s="1110" t="s">
        <v>75</v>
      </c>
      <c r="BF49" s="1110"/>
      <c r="BG49" s="1110"/>
      <c r="BH49" s="1110"/>
      <c r="BI49" s="1110"/>
      <c r="BJ49" s="1110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E50" s="33"/>
      <c r="BF50" s="33"/>
      <c r="BG50" s="33"/>
      <c r="BH50" s="33"/>
      <c r="BI50" s="33"/>
      <c r="BJ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E51" s="972" t="s">
        <v>76</v>
      </c>
      <c r="BF51" s="1122"/>
      <c r="BG51" s="1122"/>
      <c r="BH51" s="1122"/>
      <c r="BI51" s="1122"/>
      <c r="BJ51" s="1122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183.755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188.27537299999997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188.27537299999997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188.27537299999997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195.43333333333331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195.43333333333331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202.58333333333331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202.58333333333331</v>
      </c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202.58333333333331</v>
      </c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215.22453333333334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215.22453333333334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215.22453333333334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215.22453333333334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227.84547500000002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227.84547500000002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238.33333333333331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238.33333333333331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238.33333333333331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247.62833333333333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247.62833333333333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266.81225999999998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273.37584159599999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273.37584159599999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273.37584159599999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283.76919999999996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283.76919999999996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294.15100000000001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294.15100000000001</v>
      </c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294.15100000000001</v>
      </c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312.50602240000001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312.50602240000001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312.50602240000001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312.50602240000001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330.83162970000006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330.83162970000006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346.06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346.06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346.06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359.55633999999998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359.55633999999998</v>
      </c>
    </row>
    <row r="55" spans="1:139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450.56725999999998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461.65121459599993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461.65121459599993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461.65121459599993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479.20253333333324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479.20253333333324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496.73433333333332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496.73433333333332</v>
      </c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496.73433333333332</v>
      </c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527.7305557333334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527.7305557333334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527.7305557333334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527.7305557333334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558.67710470000009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558.67710470000009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584.39333333333332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584.39333333333332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584.39333333333332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607.18467333333331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607.18467333333331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75.154618967999994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77.003422594612786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77.003422594612786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77.003422594612786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79.93098255999999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79.93098255999999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82.855286799999988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82.855286799999988</v>
      </c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82.855286799999988</v>
      </c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88.025456696320006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88.025456696320006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88.025456696320006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88.025456696320006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93.187341063960005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93.187341063960005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97.476807999999991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97.476807999999991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97.476807999999991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101.27840351199998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101.27840351199998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525.72187896799994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538.65463719061268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538.65463719061268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538.65463719061268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559.1335158933332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559.1335158933332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579.58962013333326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579.58962013333326</v>
      </c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579.58962013333326</v>
      </c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615.75601242965342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615.75601242965342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615.75601242965342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615.75601242965342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651.86444576396013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651.86444576396013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681.87014133333332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681.87014133333332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681.87014133333332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708.46307684533326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708.46307684533326</v>
      </c>
    </row>
    <row r="58" spans="1:139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E58" s="216"/>
      <c r="BF58" s="1108"/>
      <c r="BG58" s="1121"/>
      <c r="BH58" s="1121"/>
      <c r="BI58" s="1121"/>
      <c r="BJ58" s="1121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E59" s="108"/>
      <c r="BF59" s="21"/>
      <c r="BG59" s="21"/>
      <c r="BH59" s="21"/>
      <c r="BI59" s="39"/>
      <c r="BJ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8.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E60" s="972" t="s">
        <v>127</v>
      </c>
      <c r="BF60" s="1122"/>
      <c r="BG60" s="1122"/>
      <c r="BH60" s="1122"/>
      <c r="BI60" s="1122"/>
      <c r="BJ60" s="1122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55.1265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56.482611899999995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56.482611899999995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56.482611899999995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58.629999999999995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58.629999999999995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60.775000000000006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60.775000000000006</v>
      </c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60.775000000000006</v>
      </c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64.567360000000008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64.567360000000008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64.567360000000008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64.567360000000008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68.353642500000021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68.353642500000021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71.5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71.5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71.5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74.288499999999999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74.288499999999999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63.505727999999998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65.067968908799998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65.067968908799998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65.067968908799998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67.541759999999996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67.541759999999996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70.012799999999999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70.012799999999999</v>
      </c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70.012799999999999</v>
      </c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74.381598720000014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74.381598720000014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74.381598720000014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74.381598720000014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78.743396160000017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78.743396160000017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82.367999999999995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82.367999999999995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82.367999999999995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85.580351999999991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85.580351999999991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33.075899999999997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33.889567139999997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33.889567139999997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33.889567139999997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35.177999999999997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35.177999999999997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36.464999999999996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36.464999999999996</v>
      </c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36.464999999999996</v>
      </c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38.740416000000003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38.740416000000003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38.740416000000003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38.740416000000003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41.012185500000008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41.012185500000008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42.9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42.9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42.9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44.573099999999997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44.573099999999997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22.050599999999999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22.593044759999998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22.593044759999998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22.593044759999998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23.451999999999998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23.451999999999998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24.310000000000002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24.310000000000002</v>
      </c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24.310000000000002</v>
      </c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25.826944000000005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25.826944000000005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25.826944000000005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25.826944000000005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27.341457000000005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27.341457000000005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28.6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28.6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28.6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29.715399999999999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29.715399999999999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13.230359999999999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13.555826855999999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13.555826855999999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13.555826855999999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14.071199999999999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14.071199999999999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14.586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14.586</v>
      </c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14.586</v>
      </c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15.496166400000002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15.496166400000002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15.496166400000002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15.496166400000002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16.404874200000002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16.404874200000002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17.16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17.16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17.16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17.829239999999999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17.829239999999999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4.41012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4.5186089520000001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4.5186089520000001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4.5186089520000001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4.6903999999999995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4.6903999999999995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4.8620000000000001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4.8620000000000001</v>
      </c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4.8620000000000001</v>
      </c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5.1653888000000006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5.1653888000000006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5.1653888000000006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5.1653888000000006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5.4682914000000009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5.4682914000000009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5.72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5.72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5.72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5.9430800000000001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5.9430800000000001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176.40479999999999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180.74435807999998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180.74435807999998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180.74435807999998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187.61599999999999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187.61599999999999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194.48000000000002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194.48000000000002</v>
      </c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194.48000000000002</v>
      </c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206.61555200000004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206.61555200000004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206.61555200000004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206.61555200000004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218.73165600000004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218.73165600000004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228.8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228.8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228.8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237.72319999999999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237.72319999999999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367.80400799999995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376.85198659679997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376.85198659679997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376.85198659679997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391.17935999999997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391.17935999999997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405.49080000000004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405.49080000000004</v>
      </c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405.49080000000004</v>
      </c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430.79342592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430.79342592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430.79342592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430.79342592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456.05550276000008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456.05550276000008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477.048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477.048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477.048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495.652872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495.652872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E71" s="222"/>
      <c r="BF71" s="1119"/>
      <c r="BG71" s="1120"/>
      <c r="BH71" s="1120"/>
      <c r="BI71" s="1120"/>
      <c r="BJ71" s="1120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E72" s="222"/>
      <c r="BF72" s="1108"/>
      <c r="BG72" s="1109"/>
      <c r="BH72" s="1109"/>
      <c r="BI72" s="1109"/>
      <c r="BJ72" s="1109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E73" s="108"/>
      <c r="BF73" s="21"/>
      <c r="BG73" s="21"/>
      <c r="BH73" s="21"/>
      <c r="BI73" s="39"/>
      <c r="BJ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E74" s="958" t="s">
        <v>85</v>
      </c>
      <c r="BF74" s="959"/>
      <c r="BG74" s="959"/>
      <c r="BH74" s="959"/>
      <c r="BI74" s="959"/>
      <c r="BJ74" s="959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E75" s="108"/>
      <c r="BF75" s="21"/>
      <c r="BG75" s="21"/>
      <c r="BH75" s="21"/>
      <c r="BI75" s="39"/>
      <c r="BJ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51" t="s">
        <v>83</v>
      </c>
      <c r="B76" s="922" t="s">
        <v>36</v>
      </c>
      <c r="C76" s="960"/>
      <c r="D76" s="51" t="s">
        <v>65</v>
      </c>
      <c r="E76" s="51" t="s">
        <v>66</v>
      </c>
      <c r="F76" s="11" t="s">
        <v>8</v>
      </c>
      <c r="G76" s="215"/>
      <c r="H76" s="51" t="s">
        <v>83</v>
      </c>
      <c r="I76" s="922" t="s">
        <v>36</v>
      </c>
      <c r="J76" s="960"/>
      <c r="K76" s="51" t="s">
        <v>65</v>
      </c>
      <c r="L76" s="51" t="s">
        <v>66</v>
      </c>
      <c r="M76" s="11" t="s">
        <v>8</v>
      </c>
      <c r="O76" s="51" t="s">
        <v>83</v>
      </c>
      <c r="P76" s="922" t="s">
        <v>36</v>
      </c>
      <c r="Q76" s="960"/>
      <c r="R76" s="51" t="s">
        <v>65</v>
      </c>
      <c r="S76" s="51" t="s">
        <v>66</v>
      </c>
      <c r="T76" s="11" t="s">
        <v>8</v>
      </c>
      <c r="U76" s="215"/>
      <c r="V76" s="51" t="s">
        <v>83</v>
      </c>
      <c r="W76" s="922" t="s">
        <v>36</v>
      </c>
      <c r="X76" s="960"/>
      <c r="Y76" s="51" t="s">
        <v>65</v>
      </c>
      <c r="Z76" s="51" t="s">
        <v>66</v>
      </c>
      <c r="AA76" s="11" t="s">
        <v>8</v>
      </c>
      <c r="AB76" s="215"/>
      <c r="AC76" s="51" t="s">
        <v>83</v>
      </c>
      <c r="AD76" s="922" t="s">
        <v>36</v>
      </c>
      <c r="AE76" s="960"/>
      <c r="AF76" s="51" t="s">
        <v>65</v>
      </c>
      <c r="AG76" s="51" t="s">
        <v>66</v>
      </c>
      <c r="AH76" s="11" t="s">
        <v>8</v>
      </c>
      <c r="AJ76" s="51" t="s">
        <v>83</v>
      </c>
      <c r="AK76" s="922" t="s">
        <v>36</v>
      </c>
      <c r="AL76" s="960"/>
      <c r="AM76" s="51" t="s">
        <v>65</v>
      </c>
      <c r="AN76" s="51" t="s">
        <v>66</v>
      </c>
      <c r="AO76" s="11" t="s">
        <v>8</v>
      </c>
      <c r="AQ76" s="51" t="s">
        <v>83</v>
      </c>
      <c r="AR76" s="922" t="s">
        <v>36</v>
      </c>
      <c r="AS76" s="960"/>
      <c r="AT76" s="51" t="s">
        <v>65</v>
      </c>
      <c r="AU76" s="51" t="s">
        <v>66</v>
      </c>
      <c r="AV76" s="11" t="s">
        <v>8</v>
      </c>
      <c r="AW76" s="175"/>
      <c r="AX76" s="51" t="s">
        <v>83</v>
      </c>
      <c r="AY76" s="922" t="s">
        <v>36</v>
      </c>
      <c r="AZ76" s="960"/>
      <c r="BA76" s="51" t="s">
        <v>65</v>
      </c>
      <c r="BB76" s="51" t="s">
        <v>66</v>
      </c>
      <c r="BC76" s="11" t="s">
        <v>8</v>
      </c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22"/>
      <c r="DP77" s="10" t="s">
        <v>22</v>
      </c>
      <c r="DQ77" s="927" t="s">
        <v>10</v>
      </c>
      <c r="DR77" s="928"/>
      <c r="DS77" s="602">
        <v>22</v>
      </c>
      <c r="DT77" s="603">
        <v>11</v>
      </c>
      <c r="DU77" s="50">
        <f>(DT$77*DS$77)</f>
        <v>242</v>
      </c>
      <c r="DV77" s="22"/>
      <c r="DW77" s="10" t="s">
        <v>22</v>
      </c>
      <c r="DX77" s="927" t="s">
        <v>10</v>
      </c>
      <c r="DY77" s="928"/>
      <c r="DZ77" s="602">
        <v>22</v>
      </c>
      <c r="EA77" s="603">
        <v>11</v>
      </c>
      <c r="EB77" s="50">
        <f>(EA$77*DZ$77)</f>
        <v>242</v>
      </c>
      <c r="ED77" s="10" t="s">
        <v>22</v>
      </c>
      <c r="EE77" s="927" t="s">
        <v>10</v>
      </c>
      <c r="EF77" s="928"/>
      <c r="EG77" s="602">
        <v>22</v>
      </c>
      <c r="EH77" s="603">
        <v>11</v>
      </c>
      <c r="EI77" s="50">
        <f>(EH$77*EG$77)</f>
        <v>242</v>
      </c>
    </row>
    <row r="78" spans="1:139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DL$78*DM78</f>
        <v>611.98500000000001</v>
      </c>
      <c r="DO78" s="22"/>
      <c r="DP78" s="10" t="s">
        <v>23</v>
      </c>
      <c r="DQ78" s="927" t="s">
        <v>984</v>
      </c>
      <c r="DR78" s="928"/>
      <c r="DS78" s="602">
        <v>22</v>
      </c>
      <c r="DT78" s="603">
        <f>24.25*0.91+5.75</f>
        <v>27.817499999999999</v>
      </c>
      <c r="DU78" s="50">
        <f>DS$78*DT78</f>
        <v>611.98500000000001</v>
      </c>
      <c r="DV78" s="22"/>
      <c r="DW78" s="10" t="s">
        <v>23</v>
      </c>
      <c r="DX78" s="927" t="s">
        <v>984</v>
      </c>
      <c r="DY78" s="928"/>
      <c r="DZ78" s="602">
        <v>22</v>
      </c>
      <c r="EA78" s="377">
        <f>'Desenhista Técnico (60hmês)'!EI78</f>
        <v>28.931999999999999</v>
      </c>
      <c r="EB78" s="50">
        <f>DZ$78*EA78</f>
        <v>636.50400000000002</v>
      </c>
      <c r="ED78" s="10" t="s">
        <v>23</v>
      </c>
      <c r="EE78" s="927" t="s">
        <v>984</v>
      </c>
      <c r="EF78" s="928"/>
      <c r="EG78" s="602">
        <v>22</v>
      </c>
      <c r="EH78" s="603">
        <f>EA78</f>
        <v>28.931999999999999</v>
      </c>
      <c r="EI78" s="50">
        <f>EG$78*EH78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E79" s="10" t="s">
        <v>24</v>
      </c>
      <c r="BF79" s="105" t="s">
        <v>104</v>
      </c>
      <c r="BG79" s="106"/>
      <c r="BH79" s="604"/>
      <c r="BI79" s="605"/>
      <c r="BJ79" s="50">
        <v>0</v>
      </c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E80" s="10" t="s">
        <v>25</v>
      </c>
      <c r="BF80" s="927" t="s">
        <v>59</v>
      </c>
      <c r="BG80" s="928"/>
      <c r="BH80" s="928"/>
      <c r="BI80" s="929"/>
      <c r="BJ80" s="50">
        <v>0</v>
      </c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E81" s="10" t="s">
        <v>32</v>
      </c>
      <c r="BF81" s="927" t="s">
        <v>57</v>
      </c>
      <c r="BG81" s="928"/>
      <c r="BH81" s="928"/>
      <c r="BI81" s="929"/>
      <c r="BJ81" s="50">
        <v>13.5</v>
      </c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E82" s="10" t="s">
        <v>33</v>
      </c>
      <c r="BF82" s="927" t="s">
        <v>37</v>
      </c>
      <c r="BG82" s="928"/>
      <c r="BH82" s="928"/>
      <c r="BI82" s="929"/>
      <c r="BJ82" s="50">
        <v>0</v>
      </c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E83" s="10" t="s">
        <v>34</v>
      </c>
      <c r="BF83" s="927" t="s">
        <v>9</v>
      </c>
      <c r="BG83" s="928"/>
      <c r="BH83" s="928"/>
      <c r="BI83" s="929"/>
      <c r="BJ83" s="50">
        <v>0</v>
      </c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E85" s="224"/>
      <c r="BF85" s="1111"/>
      <c r="BG85" s="1112"/>
      <c r="BH85" s="1112"/>
      <c r="BI85" s="1112"/>
      <c r="BJ85" s="1112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E86" s="224"/>
      <c r="BF86" s="1113"/>
      <c r="BG86" s="959"/>
      <c r="BH86" s="959"/>
      <c r="BI86" s="959"/>
      <c r="BJ86" s="959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E87" s="224"/>
      <c r="BF87" s="1114"/>
      <c r="BG87" s="1115"/>
      <c r="BH87" s="1115"/>
      <c r="BI87" s="1115"/>
      <c r="BJ87" s="1115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E88" s="52"/>
      <c r="BF88" s="52"/>
      <c r="BG88" s="52"/>
      <c r="BH88" s="52"/>
      <c r="BI88" s="52"/>
      <c r="BJ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E89" s="949" t="s">
        <v>103</v>
      </c>
      <c r="BF89" s="949"/>
      <c r="BG89" s="949"/>
      <c r="BH89" s="949"/>
      <c r="BI89" s="949"/>
      <c r="BJ89" s="949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E90" s="922" t="s">
        <v>84</v>
      </c>
      <c r="BF90" s="923"/>
      <c r="BG90" s="923"/>
      <c r="BH90" s="923"/>
      <c r="BI90" s="924"/>
      <c r="BJ90" s="11" t="s">
        <v>8</v>
      </c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525.72187896799994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538.65463719061268</v>
      </c>
      <c r="O91" s="10" t="s">
        <v>77</v>
      </c>
      <c r="P91" s="1116" t="s">
        <v>79</v>
      </c>
      <c r="Q91" s="1117"/>
      <c r="R91" s="1117"/>
      <c r="S91" s="1118"/>
      <c r="T91" s="11">
        <f>T57</f>
        <v>538.65463719061268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538.65463719061268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559.1335158933332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559.1335158933332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579.58962013333326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579.58962013333326</v>
      </c>
      <c r="BE91" s="10" t="s">
        <v>77</v>
      </c>
      <c r="BF91" s="1116" t="s">
        <v>79</v>
      </c>
      <c r="BG91" s="1117"/>
      <c r="BH91" s="1117"/>
      <c r="BI91" s="1118"/>
      <c r="BJ91" s="11">
        <f>BJ$57</f>
        <v>579.58962013333326</v>
      </c>
      <c r="BL91" s="10" t="s">
        <v>77</v>
      </c>
      <c r="BM91" s="1116" t="s">
        <v>79</v>
      </c>
      <c r="BN91" s="1117"/>
      <c r="BO91" s="1117"/>
      <c r="BP91" s="1118"/>
      <c r="BQ91" s="11">
        <f>BQ$57</f>
        <v>615.75601242965342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615.75601242965342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615.75601242965342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615.75601242965342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651.86444576396013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651.86444576396013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681.87014133333332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681.87014133333332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681.87014133333332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708.46307684533326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708.46307684533326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367.80400799999995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376.85198659679997</v>
      </c>
      <c r="O92" s="10" t="s">
        <v>80</v>
      </c>
      <c r="P92" s="1116" t="s">
        <v>81</v>
      </c>
      <c r="Q92" s="1117"/>
      <c r="R92" s="1117"/>
      <c r="S92" s="1118"/>
      <c r="T92" s="11">
        <f>T70</f>
        <v>376.85198659679997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376.85198659679997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391.17935999999997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391.17935999999997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405.49080000000004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405.49080000000004</v>
      </c>
      <c r="BE92" s="10" t="s">
        <v>80</v>
      </c>
      <c r="BF92" s="1116" t="s">
        <v>81</v>
      </c>
      <c r="BG92" s="1117"/>
      <c r="BH92" s="1117"/>
      <c r="BI92" s="1118"/>
      <c r="BJ92" s="11">
        <f>BJ$70</f>
        <v>405.49080000000004</v>
      </c>
      <c r="BL92" s="10" t="s">
        <v>80</v>
      </c>
      <c r="BM92" s="1116" t="s">
        <v>81</v>
      </c>
      <c r="BN92" s="1117"/>
      <c r="BO92" s="1117"/>
      <c r="BP92" s="1118"/>
      <c r="BQ92" s="11">
        <f>BQ$70</f>
        <v>430.79342592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430.79342592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430.79342592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430.79342592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456.05550276000008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456.05550276000008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477.048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477.048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477.048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495.652872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495.652872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1563.9568869679999</v>
      </c>
      <c r="G94" s="215"/>
      <c r="H94" s="922" t="s">
        <v>40</v>
      </c>
      <c r="I94" s="923"/>
      <c r="J94" s="923"/>
      <c r="K94" s="923"/>
      <c r="L94" s="924"/>
      <c r="M94" s="11">
        <f>SUM(M91:M93)</f>
        <v>1595.9256237874126</v>
      </c>
      <c r="O94" s="922" t="s">
        <v>40</v>
      </c>
      <c r="P94" s="923"/>
      <c r="Q94" s="923"/>
      <c r="R94" s="923"/>
      <c r="S94" s="924"/>
      <c r="T94" s="11">
        <f>SUM(T91:T93)</f>
        <v>1595.9256237874126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1595.9256237874126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1664.9990758933332</v>
      </c>
      <c r="AJ94" s="922" t="s">
        <v>40</v>
      </c>
      <c r="AK94" s="923"/>
      <c r="AL94" s="923"/>
      <c r="AM94" s="923"/>
      <c r="AN94" s="924"/>
      <c r="AO94" s="11">
        <f>SUM(AO91:AO93)</f>
        <v>1664.9990758933332</v>
      </c>
      <c r="AQ94" s="922" t="s">
        <v>40</v>
      </c>
      <c r="AR94" s="923"/>
      <c r="AS94" s="923"/>
      <c r="AT94" s="923"/>
      <c r="AU94" s="924"/>
      <c r="AV94" s="11">
        <f>SUM(AV91:AV93)</f>
        <v>1699.7666201333332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1699.7666201333332</v>
      </c>
      <c r="BE94" s="922" t="s">
        <v>40</v>
      </c>
      <c r="BF94" s="923"/>
      <c r="BG94" s="923"/>
      <c r="BH94" s="923"/>
      <c r="BI94" s="924"/>
      <c r="BJ94" s="11">
        <f>SUM(BJ$91:BJ$93)</f>
        <v>1699.7666201333332</v>
      </c>
      <c r="BL94" s="922" t="s">
        <v>40</v>
      </c>
      <c r="BM94" s="923"/>
      <c r="BN94" s="923"/>
      <c r="BO94" s="923"/>
      <c r="BP94" s="924"/>
      <c r="BQ94" s="11">
        <f>SUM(BQ$91:BQ$93)</f>
        <v>1832.4694383496535</v>
      </c>
      <c r="BS94" s="922" t="s">
        <v>40</v>
      </c>
      <c r="BT94" s="923"/>
      <c r="BU94" s="923"/>
      <c r="BV94" s="923"/>
      <c r="BW94" s="924"/>
      <c r="BX94" s="11">
        <f>SUM(BX$91:BX$93)</f>
        <v>1832.4694383496535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1832.4694383496535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1832.4694383496535</v>
      </c>
      <c r="CN94" s="922" t="s">
        <v>40</v>
      </c>
      <c r="CO94" s="923"/>
      <c r="CP94" s="923"/>
      <c r="CQ94" s="923"/>
      <c r="CR94" s="924"/>
      <c r="CS94" s="11">
        <f>SUM(CS$91:CS$93)</f>
        <v>1893.8399485239602</v>
      </c>
      <c r="CU94" s="922" t="s">
        <v>40</v>
      </c>
      <c r="CV94" s="923"/>
      <c r="CW94" s="923"/>
      <c r="CX94" s="923"/>
      <c r="CY94" s="924"/>
      <c r="CZ94" s="11">
        <f>SUM(CZ$91:CZ$93)</f>
        <v>1893.8399485239602</v>
      </c>
      <c r="DB94" s="922" t="s">
        <v>40</v>
      </c>
      <c r="DC94" s="923"/>
      <c r="DD94" s="923"/>
      <c r="DE94" s="923"/>
      <c r="DF94" s="924"/>
      <c r="DG94" s="11">
        <f>SUM(DG$91:DG$93)</f>
        <v>2026.4031413333332</v>
      </c>
      <c r="DI94" s="922" t="s">
        <v>40</v>
      </c>
      <c r="DJ94" s="923"/>
      <c r="DK94" s="923"/>
      <c r="DL94" s="923"/>
      <c r="DM94" s="924"/>
      <c r="DN94" s="11">
        <f>SUM(DN$91:DN$93)</f>
        <v>2026.4031413333332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2026.4031413333332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2096.1199488453331</v>
      </c>
      <c r="ED94" s="922" t="s">
        <v>40</v>
      </c>
      <c r="EE94" s="923"/>
      <c r="EF94" s="923"/>
      <c r="EG94" s="923"/>
      <c r="EH94" s="924"/>
      <c r="EI94" s="11">
        <f>SUM(EI$91:EI$93)</f>
        <v>2096.1199488453331</v>
      </c>
    </row>
    <row r="95" spans="1:139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E95" s="52"/>
      <c r="BF95" s="52"/>
      <c r="BG95" s="52"/>
      <c r="BH95" s="52"/>
      <c r="BI95" s="52"/>
      <c r="BJ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E96" s="52"/>
      <c r="BF96" s="52"/>
      <c r="BG96" s="52"/>
      <c r="BH96" s="52"/>
      <c r="BI96" s="52"/>
      <c r="BJ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E97" s="925" t="s">
        <v>108</v>
      </c>
      <c r="BF97" s="925"/>
      <c r="BG97" s="925"/>
      <c r="BH97" s="925"/>
      <c r="BI97" s="925"/>
      <c r="BJ97" s="925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E98" s="41"/>
      <c r="BF98" s="41"/>
      <c r="BG98" s="41"/>
      <c r="BH98" s="41"/>
      <c r="BI98" s="41"/>
      <c r="BJ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9.1877499999999994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9.4137686499999997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0.94137686499999995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9.4137686499999997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9.7716666666666665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0.97716666666666663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1.0129166666666667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1.0129166666666667</v>
      </c>
      <c r="BE100" s="10" t="s">
        <v>22</v>
      </c>
      <c r="BF100" s="939" t="s">
        <v>109</v>
      </c>
      <c r="BG100" s="939"/>
      <c r="BH100" s="939"/>
      <c r="BI100" s="606">
        <f>1*(1/12)*0.05/10</f>
        <v>4.1666666666666664E-4</v>
      </c>
      <c r="BJ100" s="50">
        <f>BI$100*BJ$44</f>
        <v>1.0129166666666667</v>
      </c>
      <c r="BL100" s="10" t="s">
        <v>22</v>
      </c>
      <c r="BM100" s="939" t="s">
        <v>109</v>
      </c>
      <c r="BN100" s="939"/>
      <c r="BO100" s="939"/>
      <c r="BP100" s="606">
        <f>1*(1/12)*0.05/10</f>
        <v>4.1666666666666664E-4</v>
      </c>
      <c r="BQ100" s="50">
        <f>BP$100*BQ$44</f>
        <v>1.0761226666666668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1.0761226666666668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1.0761226666666668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1.0761226666666668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1.1392273750000002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1.1392273750000002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1.1916666666666667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1.1916666666666667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1.1916666666666667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1.2381416666666665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1.6508555555555555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0.73502000000000001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0.75310149199999987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7.5310149199999996E-2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0.75310149199999987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0.78173333333333328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7.8173333333333331E-2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8.1033333333333332E-2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8.1033333333333332E-2</v>
      </c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8.1033333333333332E-2</v>
      </c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8.6089813333333348E-2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8.6089813333333348E-2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8.6089813333333348E-2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8.6089813333333348E-2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9.1138190000000022E-2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9.1138190000000022E-2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9.5333333333333339E-2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9.5333333333333339E-2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9.5333333333333339E-2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9.9051333333333338E-2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0.13206844444444446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76.736087999999995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78.623795764799993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78.623795764799993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78.623795764799993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81.612959999999987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81.612959999999987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84.598799999999997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84.598799999999997</v>
      </c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84.598799999999997</v>
      </c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89.877765120000007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89.877765120000007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89.877765120000007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89.877765120000007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95.148270360000012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95.148270360000012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99.527999999999992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99.527999999999992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99.527999999999992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103.40959199999999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103.40959199999999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42.876166666666663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43.930920366666662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4.3930920366666664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43.930920366666662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45.601111111111109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4.5601111111111114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4.7269444444444444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4.7269444444444444</v>
      </c>
      <c r="BE103" s="10" t="s">
        <v>25</v>
      </c>
      <c r="BF103" s="940" t="s">
        <v>112</v>
      </c>
      <c r="BG103" s="940"/>
      <c r="BH103" s="940"/>
      <c r="BI103" s="606">
        <f>(7/30)/12/10</f>
        <v>1.9444444444444444E-3</v>
      </c>
      <c r="BJ103" s="50">
        <f>BI$103*BJ$44</f>
        <v>4.7269444444444444</v>
      </c>
      <c r="BL103" s="10" t="s">
        <v>25</v>
      </c>
      <c r="BM103" s="940" t="s">
        <v>112</v>
      </c>
      <c r="BN103" s="940"/>
      <c r="BO103" s="940"/>
      <c r="BP103" s="606">
        <f>(7/30)/12/10</f>
        <v>1.9444444444444444E-3</v>
      </c>
      <c r="BQ103" s="50">
        <f>BP$103*BQ$44</f>
        <v>5.0219057777777785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5.0219057777777785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5.0219057777777785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5.0219057777777785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5.3163944166666672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5.3163944166666672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5.5611111111111109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8.3416666666666668</v>
      </c>
      <c r="DO103" s="22"/>
      <c r="DP103" s="10" t="s">
        <v>25</v>
      </c>
      <c r="DQ103" s="940" t="s">
        <v>112</v>
      </c>
      <c r="DR103" s="940"/>
      <c r="DS103" s="940"/>
      <c r="DT103" s="383">
        <f>(3/60*(7/30)/12)+ 7/30/12/10</f>
        <v>2.9166666666666668E-3</v>
      </c>
      <c r="DU103" s="50">
        <f>DT$103*$DU$44</f>
        <v>8.3416666666666668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8.6669916666666662</v>
      </c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5.7779944444444444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7.1517445999999998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7.3276775171599997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0.73276775171600006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7.3276775171599997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7.606265333333333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0.76062653333333341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0.78845433333333348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0.78845433333333326</v>
      </c>
      <c r="BE104" s="10" t="s">
        <v>32</v>
      </c>
      <c r="BF104" s="940" t="s">
        <v>129</v>
      </c>
      <c r="BG104" s="940"/>
      <c r="BH104" s="940"/>
      <c r="BI104" s="606">
        <f>BI103*BI70</f>
        <v>3.2433333333333332E-4</v>
      </c>
      <c r="BJ104" s="50">
        <f>BI$104*BJ$44</f>
        <v>0.78845433333333326</v>
      </c>
      <c r="BL104" s="10" t="s">
        <v>32</v>
      </c>
      <c r="BM104" s="940" t="s">
        <v>129</v>
      </c>
      <c r="BN104" s="940"/>
      <c r="BO104" s="940"/>
      <c r="BP104" s="606">
        <f>BP103*BP70</f>
        <v>3.2433333333333332E-4</v>
      </c>
      <c r="BQ104" s="50">
        <f>BP$104*BQ$44</f>
        <v>0.83765388373333338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0.83765388373333338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0.83765388373333338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0.83765388373333338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0.88677458870000014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0.88677458870000014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0.92759333333333327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1.3913900000000001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1.3913900000000001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1.4456542100000001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0.96376947333333329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11.466311999999999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11.748383275199998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11.748383275199998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11.748383275199998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12.195039999999999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12.195039999999999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12.6412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12.6412</v>
      </c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12.6412</v>
      </c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13.430010880000001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13.430010880000001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13.430010880000001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13.430010880000001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14.217557640000003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14.217557640000003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14.872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14.872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14.872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15.452007999999999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15.452007999999999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148.15308126666665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151.79764706582665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96.514725842582664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151.79764706582665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157.56877644444444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100.18407764444444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103.84934877777778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103.84934877777778</v>
      </c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103.84934877777778</v>
      </c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110.32954814151111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110.32954814151111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110.32954814151111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110.32954814151111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116.7993625703667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116.7993625703667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122.17570444444445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125.42005666666667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125.42005666666667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130.31143887666664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127.38628791777776</v>
      </c>
    </row>
    <row r="107" spans="1:139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E107" s="49"/>
      <c r="BF107" s="49"/>
      <c r="BG107" s="49"/>
      <c r="BH107" s="49"/>
      <c r="BI107" s="49"/>
      <c r="BJ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E108" s="49"/>
      <c r="BF108" s="49"/>
      <c r="BG108" s="49"/>
      <c r="BH108" s="49"/>
      <c r="BI108" s="49"/>
      <c r="BJ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E109" s="925" t="s">
        <v>114</v>
      </c>
      <c r="BF109" s="925"/>
      <c r="BG109" s="925"/>
      <c r="BH109" s="925"/>
      <c r="BI109" s="925"/>
      <c r="BJ109" s="925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E110" s="41"/>
      <c r="BF110" s="41"/>
      <c r="BG110" s="41"/>
      <c r="BH110" s="41"/>
      <c r="BI110" s="41"/>
      <c r="BJ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E111" s="925" t="s">
        <v>130</v>
      </c>
      <c r="BF111" s="925"/>
      <c r="BG111" s="925"/>
      <c r="BH111" s="925"/>
      <c r="BI111" s="925"/>
      <c r="BJ111" s="925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E112" s="52"/>
      <c r="BF112" s="52"/>
      <c r="BG112" s="52"/>
      <c r="BH112" s="52"/>
      <c r="BI112" s="52"/>
      <c r="BJ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38.471409030199538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39.417805692342448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39.417805692342448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39.417805692342448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40.916414273363969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40.916414273363969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42.413356258974851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42.413356258974851</v>
      </c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42.413356258974851</v>
      </c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45.059949689534889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45.059949689534889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45.059949689534889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45.059949689534889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47.702301784469022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47.702301784469022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49.898066187029237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49.898066187029237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49.898066187029237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51.844090768323376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51.844090768323376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6.0026633333333326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6.1503288513333318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6.1503288513333318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6.3841555555555543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 t="shared" ref="BX115:BX119" si="24">BW115*BX$44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0.3062583333333333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0.31379228833333328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0.31379228833333328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0.32572222222222219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 t="shared" si="24"/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7.3501999999999992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7.5310149199999987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7.5310149199999987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7.8173333333333321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0.51321111111111106</v>
      </c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L117" s="10" t="s">
        <v>25</v>
      </c>
      <c r="BM117" s="940" t="s">
        <v>135</v>
      </c>
      <c r="BN117" s="940"/>
      <c r="BO117" s="940"/>
      <c r="BP117" s="1">
        <v>0</v>
      </c>
      <c r="BQ117" s="50">
        <f t="shared" ref="BQ117:BQ119" si="25">BP117*BQ$44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 t="shared" si="24"/>
        <v>0.54523548444444447</v>
      </c>
      <c r="BY117" s="22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0.54523548444444447</v>
      </c>
      <c r="CF117" s="22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0.54523548444444447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0.57720853666666672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0.57720853666666672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0.60377777777777764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0.60377777777777764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0.60377777777777764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0.627325111111111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0.627325111111111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0.36751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0.37655074599999994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0.37655074599999994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0.39086666666666664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L118" s="10" t="s">
        <v>32</v>
      </c>
      <c r="BM118" s="927" t="s">
        <v>136</v>
      </c>
      <c r="BN118" s="928"/>
      <c r="BO118" s="929"/>
      <c r="BP118" s="1">
        <v>0</v>
      </c>
      <c r="BQ118" s="50">
        <f t="shared" si="25"/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 t="shared" si="24"/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L119" s="10" t="s">
        <v>33</v>
      </c>
      <c r="BM119" s="916" t="s">
        <v>137</v>
      </c>
      <c r="BN119" s="917"/>
      <c r="BO119" s="918"/>
      <c r="BP119" s="1">
        <v>0</v>
      </c>
      <c r="BQ119" s="50">
        <f t="shared" si="25"/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 t="shared" si="24"/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52.498040696866205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53.78949249800911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39.417805692342448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53.78949249800911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55.834492051141744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40.916414273363969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42.413356258974851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42.926567370085962</v>
      </c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42.413356258974851</v>
      </c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45.059949689534889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45.605185173979336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45.605185173979336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45.605185173979336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48.279510321135689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48.279510321135689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50.501843964807016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50.501843964807016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SUM(DU$114:DU$119)</f>
        <v>50.501843964807016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SUM(EB$114:EB$119)</f>
        <v>52.471415879434488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SUM(EI$114:EI$119)</f>
        <v>52.471415879434488</v>
      </c>
    </row>
    <row r="121" spans="1:139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E121" s="222"/>
      <c r="BF121" s="1108"/>
      <c r="BG121" s="1109"/>
      <c r="BH121" s="1109"/>
      <c r="BI121" s="1109"/>
      <c r="BJ121" s="1109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E122" s="222"/>
      <c r="BF122" s="1108"/>
      <c r="BG122" s="1109"/>
      <c r="BH122" s="1109"/>
      <c r="BI122" s="1109"/>
      <c r="BJ122" s="1109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E123" s="52"/>
      <c r="BF123" s="52"/>
      <c r="BG123" s="52"/>
      <c r="BH123" s="52"/>
      <c r="BI123" s="52"/>
      <c r="BJ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E124" s="925" t="s">
        <v>138</v>
      </c>
      <c r="BF124" s="925"/>
      <c r="BG124" s="925"/>
      <c r="BH124" s="925"/>
      <c r="BI124" s="925"/>
      <c r="BJ124" s="925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E125" s="41"/>
      <c r="BF125" s="41"/>
      <c r="BG125" s="41"/>
      <c r="BH125" s="41"/>
      <c r="BI125" s="41"/>
      <c r="BJ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E129" s="222"/>
      <c r="BF129" s="1108"/>
      <c r="BG129" s="1109"/>
      <c r="BH129" s="1109"/>
      <c r="BI129" s="1109"/>
      <c r="BJ129" s="1109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E130" s="41"/>
      <c r="BF130" s="41"/>
      <c r="BG130" s="41"/>
      <c r="BH130" s="41"/>
      <c r="BI130" s="41"/>
      <c r="BJ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E131" s="925" t="s">
        <v>115</v>
      </c>
      <c r="BF131" s="925"/>
      <c r="BG131" s="925"/>
      <c r="BH131" s="925"/>
      <c r="BI131" s="925"/>
      <c r="BJ131" s="925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E132" s="52"/>
      <c r="BF132" s="41"/>
      <c r="BG132" s="41"/>
      <c r="BH132" s="41"/>
      <c r="BI132" s="41"/>
      <c r="BJ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52.498040696866205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53.78949249800911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39.417805692342448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53.78949249800911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55.834492051141744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40.916414273363969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42.413356258974851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42.926567370085962</v>
      </c>
      <c r="BE134" s="43" t="s">
        <v>39</v>
      </c>
      <c r="BF134" s="927" t="s">
        <v>131</v>
      </c>
      <c r="BG134" s="928"/>
      <c r="BH134" s="928"/>
      <c r="BI134" s="929"/>
      <c r="BJ134" s="50">
        <f>BJ$120</f>
        <v>42.413356258974851</v>
      </c>
      <c r="BL134" s="43" t="s">
        <v>39</v>
      </c>
      <c r="BM134" s="927" t="s">
        <v>131</v>
      </c>
      <c r="BN134" s="928"/>
      <c r="BO134" s="928"/>
      <c r="BP134" s="929"/>
      <c r="BQ134" s="50">
        <f>BQ$120</f>
        <v>45.059949689534889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45.605185173979336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45.605185173979336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45.605185173979336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48.279510321135689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48.279510321135689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50.501843964807016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50.501843964807016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50.501843964807016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52.471415879434488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52.471415879434488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52.498040696866205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53.78949249800911</v>
      </c>
      <c r="O136" s="922" t="s">
        <v>40</v>
      </c>
      <c r="P136" s="923"/>
      <c r="Q136" s="923"/>
      <c r="R136" s="923"/>
      <c r="S136" s="924"/>
      <c r="T136" s="11">
        <f>SUM(T134:T135)</f>
        <v>39.417805692342448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53.78949249800911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55.834492051141744</v>
      </c>
      <c r="AJ136" s="922" t="s">
        <v>40</v>
      </c>
      <c r="AK136" s="923"/>
      <c r="AL136" s="923"/>
      <c r="AM136" s="923"/>
      <c r="AN136" s="924"/>
      <c r="AO136" s="11">
        <f>SUM(AO134:AO135)</f>
        <v>40.916414273363969</v>
      </c>
      <c r="AQ136" s="922" t="s">
        <v>40</v>
      </c>
      <c r="AR136" s="923"/>
      <c r="AS136" s="923"/>
      <c r="AT136" s="923"/>
      <c r="AU136" s="924"/>
      <c r="AV136" s="11">
        <f>SUM(AV134:AV135)</f>
        <v>42.413356258974851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42.926567370085962</v>
      </c>
      <c r="BE136" s="922" t="s">
        <v>40</v>
      </c>
      <c r="BF136" s="923"/>
      <c r="BG136" s="923"/>
      <c r="BH136" s="923"/>
      <c r="BI136" s="924"/>
      <c r="BJ136" s="11">
        <f>SUM(BJ$134:BJ$135)</f>
        <v>42.413356258974851</v>
      </c>
      <c r="BL136" s="922" t="s">
        <v>40</v>
      </c>
      <c r="BM136" s="923"/>
      <c r="BN136" s="923"/>
      <c r="BO136" s="923"/>
      <c r="BP136" s="924"/>
      <c r="BQ136" s="11">
        <f>SUM(BQ$134:BQ$135)</f>
        <v>45.059949689534889</v>
      </c>
      <c r="BS136" s="922" t="s">
        <v>40</v>
      </c>
      <c r="BT136" s="923"/>
      <c r="BU136" s="923"/>
      <c r="BV136" s="923"/>
      <c r="BW136" s="924"/>
      <c r="BX136" s="11">
        <f>SUM(BX$134:BX$135)</f>
        <v>45.605185173979336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45.605185173979336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45.605185173979336</v>
      </c>
      <c r="CN136" s="922" t="s">
        <v>40</v>
      </c>
      <c r="CO136" s="923"/>
      <c r="CP136" s="923"/>
      <c r="CQ136" s="923"/>
      <c r="CR136" s="924"/>
      <c r="CS136" s="11">
        <f>SUM(CS$134:CS$135)</f>
        <v>48.279510321135689</v>
      </c>
      <c r="CU136" s="922" t="s">
        <v>40</v>
      </c>
      <c r="CV136" s="923"/>
      <c r="CW136" s="923"/>
      <c r="CX136" s="923"/>
      <c r="CY136" s="924"/>
      <c r="CZ136" s="11">
        <f>SUM(CZ$134:CZ$135)</f>
        <v>48.279510321135689</v>
      </c>
      <c r="DB136" s="922" t="s">
        <v>40</v>
      </c>
      <c r="DC136" s="923"/>
      <c r="DD136" s="923"/>
      <c r="DE136" s="923"/>
      <c r="DF136" s="924"/>
      <c r="DG136" s="11">
        <f>SUM(DG$134:DG$135)</f>
        <v>50.501843964807016</v>
      </c>
      <c r="DI136" s="922" t="s">
        <v>40</v>
      </c>
      <c r="DJ136" s="923"/>
      <c r="DK136" s="923"/>
      <c r="DL136" s="923"/>
      <c r="DM136" s="924"/>
      <c r="DN136" s="11">
        <f>SUM(DN$134:DN$135)</f>
        <v>50.501843964807016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50.501843964807016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52.471415879434488</v>
      </c>
      <c r="ED136" s="922" t="s">
        <v>40</v>
      </c>
      <c r="EE136" s="923"/>
      <c r="EF136" s="923"/>
      <c r="EG136" s="923"/>
      <c r="EH136" s="924"/>
      <c r="EI136" s="11">
        <f>SUM(EI$134:EI$135)</f>
        <v>52.471415879434488</v>
      </c>
    </row>
    <row r="137" spans="1:139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E137" s="41"/>
      <c r="BF137" s="41"/>
      <c r="BG137" s="41"/>
      <c r="BH137" s="41"/>
      <c r="BI137" s="41"/>
      <c r="BJ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E138" s="41"/>
      <c r="BF138" s="41"/>
      <c r="BG138" s="41"/>
      <c r="BH138" s="41"/>
      <c r="BI138" s="41"/>
      <c r="BJ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E139" s="1110" t="s">
        <v>86</v>
      </c>
      <c r="BF139" s="1110"/>
      <c r="BG139" s="1110"/>
      <c r="BH139" s="1110"/>
      <c r="BI139" s="1110"/>
      <c r="BJ139" s="1110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E140" s="41"/>
      <c r="BF140" s="41"/>
      <c r="BG140" s="41"/>
      <c r="BH140" s="41"/>
      <c r="BI140" s="41"/>
      <c r="BJ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'!$Y$18)</f>
        <v>34.390555555555551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'!$Y$18)</f>
        <v>34.390555555555551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'!$Y$18)</f>
        <v>34.390555555555551</v>
      </c>
      <c r="U142" s="215"/>
      <c r="V142" s="10" t="s">
        <v>22</v>
      </c>
      <c r="W142" s="927" t="s">
        <v>48</v>
      </c>
      <c r="X142" s="928"/>
      <c r="Y142" s="928"/>
      <c r="Z142" s="929"/>
      <c r="AA142" s="398">
        <f>SUM('(VI) Uniforme '!$Y$18)*1.0676</f>
        <v>36.715357111111111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'!$Y$18)*1.0676</f>
        <v>36.715357111111111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'!$Y$18)*1.0676</f>
        <v>36.715357111111111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'!$Y$18)*1.0676</f>
        <v>36.715357111111111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'!$Y$18)*1.0676</f>
        <v>36.715357111111111</v>
      </c>
      <c r="BE142" s="10" t="s">
        <v>22</v>
      </c>
      <c r="BF142" s="927" t="s">
        <v>48</v>
      </c>
      <c r="BG142" s="928"/>
      <c r="BH142" s="928"/>
      <c r="BI142" s="929"/>
      <c r="BJ142" s="398">
        <f>SUM('(VI) Uniforme '!Y24:Z24)</f>
        <v>41.16892992868889</v>
      </c>
      <c r="BL142" s="10" t="s">
        <v>22</v>
      </c>
      <c r="BM142" s="927" t="s">
        <v>48</v>
      </c>
      <c r="BN142" s="928"/>
      <c r="BO142" s="928"/>
      <c r="BP142" s="929"/>
      <c r="BQ142" s="50">
        <f>SUM('(VI) Uniforme '!Y24:Z24)</f>
        <v>41.16892992868889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'!Y24:Z24)</f>
        <v>41.16892992868889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'!Y24:Z24)</f>
        <v>41.16892992868889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'!Y26:Z26)</f>
        <v>42.889791199708085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'!Y26:Z26)</f>
        <v>42.889791199708085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'!Y26:Z26)</f>
        <v>42.889791199708085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SUM('(VI) Uniforme '!Y28:Z28)</f>
        <v>44.47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'!Y28:Z28)</f>
        <v>44.47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'!Y28:Z28)</f>
        <v>44.47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121.64805372685184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121.64805372685184</v>
      </c>
      <c r="O146" s="922" t="s">
        <v>40</v>
      </c>
      <c r="P146" s="923"/>
      <c r="Q146" s="923"/>
      <c r="R146" s="923"/>
      <c r="S146" s="924"/>
      <c r="T146" s="11">
        <f>SUM(T142:T145)</f>
        <v>121.64805372685184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E146" s="922" t="s">
        <v>40</v>
      </c>
      <c r="BF146" s="923"/>
      <c r="BG146" s="923"/>
      <c r="BH146" s="923"/>
      <c r="BI146" s="924"/>
      <c r="BJ146" s="11">
        <f>SUM(BJ$142:BJ$145)</f>
        <v>135.74865896294074</v>
      </c>
      <c r="BL146" s="922" t="s">
        <v>40</v>
      </c>
      <c r="BM146" s="923"/>
      <c r="BN146" s="923"/>
      <c r="BO146" s="923"/>
      <c r="BP146" s="924"/>
      <c r="BQ146" s="11">
        <f>SUM(BQ$142:BQ$145)</f>
        <v>135.74865896294074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135.74865896294074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142.61764875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142.61764875</v>
      </c>
      <c r="ED146" s="922" t="s">
        <v>40</v>
      </c>
      <c r="EE146" s="923"/>
      <c r="EF146" s="923"/>
      <c r="EG146" s="923"/>
      <c r="EH146" s="924"/>
      <c r="EI146" s="11">
        <f>SUM(EI$142:EI$145)</f>
        <v>142.61764875</v>
      </c>
    </row>
    <row r="147" spans="1:139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E147" s="222"/>
      <c r="BF147" s="41"/>
      <c r="BG147" s="41"/>
      <c r="BH147" s="41"/>
      <c r="BI147" s="41"/>
      <c r="BJ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E148" s="41"/>
      <c r="BF148" s="41"/>
      <c r="BG148" s="41"/>
      <c r="BH148" s="41"/>
      <c r="BI148" s="41"/>
      <c r="BJ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E149" s="925" t="s">
        <v>87</v>
      </c>
      <c r="BF149" s="925"/>
      <c r="BG149" s="925"/>
      <c r="BH149" s="925"/>
      <c r="BI149" s="925"/>
      <c r="BJ149" s="925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E150" s="41"/>
      <c r="BF150" s="41"/>
      <c r="BG150" s="41"/>
      <c r="BH150" s="41"/>
      <c r="BI150" s="41"/>
      <c r="BJ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286.39212438608695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292.77257051546707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287.89674795344331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293.11109971181753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304.50605706445447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299.44486270401006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308.24594571913616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308.5189798907989</v>
      </c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308.89445888931192</v>
      </c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329.44113966005483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329.47930614396597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329.47930614396597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329.47930614396597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345.01692262648828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345.26750822237136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363.88864000526991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364.1157446608255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364.34598835003652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377.51423166460035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377.30947109747814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749.99625128327341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766.70519776288688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753.93652037247648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767.59172922305561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797.43254735424591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784.17842311641562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807.22647055391747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807.94148534581586</v>
      </c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808.92477998746858</v>
      </c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862.73189352944951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862.83184292547207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862.83184292547207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862.83184292547207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903.52134910776942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904.17757615291168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952.94211205543672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953.53684782437858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954.13980401306594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988.6244573291425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988.08823567821037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579.25653922122001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592.16162574032296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582.29978994721591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592.84633469006667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615.89376860540563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605.65699992385953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623.45806515799927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624.01030391004417</v>
      </c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624.76974750750742</v>
      </c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666.32745172600357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666.40464723349874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666.40464723349874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666.40464723349874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697.83102102330008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698.33785529942088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736.00094528859563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736.46028702887611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736.92597777674791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763.56005881639999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763.14591021599972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171.20882932646893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175.02314061290332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172.10831229966976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175.22551764238423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182.03756707548936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179.01192115976141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184.27331975113279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184.43654302759924</v>
      </c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184.66100911551942</v>
      </c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196.94407440177443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196.96689080793067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196.96689080793067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196.96689080793067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206.25547419407883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206.40527742840027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217.53722520845187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217.67299124006189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217.81063382563971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225.68277600484728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225.56036755152701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37.095246354068273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37.921680466129054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37.290134331595112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37.965528822516589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39.441472866356023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38.785916251281641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39.925885946078765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39.961250989313172</v>
      </c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40.009885308362541</v>
      </c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42.671216120384457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42.676159675051643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42.676159675051643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42.676159675051643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44.688686075383742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44.721143442820058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47.133065461831244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47.162481435346749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47.192303995555278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48.897934801050241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48.871412969497513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114.13921955097932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116.68209374193555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114.73887486644651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116.81701176158951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121.35837805032625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119.34128077317429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122.84887983408852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122.95769535173285</v>
      </c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123.1073394103463</v>
      </c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131.29604960118297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131.31126053862045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131.31126053862045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131.31126053862045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137.50364946271921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137.60351828560019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145.0248168056346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145.11532749337462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145.20708921709317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150.45518400323155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150.37357836768464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256.81324398970344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262.53471091935501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258.16246844950462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262.83827646357639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273.05635061323403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268.51788173964212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276.40997962669917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276.65481454139888</v>
      </c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276.99151367327914</v>
      </c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295.41611160266166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295.450336211896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295.450336211896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295.450336211896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309.38321129111824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309.60791614260035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326.30583781267785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326.50948686009286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326.71595073845964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338.52416400727094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338.34055132729048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1615.6449148905804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1651.639394018677</v>
      </c>
      <c r="O159" s="922" t="s">
        <v>40</v>
      </c>
      <c r="P159" s="923"/>
      <c r="Q159" s="923"/>
      <c r="R159" s="923"/>
      <c r="S159" s="924"/>
      <c r="T159" s="11">
        <f>T152+T153+T154</f>
        <v>1624.1330582731357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1653.5491636249399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1717.8323730241059</v>
      </c>
      <c r="AJ159" s="922" t="s">
        <v>40</v>
      </c>
      <c r="AK159" s="923"/>
      <c r="AL159" s="923"/>
      <c r="AM159" s="923"/>
      <c r="AN159" s="924"/>
      <c r="AO159" s="11">
        <f>AO152+AO153+AO154</f>
        <v>1689.2802857442853</v>
      </c>
      <c r="AQ159" s="922" t="s">
        <v>40</v>
      </c>
      <c r="AR159" s="923"/>
      <c r="AS159" s="923"/>
      <c r="AT159" s="923"/>
      <c r="AU159" s="924"/>
      <c r="AV159" s="11">
        <f>AV152+AV153+AV154</f>
        <v>1738.9304814310528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1740.4707691466588</v>
      </c>
      <c r="BE159" s="922" t="s">
        <v>40</v>
      </c>
      <c r="BF159" s="923"/>
      <c r="BG159" s="923"/>
      <c r="BH159" s="923"/>
      <c r="BI159" s="924"/>
      <c r="BJ159" s="11">
        <f>BJ$152+BJ$153+BJ$154</f>
        <v>1742.5889863842879</v>
      </c>
      <c r="BL159" s="922" t="s">
        <v>40</v>
      </c>
      <c r="BM159" s="923"/>
      <c r="BN159" s="923"/>
      <c r="BO159" s="923"/>
      <c r="BP159" s="924"/>
      <c r="BQ159" s="11">
        <f>BQ$152+BQ$153+BQ$154</f>
        <v>1858.500484915508</v>
      </c>
      <c r="BS159" s="922" t="s">
        <v>40</v>
      </c>
      <c r="BT159" s="923"/>
      <c r="BU159" s="923"/>
      <c r="BV159" s="923"/>
      <c r="BW159" s="924"/>
      <c r="BX159" s="11">
        <f>BX$152+BX$153+BX$154</f>
        <v>1858.7157963029367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1858.7157963029367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1858.7157963029367</v>
      </c>
      <c r="CN159" s="922" t="s">
        <v>40</v>
      </c>
      <c r="CO159" s="923"/>
      <c r="CP159" s="923"/>
      <c r="CQ159" s="923"/>
      <c r="CR159" s="924"/>
      <c r="CS159" s="11">
        <f>CS$152+CS$153+CS$154</f>
        <v>1946.3692927575578</v>
      </c>
      <c r="CU159" s="922" t="s">
        <v>40</v>
      </c>
      <c r="CV159" s="923"/>
      <c r="CW159" s="923"/>
      <c r="CX159" s="923"/>
      <c r="CY159" s="924"/>
      <c r="CZ159" s="11">
        <f>CZ$152+CZ$153+CZ$154</f>
        <v>1947.7829396747038</v>
      </c>
      <c r="DB159" s="922" t="s">
        <v>40</v>
      </c>
      <c r="DC159" s="923"/>
      <c r="DD159" s="923"/>
      <c r="DE159" s="923"/>
      <c r="DF159" s="924"/>
      <c r="DG159" s="11">
        <f>DG$152+DG$153+DG$154</f>
        <v>2052.831697349302</v>
      </c>
      <c r="DI159" s="922" t="s">
        <v>40</v>
      </c>
      <c r="DJ159" s="923"/>
      <c r="DK159" s="923"/>
      <c r="DL159" s="923"/>
      <c r="DM159" s="924"/>
      <c r="DN159" s="11">
        <f>DN$152+DN$153+DN$154</f>
        <v>2054.1128795140803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2055.4117701398504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2129.6987478101428</v>
      </c>
      <c r="ED159" s="922" t="s">
        <v>40</v>
      </c>
      <c r="EE159" s="923"/>
      <c r="EF159" s="923"/>
      <c r="EG159" s="923"/>
      <c r="EH159" s="924"/>
      <c r="EI159" s="11">
        <f>EI$152+EI$153+EI$154</f>
        <v>2128.5436169916884</v>
      </c>
    </row>
    <row r="160" spans="1:139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E160" s="225"/>
      <c r="BF160" s="225"/>
      <c r="BG160" s="41"/>
      <c r="BH160" s="41"/>
      <c r="BI160" s="41"/>
      <c r="BJ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E161" s="225"/>
      <c r="BF161" s="225"/>
      <c r="BG161" s="41"/>
      <c r="BH161" s="41"/>
      <c r="BI161" s="41"/>
      <c r="BJ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E162" s="225"/>
      <c r="BF162" s="225"/>
      <c r="BG162" s="41"/>
      <c r="BH162" s="41"/>
      <c r="BI162" s="41"/>
      <c r="BJ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E163" s="225"/>
      <c r="BF163" s="225"/>
      <c r="BG163" s="41"/>
      <c r="BH163" s="41"/>
      <c r="BI163" s="41"/>
      <c r="BJ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E164" s="925" t="s">
        <v>117</v>
      </c>
      <c r="BF164" s="925"/>
      <c r="BG164" s="925"/>
      <c r="BH164" s="925"/>
      <c r="BI164" s="925"/>
      <c r="BJ164" s="925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E165" s="914" t="s">
        <v>56</v>
      </c>
      <c r="BF165" s="915"/>
      <c r="BG165" s="915"/>
      <c r="BH165" s="915"/>
      <c r="BI165" s="926"/>
      <c r="BJ165" s="11" t="s">
        <v>8</v>
      </c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2205.06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2259.3044759999998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2259.3044759999998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2259.3044759999998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2345.1999999999998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2345.1999999999998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2431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2431</v>
      </c>
      <c r="BE166" s="10" t="s">
        <v>22</v>
      </c>
      <c r="BF166" s="927" t="s">
        <v>45</v>
      </c>
      <c r="BG166" s="928"/>
      <c r="BH166" s="928"/>
      <c r="BI166" s="929"/>
      <c r="BJ166" s="50">
        <f>BJ$44</f>
        <v>2431</v>
      </c>
      <c r="BL166" s="10" t="s">
        <v>22</v>
      </c>
      <c r="BM166" s="927" t="s">
        <v>45</v>
      </c>
      <c r="BN166" s="928"/>
      <c r="BO166" s="928"/>
      <c r="BP166" s="929"/>
      <c r="BQ166" s="50">
        <f>BQ$44</f>
        <v>2582.6944000000003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2582.6944000000003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2582.6944000000003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2582.6944000000003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2734.1457000000005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2734.1457000000005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2860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2860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2860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2971.54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2971.54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1563.9568869679999</v>
      </c>
      <c r="G167" s="362">
        <f>(F167+F168+F169-F84)/F166</f>
        <v>0.49621189851139325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1595.9256237874126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1595.9256237874126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1595.9256237874126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1664.9990758933332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1664.9990758933332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1699.7666201333332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1699.7666201333332</v>
      </c>
      <c r="BE167" s="10" t="s">
        <v>23</v>
      </c>
      <c r="BF167" s="927" t="s">
        <v>91</v>
      </c>
      <c r="BG167" s="928"/>
      <c r="BH167" s="928"/>
      <c r="BI167" s="929"/>
      <c r="BJ167" s="50">
        <f>BJ$94</f>
        <v>1699.7666201333332</v>
      </c>
      <c r="BL167" s="10" t="s">
        <v>23</v>
      </c>
      <c r="BM167" s="927" t="s">
        <v>91</v>
      </c>
      <c r="BN167" s="928"/>
      <c r="BO167" s="928"/>
      <c r="BP167" s="929"/>
      <c r="BQ167" s="50">
        <f>BQ$94</f>
        <v>1832.4694383496535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1832.4694383496535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1832.4694383496535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1832.4694383496535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1893.8399485239602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1893.8399485239602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2026.4031413333332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2026.4031413333332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2026.4031413333332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2096.1199488453331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2096.1199488453331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148.15308126666665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151.79764706582665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96.514725842582664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151.79764706582665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157.56877644444444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100.18407764444444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103.84934877777778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103.84934877777778</v>
      </c>
      <c r="BE168" s="10" t="s">
        <v>24</v>
      </c>
      <c r="BF168" s="927" t="s">
        <v>92</v>
      </c>
      <c r="BG168" s="928"/>
      <c r="BH168" s="928"/>
      <c r="BI168" s="929"/>
      <c r="BJ168" s="50">
        <f>BJ$106</f>
        <v>103.84934877777778</v>
      </c>
      <c r="BL168" s="10" t="s">
        <v>24</v>
      </c>
      <c r="BM168" s="927" t="s">
        <v>92</v>
      </c>
      <c r="BN168" s="928"/>
      <c r="BO168" s="928"/>
      <c r="BP168" s="929"/>
      <c r="BQ168" s="50">
        <f>BQ$106</f>
        <v>110.32954814151111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110.32954814151111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110.32954814151111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110.32954814151111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116.7993625703667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116.7993625703667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122.17570444444445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125.42005666666667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125.42005666666667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130.31143887666664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127.38628791777776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52.498040696866205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53.78949249800911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39.417805692342448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53.78949249800911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55.834492051141744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40.916414273363969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42.413356258974851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42.926567370085962</v>
      </c>
      <c r="BE169" s="10" t="s">
        <v>25</v>
      </c>
      <c r="BF169" s="927" t="s">
        <v>93</v>
      </c>
      <c r="BG169" s="928"/>
      <c r="BH169" s="928"/>
      <c r="BI169" s="929"/>
      <c r="BJ169" s="50">
        <f>BJ$136</f>
        <v>42.413356258974851</v>
      </c>
      <c r="BL169" s="10" t="s">
        <v>25</v>
      </c>
      <c r="BM169" s="927" t="s">
        <v>93</v>
      </c>
      <c r="BN169" s="928"/>
      <c r="BO169" s="928"/>
      <c r="BP169" s="929"/>
      <c r="BQ169" s="50">
        <f>BQ$136</f>
        <v>45.059949689534889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45.605185173979336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45.605185173979336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45.605185173979336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48.279510321135689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48.279510321135689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50.501843964807016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50.501843964807016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50.501843964807016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52.471415879434488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52.471415879434488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121.64805372685184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121.64805372685184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121.64805372685184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135.74865896294074</v>
      </c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135.74865896294074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135.74865896294074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142.61764875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142.61764875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142.61764875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4091.3160626583845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4182.4652930781003</v>
      </c>
      <c r="O171" s="922" t="s">
        <v>119</v>
      </c>
      <c r="P171" s="923"/>
      <c r="Q171" s="923"/>
      <c r="R171" s="923"/>
      <c r="S171" s="924"/>
      <c r="T171" s="11">
        <f>SUM(T166:T170)</f>
        <v>4112.8106850491895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4187.3014244545357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4350.086529492206</v>
      </c>
      <c r="AJ171" s="922" t="s">
        <v>119</v>
      </c>
      <c r="AK171" s="923"/>
      <c r="AL171" s="923"/>
      <c r="AM171" s="923"/>
      <c r="AN171" s="924"/>
      <c r="AO171" s="11">
        <f>SUM(AO166:AO170)</f>
        <v>4277.783752914429</v>
      </c>
      <c r="AQ171" s="922" t="s">
        <v>119</v>
      </c>
      <c r="AR171" s="923"/>
      <c r="AS171" s="923"/>
      <c r="AT171" s="923"/>
      <c r="AU171" s="924"/>
      <c r="AV171" s="11">
        <f>SUM(AV166:AV170)</f>
        <v>4403.513510273373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4407.4139984399835</v>
      </c>
      <c r="BE171" s="922" t="s">
        <v>119</v>
      </c>
      <c r="BF171" s="923"/>
      <c r="BG171" s="923"/>
      <c r="BH171" s="923"/>
      <c r="BI171" s="924"/>
      <c r="BJ171" s="11">
        <f>SUM(BJ$166:BJ$170)</f>
        <v>4412.7779841330266</v>
      </c>
      <c r="BL171" s="922" t="s">
        <v>119</v>
      </c>
      <c r="BM171" s="923"/>
      <c r="BN171" s="923"/>
      <c r="BO171" s="923"/>
      <c r="BP171" s="924"/>
      <c r="BQ171" s="11">
        <f>SUM(BQ$166:BQ$170)</f>
        <v>4706.3019951436399</v>
      </c>
      <c r="BS171" s="922" t="s">
        <v>119</v>
      </c>
      <c r="BT171" s="923"/>
      <c r="BU171" s="923"/>
      <c r="BV171" s="923"/>
      <c r="BW171" s="924"/>
      <c r="BX171" s="11">
        <f>SUM(BX$166:BX$170)</f>
        <v>4706.8472306280846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4706.8472306280846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4706.8472306280846</v>
      </c>
      <c r="CN171" s="922" t="s">
        <v>119</v>
      </c>
      <c r="CO171" s="923"/>
      <c r="CP171" s="923"/>
      <c r="CQ171" s="923"/>
      <c r="CR171" s="924"/>
      <c r="CS171" s="11">
        <f>SUM(CS$166:CS$170)</f>
        <v>4928.8131803784036</v>
      </c>
      <c r="CU171" s="922" t="s">
        <v>119</v>
      </c>
      <c r="CV171" s="923"/>
      <c r="CW171" s="923"/>
      <c r="CX171" s="923"/>
      <c r="CY171" s="924"/>
      <c r="CZ171" s="11">
        <f>SUM(CZ$166:CZ$170)</f>
        <v>4932.3929746053045</v>
      </c>
      <c r="DB171" s="922" t="s">
        <v>119</v>
      </c>
      <c r="DC171" s="923"/>
      <c r="DD171" s="923"/>
      <c r="DE171" s="923"/>
      <c r="DF171" s="924"/>
      <c r="DG171" s="11">
        <f>SUM(DG$166:DG$170)</f>
        <v>5198.4091429324271</v>
      </c>
      <c r="DI171" s="922" t="s">
        <v>119</v>
      </c>
      <c r="DJ171" s="923"/>
      <c r="DK171" s="923"/>
      <c r="DL171" s="923"/>
      <c r="DM171" s="924"/>
      <c r="DN171" s="11">
        <f>SUM(DN$166:DN$170)</f>
        <v>5201.6534951546491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5204.9426907148072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5393.060452351433</v>
      </c>
      <c r="ED171" s="922" t="s">
        <v>119</v>
      </c>
      <c r="EE171" s="923"/>
      <c r="EF171" s="923"/>
      <c r="EG171" s="923"/>
      <c r="EH171" s="924"/>
      <c r="EI171" s="11">
        <f>SUM(EI$166:EI$170)</f>
        <v>5390.1353013925445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1615.6449148905804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1651.639394018677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1624.1330582731357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1653.5491636249399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1717.8323730241059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1689.2802857442853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1738.9304814310528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1740.4707691466588</v>
      </c>
      <c r="BE172" s="10" t="s">
        <v>33</v>
      </c>
      <c r="BF172" s="927" t="s">
        <v>121</v>
      </c>
      <c r="BG172" s="928"/>
      <c r="BH172" s="928"/>
      <c r="BI172" s="929"/>
      <c r="BJ172" s="50">
        <f>BJ$159</f>
        <v>1742.5889863842879</v>
      </c>
      <c r="BL172" s="10" t="s">
        <v>33</v>
      </c>
      <c r="BM172" s="927" t="s">
        <v>121</v>
      </c>
      <c r="BN172" s="928"/>
      <c r="BO172" s="928"/>
      <c r="BP172" s="929"/>
      <c r="BQ172" s="50">
        <f>BQ$159</f>
        <v>1858.500484915508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1858.7157963029367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1858.7157963029367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1858.7157963029367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1946.3692927575578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1947.7829396747038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2052.831697349302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2054.1128795140803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2055.4117701398504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2129.6987478101428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2128.5436169916884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5706.9609775489644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5834.1046870967775</v>
      </c>
      <c r="O173" s="922" t="s">
        <v>118</v>
      </c>
      <c r="P173" s="923"/>
      <c r="Q173" s="923"/>
      <c r="R173" s="923"/>
      <c r="S173" s="924"/>
      <c r="T173" s="11">
        <f>SUM(T171:T172)</f>
        <v>5736.9437433223247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5840.8505880794755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6067.9189025163123</v>
      </c>
      <c r="AJ173" s="922" t="s">
        <v>118</v>
      </c>
      <c r="AK173" s="923"/>
      <c r="AL173" s="923"/>
      <c r="AM173" s="923"/>
      <c r="AN173" s="924"/>
      <c r="AO173" s="11">
        <f>SUM(AO171:AO172)</f>
        <v>5967.0640386587147</v>
      </c>
      <c r="AQ173" s="922" t="s">
        <v>118</v>
      </c>
      <c r="AR173" s="923"/>
      <c r="AS173" s="923"/>
      <c r="AT173" s="923"/>
      <c r="AU173" s="924"/>
      <c r="AV173" s="11">
        <f>SUM(AV171:AV172)</f>
        <v>6142.4439917044256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6147.8847675866418</v>
      </c>
      <c r="BE173" s="922" t="s">
        <v>118</v>
      </c>
      <c r="BF173" s="923"/>
      <c r="BG173" s="923"/>
      <c r="BH173" s="923"/>
      <c r="BI173" s="924"/>
      <c r="BJ173" s="11">
        <f>SUM(BJ$171:BJ$172)</f>
        <v>6155.3669705173143</v>
      </c>
      <c r="BL173" s="922" t="s">
        <v>118</v>
      </c>
      <c r="BM173" s="923"/>
      <c r="BN173" s="923"/>
      <c r="BO173" s="923"/>
      <c r="BP173" s="924"/>
      <c r="BQ173" s="11">
        <f>SUM(BQ$171:BQ$172)</f>
        <v>6564.8024800591484</v>
      </c>
      <c r="BS173" s="922" t="s">
        <v>118</v>
      </c>
      <c r="BT173" s="923"/>
      <c r="BU173" s="923"/>
      <c r="BV173" s="923"/>
      <c r="BW173" s="924"/>
      <c r="BX173" s="11">
        <f>SUM(BX$171:BX$172)</f>
        <v>6565.5630269310213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6565.5630269310213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6565.5630269310213</v>
      </c>
      <c r="CN173" s="922" t="s">
        <v>118</v>
      </c>
      <c r="CO173" s="923"/>
      <c r="CP173" s="923"/>
      <c r="CQ173" s="923"/>
      <c r="CR173" s="924"/>
      <c r="CS173" s="11">
        <f>SUM(CS$171:CS$172)</f>
        <v>6875.1824731359611</v>
      </c>
      <c r="CU173" s="922" t="s">
        <v>118</v>
      </c>
      <c r="CV173" s="923"/>
      <c r="CW173" s="923"/>
      <c r="CX173" s="923"/>
      <c r="CY173" s="924"/>
      <c r="CZ173" s="11">
        <f>SUM(CZ$171:CZ$172)</f>
        <v>6880.1759142800083</v>
      </c>
      <c r="DB173" s="922" t="s">
        <v>118</v>
      </c>
      <c r="DC173" s="923"/>
      <c r="DD173" s="923"/>
      <c r="DE173" s="923"/>
      <c r="DF173" s="924"/>
      <c r="DG173" s="11">
        <f>SUM(DG$171:DG$172)</f>
        <v>7251.2408402817291</v>
      </c>
      <c r="DI173" s="922" t="s">
        <v>118</v>
      </c>
      <c r="DJ173" s="923"/>
      <c r="DK173" s="923"/>
      <c r="DL173" s="923"/>
      <c r="DM173" s="924"/>
      <c r="DN173" s="11">
        <f>SUM(DN$171:DN$172)</f>
        <v>7255.7663746687294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7260.3544608546581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7522.7592001615758</v>
      </c>
      <c r="ED173" s="922" t="s">
        <v>118</v>
      </c>
      <c r="EE173" s="923"/>
      <c r="EF173" s="923"/>
      <c r="EG173" s="923"/>
      <c r="EH173" s="924"/>
      <c r="EI173" s="11">
        <f>SUM(EI$171:EI$172)</f>
        <v>7518.6789183842329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2.5881204944758713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2.5822569507877069</v>
      </c>
      <c r="O174" s="930" t="s">
        <v>125</v>
      </c>
      <c r="P174" s="1098"/>
      <c r="Q174" s="1098"/>
      <c r="R174" s="1098"/>
      <c r="S174" s="1098"/>
      <c r="T174" s="11">
        <f>T173/T44</f>
        <v>2.5392521478465504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2.5852427816282857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2.587378007213164</v>
      </c>
      <c r="AJ174" s="930" t="s">
        <v>125</v>
      </c>
      <c r="AK174" s="1098"/>
      <c r="AL174" s="1098"/>
      <c r="AM174" s="1098"/>
      <c r="AN174" s="1098"/>
      <c r="AO174" s="11">
        <f>AO173/AO44</f>
        <v>2.5443732042720089</v>
      </c>
      <c r="AQ174" s="930" t="s">
        <v>125</v>
      </c>
      <c r="AR174" s="1098"/>
      <c r="AS174" s="1098"/>
      <c r="AT174" s="1098"/>
      <c r="AU174" s="1098"/>
      <c r="AV174" s="11">
        <f>AV173/AV44</f>
        <v>2.5267149287142843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2.5289530101137974</v>
      </c>
      <c r="BE174" s="930" t="s">
        <v>125</v>
      </c>
      <c r="BF174" s="1098"/>
      <c r="BG174" s="1098"/>
      <c r="BH174" s="1098"/>
      <c r="BI174" s="1098"/>
      <c r="BJ174" s="11">
        <f>BJ$173/BJ$44</f>
        <v>2.5320308393736379</v>
      </c>
      <c r="BL174" s="930" t="s">
        <v>125</v>
      </c>
      <c r="BM174" s="1098"/>
      <c r="BN174" s="1098"/>
      <c r="BO174" s="1098"/>
      <c r="BP174" s="1098"/>
      <c r="BQ174" s="11">
        <f>BQ$173/BQ$44</f>
        <v>2.5418425347029627</v>
      </c>
      <c r="BS174" s="930" t="s">
        <v>125</v>
      </c>
      <c r="BT174" s="1098"/>
      <c r="BU174" s="1098"/>
      <c r="BV174" s="1098"/>
      <c r="BW174" s="1098"/>
      <c r="BX174" s="11">
        <f>BX$173/BX$44</f>
        <v>2.5421370127766649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2.5421370127766649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2.5421370127766649</v>
      </c>
      <c r="CN174" s="930" t="s">
        <v>125</v>
      </c>
      <c r="CO174" s="1098"/>
      <c r="CP174" s="1098"/>
      <c r="CQ174" s="1098"/>
      <c r="CR174" s="1098"/>
      <c r="CS174" s="11">
        <f>CS$173/CS$44</f>
        <v>2.51456331428715</v>
      </c>
      <c r="CU174" s="930" t="s">
        <v>125</v>
      </c>
      <c r="CV174" s="1098"/>
      <c r="CW174" s="1098"/>
      <c r="CX174" s="1098"/>
      <c r="CY174" s="1098"/>
      <c r="CZ174" s="11">
        <f>CZ$173/CZ$44</f>
        <v>2.5163896402009618</v>
      </c>
      <c r="DB174" s="930" t="s">
        <v>125</v>
      </c>
      <c r="DC174" s="1098"/>
      <c r="DD174" s="1098"/>
      <c r="DE174" s="1098"/>
      <c r="DF174" s="1098"/>
      <c r="DG174" s="11">
        <f>DG$173/DG$44</f>
        <v>2.5353988952034019</v>
      </c>
      <c r="DI174" s="930" t="s">
        <v>125</v>
      </c>
      <c r="DJ174" s="1098"/>
      <c r="DK174" s="1098"/>
      <c r="DL174" s="1098"/>
      <c r="DM174" s="1098"/>
      <c r="DN174" s="11">
        <f>DN$173/DN$44</f>
        <v>2.5369812498841711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2.5385854758233068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2.5316028726389601</v>
      </c>
      <c r="ED174" s="930" t="s">
        <v>125</v>
      </c>
      <c r="EE174" s="1098"/>
      <c r="EF174" s="1098"/>
      <c r="EG174" s="1098"/>
      <c r="EH174" s="1098"/>
      <c r="EI174" s="11">
        <f>EI$173/EI$44</f>
        <v>2.5302297523789794</v>
      </c>
    </row>
    <row r="175" spans="1:139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215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E175" s="41"/>
      <c r="BF175" s="41"/>
      <c r="BG175" s="41"/>
      <c r="BH175" s="108"/>
      <c r="BI175" s="108"/>
      <c r="BJ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22"/>
      <c r="DP175" s="41"/>
      <c r="DQ175" s="41"/>
      <c r="DR175" s="41"/>
      <c r="DS175" s="108"/>
      <c r="DT175" s="108"/>
      <c r="DU175" s="22"/>
      <c r="DV175" s="22"/>
      <c r="DW175" s="41"/>
      <c r="DX175" s="41"/>
      <c r="DY175" s="41"/>
      <c r="DZ175" s="108"/>
      <c r="EA175" s="108"/>
      <c r="EB175" s="22"/>
      <c r="ED175" s="41"/>
      <c r="EE175" s="41"/>
      <c r="EF175" s="41"/>
      <c r="EG175" s="108"/>
      <c r="EH175" s="108"/>
      <c r="EI175" s="22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G176" s="215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U176" s="215"/>
      <c r="V176" s="882" t="s">
        <v>123</v>
      </c>
      <c r="W176" s="882"/>
      <c r="X176" s="882"/>
      <c r="Y176" s="882"/>
      <c r="Z176" s="882"/>
      <c r="AA176" s="882"/>
      <c r="AB176" s="215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E176" s="882" t="s">
        <v>123</v>
      </c>
      <c r="BF176" s="882"/>
      <c r="BG176" s="882"/>
      <c r="BH176" s="882"/>
      <c r="BI176" s="882"/>
      <c r="BJ176" s="882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G177" s="215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U177" s="215"/>
      <c r="V177" s="370"/>
      <c r="W177" s="370"/>
      <c r="X177" s="370"/>
      <c r="Y177" s="370"/>
      <c r="Z177" s="370"/>
      <c r="AA177" s="370"/>
      <c r="AB177" s="215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E177" s="370"/>
      <c r="BF177" s="370"/>
      <c r="BG177" s="370"/>
      <c r="BH177" s="370"/>
      <c r="BI177" s="370"/>
      <c r="BJ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E178" s="883" t="s">
        <v>47</v>
      </c>
      <c r="BF178" s="884"/>
      <c r="BG178" s="885"/>
      <c r="BH178" s="884" t="s">
        <v>51</v>
      </c>
      <c r="BI178" s="884"/>
      <c r="BJ178" s="885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E180" s="891" t="s">
        <v>53</v>
      </c>
      <c r="BF180" s="892"/>
      <c r="BG180" s="893"/>
      <c r="BH180" s="894">
        <f>BI54</f>
        <v>0.121</v>
      </c>
      <c r="BI180" s="894"/>
      <c r="BJ180" s="895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E185" s="881" t="s">
        <v>58</v>
      </c>
      <c r="BF185" s="881"/>
      <c r="BG185" s="881"/>
      <c r="BH185" s="881"/>
      <c r="BI185" s="881"/>
      <c r="BJ185" s="881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E186" s="366"/>
      <c r="BF186" s="366"/>
      <c r="BG186" s="366"/>
      <c r="BH186" s="367"/>
      <c r="BI186" s="367"/>
      <c r="BJ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E187" s="881" t="s">
        <v>829</v>
      </c>
      <c r="BF187" s="881"/>
      <c r="BG187" s="881"/>
      <c r="BH187" s="881"/>
      <c r="BI187" s="881"/>
      <c r="BJ187" s="881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E188" s="881" t="s">
        <v>839</v>
      </c>
      <c r="BF188" s="881"/>
      <c r="BG188" s="881"/>
      <c r="BH188" s="881"/>
      <c r="BI188" s="881"/>
      <c r="BJ188" s="881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E189" s="365"/>
      <c r="BF189" s="365"/>
      <c r="BG189" s="365"/>
      <c r="BH189" s="365"/>
      <c r="BI189" s="365"/>
      <c r="BJ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E190" s="913" t="s">
        <v>830</v>
      </c>
      <c r="BF190" s="913"/>
      <c r="BG190" s="913"/>
      <c r="BH190" s="913"/>
      <c r="BI190" s="913"/>
      <c r="BJ190" s="913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E191" s="368"/>
      <c r="BF191" s="880" t="s">
        <v>834</v>
      </c>
      <c r="BG191" s="880"/>
      <c r="BH191" s="880"/>
      <c r="BI191" s="880"/>
      <c r="BJ191" s="880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E192" s="366"/>
      <c r="BF192" s="880" t="s">
        <v>836</v>
      </c>
      <c r="BG192" s="880"/>
      <c r="BH192" s="880"/>
      <c r="BI192" s="880"/>
      <c r="BJ192" s="880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E193" s="366"/>
      <c r="BF193" s="880" t="s">
        <v>837</v>
      </c>
      <c r="BG193" s="880"/>
      <c r="BH193" s="880"/>
      <c r="BI193" s="880"/>
      <c r="BJ193" s="880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E194" s="366"/>
      <c r="BF194" s="880" t="s">
        <v>838</v>
      </c>
      <c r="BG194" s="880"/>
      <c r="BH194" s="880"/>
      <c r="BI194" s="880"/>
      <c r="BJ194" s="880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E195" s="366"/>
      <c r="BF195" s="366"/>
      <c r="BG195" s="366"/>
      <c r="BH195" s="366"/>
      <c r="BI195" s="366"/>
      <c r="BJ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E196" s="881" t="s">
        <v>835</v>
      </c>
      <c r="BF196" s="881"/>
      <c r="BG196" s="881"/>
      <c r="BH196" s="881"/>
      <c r="BI196" s="881"/>
      <c r="BJ196" s="881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E197" s="34"/>
      <c r="BF197" s="34"/>
      <c r="BG197" s="46"/>
      <c r="BH197" s="34"/>
      <c r="BI197" s="34"/>
      <c r="BJ197" s="35"/>
    </row>
    <row r="198" spans="1:139" x14ac:dyDescent="0.2">
      <c r="AX198" s="34"/>
      <c r="AY198" s="34"/>
      <c r="AZ198" s="34"/>
      <c r="BA198" s="34"/>
      <c r="BB198" s="34"/>
      <c r="BC198" s="35"/>
      <c r="BE198" s="34"/>
      <c r="BF198" s="34"/>
      <c r="BG198" s="34"/>
      <c r="BH198" s="34"/>
      <c r="BI198" s="34"/>
      <c r="BJ198" s="35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F191:BJ191"/>
    <mergeCell ref="BF192:BJ192"/>
    <mergeCell ref="BF193:BJ193"/>
    <mergeCell ref="BF194:BJ194"/>
    <mergeCell ref="BE196:BJ196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T191:BX191"/>
    <mergeCell ref="BT192:BX192"/>
    <mergeCell ref="BT193:BX193"/>
    <mergeCell ref="BT194:BX194"/>
    <mergeCell ref="BS196:BX196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</sheetPr>
  <dimension ref="A1:EI200"/>
  <sheetViews>
    <sheetView showGridLines="0" topLeftCell="V1" zoomScaleNormal="100" workbookViewId="0">
      <pane ySplit="5" topLeftCell="A6" activePane="bottomLeft" state="frozen"/>
      <selection activeCell="EB145" sqref="EB145"/>
      <selection pane="bottomLeft" activeCell="DV143" sqref="DV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22.42578125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21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21" style="35" customWidth="1"/>
    <col min="49" max="49" width="9.42578125" style="120" hidden="1" customWidth="1"/>
    <col min="50" max="50" width="14.42578125" style="2" hidden="1" customWidth="1"/>
    <col min="51" max="51" width="17.28515625" style="2" hidden="1" customWidth="1"/>
    <col min="52" max="52" width="16.140625" style="2" hidden="1" customWidth="1"/>
    <col min="53" max="53" width="24.7109375" style="2" hidden="1" customWidth="1"/>
    <col min="54" max="54" width="17.28515625" style="2" hidden="1" customWidth="1"/>
    <col min="55" max="55" width="22.5703125" style="2" hidden="1" customWidth="1"/>
    <col min="56" max="56" width="6.28515625" style="35" customWidth="1"/>
    <col min="57" max="57" width="21.7109375" style="35" customWidth="1"/>
    <col min="58" max="58" width="21" style="35" customWidth="1"/>
    <col min="59" max="59" width="24.42578125" style="35" customWidth="1"/>
    <col min="60" max="61" width="21" style="35" customWidth="1"/>
    <col min="62" max="62" width="23.7109375" style="35" customWidth="1"/>
    <col min="63" max="63" width="11.140625" style="35" customWidth="1"/>
    <col min="64" max="64" width="17.85546875" style="35" customWidth="1"/>
    <col min="65" max="69" width="23.7109375" style="35" customWidth="1"/>
    <col min="70" max="70" width="9.140625" style="2"/>
    <col min="71" max="71" width="20" style="2" customWidth="1"/>
    <col min="72" max="72" width="21" style="2" customWidth="1"/>
    <col min="73" max="73" width="25.7109375" style="2" customWidth="1"/>
    <col min="74" max="74" width="24.7109375" style="2" customWidth="1"/>
    <col min="75" max="75" width="17.28515625" style="2" customWidth="1"/>
    <col min="76" max="76" width="24.7109375" style="2" customWidth="1"/>
    <col min="77" max="77" width="7.42578125" style="2" customWidth="1"/>
    <col min="78" max="78" width="20" style="2" customWidth="1"/>
    <col min="79" max="79" width="21" style="2" customWidth="1"/>
    <col min="80" max="80" width="25.7109375" style="2" customWidth="1"/>
    <col min="81" max="81" width="24.7109375" style="2" customWidth="1"/>
    <col min="82" max="82" width="17.28515625" style="2" customWidth="1"/>
    <col min="83" max="83" width="24.7109375" style="2" customWidth="1"/>
    <col min="84" max="84" width="4.140625" style="2" customWidth="1"/>
    <col min="85" max="85" width="20" style="2" customWidth="1"/>
    <col min="86" max="86" width="21" style="2" customWidth="1"/>
    <col min="87" max="87" width="25.7109375" style="2" customWidth="1"/>
    <col min="88" max="88" width="24.7109375" style="2" customWidth="1"/>
    <col min="89" max="89" width="17.28515625" style="2" customWidth="1"/>
    <col min="90" max="90" width="24.7109375" style="2" customWidth="1"/>
    <col min="91" max="91" width="9.140625" style="2"/>
    <col min="92" max="92" width="15.28515625" style="2" customWidth="1"/>
    <col min="93" max="93" width="14.7109375" style="2" customWidth="1"/>
    <col min="94" max="94" width="17.85546875" style="2" customWidth="1"/>
    <col min="95" max="96" width="13" style="2" customWidth="1"/>
    <col min="97" max="97" width="20.140625" style="2" customWidth="1"/>
    <col min="98" max="98" width="9.140625" style="2"/>
    <col min="99" max="99" width="12.42578125" style="2" customWidth="1"/>
    <col min="100" max="100" width="21" style="2" customWidth="1"/>
    <col min="101" max="101" width="18.140625" style="2" customWidth="1"/>
    <col min="102" max="102" width="16.28515625" style="2" customWidth="1"/>
    <col min="103" max="103" width="14" style="2" customWidth="1"/>
    <col min="104" max="104" width="20.42578125" style="2" customWidth="1"/>
    <col min="105" max="105" width="9.140625" style="2"/>
    <col min="106" max="106" width="11.5703125" style="2" customWidth="1"/>
    <col min="107" max="107" width="16.42578125" style="2" customWidth="1"/>
    <col min="108" max="108" width="19.140625" style="2" customWidth="1"/>
    <col min="109" max="109" width="16.28515625" style="2" customWidth="1"/>
    <col min="110" max="110" width="14.5703125" style="2" customWidth="1"/>
    <col min="111" max="111" width="21.5703125" style="2" customWidth="1"/>
    <col min="112" max="112" width="9.140625" style="2"/>
    <col min="113" max="113" width="15.85546875" style="2" customWidth="1"/>
    <col min="114" max="114" width="14.85546875" style="2" customWidth="1"/>
    <col min="115" max="115" width="17.28515625" style="2" customWidth="1"/>
    <col min="116" max="116" width="16.85546875" style="2" customWidth="1"/>
    <col min="117" max="117" width="17.42578125" style="2" customWidth="1"/>
    <col min="118" max="118" width="17.85546875" style="2" customWidth="1"/>
    <col min="119" max="119" width="5.140625" style="2" customWidth="1"/>
    <col min="120" max="120" width="15.85546875" style="2" customWidth="1"/>
    <col min="121" max="121" width="14.85546875" style="2" customWidth="1"/>
    <col min="122" max="122" width="17.28515625" style="2" customWidth="1"/>
    <col min="123" max="123" width="16.85546875" style="2" customWidth="1"/>
    <col min="124" max="124" width="17.42578125" style="2" customWidth="1"/>
    <col min="125" max="125" width="17.85546875" style="2" customWidth="1"/>
    <col min="126" max="126" width="3.140625" style="2" customWidth="1"/>
    <col min="127" max="127" width="15.85546875" style="2" customWidth="1"/>
    <col min="128" max="128" width="14.85546875" style="2" customWidth="1"/>
    <col min="129" max="129" width="17.28515625" style="2" customWidth="1"/>
    <col min="130" max="130" width="16.85546875" style="2" customWidth="1"/>
    <col min="131" max="131" width="17.42578125" style="2" customWidth="1"/>
    <col min="132" max="132" width="17.85546875" style="2" customWidth="1"/>
    <col min="133" max="133" width="5.28515625" style="2" customWidth="1"/>
    <col min="134" max="134" width="15.85546875" style="2" customWidth="1"/>
    <col min="135" max="135" width="14.85546875" style="2" customWidth="1"/>
    <col min="136" max="136" width="17.28515625" style="2" customWidth="1"/>
    <col min="137" max="137" width="16.85546875" style="2" customWidth="1"/>
    <col min="138" max="138" width="17.42578125" style="2" customWidth="1"/>
    <col min="139" max="139" width="17.8554687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139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31.5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215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979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989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x14ac:dyDescent="0.2">
      <c r="A7" s="214" t="s">
        <v>775</v>
      </c>
      <c r="B7" s="214"/>
      <c r="C7" s="214"/>
      <c r="D7" s="214"/>
      <c r="E7" s="214"/>
      <c r="F7" s="214"/>
      <c r="G7" s="215"/>
      <c r="H7" s="214" t="s">
        <v>775</v>
      </c>
      <c r="I7" s="214"/>
      <c r="J7" s="214"/>
      <c r="K7" s="214"/>
      <c r="L7" s="214"/>
      <c r="M7" s="214"/>
      <c r="O7" s="214" t="s">
        <v>775</v>
      </c>
      <c r="P7" s="214"/>
      <c r="Q7" s="214"/>
      <c r="R7" s="214"/>
      <c r="S7" s="214"/>
      <c r="T7" s="214"/>
      <c r="U7" s="215"/>
      <c r="V7" s="214" t="s">
        <v>775</v>
      </c>
      <c r="W7" s="214"/>
      <c r="X7" s="214"/>
      <c r="Y7" s="214"/>
      <c r="Z7" s="214"/>
      <c r="AA7" s="214"/>
      <c r="AB7" s="215"/>
      <c r="AC7" s="214" t="s">
        <v>775</v>
      </c>
      <c r="AD7" s="214"/>
      <c r="AE7" s="214"/>
      <c r="AF7" s="214"/>
      <c r="AG7" s="214"/>
      <c r="AH7" s="214"/>
      <c r="AJ7" s="214" t="s">
        <v>775</v>
      </c>
      <c r="AK7" s="214"/>
      <c r="AL7" s="214"/>
      <c r="AM7" s="214"/>
      <c r="AN7" s="214"/>
      <c r="AO7" s="214"/>
      <c r="AQ7" s="214" t="s">
        <v>775</v>
      </c>
      <c r="AR7" s="214"/>
      <c r="AS7" s="214"/>
      <c r="AT7" s="214"/>
      <c r="AU7" s="214"/>
      <c r="AV7" s="214"/>
      <c r="AW7" s="117"/>
      <c r="AX7" s="214" t="s">
        <v>775</v>
      </c>
      <c r="AY7" s="214"/>
      <c r="AZ7" s="214"/>
      <c r="BA7" s="214"/>
      <c r="BB7" s="214"/>
      <c r="BC7" s="214"/>
      <c r="BD7" s="214"/>
      <c r="BE7" s="214" t="s">
        <v>775</v>
      </c>
      <c r="BF7" s="214"/>
      <c r="BG7" s="214"/>
      <c r="BH7" s="214"/>
      <c r="BI7" s="214"/>
      <c r="BJ7" s="214"/>
      <c r="BK7" s="214"/>
      <c r="BL7" s="214" t="s">
        <v>775</v>
      </c>
      <c r="BM7" s="214"/>
      <c r="BN7" s="214"/>
      <c r="BO7" s="214"/>
      <c r="BP7" s="214"/>
      <c r="BQ7" s="214"/>
      <c r="BS7" s="214" t="s">
        <v>775</v>
      </c>
      <c r="BT7" s="214"/>
      <c r="BU7" s="214"/>
      <c r="BV7" s="214"/>
      <c r="BW7" s="214"/>
      <c r="BX7" s="214"/>
      <c r="BY7" s="214"/>
      <c r="BZ7" s="214" t="s">
        <v>775</v>
      </c>
      <c r="CA7" s="214"/>
      <c r="CB7" s="214"/>
      <c r="CC7" s="214"/>
      <c r="CD7" s="214"/>
      <c r="CE7" s="214"/>
      <c r="CF7" s="214"/>
      <c r="CG7" s="214" t="s">
        <v>775</v>
      </c>
      <c r="CH7" s="214"/>
      <c r="CI7" s="214"/>
      <c r="CJ7" s="214"/>
      <c r="CK7" s="214"/>
      <c r="CL7" s="214"/>
      <c r="CN7" s="214" t="s">
        <v>775</v>
      </c>
      <c r="CO7" s="214"/>
      <c r="CP7" s="214"/>
      <c r="CQ7" s="214"/>
      <c r="CR7" s="214"/>
      <c r="CS7" s="214"/>
      <c r="CU7" s="214" t="s">
        <v>775</v>
      </c>
      <c r="CV7" s="214"/>
      <c r="CW7" s="214"/>
      <c r="CX7" s="214"/>
      <c r="CY7" s="214"/>
      <c r="CZ7" s="214"/>
      <c r="DB7" s="214" t="s">
        <v>775</v>
      </c>
      <c r="DC7" s="214"/>
      <c r="DD7" s="214"/>
      <c r="DE7" s="214"/>
      <c r="DF7" s="214"/>
      <c r="DG7" s="214"/>
      <c r="DI7" s="214" t="s">
        <v>775</v>
      </c>
      <c r="DJ7" s="214"/>
      <c r="DK7" s="214"/>
      <c r="DL7" s="214"/>
      <c r="DM7" s="214"/>
      <c r="DN7" s="214"/>
      <c r="DO7" s="214"/>
      <c r="DP7" s="214" t="s">
        <v>775</v>
      </c>
      <c r="DQ7" s="214"/>
      <c r="DR7" s="214"/>
      <c r="DS7" s="214"/>
      <c r="DT7" s="214"/>
      <c r="DU7" s="214"/>
      <c r="DV7" s="214"/>
      <c r="DW7" s="214" t="s">
        <v>775</v>
      </c>
      <c r="DX7" s="214"/>
      <c r="DY7" s="214"/>
      <c r="DZ7" s="214"/>
      <c r="EA7" s="214"/>
      <c r="EB7" s="214"/>
      <c r="ED7" s="214" t="s">
        <v>775</v>
      </c>
      <c r="EE7" s="214"/>
      <c r="EF7" s="214"/>
      <c r="EG7" s="214"/>
      <c r="EH7" s="214"/>
      <c r="EI7" s="214"/>
    </row>
    <row r="8" spans="1:139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3" t="s">
        <v>49</v>
      </c>
      <c r="DK9" s="975" t="s">
        <v>768</v>
      </c>
      <c r="DL9" s="975"/>
      <c r="DM9" s="975"/>
      <c r="DN9" s="975"/>
      <c r="DO9" s="500"/>
      <c r="DP9" s="41"/>
      <c r="DQ9" s="43" t="s">
        <v>49</v>
      </c>
      <c r="DR9" s="975" t="s">
        <v>768</v>
      </c>
      <c r="DS9" s="975"/>
      <c r="DT9" s="975"/>
      <c r="DU9" s="975"/>
      <c r="DV9" s="500"/>
      <c r="DW9" s="41"/>
      <c r="DX9" s="43" t="s">
        <v>49</v>
      </c>
      <c r="DY9" s="975" t="s">
        <v>768</v>
      </c>
      <c r="DZ9" s="975"/>
      <c r="EA9" s="975"/>
      <c r="EB9" s="975"/>
      <c r="ED9" s="41"/>
      <c r="EE9" s="43" t="s">
        <v>49</v>
      </c>
      <c r="EF9" s="975" t="s">
        <v>768</v>
      </c>
      <c r="EG9" s="975"/>
      <c r="EH9" s="975"/>
      <c r="EI9" s="975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3" t="s">
        <v>50</v>
      </c>
      <c r="DK10" s="1132" t="s">
        <v>820</v>
      </c>
      <c r="DL10" s="1132"/>
      <c r="DM10" s="1132"/>
      <c r="DN10" s="1132"/>
      <c r="DO10" s="108"/>
      <c r="DP10" s="41"/>
      <c r="DQ10" s="43" t="s">
        <v>50</v>
      </c>
      <c r="DR10" s="1132" t="s">
        <v>820</v>
      </c>
      <c r="DS10" s="1132"/>
      <c r="DT10" s="1132"/>
      <c r="DU10" s="1132"/>
      <c r="DV10" s="108"/>
      <c r="DW10" s="41"/>
      <c r="DX10" s="43" t="s">
        <v>50</v>
      </c>
      <c r="DY10" s="1132" t="s">
        <v>820</v>
      </c>
      <c r="DZ10" s="1132"/>
      <c r="EA10" s="1132"/>
      <c r="EB10" s="1132"/>
      <c r="ED10" s="41"/>
      <c r="EE10" s="43" t="s">
        <v>50</v>
      </c>
      <c r="EF10" s="1132" t="s">
        <v>820</v>
      </c>
      <c r="EG10" s="1132"/>
      <c r="EH10" s="1132"/>
      <c r="EI10" s="1132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3" t="s">
        <v>0</v>
      </c>
      <c r="DK11" s="1132" t="s">
        <v>821</v>
      </c>
      <c r="DL11" s="1132"/>
      <c r="DM11" s="1132"/>
      <c r="DN11" s="1132"/>
      <c r="DO11" s="108"/>
      <c r="DP11" s="41"/>
      <c r="DQ11" s="43" t="s">
        <v>0</v>
      </c>
      <c r="DR11" s="1132" t="s">
        <v>821</v>
      </c>
      <c r="DS11" s="1132"/>
      <c r="DT11" s="1132"/>
      <c r="DU11" s="1132"/>
      <c r="DV11" s="108"/>
      <c r="DW11" s="41"/>
      <c r="DX11" s="43" t="s">
        <v>0</v>
      </c>
      <c r="DY11" s="1132" t="s">
        <v>821</v>
      </c>
      <c r="DZ11" s="1132"/>
      <c r="EA11" s="1132"/>
      <c r="EB11" s="1132"/>
      <c r="ED11" s="41"/>
      <c r="EE11" s="43" t="s">
        <v>0</v>
      </c>
      <c r="EF11" s="1132" t="s">
        <v>821</v>
      </c>
      <c r="EG11" s="1132"/>
      <c r="EH11" s="1132"/>
      <c r="EI11" s="1132"/>
    </row>
    <row r="12" spans="1:139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22"/>
      <c r="DP12" s="41"/>
      <c r="DQ12" s="41"/>
      <c r="DR12" s="41"/>
      <c r="DS12" s="41"/>
      <c r="DT12" s="41"/>
      <c r="DU12" s="22"/>
      <c r="DV12" s="22"/>
      <c r="DW12" s="41"/>
      <c r="DX12" s="41"/>
      <c r="DY12" s="41"/>
      <c r="DZ12" s="41"/>
      <c r="EA12" s="41"/>
      <c r="EB12" s="22"/>
      <c r="ED12" s="41"/>
      <c r="EE12" s="41"/>
      <c r="EF12" s="41"/>
      <c r="EG12" s="41"/>
      <c r="EH12" s="41"/>
      <c r="EI12" s="22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938" t="s">
        <v>1</v>
      </c>
      <c r="DQ13" s="938"/>
      <c r="DR13" s="938"/>
      <c r="DS13" s="938"/>
      <c r="DT13" s="938"/>
      <c r="DU13" s="938"/>
      <c r="DV13" s="52"/>
      <c r="DW13" s="938" t="s">
        <v>1</v>
      </c>
      <c r="DX13" s="938"/>
      <c r="DY13" s="938"/>
      <c r="DZ13" s="938"/>
      <c r="EA13" s="938"/>
      <c r="EB13" s="938"/>
      <c r="ED13" s="938" t="s">
        <v>1</v>
      </c>
      <c r="EE13" s="938"/>
      <c r="EF13" s="938"/>
      <c r="EG13" s="938"/>
      <c r="EH13" s="938"/>
      <c r="EI13" s="938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31"/>
      <c r="DP14" s="10" t="s">
        <v>22</v>
      </c>
      <c r="DQ14" s="105" t="s">
        <v>2</v>
      </c>
      <c r="DR14" s="106"/>
      <c r="DS14" s="106"/>
      <c r="DT14" s="106"/>
      <c r="DU14" s="489"/>
      <c r="DV14" s="31"/>
      <c r="DW14" s="10" t="s">
        <v>22</v>
      </c>
      <c r="DX14" s="105" t="s">
        <v>2</v>
      </c>
      <c r="DY14" s="106"/>
      <c r="DZ14" s="106"/>
      <c r="EA14" s="106"/>
      <c r="EB14" s="489"/>
      <c r="ED14" s="10" t="s">
        <v>22</v>
      </c>
      <c r="EE14" s="105" t="s">
        <v>2</v>
      </c>
      <c r="EF14" s="106"/>
      <c r="EG14" s="106"/>
      <c r="EH14" s="106"/>
      <c r="EI14" s="489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108"/>
      <c r="DP15" s="10" t="s">
        <v>23</v>
      </c>
      <c r="DQ15" s="496" t="s">
        <v>3</v>
      </c>
      <c r="DR15" s="610"/>
      <c r="DS15" s="610"/>
      <c r="DT15" s="610"/>
      <c r="DU15" s="10" t="s">
        <v>174</v>
      </c>
      <c r="DV15" s="108"/>
      <c r="DW15" s="10" t="s">
        <v>23</v>
      </c>
      <c r="DX15" s="496" t="s">
        <v>3</v>
      </c>
      <c r="DY15" s="610"/>
      <c r="DZ15" s="610"/>
      <c r="EA15" s="610"/>
      <c r="EB15" s="10" t="s">
        <v>174</v>
      </c>
      <c r="ED15" s="10" t="s">
        <v>23</v>
      </c>
      <c r="EE15" s="496" t="s">
        <v>3</v>
      </c>
      <c r="EF15" s="610"/>
      <c r="EG15" s="610"/>
      <c r="EH15" s="610"/>
      <c r="EI15" s="10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523"/>
      <c r="DP16" s="24" t="s">
        <v>24</v>
      </c>
      <c r="DQ16" s="492" t="s">
        <v>101</v>
      </c>
      <c r="DR16" s="493"/>
      <c r="DS16" s="493"/>
      <c r="DT16" s="494"/>
      <c r="DU16" s="584" t="s">
        <v>1047</v>
      </c>
      <c r="DV16" s="523"/>
      <c r="DW16" s="24" t="s">
        <v>24</v>
      </c>
      <c r="DX16" s="492" t="s">
        <v>101</v>
      </c>
      <c r="DY16" s="493"/>
      <c r="DZ16" s="493"/>
      <c r="EA16" s="494"/>
      <c r="EB16" s="584" t="s">
        <v>1047</v>
      </c>
      <c r="ED16" s="24" t="s">
        <v>24</v>
      </c>
      <c r="EE16" s="492" t="s">
        <v>101</v>
      </c>
      <c r="EF16" s="493"/>
      <c r="EG16" s="493"/>
      <c r="EH16" s="494"/>
      <c r="EI16" s="584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108"/>
      <c r="DP17" s="10" t="s">
        <v>25</v>
      </c>
      <c r="DQ17" s="497" t="s">
        <v>710</v>
      </c>
      <c r="DR17" s="611"/>
      <c r="DS17" s="611"/>
      <c r="DT17" s="611"/>
      <c r="DU17" s="10">
        <v>12</v>
      </c>
      <c r="DV17" s="108"/>
      <c r="DW17" s="10" t="s">
        <v>25</v>
      </c>
      <c r="DX17" s="497" t="s">
        <v>710</v>
      </c>
      <c r="DY17" s="611"/>
      <c r="DZ17" s="611"/>
      <c r="EA17" s="611"/>
      <c r="EB17" s="10">
        <v>12</v>
      </c>
      <c r="ED17" s="10" t="s">
        <v>25</v>
      </c>
      <c r="EE17" s="497" t="s">
        <v>710</v>
      </c>
      <c r="EF17" s="611"/>
      <c r="EG17" s="611"/>
      <c r="EH17" s="611"/>
      <c r="EI17" s="10">
        <v>12</v>
      </c>
    </row>
    <row r="18" spans="1:139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22"/>
      <c r="DP18" s="41"/>
      <c r="DQ18" s="41"/>
      <c r="DR18" s="41"/>
      <c r="DS18" s="41"/>
      <c r="DT18" s="41"/>
      <c r="DU18" s="22"/>
      <c r="DV18" s="22"/>
      <c r="DW18" s="41"/>
      <c r="DX18" s="41"/>
      <c r="DY18" s="41"/>
      <c r="DZ18" s="41"/>
      <c r="EA18" s="41"/>
      <c r="EB18" s="22"/>
      <c r="ED18" s="41"/>
      <c r="EE18" s="41"/>
      <c r="EF18" s="41"/>
      <c r="EG18" s="41"/>
      <c r="EH18" s="41"/>
      <c r="EI18" s="22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938" t="s">
        <v>26</v>
      </c>
      <c r="DQ19" s="938"/>
      <c r="DR19" s="938"/>
      <c r="DS19" s="938"/>
      <c r="DT19" s="938"/>
      <c r="DU19" s="938"/>
      <c r="DV19" s="52"/>
      <c r="DW19" s="938" t="s">
        <v>26</v>
      </c>
      <c r="DX19" s="938"/>
      <c r="DY19" s="938"/>
      <c r="DZ19" s="938"/>
      <c r="EA19" s="938"/>
      <c r="EB19" s="938"/>
      <c r="ED19" s="938" t="s">
        <v>26</v>
      </c>
      <c r="EE19" s="938"/>
      <c r="EF19" s="938"/>
      <c r="EG19" s="938"/>
      <c r="EH19" s="938"/>
      <c r="EI19" s="938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922" t="s">
        <v>27</v>
      </c>
      <c r="DQ20" s="976"/>
      <c r="DR20" s="960"/>
      <c r="DS20" s="922" t="s">
        <v>102</v>
      </c>
      <c r="DT20" s="960"/>
      <c r="DU20" s="51" t="s">
        <v>95</v>
      </c>
      <c r="DV20" s="52"/>
      <c r="DW20" s="922" t="s">
        <v>27</v>
      </c>
      <c r="DX20" s="976"/>
      <c r="DY20" s="960"/>
      <c r="DZ20" s="922" t="s">
        <v>102</v>
      </c>
      <c r="EA20" s="960"/>
      <c r="EB20" s="51" t="s">
        <v>95</v>
      </c>
      <c r="ED20" s="922" t="s">
        <v>27</v>
      </c>
      <c r="EE20" s="976"/>
      <c r="EF20" s="960"/>
      <c r="EG20" s="922" t="s">
        <v>102</v>
      </c>
      <c r="EH20" s="960"/>
      <c r="EI20" s="51" t="s">
        <v>95</v>
      </c>
    </row>
    <row r="21" spans="1:139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2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2</v>
      </c>
      <c r="O21" s="1021" t="s">
        <v>143</v>
      </c>
      <c r="P21" s="1060"/>
      <c r="Q21" s="1061"/>
      <c r="R21" s="1016" t="s">
        <v>144</v>
      </c>
      <c r="S21" s="1062"/>
      <c r="T21" s="113">
        <v>2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2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2</v>
      </c>
      <c r="AJ21" s="1021" t="s">
        <v>143</v>
      </c>
      <c r="AK21" s="1060"/>
      <c r="AL21" s="1061"/>
      <c r="AM21" s="1016" t="s">
        <v>144</v>
      </c>
      <c r="AN21" s="1062"/>
      <c r="AO21" s="113">
        <v>2</v>
      </c>
      <c r="AQ21" s="1021" t="s">
        <v>143</v>
      </c>
      <c r="AR21" s="1060"/>
      <c r="AS21" s="1061"/>
      <c r="AT21" s="1016" t="s">
        <v>144</v>
      </c>
      <c r="AU21" s="1062"/>
      <c r="AV21" s="113">
        <v>2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2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2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2</v>
      </c>
      <c r="BS21" s="922" t="s">
        <v>143</v>
      </c>
      <c r="BT21" s="976"/>
      <c r="BU21" s="977"/>
      <c r="BV21" s="938" t="s">
        <v>144</v>
      </c>
      <c r="BW21" s="978"/>
      <c r="BX21" s="51">
        <v>2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2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2</v>
      </c>
      <c r="CN21" s="922" t="s">
        <v>143</v>
      </c>
      <c r="CO21" s="976"/>
      <c r="CP21" s="977"/>
      <c r="CQ21" s="938" t="s">
        <v>144</v>
      </c>
      <c r="CR21" s="978"/>
      <c r="CS21" s="51">
        <v>2</v>
      </c>
      <c r="CU21" s="922" t="s">
        <v>143</v>
      </c>
      <c r="CV21" s="976"/>
      <c r="CW21" s="977"/>
      <c r="CX21" s="938" t="s">
        <v>144</v>
      </c>
      <c r="CY21" s="978"/>
      <c r="CZ21" s="51">
        <v>2</v>
      </c>
      <c r="DB21" s="922" t="s">
        <v>143</v>
      </c>
      <c r="DC21" s="976"/>
      <c r="DD21" s="977"/>
      <c r="DE21" s="938" t="s">
        <v>144</v>
      </c>
      <c r="DF21" s="978"/>
      <c r="DG21" s="51">
        <v>2</v>
      </c>
      <c r="DI21" s="922" t="s">
        <v>143</v>
      </c>
      <c r="DJ21" s="976"/>
      <c r="DK21" s="977"/>
      <c r="DL21" s="938" t="s">
        <v>144</v>
      </c>
      <c r="DM21" s="978"/>
      <c r="DN21" s="51">
        <v>2</v>
      </c>
      <c r="DO21" s="52"/>
      <c r="DP21" s="922" t="s">
        <v>143</v>
      </c>
      <c r="DQ21" s="976"/>
      <c r="DR21" s="977"/>
      <c r="DS21" s="938" t="s">
        <v>144</v>
      </c>
      <c r="DT21" s="978"/>
      <c r="DU21" s="51">
        <v>2</v>
      </c>
      <c r="DV21" s="52"/>
      <c r="DW21" s="922" t="s">
        <v>143</v>
      </c>
      <c r="DX21" s="976"/>
      <c r="DY21" s="977"/>
      <c r="DZ21" s="938" t="s">
        <v>144</v>
      </c>
      <c r="EA21" s="978"/>
      <c r="EB21" s="51">
        <v>2</v>
      </c>
      <c r="ED21" s="922" t="s">
        <v>143</v>
      </c>
      <c r="EE21" s="976"/>
      <c r="EF21" s="977"/>
      <c r="EG21" s="938" t="s">
        <v>144</v>
      </c>
      <c r="EH21" s="978"/>
      <c r="EI21" s="51">
        <v>2</v>
      </c>
    </row>
    <row r="22" spans="1:139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22"/>
      <c r="DP22" s="41"/>
      <c r="DQ22" s="41"/>
      <c r="DR22" s="41"/>
      <c r="DS22" s="41"/>
      <c r="DT22" s="41"/>
      <c r="DU22" s="22"/>
      <c r="DV22" s="22"/>
      <c r="DW22" s="41"/>
      <c r="DX22" s="41"/>
      <c r="DY22" s="41"/>
      <c r="DZ22" s="41"/>
      <c r="EA22" s="41"/>
      <c r="EB22" s="22"/>
      <c r="ED22" s="41"/>
      <c r="EE22" s="41"/>
      <c r="EF22" s="41"/>
      <c r="EG22" s="41"/>
      <c r="EH22" s="41"/>
      <c r="EI22" s="22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217" t="s">
        <v>4</v>
      </c>
      <c r="DQ23" s="52"/>
      <c r="DR23" s="52"/>
      <c r="DS23" s="52"/>
      <c r="DT23" s="52"/>
      <c r="DU23" s="52"/>
      <c r="DV23" s="52"/>
      <c r="DW23" s="217" t="s">
        <v>4</v>
      </c>
      <c r="DX23" s="52"/>
      <c r="DY23" s="52"/>
      <c r="DZ23" s="52"/>
      <c r="EA23" s="52"/>
      <c r="EB23" s="52"/>
      <c r="ED23" s="217" t="s">
        <v>4</v>
      </c>
      <c r="EE23" s="52"/>
      <c r="EF23" s="52"/>
      <c r="EG23" s="52"/>
      <c r="EH23" s="52"/>
      <c r="EI23" s="52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52"/>
      <c r="DP24" s="612" t="s">
        <v>106</v>
      </c>
      <c r="DQ24" s="481"/>
      <c r="DR24" s="481"/>
      <c r="DS24" s="481"/>
      <c r="DT24" s="481"/>
      <c r="DU24" s="482"/>
      <c r="DV24" s="52"/>
      <c r="DW24" s="612" t="s">
        <v>106</v>
      </c>
      <c r="DX24" s="481"/>
      <c r="DY24" s="481"/>
      <c r="DZ24" s="481"/>
      <c r="EA24" s="481"/>
      <c r="EB24" s="482"/>
      <c r="ED24" s="612" t="s">
        <v>106</v>
      </c>
      <c r="EE24" s="481"/>
      <c r="EF24" s="481"/>
      <c r="EG24" s="481"/>
      <c r="EH24" s="481"/>
      <c r="EI24" s="482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52"/>
      <c r="DP25" s="597">
        <v>1</v>
      </c>
      <c r="DQ25" s="497" t="s">
        <v>74</v>
      </c>
      <c r="DR25" s="611"/>
      <c r="DS25" s="611"/>
      <c r="DT25" s="613"/>
      <c r="DU25" s="592" t="s">
        <v>145</v>
      </c>
      <c r="DV25" s="52"/>
      <c r="DW25" s="597">
        <v>1</v>
      </c>
      <c r="DX25" s="497" t="s">
        <v>74</v>
      </c>
      <c r="DY25" s="611"/>
      <c r="DZ25" s="611"/>
      <c r="EA25" s="613"/>
      <c r="EB25" s="592" t="s">
        <v>145</v>
      </c>
      <c r="ED25" s="597">
        <v>1</v>
      </c>
      <c r="EE25" s="497" t="s">
        <v>74</v>
      </c>
      <c r="EF25" s="611"/>
      <c r="EG25" s="611"/>
      <c r="EH25" s="613"/>
      <c r="EI25" s="592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179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179</v>
      </c>
      <c r="O26" s="155">
        <v>2</v>
      </c>
      <c r="P26" s="192" t="s">
        <v>73</v>
      </c>
      <c r="Q26" s="198"/>
      <c r="R26" s="198"/>
      <c r="S26" s="199"/>
      <c r="T26" s="200" t="s">
        <v>179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179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179</v>
      </c>
      <c r="AJ26" s="155">
        <v>2</v>
      </c>
      <c r="AK26" s="192" t="s">
        <v>73</v>
      </c>
      <c r="AL26" s="198"/>
      <c r="AM26" s="198"/>
      <c r="AN26" s="199"/>
      <c r="AO26" s="200" t="s">
        <v>179</v>
      </c>
      <c r="AQ26" s="155">
        <v>2</v>
      </c>
      <c r="AR26" s="192" t="s">
        <v>73</v>
      </c>
      <c r="AS26" s="198"/>
      <c r="AT26" s="198"/>
      <c r="AU26" s="199"/>
      <c r="AV26" s="200" t="s">
        <v>179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179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179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179</v>
      </c>
      <c r="BS26" s="10">
        <v>2</v>
      </c>
      <c r="BT26" s="612" t="s">
        <v>73</v>
      </c>
      <c r="BU26" s="614"/>
      <c r="BV26" s="614"/>
      <c r="BW26" s="615"/>
      <c r="BX26" s="595" t="s">
        <v>179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179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179</v>
      </c>
      <c r="CN26" s="10">
        <v>2</v>
      </c>
      <c r="CO26" s="612" t="s">
        <v>73</v>
      </c>
      <c r="CP26" s="614"/>
      <c r="CQ26" s="614"/>
      <c r="CR26" s="615"/>
      <c r="CS26" s="595" t="s">
        <v>179</v>
      </c>
      <c r="CU26" s="10">
        <v>2</v>
      </c>
      <c r="CV26" s="612" t="s">
        <v>73</v>
      </c>
      <c r="CW26" s="614"/>
      <c r="CX26" s="614"/>
      <c r="CY26" s="615"/>
      <c r="CZ26" s="595" t="s">
        <v>179</v>
      </c>
      <c r="DB26" s="10">
        <v>2</v>
      </c>
      <c r="DC26" s="612" t="s">
        <v>73</v>
      </c>
      <c r="DD26" s="614"/>
      <c r="DE26" s="614"/>
      <c r="DF26" s="615"/>
      <c r="DG26" s="595" t="s">
        <v>179</v>
      </c>
      <c r="DI26" s="10">
        <v>2</v>
      </c>
      <c r="DJ26" s="612" t="s">
        <v>73</v>
      </c>
      <c r="DK26" s="614"/>
      <c r="DL26" s="614"/>
      <c r="DM26" s="615"/>
      <c r="DN26" s="595" t="s">
        <v>179</v>
      </c>
      <c r="DO26" s="52"/>
      <c r="DP26" s="10">
        <v>2</v>
      </c>
      <c r="DQ26" s="612" t="s">
        <v>73</v>
      </c>
      <c r="DR26" s="614"/>
      <c r="DS26" s="614"/>
      <c r="DT26" s="615"/>
      <c r="DU26" s="595" t="s">
        <v>179</v>
      </c>
      <c r="DV26" s="52"/>
      <c r="DW26" s="10">
        <v>2</v>
      </c>
      <c r="DX26" s="612" t="s">
        <v>73</v>
      </c>
      <c r="DY26" s="614"/>
      <c r="DZ26" s="614"/>
      <c r="EA26" s="615"/>
      <c r="EB26" s="595" t="s">
        <v>179</v>
      </c>
      <c r="ED26" s="10">
        <v>2</v>
      </c>
      <c r="EE26" s="612" t="s">
        <v>73</v>
      </c>
      <c r="EF26" s="614"/>
      <c r="EG26" s="614"/>
      <c r="EH26" s="615"/>
      <c r="EI26" s="595" t="s">
        <v>179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1214.4000000000001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1244.27424</v>
      </c>
      <c r="O27" s="155">
        <v>3</v>
      </c>
      <c r="P27" s="165" t="s">
        <v>28</v>
      </c>
      <c r="Q27" s="166"/>
      <c r="R27" s="166"/>
      <c r="S27" s="166"/>
      <c r="T27" s="321">
        <f>M27</f>
        <v>1244.27424</v>
      </c>
      <c r="U27" s="215"/>
      <c r="V27" s="155">
        <v>3</v>
      </c>
      <c r="W27" s="165" t="s">
        <v>28</v>
      </c>
      <c r="X27" s="166"/>
      <c r="Y27" s="166"/>
      <c r="Z27" s="166"/>
      <c r="AA27" s="321">
        <f>T27</f>
        <v>1244.27424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1293.6</f>
        <v>1293.5999999999999</v>
      </c>
      <c r="AJ27" s="155">
        <v>3</v>
      </c>
      <c r="AK27" s="165" t="s">
        <v>28</v>
      </c>
      <c r="AL27" s="166"/>
      <c r="AM27" s="166"/>
      <c r="AN27" s="166"/>
      <c r="AO27" s="321">
        <f>AH27</f>
        <v>1293.5999999999999</v>
      </c>
      <c r="AQ27" s="155">
        <v>3</v>
      </c>
      <c r="AR27" s="165" t="s">
        <v>28</v>
      </c>
      <c r="AS27" s="166"/>
      <c r="AT27" s="166"/>
      <c r="AU27" s="166"/>
      <c r="AV27" s="376">
        <v>1339.8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1339.8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1339.8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1423.4</v>
      </c>
      <c r="BS27" s="10">
        <v>3</v>
      </c>
      <c r="BT27" s="105" t="s">
        <v>28</v>
      </c>
      <c r="BU27" s="106"/>
      <c r="BV27" s="106"/>
      <c r="BW27" s="106"/>
      <c r="BX27" s="478">
        <f>BQ27</f>
        <v>1423.4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1423.4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1423.4</v>
      </c>
      <c r="CN27" s="10">
        <v>3</v>
      </c>
      <c r="CO27" s="105" t="s">
        <v>28</v>
      </c>
      <c r="CP27" s="106"/>
      <c r="CQ27" s="106"/>
      <c r="CR27" s="106"/>
      <c r="CS27" s="376">
        <v>1507</v>
      </c>
      <c r="CU27" s="10">
        <v>3</v>
      </c>
      <c r="CV27" s="105" t="s">
        <v>28</v>
      </c>
      <c r="CW27" s="106"/>
      <c r="CX27" s="106"/>
      <c r="CY27" s="106"/>
      <c r="CZ27" s="321">
        <v>1507</v>
      </c>
      <c r="DB27" s="10">
        <v>3</v>
      </c>
      <c r="DC27" s="105" t="s">
        <v>28</v>
      </c>
      <c r="DD27" s="106"/>
      <c r="DE27" s="106"/>
      <c r="DF27" s="106"/>
      <c r="DG27" s="376">
        <v>1577.4</v>
      </c>
      <c r="DI27" s="10">
        <v>3</v>
      </c>
      <c r="DJ27" s="105" t="s">
        <v>28</v>
      </c>
      <c r="DK27" s="106"/>
      <c r="DL27" s="106"/>
      <c r="DM27" s="106"/>
      <c r="DN27" s="321">
        <v>1577.4</v>
      </c>
      <c r="DO27" s="40"/>
      <c r="DP27" s="10">
        <v>3</v>
      </c>
      <c r="DQ27" s="105" t="s">
        <v>28</v>
      </c>
      <c r="DR27" s="106"/>
      <c r="DS27" s="106"/>
      <c r="DT27" s="106"/>
      <c r="DU27" s="321">
        <v>1577.4</v>
      </c>
      <c r="DV27" s="175"/>
      <c r="DW27" s="10">
        <v>3</v>
      </c>
      <c r="DX27" s="105" t="s">
        <v>28</v>
      </c>
      <c r="DY27" s="106"/>
      <c r="DZ27" s="106"/>
      <c r="EA27" s="106"/>
      <c r="EB27" s="376">
        <v>1639</v>
      </c>
      <c r="ED27" s="10">
        <v>3</v>
      </c>
      <c r="EE27" s="105" t="s">
        <v>28</v>
      </c>
      <c r="EF27" s="106"/>
      <c r="EG27" s="106"/>
      <c r="EH27" s="106"/>
      <c r="EI27" s="321">
        <f>EB27</f>
        <v>1639</v>
      </c>
    </row>
    <row r="28" spans="1:139" x14ac:dyDescent="0.2">
      <c r="A28" s="155">
        <v>4</v>
      </c>
      <c r="B28" s="165" t="s">
        <v>5</v>
      </c>
      <c r="C28" s="166"/>
      <c r="D28" s="166"/>
      <c r="E28" s="167"/>
      <c r="F28" s="195" t="s">
        <v>178</v>
      </c>
      <c r="G28" s="215"/>
      <c r="H28" s="155">
        <v>4</v>
      </c>
      <c r="I28" s="165" t="s">
        <v>5</v>
      </c>
      <c r="J28" s="166"/>
      <c r="K28" s="166"/>
      <c r="L28" s="167"/>
      <c r="M28" s="195" t="s">
        <v>178</v>
      </c>
      <c r="O28" s="155">
        <v>4</v>
      </c>
      <c r="P28" s="165" t="s">
        <v>5</v>
      </c>
      <c r="Q28" s="166"/>
      <c r="R28" s="166"/>
      <c r="S28" s="167"/>
      <c r="T28" s="195" t="s">
        <v>178</v>
      </c>
      <c r="U28" s="215"/>
      <c r="V28" s="155">
        <v>4</v>
      </c>
      <c r="W28" s="165" t="s">
        <v>5</v>
      </c>
      <c r="X28" s="166"/>
      <c r="Y28" s="166"/>
      <c r="Z28" s="167"/>
      <c r="AA28" s="195" t="s">
        <v>178</v>
      </c>
      <c r="AB28" s="215"/>
      <c r="AC28" s="155">
        <v>4</v>
      </c>
      <c r="AD28" s="165" t="s">
        <v>5</v>
      </c>
      <c r="AE28" s="166"/>
      <c r="AF28" s="166"/>
      <c r="AG28" s="167"/>
      <c r="AH28" s="195" t="s">
        <v>178</v>
      </c>
      <c r="AJ28" s="155">
        <v>4</v>
      </c>
      <c r="AK28" s="165" t="s">
        <v>5</v>
      </c>
      <c r="AL28" s="166"/>
      <c r="AM28" s="166"/>
      <c r="AN28" s="167"/>
      <c r="AO28" s="195" t="s">
        <v>178</v>
      </c>
      <c r="AQ28" s="155">
        <v>4</v>
      </c>
      <c r="AR28" s="165" t="s">
        <v>5</v>
      </c>
      <c r="AS28" s="166"/>
      <c r="AT28" s="166"/>
      <c r="AU28" s="167"/>
      <c r="AV28" s="195" t="s">
        <v>178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178</v>
      </c>
      <c r="BD28" s="108"/>
      <c r="BE28" s="10">
        <v>4</v>
      </c>
      <c r="BF28" s="105" t="s">
        <v>5</v>
      </c>
      <c r="BG28" s="106"/>
      <c r="BH28" s="106"/>
      <c r="BI28" s="107"/>
      <c r="BJ28" s="597" t="s">
        <v>178</v>
      </c>
      <c r="BK28" s="108"/>
      <c r="BL28" s="10">
        <v>4</v>
      </c>
      <c r="BM28" s="105" t="s">
        <v>5</v>
      </c>
      <c r="BN28" s="106"/>
      <c r="BO28" s="106"/>
      <c r="BP28" s="107"/>
      <c r="BQ28" s="597" t="s">
        <v>178</v>
      </c>
      <c r="BS28" s="10">
        <v>4</v>
      </c>
      <c r="BT28" s="105" t="s">
        <v>5</v>
      </c>
      <c r="BU28" s="106"/>
      <c r="BV28" s="106"/>
      <c r="BW28" s="107"/>
      <c r="BX28" s="597" t="s">
        <v>178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178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178</v>
      </c>
      <c r="CN28" s="10">
        <v>4</v>
      </c>
      <c r="CO28" s="105" t="s">
        <v>5</v>
      </c>
      <c r="CP28" s="106"/>
      <c r="CQ28" s="106"/>
      <c r="CR28" s="107"/>
      <c r="CS28" s="597" t="s">
        <v>178</v>
      </c>
      <c r="CU28" s="10">
        <v>4</v>
      </c>
      <c r="CV28" s="105" t="s">
        <v>5</v>
      </c>
      <c r="CW28" s="106"/>
      <c r="CX28" s="106"/>
      <c r="CY28" s="107"/>
      <c r="CZ28" s="597" t="s">
        <v>178</v>
      </c>
      <c r="DB28" s="10">
        <v>4</v>
      </c>
      <c r="DC28" s="105" t="s">
        <v>5</v>
      </c>
      <c r="DD28" s="106"/>
      <c r="DE28" s="106"/>
      <c r="DF28" s="107"/>
      <c r="DG28" s="597" t="s">
        <v>178</v>
      </c>
      <c r="DI28" s="10">
        <v>4</v>
      </c>
      <c r="DJ28" s="105" t="s">
        <v>5</v>
      </c>
      <c r="DK28" s="106"/>
      <c r="DL28" s="106"/>
      <c r="DM28" s="107"/>
      <c r="DN28" s="597" t="s">
        <v>178</v>
      </c>
      <c r="DO28" s="108"/>
      <c r="DP28" s="10">
        <v>4</v>
      </c>
      <c r="DQ28" s="105" t="s">
        <v>5</v>
      </c>
      <c r="DR28" s="106"/>
      <c r="DS28" s="106"/>
      <c r="DT28" s="107"/>
      <c r="DU28" s="597" t="s">
        <v>178</v>
      </c>
      <c r="DV28" s="108"/>
      <c r="DW28" s="10">
        <v>4</v>
      </c>
      <c r="DX28" s="105" t="s">
        <v>5</v>
      </c>
      <c r="DY28" s="106"/>
      <c r="DZ28" s="106"/>
      <c r="EA28" s="107"/>
      <c r="EB28" s="597" t="s">
        <v>178</v>
      </c>
      <c r="ED28" s="10">
        <v>4</v>
      </c>
      <c r="EE28" s="105" t="s">
        <v>5</v>
      </c>
      <c r="EF28" s="106"/>
      <c r="EG28" s="106"/>
      <c r="EH28" s="107"/>
      <c r="EI28" s="597" t="s">
        <v>178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982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524"/>
      <c r="DP29" s="10">
        <v>5</v>
      </c>
      <c r="DQ29" s="105" t="s">
        <v>6</v>
      </c>
      <c r="DR29" s="106"/>
      <c r="DS29" s="106"/>
      <c r="DT29" s="107"/>
      <c r="DU29" s="598" t="s">
        <v>1048</v>
      </c>
      <c r="DV29" s="524"/>
      <c r="DW29" s="10">
        <v>5</v>
      </c>
      <c r="DX29" s="105" t="s">
        <v>6</v>
      </c>
      <c r="DY29" s="106"/>
      <c r="DZ29" s="106"/>
      <c r="EA29" s="107"/>
      <c r="EB29" s="598" t="s">
        <v>1050</v>
      </c>
      <c r="ED29" s="10">
        <v>5</v>
      </c>
      <c r="EE29" s="105" t="s">
        <v>6</v>
      </c>
      <c r="EF29" s="106"/>
      <c r="EG29" s="106"/>
      <c r="EH29" s="107"/>
      <c r="EI29" s="598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15"/>
      <c r="V30" s="156"/>
      <c r="W30" s="201"/>
      <c r="X30" s="201"/>
      <c r="Y30" s="1063" t="s">
        <v>764</v>
      </c>
      <c r="Z30" s="1062"/>
      <c r="AA30" s="38">
        <v>1045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979" t="s">
        <v>893</v>
      </c>
      <c r="BB30" s="978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108"/>
      <c r="DQ30" s="31"/>
      <c r="DR30" s="31"/>
      <c r="DS30" s="979" t="s">
        <v>1031</v>
      </c>
      <c r="DT30" s="978"/>
      <c r="DU30" s="50">
        <v>1320</v>
      </c>
      <c r="DV30" s="22"/>
      <c r="DW30" s="108"/>
      <c r="DX30" s="31"/>
      <c r="DY30" s="31"/>
      <c r="DZ30" s="979" t="s">
        <v>1051</v>
      </c>
      <c r="EA30" s="978"/>
      <c r="EB30" s="50">
        <v>1412</v>
      </c>
      <c r="ED30" s="108"/>
      <c r="EE30" s="31"/>
      <c r="EF30" s="31"/>
      <c r="EG30" s="979" t="s">
        <v>1051</v>
      </c>
      <c r="EH30" s="978"/>
      <c r="EI30" s="50">
        <v>1412</v>
      </c>
    </row>
    <row r="31" spans="1:139" s="7" customFormat="1" ht="13.5" x14ac:dyDescent="0.2">
      <c r="A31" s="216"/>
      <c r="B31" s="31"/>
      <c r="C31" s="217"/>
      <c r="D31" s="52"/>
      <c r="E31" s="52"/>
      <c r="F31" s="52"/>
      <c r="G31" s="215"/>
      <c r="H31" s="216"/>
      <c r="I31" s="31"/>
      <c r="J31" s="217"/>
      <c r="K31" s="52"/>
      <c r="L31" s="52"/>
      <c r="M31" s="52"/>
      <c r="O31" s="216"/>
      <c r="P31" s="31"/>
      <c r="Q31" s="217"/>
      <c r="R31" s="52"/>
      <c r="S31" s="52"/>
      <c r="T31" s="52"/>
      <c r="U31" s="215"/>
      <c r="V31" s="216"/>
      <c r="W31" s="31"/>
      <c r="X31" s="217"/>
      <c r="Y31" s="52"/>
      <c r="Z31" s="52"/>
      <c r="AA31" s="52"/>
      <c r="AB31" s="215"/>
      <c r="AC31" s="216"/>
      <c r="AD31" s="31"/>
      <c r="AE31" s="217"/>
      <c r="AF31" s="52"/>
      <c r="AG31" s="52"/>
      <c r="AH31" s="52"/>
      <c r="AJ31" s="216"/>
      <c r="AK31" s="31"/>
      <c r="AL31" s="217"/>
      <c r="AM31" s="52"/>
      <c r="AN31" s="52"/>
      <c r="AO31" s="52"/>
      <c r="AQ31" s="216"/>
      <c r="AR31" s="31"/>
      <c r="AS31" s="217"/>
      <c r="AT31" s="52"/>
      <c r="AU31" s="52"/>
      <c r="AV31" s="52"/>
      <c r="AW31" s="178"/>
      <c r="AX31" s="216"/>
      <c r="AY31" s="31"/>
      <c r="AZ31" s="217"/>
      <c r="BA31" s="52"/>
      <c r="BB31" s="52"/>
      <c r="BC31" s="52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1214.4000000000001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1244.27424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1244.27424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1244.27424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1293.5999999999999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1293.5999999999999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1339.8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1339.8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1339.8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1423.4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1423.4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1423.4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1423.4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1507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1507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1577.4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1577.4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1577.4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1639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1639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364.32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373.28227199999998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373.28227199999998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373.28227199999998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388.08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388.08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401.94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401.94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401.94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427.02000000000004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427.02000000000004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427.02000000000004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427.02000000000004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452.09999999999997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452.09999999999997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473.22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473.22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473.22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491.7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491.7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BX30*BW40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CE30*CD40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CL30*CK40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CS30*CR40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CZ30*CY40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DG30*DF40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DN30*DM40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DU30*DT40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EB30*EA40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EI30*EH40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78.87</v>
      </c>
      <c r="DO43" s="22"/>
      <c r="DP43" s="10" t="s">
        <v>33</v>
      </c>
      <c r="DQ43" s="105" t="str">
        <f>DJ43</f>
        <v>Outros (triênio)</v>
      </c>
      <c r="DR43" s="106"/>
      <c r="DS43" s="107"/>
      <c r="DT43" s="1">
        <v>0.05</v>
      </c>
      <c r="DU43" s="50">
        <f>DU$38*DT$43</f>
        <v>78.87</v>
      </c>
      <c r="DV43" s="22"/>
      <c r="DW43" s="10" t="s">
        <v>33</v>
      </c>
      <c r="DX43" s="105" t="str">
        <f>DQ43</f>
        <v>Outros (triênio)</v>
      </c>
      <c r="DY43" s="106"/>
      <c r="DZ43" s="107"/>
      <c r="EA43" s="1">
        <v>0.05</v>
      </c>
      <c r="EB43" s="50">
        <f>EB$38*EA$43</f>
        <v>81.95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81.95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1578.72</v>
      </c>
      <c r="G44" s="215"/>
      <c r="H44" s="962" t="s">
        <v>21</v>
      </c>
      <c r="I44" s="963"/>
      <c r="J44" s="963"/>
      <c r="K44" s="963"/>
      <c r="L44" s="964"/>
      <c r="M44" s="11">
        <f>SUM(M38:M43)</f>
        <v>1617.5565119999999</v>
      </c>
      <c r="O44" s="962" t="s">
        <v>21</v>
      </c>
      <c r="P44" s="963"/>
      <c r="Q44" s="963"/>
      <c r="R44" s="963"/>
      <c r="S44" s="964"/>
      <c r="T44" s="11">
        <f>SUM(T38:T43)</f>
        <v>1617.5565119999999</v>
      </c>
      <c r="U44" s="215"/>
      <c r="V44" s="962" t="s">
        <v>21</v>
      </c>
      <c r="W44" s="963"/>
      <c r="X44" s="963"/>
      <c r="Y44" s="963"/>
      <c r="Z44" s="964"/>
      <c r="AA44" s="11">
        <f>SUM(AA38:AA43)</f>
        <v>1617.5565119999999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1681.6799999999998</v>
      </c>
      <c r="AJ44" s="962" t="s">
        <v>21</v>
      </c>
      <c r="AK44" s="963"/>
      <c r="AL44" s="963"/>
      <c r="AM44" s="963"/>
      <c r="AN44" s="964"/>
      <c r="AO44" s="11">
        <f>SUM(AO38:AO43)</f>
        <v>1681.6799999999998</v>
      </c>
      <c r="AQ44" s="962" t="s">
        <v>21</v>
      </c>
      <c r="AR44" s="963"/>
      <c r="AS44" s="963"/>
      <c r="AT44" s="963"/>
      <c r="AU44" s="964"/>
      <c r="AV44" s="11">
        <f>SUM(AV38:AV43)</f>
        <v>1741.74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1741.74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1741.74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1850.42</v>
      </c>
      <c r="BS44" s="962" t="s">
        <v>21</v>
      </c>
      <c r="BT44" s="963"/>
      <c r="BU44" s="963"/>
      <c r="BV44" s="963"/>
      <c r="BW44" s="964"/>
      <c r="BX44" s="11">
        <f>SUM(BX$38:BX$43)</f>
        <v>1850.42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1850.42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1850.42</v>
      </c>
      <c r="CN44" s="962" t="s">
        <v>21</v>
      </c>
      <c r="CO44" s="963"/>
      <c r="CP44" s="963"/>
      <c r="CQ44" s="963"/>
      <c r="CR44" s="964"/>
      <c r="CS44" s="11">
        <f>SUM(CS$38:CS$43)</f>
        <v>1959.1</v>
      </c>
      <c r="CU44" s="962" t="s">
        <v>21</v>
      </c>
      <c r="CV44" s="963"/>
      <c r="CW44" s="963"/>
      <c r="CX44" s="963"/>
      <c r="CY44" s="964"/>
      <c r="CZ44" s="11">
        <f>SUM(CZ$38:CZ$43)</f>
        <v>1959.1</v>
      </c>
      <c r="DB44" s="962" t="s">
        <v>21</v>
      </c>
      <c r="DC44" s="963"/>
      <c r="DD44" s="963"/>
      <c r="DE44" s="963"/>
      <c r="DF44" s="964"/>
      <c r="DG44" s="11">
        <f>SUM(DG$38:DG$43)</f>
        <v>2050.62</v>
      </c>
      <c r="DI44" s="962" t="s">
        <v>21</v>
      </c>
      <c r="DJ44" s="963"/>
      <c r="DK44" s="963"/>
      <c r="DL44" s="963"/>
      <c r="DM44" s="964"/>
      <c r="DN44" s="11">
        <f>SUM(DN$38:DN$43)</f>
        <v>2129.4899999999998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2129.4899999999998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2212.6499999999996</v>
      </c>
      <c r="ED44" s="962" t="s">
        <v>21</v>
      </c>
      <c r="EE44" s="963"/>
      <c r="EF44" s="963"/>
      <c r="EG44" s="963"/>
      <c r="EH44" s="964"/>
      <c r="EI44" s="11">
        <f>SUM(EI$38:EI$43)</f>
        <v>2212.6499999999996</v>
      </c>
    </row>
    <row r="45" spans="1:139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131.56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134.79637599999998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134.79637599999998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134.79637599999998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140.13999999999999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140.13999999999999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145.14499999999998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145.14499999999998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145.14499999999998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154.20166666666665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154.20166666666665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154.20166666666665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154.20166666666665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163.25833333333333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163.25833333333333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170.88499999999999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177.45749999999998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177.45749999999998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184.38749999999996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184.38749999999996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191.02511999999999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195.72433795199998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195.72433795199998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195.72433795199998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203.48327999999998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203.48327999999998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210.75054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210.75054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210.75054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223.90082000000001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223.90082000000001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223.90082000000001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223.90082000000001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237.05109999999999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237.05109999999999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248.12501999999998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257.66828999999996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257.66828999999996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267.73064999999997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267.73064999999997</v>
      </c>
    </row>
    <row r="55" spans="1:139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322.58511999999996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330.52071395199994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330.52071395199994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330.52071395199994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343.62327999999997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343.62327999999997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355.89553999999998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355.89553999999998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355.89553999999998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378.10248666666666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378.10248666666666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378.10248666666666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378.10248666666666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400.30943333333335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400.30943333333335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419.01001999999994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435.12578999999994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435.12578999999994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452.1181499999999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452.1181499999999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53.807198015999994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55.130855087193588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55.130855087193588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55.130855087193588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57.31636310399999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57.31636310399999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59.363376071999994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59.363376071999994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59.363376071999994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63.067494775999997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63.067494775999997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63.067494775999997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63.067494775999997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66.771613479999985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66.771613479999985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69.890871335999989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72.578981771999992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72.578981771999992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75.413307419999981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75.413307419999981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376.39231801599993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385.65156903919353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385.65156903919353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385.65156903919353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400.93964310399997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400.93964310399997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415.25891607199998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415.25891607199998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415.25891607199998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441.16998144266665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441.16998144266665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441.16998144266665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441.16998144266665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467.08104681333333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467.08104681333333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488.90089133599992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507.70477177199996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507.70477177199996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527.53145741999992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527.53145741999992</v>
      </c>
    </row>
    <row r="58" spans="1:139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8.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39.468000000000004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40.438912799999997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40.438912799999997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40.438912799999997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42.042000000000002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42.042000000000002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43.543500000000002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43.543500000000002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43.543500000000002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46.260500000000008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46.260500000000008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46.260500000000008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46.260500000000008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48.977499999999999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48.977499999999999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51.265500000000003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53.237249999999996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53.237249999999996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55.316249999999997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55.316249999999997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45.467135999999996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46.585627545599998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46.585627545599998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46.585627545599998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48.432383999999992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48.432383999999992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50.162112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50.162112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50.162112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53.292096000000001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53.292096000000001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53.292096000000001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53.292096000000001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56.422079999999994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56.422079999999994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59.057855999999994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61.329311999999994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61.329311999999994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63.724319999999985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63.724319999999985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23.680799999999998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24.263347679999999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24.263347679999999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24.263347679999999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25.225199999999997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25.225199999999997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26.126099999999997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26.126099999999997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26.126099999999997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27.7563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27.7563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27.7563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27.7563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29.386499999999998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29.386499999999998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30.759299999999996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31.942349999999994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31.942349999999994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33.189749999999997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33.189749999999997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15.7872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16.175565119999998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16.175565119999998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16.175565119999998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16.816799999999997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16.816799999999997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17.417400000000001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17.417400000000001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17.417400000000001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18.504200000000001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18.504200000000001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18.504200000000001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18.504200000000001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19.591000000000001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19.591000000000001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20.5062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21.294899999999998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21.294899999999998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22.126499999999997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22.126499999999997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9.4723199999999999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9.7053390719999992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9.7053390719999992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9.7053390719999992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10.090079999999999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10.090079999999999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10.45044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10.45044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10.45044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11.10252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11.10252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11.10252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11.10252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11.7546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11.7546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12.30372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12.77694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12.77694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13.275899999999998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13.275899999999998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3.1574400000000002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3.2351130239999999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3.2351130239999999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3.2351130239999999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3.3633599999999997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3.3633599999999997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3.4834800000000001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3.4834800000000001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3.4834800000000001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3.7008400000000004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3.7008400000000004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3.7008400000000004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3.7008400000000004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3.9181999999999997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3.9181999999999997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4.1012399999999998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4.2589799999999993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4.2589799999999993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4.4252999999999991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4.4252999999999991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126.2976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129.40452095999999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129.40452095999999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129.40452095999999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134.53439999999998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134.53439999999998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139.33920000000001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139.33920000000001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139.33920000000001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148.03360000000001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148.03360000000001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148.03360000000001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148.03360000000001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156.72800000000001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156.72800000000001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164.0496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170.35919999999999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170.35919999999999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177.01199999999997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177.01199999999997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263.33049600000004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269.80842620159996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269.80842620159996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269.80842620159996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280.50422399999997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280.50422399999997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290.52223199999997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290.52223199999997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290.52223199999997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308.65005600000001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308.65005600000001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308.65005600000001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308.65005600000001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326.77787999999998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326.77787999999998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342.04341599999998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355.19893200000001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355.19893200000001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369.07001999999994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369.07001999999994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51" t="s">
        <v>83</v>
      </c>
      <c r="B76" s="922" t="s">
        <v>36</v>
      </c>
      <c r="C76" s="960"/>
      <c r="D76" s="51" t="s">
        <v>65</v>
      </c>
      <c r="E76" s="51" t="s">
        <v>66</v>
      </c>
      <c r="F76" s="11" t="s">
        <v>8</v>
      </c>
      <c r="G76" s="215"/>
      <c r="H76" s="51" t="s">
        <v>83</v>
      </c>
      <c r="I76" s="922" t="s">
        <v>36</v>
      </c>
      <c r="J76" s="960"/>
      <c r="K76" s="51" t="s">
        <v>65</v>
      </c>
      <c r="L76" s="51" t="s">
        <v>66</v>
      </c>
      <c r="M76" s="11" t="s">
        <v>8</v>
      </c>
      <c r="O76" s="51" t="s">
        <v>83</v>
      </c>
      <c r="P76" s="922" t="s">
        <v>36</v>
      </c>
      <c r="Q76" s="960"/>
      <c r="R76" s="51" t="s">
        <v>65</v>
      </c>
      <c r="S76" s="51" t="s">
        <v>66</v>
      </c>
      <c r="T76" s="11" t="s">
        <v>8</v>
      </c>
      <c r="U76" s="215"/>
      <c r="V76" s="51" t="s">
        <v>83</v>
      </c>
      <c r="W76" s="922" t="s">
        <v>36</v>
      </c>
      <c r="X76" s="960"/>
      <c r="Y76" s="51" t="s">
        <v>65</v>
      </c>
      <c r="Z76" s="51" t="s">
        <v>66</v>
      </c>
      <c r="AA76" s="11" t="s">
        <v>8</v>
      </c>
      <c r="AB76" s="215"/>
      <c r="AC76" s="51" t="s">
        <v>83</v>
      </c>
      <c r="AD76" s="922" t="s">
        <v>36</v>
      </c>
      <c r="AE76" s="960"/>
      <c r="AF76" s="51" t="s">
        <v>65</v>
      </c>
      <c r="AG76" s="51" t="s">
        <v>66</v>
      </c>
      <c r="AH76" s="11" t="s">
        <v>8</v>
      </c>
      <c r="AJ76" s="51" t="s">
        <v>83</v>
      </c>
      <c r="AK76" s="922" t="s">
        <v>36</v>
      </c>
      <c r="AL76" s="960"/>
      <c r="AM76" s="51" t="s">
        <v>65</v>
      </c>
      <c r="AN76" s="51" t="s">
        <v>66</v>
      </c>
      <c r="AO76" s="11" t="s">
        <v>8</v>
      </c>
      <c r="AQ76" s="51" t="s">
        <v>83</v>
      </c>
      <c r="AR76" s="922" t="s">
        <v>36</v>
      </c>
      <c r="AS76" s="960"/>
      <c r="AT76" s="51" t="s">
        <v>65</v>
      </c>
      <c r="AU76" s="51" t="s">
        <v>66</v>
      </c>
      <c r="AV76" s="11" t="s">
        <v>8</v>
      </c>
      <c r="AW76" s="175"/>
      <c r="AX76" s="51" t="s">
        <v>83</v>
      </c>
      <c r="AY76" s="922" t="s">
        <v>36</v>
      </c>
      <c r="AZ76" s="960"/>
      <c r="BA76" s="51" t="s">
        <v>65</v>
      </c>
      <c r="BB76" s="51" t="s">
        <v>66</v>
      </c>
      <c r="BC76" s="11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22"/>
      <c r="DP77" s="10" t="s">
        <v>22</v>
      </c>
      <c r="DQ77" s="927" t="s">
        <v>10</v>
      </c>
      <c r="DR77" s="928"/>
      <c r="DS77" s="602">
        <v>22</v>
      </c>
      <c r="DT77" s="603">
        <v>11</v>
      </c>
      <c r="DU77" s="50">
        <f>(DT$77*DS$77)</f>
        <v>242</v>
      </c>
      <c r="DV77" s="22"/>
      <c r="DW77" s="10" t="s">
        <v>22</v>
      </c>
      <c r="DX77" s="927" t="s">
        <v>10</v>
      </c>
      <c r="DY77" s="928"/>
      <c r="DZ77" s="602">
        <v>22</v>
      </c>
      <c r="EA77" s="603">
        <v>11</v>
      </c>
      <c r="EB77" s="50">
        <f>(EA$77*DZ$77)</f>
        <v>242</v>
      </c>
      <c r="ED77" s="10" t="s">
        <v>22</v>
      </c>
      <c r="EE77" s="927" t="s">
        <v>10</v>
      </c>
      <c r="EF77" s="928"/>
      <c r="EG77" s="602">
        <v>22</v>
      </c>
      <c r="EH77" s="603">
        <v>11</v>
      </c>
      <c r="EI77" s="50">
        <f>(EH$77*EG$77)</f>
        <v>242</v>
      </c>
    </row>
    <row r="78" spans="1:139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22"/>
      <c r="DP78" s="10" t="s">
        <v>23</v>
      </c>
      <c r="DQ78" s="927" t="s">
        <v>984</v>
      </c>
      <c r="DR78" s="928"/>
      <c r="DS78" s="602">
        <v>22</v>
      </c>
      <c r="DT78" s="603">
        <f>24.25*0.91+5.75</f>
        <v>27.817499999999999</v>
      </c>
      <c r="DU78" s="50">
        <f>DS$78*DT$78</f>
        <v>611.98500000000001</v>
      </c>
      <c r="DV78" s="22"/>
      <c r="DW78" s="10" t="s">
        <v>23</v>
      </c>
      <c r="DX78" s="927" t="s">
        <v>1081</v>
      </c>
      <c r="DY78" s="928"/>
      <c r="DZ78" s="602">
        <v>22</v>
      </c>
      <c r="EA78" s="377">
        <f>Almoxarife!EA78</f>
        <v>28.931999999999999</v>
      </c>
      <c r="EB78" s="50">
        <f>DZ$78*EA$78</f>
        <v>636.50400000000002</v>
      </c>
      <c r="ED78" s="10" t="s">
        <v>23</v>
      </c>
      <c r="EE78" s="927" t="s">
        <v>1081</v>
      </c>
      <c r="EF78" s="928"/>
      <c r="EG78" s="602">
        <v>22</v>
      </c>
      <c r="EH78" s="603">
        <f>EA78</f>
        <v>28.931999999999999</v>
      </c>
      <c r="EI78" s="50">
        <f>EG$78*EH$78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376.39231801599993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385.65156903919353</v>
      </c>
      <c r="O91" s="10" t="s">
        <v>77</v>
      </c>
      <c r="P91" s="1116" t="s">
        <v>79</v>
      </c>
      <c r="Q91" s="1117"/>
      <c r="R91" s="1117"/>
      <c r="S91" s="1118"/>
      <c r="T91" s="11">
        <f>T57</f>
        <v>385.65156903919353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385.65156903919353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400.93964310399997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400.93964310399997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415.25891607199998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415.25891607199998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415.25891607199998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441.16998144266665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441.16998144266665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441.16998144266665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441.16998144266665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467.08104681333333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467.08104681333333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488.90089133599992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507.70477177199996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507.70477177199996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527.53145741999992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527.53145741999992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263.33049600000004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269.80842620159996</v>
      </c>
      <c r="O92" s="10" t="s">
        <v>80</v>
      </c>
      <c r="P92" s="1116" t="s">
        <v>81</v>
      </c>
      <c r="Q92" s="1117"/>
      <c r="R92" s="1117"/>
      <c r="S92" s="1118"/>
      <c r="T92" s="11">
        <f>T70</f>
        <v>269.80842620159996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269.80842620159996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280.50422399999997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280.50422399999997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290.52223199999997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290.52223199999997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290.52223199999997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308.65005600000001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308.65005600000001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308.65005600000001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308.65005600000001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326.77787999999998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326.77787999999998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342.04341599999998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355.19893200000001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355.19893200000001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369.07001999999994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369.07001999999994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1310.1538140160001</v>
      </c>
      <c r="G94" s="215"/>
      <c r="H94" s="922" t="s">
        <v>40</v>
      </c>
      <c r="I94" s="923"/>
      <c r="J94" s="923"/>
      <c r="K94" s="923"/>
      <c r="L94" s="924"/>
      <c r="M94" s="11">
        <f>SUM(M91:M93)</f>
        <v>1335.8789952407933</v>
      </c>
      <c r="O94" s="922" t="s">
        <v>40</v>
      </c>
      <c r="P94" s="923"/>
      <c r="Q94" s="923"/>
      <c r="R94" s="923"/>
      <c r="S94" s="924"/>
      <c r="T94" s="11">
        <f>SUM(T91:T93)</f>
        <v>1335.8789952407933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1335.8789952407933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1396.1300671039999</v>
      </c>
      <c r="AJ94" s="922" t="s">
        <v>40</v>
      </c>
      <c r="AK94" s="923"/>
      <c r="AL94" s="923"/>
      <c r="AM94" s="923"/>
      <c r="AN94" s="924"/>
      <c r="AO94" s="11">
        <f>SUM(AO91:AO93)</f>
        <v>1396.1300671039999</v>
      </c>
      <c r="AQ94" s="922" t="s">
        <v>40</v>
      </c>
      <c r="AR94" s="923"/>
      <c r="AS94" s="923"/>
      <c r="AT94" s="923"/>
      <c r="AU94" s="924"/>
      <c r="AV94" s="11">
        <f>SUM(AV91:AV93)</f>
        <v>1420.4673480719998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1420.4673480719998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1420.4673480719998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1535.7400374426666</v>
      </c>
      <c r="BS94" s="922" t="s">
        <v>40</v>
      </c>
      <c r="BT94" s="923"/>
      <c r="BU94" s="923"/>
      <c r="BV94" s="923"/>
      <c r="BW94" s="924"/>
      <c r="BX94" s="11">
        <f>SUM(BX$91:BX$93)</f>
        <v>1535.7400374426666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1535.7400374426666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1535.7400374426666</v>
      </c>
      <c r="CN94" s="922" t="s">
        <v>40</v>
      </c>
      <c r="CO94" s="923"/>
      <c r="CP94" s="923"/>
      <c r="CQ94" s="923"/>
      <c r="CR94" s="924"/>
      <c r="CS94" s="11">
        <f>SUM(CS$91:CS$93)</f>
        <v>1579.7789268133333</v>
      </c>
      <c r="CU94" s="922" t="s">
        <v>40</v>
      </c>
      <c r="CV94" s="923"/>
      <c r="CW94" s="923"/>
      <c r="CX94" s="923"/>
      <c r="CY94" s="924"/>
      <c r="CZ94" s="11">
        <f>SUM(CZ$91:CZ$93)</f>
        <v>1579.7789268133333</v>
      </c>
      <c r="DB94" s="922" t="s">
        <v>40</v>
      </c>
      <c r="DC94" s="923"/>
      <c r="DD94" s="923"/>
      <c r="DE94" s="923"/>
      <c r="DF94" s="924"/>
      <c r="DG94" s="11">
        <f>SUM(DG$91:DG$93)</f>
        <v>1698.429307336</v>
      </c>
      <c r="DI94" s="922" t="s">
        <v>40</v>
      </c>
      <c r="DJ94" s="923"/>
      <c r="DK94" s="923"/>
      <c r="DL94" s="923"/>
      <c r="DM94" s="924"/>
      <c r="DN94" s="11">
        <f>SUM(DN$91:DN$93)</f>
        <v>1730.3887037720001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1730.3887037720001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1788.6054774199997</v>
      </c>
      <c r="ED94" s="922" t="s">
        <v>40</v>
      </c>
      <c r="EE94" s="923"/>
      <c r="EF94" s="923"/>
      <c r="EG94" s="923"/>
      <c r="EH94" s="924"/>
      <c r="EI94" s="11">
        <f>SUM(EI$91:EI$93)</f>
        <v>1788.6054774199997</v>
      </c>
    </row>
    <row r="95" spans="1:139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6.5780000000000003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6.7398187999999992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0.67398188000000003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6.7398187999999992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7.0069999999999988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0.70069999999999999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0.72572500000000006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0.72572499999999995</v>
      </c>
      <c r="BD100" s="22"/>
      <c r="BE100" s="10" t="s">
        <v>22</v>
      </c>
      <c r="BF100" s="939" t="s">
        <v>109</v>
      </c>
      <c r="BG100" s="939"/>
      <c r="BH100" s="939"/>
      <c r="BI100" s="606">
        <f>AG100*10%</f>
        <v>4.1666666666666669E-4</v>
      </c>
      <c r="BJ100" s="50">
        <f>BI$100*BJ$44</f>
        <v>0.72572500000000006</v>
      </c>
      <c r="BK100" s="22"/>
      <c r="BL100" s="10" t="s">
        <v>22</v>
      </c>
      <c r="BM100" s="939" t="s">
        <v>109</v>
      </c>
      <c r="BN100" s="939"/>
      <c r="BO100" s="939"/>
      <c r="BP100" s="606">
        <f>AG100*10%</f>
        <v>4.1666666666666669E-4</v>
      </c>
      <c r="BQ100" s="50">
        <f>BP$100*BQ$44</f>
        <v>0.77100833333333341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0.7710083333333333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0.7710083333333333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0.7710083333333333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0.81629166666666653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0.81629166666666653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0.85442499999999988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0.8872874999999999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0.8872874999999999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0.92193749999999974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1.2292499999999997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0.52624000000000004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0.53918550399999998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5.3918550400000001E-2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0.53918550399999998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0.56055999999999995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5.6055999999999995E-2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5.8058000000000005E-2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5.8058000000000005E-2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5.8058000000000005E-2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6.1680666666666675E-2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6.1680666666666675E-2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6.1680666666666675E-2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6.1680666666666675E-2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6.5303333333333338E-2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6.5303333333333338E-2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6.8353999999999998E-2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7.0982999999999991E-2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7.0982999999999991E-2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7.3754999999999987E-2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9.8339999999999983E-2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54.939456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56.290966617599992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56.290966617599992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56.290966617599992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58.522463999999992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58.522463999999992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60.612551999999994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60.612551999999994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60.612551999999994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64.394615999999999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64.394615999999999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64.394615999999999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64.394615999999999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68.17667999999999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68.17667999999999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71.361575999999985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74.106251999999984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74.106251999999984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77.000219999999985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77.000219999999985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30.697333333333333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31.452487733333331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3.1452487733333334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31.452487733333331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32.699333333333328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3.2699333333333334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3.386716666666667</v>
      </c>
      <c r="AW103" s="159"/>
      <c r="AX103" s="155" t="s">
        <v>25</v>
      </c>
      <c r="AY103" s="1017" t="s">
        <v>112</v>
      </c>
      <c r="AZ103" s="1017"/>
      <c r="BA103" s="1017"/>
      <c r="BB103" s="382">
        <f>(7/30)/12/10</f>
        <v>1.9444444444444444E-3</v>
      </c>
      <c r="BC103" s="38">
        <f t="shared" si="15"/>
        <v>3.3867166666666666</v>
      </c>
      <c r="BD103" s="22"/>
      <c r="BE103" s="10" t="s">
        <v>25</v>
      </c>
      <c r="BF103" s="940" t="s">
        <v>112</v>
      </c>
      <c r="BG103" s="940"/>
      <c r="BH103" s="940"/>
      <c r="BI103" s="606">
        <f>AG103*10%</f>
        <v>1.9444444444444446E-3</v>
      </c>
      <c r="BJ103" s="50">
        <f>BI$103*BJ$44</f>
        <v>3.386716666666667</v>
      </c>
      <c r="BK103" s="22"/>
      <c r="BL103" s="10" t="s">
        <v>25</v>
      </c>
      <c r="BM103" s="940" t="s">
        <v>112</v>
      </c>
      <c r="BN103" s="940"/>
      <c r="BO103" s="940"/>
      <c r="BP103" s="606">
        <f>AG103*10%</f>
        <v>1.9444444444444446E-3</v>
      </c>
      <c r="BQ103" s="50">
        <f>BP$103*BQ$44</f>
        <v>3.5980388888888895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3.598038888888889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3.598038888888889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3.598038888888889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3.809361111111111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3.809361111111111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3.9873166666666662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6.2110124999999998</v>
      </c>
      <c r="DO103" s="22"/>
      <c r="DP103" s="10" t="s">
        <v>25</v>
      </c>
      <c r="DQ103" s="940" t="s">
        <v>112</v>
      </c>
      <c r="DR103" s="940"/>
      <c r="DS103" s="940"/>
      <c r="DT103" s="383">
        <f>(3/60*(7/30)/12)+ 7/30/12/10</f>
        <v>2.9166666666666668E-3</v>
      </c>
      <c r="DU103" s="50">
        <f>DT$103*$DU$44</f>
        <v>6.2110124999999998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6.4535624999999994</v>
      </c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4.3023749999999987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5.1203152000000003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5.2462749539199995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0.52462749539200004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5.2462749539199995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5.4542487999999993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0.54542488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0.56490434000000012</v>
      </c>
      <c r="AW104" s="159"/>
      <c r="AX104" s="155" t="s">
        <v>32</v>
      </c>
      <c r="AY104" s="1017" t="s">
        <v>129</v>
      </c>
      <c r="AZ104" s="1017"/>
      <c r="BA104" s="1017"/>
      <c r="BB104" s="382">
        <f>BB103*BB70</f>
        <v>3.2433333333333332E-4</v>
      </c>
      <c r="BC104" s="38">
        <f t="shared" si="15"/>
        <v>0.56490434</v>
      </c>
      <c r="BD104" s="22"/>
      <c r="BE104" s="10" t="s">
        <v>32</v>
      </c>
      <c r="BF104" s="940" t="s">
        <v>129</v>
      </c>
      <c r="BG104" s="940"/>
      <c r="BH104" s="940"/>
      <c r="BI104" s="606">
        <f>BI103*BI70</f>
        <v>3.2433333333333337E-4</v>
      </c>
      <c r="BJ104" s="50">
        <f>BI$104*BJ$44</f>
        <v>0.56490434000000012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0.60015288666666677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0.60015288666666666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0.60015288666666666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0.60015288666666666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0.63540143333333332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0.63540143333333332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0.6650844199999999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1.0359968849999999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1.0359968849999999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1.0764542249999998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0.71763614999999981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8.2093439999999998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8.4112938623999991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8.4112938623999991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8.4112938623999991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8.7447359999999996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8.7447359999999996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9.057048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9.057048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9.057048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9.6221840000000007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9.6221840000000007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9.6221840000000007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9.6221840000000007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10.18732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10.18732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10.663224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11.073347999999998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11.073347999999998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11.505779999999998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11.505779999999998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106.07068853333332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108.68002747125331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69.100037179125323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108.68002747125331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112.98834213333332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71.839314213333324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74.405004006666658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74.405004006666658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74.405004006666658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79.047680775555563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79.047680775555563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79.047680775555563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79.047680775555563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83.690357544444439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83.690357544444439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87.599980086666662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93.384879884999975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93.384879884999975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97.031709225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94.853601149999989</v>
      </c>
    </row>
    <row r="107" spans="1:139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27.543732535240139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28.221308355607043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28.221308355607043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28.221308355607043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29.340062917973189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29.340062917973189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30.387922307900805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30.387922307900805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30.387922307900805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32.284048823007915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32.284048823007915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32.284048823007915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32.284048823007915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34.180175338115028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34.180175338115028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35.776913456099962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37.152948589026884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37.152948589026884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38.603830821234347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38.603830821234347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4.297626666666666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4.4033482826666654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4.4033482826666654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4.5779066666666655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 t="shared" ref="BQ115:BQ119" si="24">BP115*BQ$44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0.21926666666666667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0.22466062666666664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0.22466062666666664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0.23356666666666664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 t="shared" si="24"/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5.2623999999999995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5.3918550399999994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5.3918550399999994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5.605599999999999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0.36770066666666662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 t="shared" si="24"/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0.39064422222222217</v>
      </c>
      <c r="BY117" s="22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0.39064422222222217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0.39064422222222217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0.41358777777777772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0.41358777777777772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0.43290866666666661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0.44955899999999988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0.44955899999999988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0.46711499999999984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0.46711499999999984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0.26312000000000002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0.26959275199999999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0.26959275199999999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0.28027999999999997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 t="shared" si="24"/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 t="shared" si="24"/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37.586145868573475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38.510765056940379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28.221308355607043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38.510765056940379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40.037416251306517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29.340062917973189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30.387922307900805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30.755622974567473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30.387922307900805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32.284048823007915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32.674693045230136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32.674693045230136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32.674693045230136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34.593763115892806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34.593763115892806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36.209822122766631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37.602507589026885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SUM(DU$114:DU$119)</f>
        <v>37.602507589026885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SUM(EB$114:EB$119)</f>
        <v>39.070945821234346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SUM(EI$114:EI$119)</f>
        <v>39.070945821234346</v>
      </c>
    </row>
    <row r="121" spans="1:139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37.586145868573475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38.510765056940379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28.221308355607043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38.510765056940379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40.037416251306517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29.340062917973189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30.387922307900805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30.755622974567473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30.387922307900805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32.284048823007915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32.674693045230136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32.674693045230136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32.674693045230136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34.593763115892806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34.593763115892806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36.209822122766631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37.602507589026885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37.602507589026885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39.070945821234346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39.070945821234346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37.586145868573475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38.510765056940379</v>
      </c>
      <c r="O136" s="922" t="s">
        <v>40</v>
      </c>
      <c r="P136" s="923"/>
      <c r="Q136" s="923"/>
      <c r="R136" s="923"/>
      <c r="S136" s="924"/>
      <c r="T136" s="11">
        <f>SUM(T134:T135)</f>
        <v>28.221308355607043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38.510765056940379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40.037416251306517</v>
      </c>
      <c r="AJ136" s="922" t="s">
        <v>40</v>
      </c>
      <c r="AK136" s="923"/>
      <c r="AL136" s="923"/>
      <c r="AM136" s="923"/>
      <c r="AN136" s="924"/>
      <c r="AO136" s="11">
        <f>SUM(AO134:AO135)</f>
        <v>29.340062917973189</v>
      </c>
      <c r="AQ136" s="922" t="s">
        <v>40</v>
      </c>
      <c r="AR136" s="923"/>
      <c r="AS136" s="923"/>
      <c r="AT136" s="923"/>
      <c r="AU136" s="924"/>
      <c r="AV136" s="11">
        <f>SUM(AV134:AV135)</f>
        <v>30.387922307900805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30.755622974567473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30.387922307900805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32.284048823007915</v>
      </c>
      <c r="BS136" s="922" t="s">
        <v>40</v>
      </c>
      <c r="BT136" s="923"/>
      <c r="BU136" s="923"/>
      <c r="BV136" s="923"/>
      <c r="BW136" s="924"/>
      <c r="BX136" s="11">
        <f>SUM(BX$134:BX$135)</f>
        <v>32.674693045230136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32.674693045230136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32.674693045230136</v>
      </c>
      <c r="CN136" s="922" t="s">
        <v>40</v>
      </c>
      <c r="CO136" s="923"/>
      <c r="CP136" s="923"/>
      <c r="CQ136" s="923"/>
      <c r="CR136" s="924"/>
      <c r="CS136" s="11">
        <f>SUM(CS$134:CS$135)</f>
        <v>34.593763115892806</v>
      </c>
      <c r="CU136" s="922" t="s">
        <v>40</v>
      </c>
      <c r="CV136" s="923"/>
      <c r="CW136" s="923"/>
      <c r="CX136" s="923"/>
      <c r="CY136" s="924"/>
      <c r="CZ136" s="11">
        <f>SUM(CZ$134:CZ$135)</f>
        <v>34.593763115892806</v>
      </c>
      <c r="DB136" s="922" t="s">
        <v>40</v>
      </c>
      <c r="DC136" s="923"/>
      <c r="DD136" s="923"/>
      <c r="DE136" s="923"/>
      <c r="DF136" s="924"/>
      <c r="DG136" s="11">
        <f>SUM(DG$134:DG$135)</f>
        <v>36.209822122766631</v>
      </c>
      <c r="DI136" s="922" t="s">
        <v>40</v>
      </c>
      <c r="DJ136" s="923"/>
      <c r="DK136" s="923"/>
      <c r="DL136" s="923"/>
      <c r="DM136" s="924"/>
      <c r="DN136" s="11">
        <f>SUM(DN$134:DN$135)</f>
        <v>37.602507589026885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37.602507589026885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39.070945821234346</v>
      </c>
      <c r="ED136" s="922" t="s">
        <v>40</v>
      </c>
      <c r="EE136" s="923"/>
      <c r="EF136" s="923"/>
      <c r="EG136" s="923"/>
      <c r="EH136" s="924"/>
      <c r="EI136" s="11">
        <f>SUM(EI$134:EI$135)</f>
        <v>39.070945821234346</v>
      </c>
    </row>
    <row r="137" spans="1:139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'!$AC$18)</f>
        <v>0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'!$AC$18)</f>
        <v>0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'!$AC$18)</f>
        <v>0</v>
      </c>
      <c r="U142" s="215"/>
      <c r="V142" s="10" t="s">
        <v>22</v>
      </c>
      <c r="W142" s="927" t="s">
        <v>48</v>
      </c>
      <c r="X142" s="928"/>
      <c r="Y142" s="928"/>
      <c r="Z142" s="929"/>
      <c r="AA142" s="50">
        <f>SUM('(VI) Uniforme '!$AC$18)*1.0676</f>
        <v>0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'!$AC$18)*1.0676</f>
        <v>0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'!$AC$18)*1.0676</f>
        <v>0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'!$AC$18)*1.0676</f>
        <v>0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SUM('[5](VI) Uniforme '!$AC$18)*1.0676</f>
        <v>0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'!AC24:AD24)</f>
        <v>0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'!AC24:AD24)</f>
        <v>0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'!AC24:AD24)</f>
        <v>0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'!AC24:AD24)</f>
        <v>0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'!AC24:AD24)</f>
        <v>0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'!AC24:AD24)</f>
        <v>0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'!AC26:AD26)</f>
        <v>0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'!AC26:AD26)</f>
        <v>0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'!AC26:AD26)</f>
        <v>0</v>
      </c>
      <c r="DO142" s="22"/>
      <c r="DP142" s="10" t="s">
        <v>22</v>
      </c>
      <c r="DQ142" s="927" t="s">
        <v>48</v>
      </c>
      <c r="DR142" s="928"/>
      <c r="DS142" s="928"/>
      <c r="DT142" s="929"/>
      <c r="DU142" s="50">
        <f>SUM('(VI) Uniforme '!AC28:AC28)</f>
        <v>0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'!AC28:AC28)</f>
        <v>0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'!AC28:AD28)</f>
        <v>0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87.257498171296291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87.257498171296291</v>
      </c>
      <c r="O146" s="922" t="s">
        <v>40</v>
      </c>
      <c r="P146" s="923"/>
      <c r="Q146" s="923"/>
      <c r="R146" s="923"/>
      <c r="S146" s="924"/>
      <c r="T146" s="11">
        <f>SUM(T142:T145)</f>
        <v>87.257498171296291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89.768827992175915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89.768827992175915</v>
      </c>
      <c r="AJ146" s="922" t="s">
        <v>40</v>
      </c>
      <c r="AK146" s="923"/>
      <c r="AL146" s="923"/>
      <c r="AM146" s="923"/>
      <c r="AN146" s="924"/>
      <c r="AO146" s="11">
        <f>SUM(AO142:AO145)</f>
        <v>89.768827992175915</v>
      </c>
      <c r="AQ146" s="922" t="s">
        <v>40</v>
      </c>
      <c r="AR146" s="923"/>
      <c r="AS146" s="923"/>
      <c r="AT146" s="923"/>
      <c r="AU146" s="924"/>
      <c r="AV146" s="11">
        <f>SUM(AV142:AV145)</f>
        <v>89.768827992175915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93.156105047675936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94.579729034251869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94.579729034251869</v>
      </c>
      <c r="BS146" s="922" t="s">
        <v>40</v>
      </c>
      <c r="BT146" s="923"/>
      <c r="BU146" s="923"/>
      <c r="BV146" s="923"/>
      <c r="BW146" s="924"/>
      <c r="BX146" s="11">
        <f>SUM(BX$142:BX$145)</f>
        <v>94.579729034251869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94.579729034251869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94.579729034251869</v>
      </c>
      <c r="CN146" s="922" t="s">
        <v>40</v>
      </c>
      <c r="CO146" s="923"/>
      <c r="CP146" s="923"/>
      <c r="CQ146" s="923"/>
      <c r="CR146" s="924"/>
      <c r="CS146" s="11">
        <f>SUM(CS$142:CS$145)</f>
        <v>94.579729034251869</v>
      </c>
      <c r="CU146" s="922" t="s">
        <v>40</v>
      </c>
      <c r="CV146" s="923"/>
      <c r="CW146" s="923"/>
      <c r="CX146" s="923"/>
      <c r="CY146" s="924"/>
      <c r="CZ146" s="11">
        <f>SUM(CZ$142:CZ$145)</f>
        <v>96.438661990133596</v>
      </c>
      <c r="DB146" s="922" t="s">
        <v>40</v>
      </c>
      <c r="DC146" s="923"/>
      <c r="DD146" s="923"/>
      <c r="DE146" s="923"/>
      <c r="DF146" s="924"/>
      <c r="DG146" s="11">
        <f>SUM(DG$142:DG$145)</f>
        <v>96.438661990133596</v>
      </c>
      <c r="DI146" s="922" t="s">
        <v>40</v>
      </c>
      <c r="DJ146" s="923"/>
      <c r="DK146" s="923"/>
      <c r="DL146" s="923"/>
      <c r="DM146" s="924"/>
      <c r="DN146" s="11">
        <f>SUM(DN$142:DN$145)</f>
        <v>96.438661990133596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98.147648750000002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98.147648750000002</v>
      </c>
      <c r="ED146" s="922" t="s">
        <v>40</v>
      </c>
      <c r="EE146" s="923"/>
      <c r="EF146" s="923"/>
      <c r="EG146" s="923"/>
      <c r="EH146" s="924"/>
      <c r="EI146" s="11">
        <f>SUM(EI$142:EI$145)</f>
        <v>98.147648750000002</v>
      </c>
    </row>
    <row r="147" spans="1:139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218.38517026124427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223.15186585581986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219.66100456627757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223.32765894328142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232.44232574365711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228.81307905592377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234.97383716651206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235.23668560706372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235.31060023945739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251.44500472528378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251.4723498208393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251.4723498208393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251.4723498208393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262.62199435555459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262.75211966246627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277.85084400748968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286.11133272653126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286.23096179972191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296.48540468513642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296.33293711988637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571.90140749467309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584.38430601921732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575.2425292105188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584.84466838735261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608.71392089082678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599.20974399833369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615.34337720458507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616.03171786860298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616.22528358668637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658.4776426799998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658.54925330547201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658.54925330547201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658.54925330547201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687.74765260539266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688.08842137684564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727.62856823738252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749.26092138371769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749.57420289112565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776.42827138042287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776.02899328356557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441.7057145476125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451.34683020173077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444.28621624868913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451.70238919512224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470.13770880545684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462.79719662893336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475.25794229283122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475.78957939123268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475.93907908243381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508.57251593021454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508.62782410410409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508.62782410410409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508.62782410410409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531.17908846086834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531.44227982867687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561.9809506440896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578.68861017880977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578.93057187058184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599.67120190773733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599.36282110159777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130.55341316678201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133.40300400051154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131.3161230291692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133.50809532860757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138.9569582676227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136.78734875732019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140.47032777128015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140.62746188903429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140.6716489898819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150.31699978232942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150.33334702584358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150.33334702584358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150.33334702584358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156.99874535789212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157.07653590995378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166.10274403273584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171.04096852575657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171.11248429672369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177.24271977568591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177.15157273938848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28.286572852802767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28.903984200110834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28.451826656319994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28.926753987864974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30.107340957984917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29.637258897419379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30.43523768377737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30.46928340929076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30.478857281141082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32.568683286171371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32.572225188932777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32.572225188932777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32.572225188932777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34.016394827543301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34.033249447156649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35.988927873759437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37.058876513913923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37.074371597623461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38.402589284731945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38.382840760200835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87.035608777854677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88.935336000341039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87.544082019446151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89.005396885738378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92.63797217841514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91.191565838213478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93.646885180853445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93.751641259356191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93.781099326587949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100.21133318821963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100.2222313505624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100.2222313505624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100.2222313505624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104.66583023859476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104.71769060663584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110.73516268849058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114.02731235050439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114.07498953114911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118.16181318379063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118.10104849292567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195.83011975017303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200.10450600076732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196.97418454375381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200.26214299291135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208.43543740143406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205.1810231359803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210.70549165692026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210.94119283355147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211.00747348482287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225.47549967349411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225.50002053876537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225.50002053876537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225.50002053876537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235.49811803683821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235.61480386493065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249.15411604910375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256.56145278863488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256.6687264450855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265.86407966352886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265.72735910908273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1231.9922923035299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1258.883002076768</v>
      </c>
      <c r="O159" s="922" t="s">
        <v>40</v>
      </c>
      <c r="P159" s="923"/>
      <c r="Q159" s="923"/>
      <c r="R159" s="923"/>
      <c r="S159" s="924"/>
      <c r="T159" s="11">
        <f>T152+T153+T154</f>
        <v>1239.1897500254854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1259.8747165257564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1311.2939554399406</v>
      </c>
      <c r="AJ159" s="922" t="s">
        <v>40</v>
      </c>
      <c r="AK159" s="923"/>
      <c r="AL159" s="923"/>
      <c r="AM159" s="923"/>
      <c r="AN159" s="924"/>
      <c r="AO159" s="11">
        <f>AO152+AO153+AO154</f>
        <v>1290.8200196831908</v>
      </c>
      <c r="AQ159" s="922" t="s">
        <v>40</v>
      </c>
      <c r="AR159" s="923"/>
      <c r="AS159" s="923"/>
      <c r="AT159" s="923"/>
      <c r="AU159" s="924"/>
      <c r="AV159" s="11">
        <f>AV152+AV153+AV154</f>
        <v>1325.5751566639283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1327.0579828668992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1327.4749629085775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1418.4951633354981</v>
      </c>
      <c r="BS159" s="922" t="s">
        <v>40</v>
      </c>
      <c r="BT159" s="923"/>
      <c r="BU159" s="923"/>
      <c r="BV159" s="923"/>
      <c r="BW159" s="924"/>
      <c r="BX159" s="11">
        <f>BX$152+BX$153+BX$154</f>
        <v>1418.6494272304153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1418.6494272304153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1418.6494272304153</v>
      </c>
      <c r="CN159" s="922" t="s">
        <v>40</v>
      </c>
      <c r="CO159" s="923"/>
      <c r="CP159" s="923"/>
      <c r="CQ159" s="923"/>
      <c r="CR159" s="924"/>
      <c r="CS159" s="11">
        <f>CS$152+CS$153+CS$154</f>
        <v>1481.5487354218155</v>
      </c>
      <c r="CU159" s="922" t="s">
        <v>40</v>
      </c>
      <c r="CV159" s="923"/>
      <c r="CW159" s="923"/>
      <c r="CX159" s="923"/>
      <c r="CY159" s="924"/>
      <c r="CZ159" s="11">
        <f>CZ$152+CZ$153+CZ$154</f>
        <v>1482.2828208679889</v>
      </c>
      <c r="DB159" s="922" t="s">
        <v>40</v>
      </c>
      <c r="DC159" s="923"/>
      <c r="DD159" s="923"/>
      <c r="DE159" s="923"/>
      <c r="DF159" s="924"/>
      <c r="DG159" s="11">
        <f>DG$152+DG$153+DG$154</f>
        <v>1567.4603628889618</v>
      </c>
      <c r="DI159" s="922" t="s">
        <v>40</v>
      </c>
      <c r="DJ159" s="923"/>
      <c r="DK159" s="923"/>
      <c r="DL159" s="923"/>
      <c r="DM159" s="924"/>
      <c r="DN159" s="11">
        <f>DN$152+DN$153+DN$154</f>
        <v>1614.0608642890586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1614.7357365614293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1672.5848779732964</v>
      </c>
      <c r="ED159" s="922" t="s">
        <v>40</v>
      </c>
      <c r="EE159" s="923"/>
      <c r="EF159" s="923"/>
      <c r="EG159" s="923"/>
      <c r="EH159" s="924"/>
      <c r="EI159" s="11">
        <f>EI$152+EI$153+EI$154</f>
        <v>1671.7247515050497</v>
      </c>
    </row>
    <row r="160" spans="1:139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1578.72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1617.5565119999999</v>
      </c>
      <c r="O166" s="10" t="s">
        <v>22</v>
      </c>
      <c r="P166" s="927" t="s">
        <v>45</v>
      </c>
      <c r="Q166" s="928"/>
      <c r="R166" s="928"/>
      <c r="S166" s="929"/>
      <c r="T166" s="50">
        <f>T44</f>
        <v>1617.5565119999999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1617.5565119999999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1681.6799999999998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1681.6799999999998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1741.74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1741.74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1741.74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1850.42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1850.42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1850.42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1850.42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1959.1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1959.1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2050.62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2129.4899999999998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2129.4899999999998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2212.6499999999996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2212.6499999999996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1310.1538140160001</v>
      </c>
      <c r="G167" s="362">
        <f>(F167+F168+F169-F84)/F166</f>
        <v>0.49621189851139341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1335.8789952407933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1335.8789952407933</v>
      </c>
      <c r="U167" s="362">
        <f>(T167+T168+T169-T84)/T166</f>
        <v>0.46538178740028208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1335.8789952407933</v>
      </c>
      <c r="AB167" s="362">
        <f>(AA167+AA168+AA169-AA84)/AA166</f>
        <v>0.49621189851139297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1396.1300671039999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1396.1300671039999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1420.4673480719998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1420.4673480719998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1420.4673480719998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1535.7400374426666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1535.7400374426666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1535.7400374426666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1535.7400374426666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1579.7789268133333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1579.7789268133333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1698.429307336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1730.3887037720001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1730.3887037720001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1788.6054774199997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1788.6054774199997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106.07068853333332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108.68002747125331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69.100037179125323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108.68002747125331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112.98834213333332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71.839314213333324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74.405004006666658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74.405004006666658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74.405004006666658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79.047680775555563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79.047680775555563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79.047680775555563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79.047680775555563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83.690357544444439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83.690357544444439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87.599980086666662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93.384879884999975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93.384879884999975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97.031709225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94.853601149999989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37.586145868573475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38.510765056940379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28.221308355607043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38.510765056940379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40.037416251306517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29.340062917973189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30.387922307900805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30.755622974567473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30.387922307900805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32.284048823007915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32.674693045230136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32.674693045230136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32.674693045230136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34.593763115892806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34.593763115892806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36.209822122766631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37.602507589026885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37.602507589026885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39.070945821234346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39.070945821234346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87.257498171296291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87.257498171296291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87.257498171296291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89.768827992175915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89.768827992175915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89.768827992175915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89.768827992175915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93.156105047675936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94.579729034251869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94.579729034251869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94.579729034251869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94.579729034251869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94.579729034251869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94.579729034251869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96.438661990133596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96.438661990133596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96.438661990133596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98.147648750000002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98.147648750000002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98.147648750000002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3119.7881465892037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3187.8837979402833</v>
      </c>
      <c r="O171" s="922" t="s">
        <v>119</v>
      </c>
      <c r="P171" s="923"/>
      <c r="Q171" s="923"/>
      <c r="R171" s="923"/>
      <c r="S171" s="924"/>
      <c r="T171" s="11">
        <f>SUM(T166:T170)</f>
        <v>3138.0143509468221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3190.3951277611627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3320.6046534808156</v>
      </c>
      <c r="AJ171" s="922" t="s">
        <v>119</v>
      </c>
      <c r="AK171" s="923"/>
      <c r="AL171" s="923"/>
      <c r="AM171" s="923"/>
      <c r="AN171" s="924"/>
      <c r="AO171" s="11">
        <f>SUM(AO166:AO170)</f>
        <v>3268.7582722274819</v>
      </c>
      <c r="AQ171" s="922" t="s">
        <v>119</v>
      </c>
      <c r="AR171" s="923"/>
      <c r="AS171" s="923"/>
      <c r="AT171" s="923"/>
      <c r="AU171" s="924"/>
      <c r="AV171" s="11">
        <f>SUM(AV166:AV170)</f>
        <v>3356.7691023787434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3360.5240801009099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3361.5800034208196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3592.0714960754822</v>
      </c>
      <c r="BS171" s="922" t="s">
        <v>119</v>
      </c>
      <c r="BT171" s="923"/>
      <c r="BU171" s="923"/>
      <c r="BV171" s="923"/>
      <c r="BW171" s="924"/>
      <c r="BX171" s="11">
        <f>SUM(BX$166:BX$170)</f>
        <v>3592.4621402977041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3592.4621402977041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3592.4621402977041</v>
      </c>
      <c r="CN171" s="922" t="s">
        <v>119</v>
      </c>
      <c r="CO171" s="923"/>
      <c r="CP171" s="923"/>
      <c r="CQ171" s="923"/>
      <c r="CR171" s="924"/>
      <c r="CS171" s="11">
        <f>SUM(CS$166:CS$170)</f>
        <v>3751.7427765079224</v>
      </c>
      <c r="CU171" s="922" t="s">
        <v>119</v>
      </c>
      <c r="CV171" s="923"/>
      <c r="CW171" s="923"/>
      <c r="CX171" s="923"/>
      <c r="CY171" s="924"/>
      <c r="CZ171" s="11">
        <f>SUM(CZ$166:CZ$170)</f>
        <v>3753.6017094638037</v>
      </c>
      <c r="DB171" s="922" t="s">
        <v>119</v>
      </c>
      <c r="DC171" s="923"/>
      <c r="DD171" s="923"/>
      <c r="DE171" s="923"/>
      <c r="DF171" s="924"/>
      <c r="DG171" s="11">
        <f>SUM(DG$166:DG$170)</f>
        <v>3969.2977715355664</v>
      </c>
      <c r="DI171" s="922" t="s">
        <v>119</v>
      </c>
      <c r="DJ171" s="923"/>
      <c r="DK171" s="923"/>
      <c r="DL171" s="923"/>
      <c r="DM171" s="924"/>
      <c r="DN171" s="11">
        <f>SUM(DN$166:DN$170)</f>
        <v>4087.3047532361606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4089.0137399960267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4235.505781216234</v>
      </c>
      <c r="ED171" s="922" t="s">
        <v>119</v>
      </c>
      <c r="EE171" s="923"/>
      <c r="EF171" s="923"/>
      <c r="EG171" s="923"/>
      <c r="EH171" s="924"/>
      <c r="EI171" s="11">
        <f>SUM(EI$166:EI$170)</f>
        <v>4233.3276731412334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1231.9922923035299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1258.883002076768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1239.1897500254854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1259.8747165257564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1311.2939554399406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1290.8200196831908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1325.5751566639283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1327.0579828668992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1327.4749629085775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1418.4951633354981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1418.6494272304153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1418.6494272304153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1418.6494272304153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1481.5487354218155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1482.2828208679889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1567.4603628889618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1614.0608642890586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1614.7357365614293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1672.5848779732964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1671.7247515050497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4351.7804388927334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4446.7668000170515</v>
      </c>
      <c r="O173" s="922" t="s">
        <v>118</v>
      </c>
      <c r="P173" s="923"/>
      <c r="Q173" s="923"/>
      <c r="R173" s="923"/>
      <c r="S173" s="924"/>
      <c r="T173" s="11">
        <f>SUM(T171:T172)</f>
        <v>4377.2041009723071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4450.2698442869187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4631.8986089207565</v>
      </c>
      <c r="AJ173" s="922" t="s">
        <v>118</v>
      </c>
      <c r="AK173" s="923"/>
      <c r="AL173" s="923"/>
      <c r="AM173" s="923"/>
      <c r="AN173" s="924"/>
      <c r="AO173" s="11">
        <f>SUM(AO171:AO172)</f>
        <v>4559.5782919106732</v>
      </c>
      <c r="AQ173" s="922" t="s">
        <v>118</v>
      </c>
      <c r="AR173" s="923"/>
      <c r="AS173" s="923"/>
      <c r="AT173" s="923"/>
      <c r="AU173" s="924"/>
      <c r="AV173" s="11">
        <f>SUM(AV171:AV172)</f>
        <v>4682.3442590426712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4687.5820629678092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4689.0549663293968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5010.5666594109807</v>
      </c>
      <c r="BS173" s="922" t="s">
        <v>118</v>
      </c>
      <c r="BT173" s="923"/>
      <c r="BU173" s="923"/>
      <c r="BV173" s="923"/>
      <c r="BW173" s="924"/>
      <c r="BX173" s="11">
        <f>SUM(BX$171:BX$172)</f>
        <v>5011.1115675281198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5011.1115675281198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5011.1115675281198</v>
      </c>
      <c r="CN173" s="922" t="s">
        <v>118</v>
      </c>
      <c r="CO173" s="923"/>
      <c r="CP173" s="923"/>
      <c r="CQ173" s="923"/>
      <c r="CR173" s="924"/>
      <c r="CS173" s="11">
        <f>SUM(CS$171:CS$172)</f>
        <v>5233.2915119297377</v>
      </c>
      <c r="CU173" s="922" t="s">
        <v>118</v>
      </c>
      <c r="CV173" s="923"/>
      <c r="CW173" s="923"/>
      <c r="CX173" s="923"/>
      <c r="CY173" s="924"/>
      <c r="CZ173" s="11">
        <f>SUM(CZ$171:CZ$172)</f>
        <v>5235.8845303317921</v>
      </c>
      <c r="DB173" s="922" t="s">
        <v>118</v>
      </c>
      <c r="DC173" s="923"/>
      <c r="DD173" s="923"/>
      <c r="DE173" s="923"/>
      <c r="DF173" s="924"/>
      <c r="DG173" s="11">
        <f>SUM(DG$171:DG$172)</f>
        <v>5536.7581344245282</v>
      </c>
      <c r="DI173" s="922" t="s">
        <v>118</v>
      </c>
      <c r="DJ173" s="923"/>
      <c r="DK173" s="923"/>
      <c r="DL173" s="923"/>
      <c r="DM173" s="924"/>
      <c r="DN173" s="11">
        <f>SUM(DN$171:DN$172)</f>
        <v>5701.365617525219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5703.7494765574556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5908.0906591895309</v>
      </c>
      <c r="ED173" s="922" t="s">
        <v>118</v>
      </c>
      <c r="EE173" s="923"/>
      <c r="EF173" s="923"/>
      <c r="EG173" s="923"/>
      <c r="EH173" s="924"/>
      <c r="EI173" s="11">
        <f>SUM(EI$171:EI$172)</f>
        <v>5905.0524246462828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2.756524550834051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2.7490642626877522</v>
      </c>
      <c r="O174" s="930" t="s">
        <v>125</v>
      </c>
      <c r="P174" s="1098"/>
      <c r="Q174" s="1098"/>
      <c r="R174" s="1098"/>
      <c r="S174" s="1098"/>
      <c r="T174" s="11">
        <f>T173/T44</f>
        <v>2.7060594597465957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2.7512299021840412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2.7543281771328414</v>
      </c>
      <c r="AJ174" s="930" t="s">
        <v>125</v>
      </c>
      <c r="AK174" s="1098"/>
      <c r="AL174" s="1098"/>
      <c r="AM174" s="1098"/>
      <c r="AN174" s="1098"/>
      <c r="AO174" s="11">
        <f>AO173/AO44</f>
        <v>2.7113233741916853</v>
      </c>
      <c r="AQ174" s="930" t="s">
        <v>125</v>
      </c>
      <c r="AR174" s="1098"/>
      <c r="AS174" s="1098"/>
      <c r="AT174" s="1098"/>
      <c r="AU174" s="1098"/>
      <c r="AV174" s="11">
        <f>AV173/AV44</f>
        <v>2.688314133592081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2.6913213585080489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2.6921670090423353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2.707799666784287</v>
      </c>
      <c r="BS174" s="930" t="s">
        <v>125</v>
      </c>
      <c r="BT174" s="1098"/>
      <c r="BU174" s="1098"/>
      <c r="BV174" s="1098"/>
      <c r="BW174" s="1098"/>
      <c r="BX174" s="11">
        <f>BX$173/BX$44</f>
        <v>2.7080941448579887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2.7080941448579887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2.7080941448579887</v>
      </c>
      <c r="CN174" s="930" t="s">
        <v>125</v>
      </c>
      <c r="CO174" s="1098"/>
      <c r="CP174" s="1098"/>
      <c r="CQ174" s="1098"/>
      <c r="CR174" s="1098"/>
      <c r="CS174" s="11">
        <f>CS$173/CS$44</f>
        <v>2.6712732948444375</v>
      </c>
      <c r="CU174" s="930" t="s">
        <v>125</v>
      </c>
      <c r="CV174" s="1098"/>
      <c r="CW174" s="1098"/>
      <c r="CX174" s="1098"/>
      <c r="CY174" s="1098"/>
      <c r="CZ174" s="11">
        <f>CZ$173/CZ$44</f>
        <v>2.6725968711815589</v>
      </c>
      <c r="DB174" s="930" t="s">
        <v>125</v>
      </c>
      <c r="DC174" s="1098"/>
      <c r="DD174" s="1098"/>
      <c r="DE174" s="1098"/>
      <c r="DF174" s="1098"/>
      <c r="DG174" s="11">
        <f>DG$173/DG$44</f>
        <v>2.7000410287739944</v>
      </c>
      <c r="DI174" s="930" t="s">
        <v>125</v>
      </c>
      <c r="DJ174" s="1098"/>
      <c r="DK174" s="1098"/>
      <c r="DL174" s="1098"/>
      <c r="DM174" s="1098"/>
      <c r="DN174" s="11">
        <f>DN$173/DN$44</f>
        <v>2.6773385259030187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2.6784579765847485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2.6701424351748049</v>
      </c>
      <c r="ED174" s="930" t="s">
        <v>125</v>
      </c>
      <c r="EE174" s="1098"/>
      <c r="EF174" s="1098"/>
      <c r="EG174" s="1098"/>
      <c r="EH174" s="1098"/>
      <c r="EI174" s="11">
        <f>EI$173/EI$44</f>
        <v>2.6687693149148233</v>
      </c>
    </row>
    <row r="175" spans="1:139" x14ac:dyDescent="0.2">
      <c r="D175" s="44"/>
      <c r="E175" s="44"/>
      <c r="F175" s="45"/>
      <c r="K175" s="44"/>
      <c r="L175" s="44"/>
      <c r="M175" s="45"/>
      <c r="R175" s="44"/>
      <c r="S175" s="44"/>
      <c r="T175" s="45"/>
      <c r="Y175" s="44"/>
      <c r="Z175" s="44"/>
      <c r="AA175" s="45"/>
      <c r="AF175" s="44"/>
      <c r="AG175" s="44"/>
      <c r="AH175" s="45"/>
      <c r="AM175" s="44"/>
      <c r="AN175" s="44"/>
      <c r="AO175" s="45"/>
      <c r="AT175" s="44"/>
      <c r="AU175" s="44"/>
      <c r="AV175" s="45"/>
      <c r="AW175" s="640"/>
      <c r="AX175" s="34"/>
      <c r="AY175" s="34"/>
      <c r="AZ175" s="34"/>
      <c r="BA175" s="44"/>
      <c r="BB175" s="44"/>
      <c r="BC175" s="45"/>
      <c r="BD175" s="45"/>
      <c r="BE175" s="34"/>
      <c r="BF175" s="34"/>
      <c r="BG175" s="34"/>
      <c r="BH175" s="44"/>
      <c r="BI175" s="44"/>
      <c r="BJ175" s="45"/>
      <c r="BK175" s="45"/>
      <c r="BL175" s="34"/>
      <c r="BM175" s="34"/>
      <c r="BN175" s="34"/>
      <c r="BO175" s="44"/>
      <c r="BP175" s="44"/>
      <c r="BQ175" s="45"/>
      <c r="BS175" s="34"/>
      <c r="BT175" s="34"/>
      <c r="BU175" s="34"/>
      <c r="BV175" s="44"/>
      <c r="BW175" s="44"/>
      <c r="BX175" s="45"/>
      <c r="BY175" s="45"/>
      <c r="BZ175" s="34"/>
      <c r="CA175" s="34"/>
      <c r="CB175" s="34"/>
      <c r="CC175" s="44"/>
      <c r="CD175" s="44"/>
      <c r="CE175" s="45"/>
      <c r="CF175" s="45"/>
      <c r="CG175" s="34"/>
      <c r="CH175" s="34"/>
      <c r="CI175" s="34"/>
      <c r="CJ175" s="44"/>
      <c r="CK175" s="44"/>
      <c r="CL175" s="45"/>
      <c r="CN175" s="34"/>
      <c r="CO175" s="34"/>
      <c r="CP175" s="34"/>
      <c r="CQ175" s="44"/>
      <c r="CR175" s="44"/>
      <c r="CS175" s="45"/>
      <c r="CU175" s="34"/>
      <c r="CV175" s="34"/>
      <c r="CW175" s="34"/>
      <c r="CX175" s="44"/>
      <c r="CY175" s="44"/>
      <c r="CZ175" s="45"/>
      <c r="DB175" s="34"/>
      <c r="DC175" s="34"/>
      <c r="DD175" s="34"/>
      <c r="DE175" s="44"/>
      <c r="DF175" s="44"/>
      <c r="DG175" s="45"/>
      <c r="DI175" s="34"/>
      <c r="DJ175" s="34"/>
      <c r="DK175" s="34"/>
      <c r="DL175" s="44"/>
      <c r="DM175" s="44"/>
      <c r="DN175" s="45"/>
      <c r="DO175" s="45"/>
      <c r="DP175" s="34"/>
      <c r="DQ175" s="34"/>
      <c r="DR175" s="34"/>
      <c r="DS175" s="44"/>
      <c r="DT175" s="44"/>
      <c r="DU175" s="45"/>
      <c r="DV175" s="45"/>
      <c r="DW175" s="34"/>
      <c r="DX175" s="34"/>
      <c r="DY175" s="34"/>
      <c r="DZ175" s="44"/>
      <c r="EA175" s="44"/>
      <c r="EB175" s="45"/>
      <c r="ED175" s="34"/>
      <c r="EE175" s="34"/>
      <c r="EF175" s="34"/>
      <c r="EG175" s="44"/>
      <c r="EH175" s="44"/>
      <c r="EI175" s="45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E197" s="34"/>
      <c r="BF197" s="34"/>
      <c r="BG197" s="46"/>
      <c r="BH197" s="34"/>
      <c r="BI197" s="34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  <c r="CN197" s="34"/>
      <c r="CO197" s="34"/>
      <c r="CP197" s="46"/>
      <c r="CQ197" s="34"/>
      <c r="CR197" s="34"/>
      <c r="CS197" s="35"/>
      <c r="CU197" s="34"/>
      <c r="CV197" s="34"/>
      <c r="CW197" s="46"/>
      <c r="CX197" s="34"/>
      <c r="CY197" s="34"/>
      <c r="CZ197" s="35"/>
      <c r="DB197" s="34"/>
      <c r="DC197" s="34"/>
      <c r="DD197" s="46"/>
      <c r="DE197" s="34"/>
      <c r="DF197" s="34"/>
      <c r="DG197" s="35"/>
    </row>
    <row r="198" spans="1:139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  <row r="199" spans="1:139" x14ac:dyDescent="0.2">
      <c r="AX199" s="34"/>
      <c r="AY199" s="34"/>
      <c r="AZ199" s="34"/>
      <c r="BA199" s="34"/>
      <c r="BB199" s="34"/>
      <c r="BC199" s="35"/>
      <c r="BS199" s="34"/>
      <c r="BT199" s="34"/>
      <c r="BU199" s="34"/>
      <c r="BV199" s="34"/>
      <c r="BW199" s="34"/>
      <c r="BX199" s="35"/>
      <c r="BY199" s="35"/>
      <c r="BZ199" s="34"/>
      <c r="CA199" s="34"/>
      <c r="CB199" s="34"/>
      <c r="CC199" s="34"/>
      <c r="CD199" s="34"/>
      <c r="CE199" s="35"/>
      <c r="CF199" s="35"/>
      <c r="CG199" s="34"/>
      <c r="CH199" s="34"/>
      <c r="CI199" s="34"/>
      <c r="CJ199" s="34"/>
      <c r="CK199" s="34"/>
      <c r="CL199" s="35"/>
    </row>
    <row r="200" spans="1:139" x14ac:dyDescent="0.2">
      <c r="AX200" s="34"/>
      <c r="AY200" s="34"/>
      <c r="AZ200" s="34"/>
      <c r="BA200" s="34"/>
      <c r="BB200" s="34"/>
      <c r="BC200" s="35"/>
      <c r="BS200" s="34"/>
      <c r="BT200" s="34"/>
      <c r="BU200" s="34"/>
      <c r="BV200" s="34"/>
      <c r="BW200" s="34"/>
      <c r="BX200" s="35"/>
      <c r="BY200" s="35"/>
      <c r="BZ200" s="34"/>
      <c r="CA200" s="34"/>
      <c r="CB200" s="34"/>
      <c r="CC200" s="34"/>
      <c r="CD200" s="34"/>
      <c r="CE200" s="35"/>
      <c r="CF200" s="35"/>
      <c r="CG200" s="34"/>
      <c r="CH200" s="34"/>
      <c r="CI200" s="34"/>
      <c r="CJ200" s="34"/>
      <c r="CK200" s="34"/>
      <c r="CL200" s="35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59999389629810485"/>
  </sheetPr>
  <dimension ref="A1:EI198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EK143" sqref="EK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6.28515625" style="120" hidden="1" customWidth="1"/>
    <col min="50" max="50" width="11.140625" style="2" hidden="1" customWidth="1"/>
    <col min="51" max="51" width="21.28515625" style="2" hidden="1" customWidth="1"/>
    <col min="52" max="52" width="15.5703125" style="2" hidden="1" customWidth="1"/>
    <col min="53" max="53" width="17.140625" style="2" hidden="1" customWidth="1"/>
    <col min="54" max="54" width="17.7109375" style="2" hidden="1" customWidth="1"/>
    <col min="55" max="55" width="17.140625" style="2" hidden="1" customWidth="1"/>
    <col min="56" max="56" width="7.140625" style="35" customWidth="1"/>
    <col min="57" max="57" width="14.42578125" style="35" customWidth="1"/>
    <col min="58" max="61" width="17" style="35" customWidth="1"/>
    <col min="62" max="62" width="19.5703125" style="35" customWidth="1"/>
    <col min="63" max="63" width="9.42578125" style="35" customWidth="1"/>
    <col min="64" max="65" width="17" style="35" customWidth="1"/>
    <col min="66" max="66" width="18.28515625" style="35" customWidth="1"/>
    <col min="67" max="69" width="17" style="35" customWidth="1"/>
    <col min="70" max="70" width="9.140625" style="2"/>
    <col min="71" max="71" width="11.140625" style="2" customWidth="1"/>
    <col min="72" max="72" width="21.28515625" style="2" customWidth="1"/>
    <col min="73" max="73" width="15.5703125" style="2" customWidth="1"/>
    <col min="74" max="74" width="17.140625" style="2" customWidth="1"/>
    <col min="75" max="75" width="17.7109375" style="2" customWidth="1"/>
    <col min="76" max="76" width="17.140625" style="2" customWidth="1"/>
    <col min="77" max="77" width="7.42578125" style="2" customWidth="1"/>
    <col min="78" max="78" width="11.140625" style="2" customWidth="1"/>
    <col min="79" max="79" width="21.28515625" style="2" customWidth="1"/>
    <col min="80" max="80" width="15.5703125" style="2" customWidth="1"/>
    <col min="81" max="81" width="17.140625" style="2" customWidth="1"/>
    <col min="82" max="82" width="17.7109375" style="2" customWidth="1"/>
    <col min="83" max="83" width="17.140625" style="2" customWidth="1"/>
    <col min="84" max="84" width="4.140625" style="2" customWidth="1"/>
    <col min="85" max="85" width="11.140625" style="2" customWidth="1"/>
    <col min="86" max="86" width="21.28515625" style="2" customWidth="1"/>
    <col min="87" max="87" width="15.5703125" style="2" customWidth="1"/>
    <col min="88" max="88" width="17.140625" style="2" customWidth="1"/>
    <col min="89" max="89" width="17.7109375" style="2" customWidth="1"/>
    <col min="90" max="90" width="17.140625" style="2" customWidth="1"/>
    <col min="91" max="92" width="9.140625" style="2"/>
    <col min="93" max="93" width="19.42578125" style="2" customWidth="1"/>
    <col min="94" max="94" width="21.7109375" style="2" customWidth="1"/>
    <col min="95" max="95" width="15.7109375" style="2" customWidth="1"/>
    <col min="96" max="96" width="13.28515625" style="2" customWidth="1"/>
    <col min="97" max="97" width="23.5703125" style="2" customWidth="1"/>
    <col min="98" max="99" width="9.140625" style="2"/>
    <col min="100" max="100" width="19.42578125" style="2" customWidth="1"/>
    <col min="101" max="101" width="21.7109375" style="2" customWidth="1"/>
    <col min="102" max="102" width="15.7109375" style="2" customWidth="1"/>
    <col min="103" max="103" width="13.28515625" style="2" customWidth="1"/>
    <col min="104" max="104" width="23.5703125" style="2" customWidth="1"/>
    <col min="105" max="106" width="9.140625" style="2"/>
    <col min="107" max="107" width="19.42578125" style="2" customWidth="1"/>
    <col min="108" max="108" width="21.7109375" style="2" customWidth="1"/>
    <col min="109" max="109" width="15.7109375" style="2" customWidth="1"/>
    <col min="110" max="110" width="13.28515625" style="2" customWidth="1"/>
    <col min="111" max="111" width="23.5703125" style="2" customWidth="1"/>
    <col min="112" max="112" width="9.140625" style="2"/>
    <col min="113" max="113" width="11.42578125" style="2" customWidth="1"/>
    <col min="114" max="114" width="14.42578125" style="2" customWidth="1"/>
    <col min="115" max="115" width="19" style="2" customWidth="1"/>
    <col min="116" max="116" width="18.7109375" style="2" customWidth="1"/>
    <col min="117" max="117" width="18" style="2" customWidth="1"/>
    <col min="118" max="118" width="27.7109375" style="2" customWidth="1"/>
    <col min="119" max="119" width="5.140625" style="2" customWidth="1"/>
    <col min="120" max="120" width="11.42578125" style="2" customWidth="1"/>
    <col min="121" max="121" width="14.42578125" style="2" customWidth="1"/>
    <col min="122" max="122" width="19" style="2" customWidth="1"/>
    <col min="123" max="123" width="18.7109375" style="2" customWidth="1"/>
    <col min="124" max="124" width="18" style="2" customWidth="1"/>
    <col min="125" max="125" width="27.7109375" style="2" customWidth="1"/>
    <col min="126" max="126" width="3.140625" style="2" customWidth="1"/>
    <col min="127" max="127" width="11.42578125" style="2" customWidth="1"/>
    <col min="128" max="128" width="14.42578125" style="2" customWidth="1"/>
    <col min="129" max="129" width="19" style="2" customWidth="1"/>
    <col min="130" max="130" width="18.7109375" style="2" customWidth="1"/>
    <col min="131" max="131" width="18" style="2" customWidth="1"/>
    <col min="132" max="132" width="27.7109375" style="2" customWidth="1"/>
    <col min="133" max="133" width="5.28515625" style="2" customWidth="1"/>
    <col min="134" max="134" width="11.42578125" style="2" customWidth="1"/>
    <col min="135" max="135" width="14.42578125" style="2" customWidth="1"/>
    <col min="136" max="136" width="19" style="2" customWidth="1"/>
    <col min="137" max="137" width="18.7109375" style="2" customWidth="1"/>
    <col min="138" max="138" width="18" style="2" customWidth="1"/>
    <col min="139" max="139" width="27.710937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4" s="41"/>
      <c r="B4" s="41"/>
      <c r="C4" s="41"/>
      <c r="D4" s="41"/>
      <c r="E4" s="41"/>
      <c r="F4" s="22"/>
      <c r="G4" s="215"/>
      <c r="H4" s="41"/>
      <c r="I4" s="41"/>
      <c r="J4" s="41"/>
      <c r="K4" s="41"/>
      <c r="L4" s="41"/>
      <c r="M4" s="22"/>
      <c r="O4" s="41"/>
      <c r="P4" s="41"/>
      <c r="Q4" s="41"/>
      <c r="R4" s="41"/>
      <c r="S4" s="41"/>
      <c r="T4" s="22"/>
      <c r="U4" s="215"/>
      <c r="V4" s="41"/>
      <c r="W4" s="41"/>
      <c r="X4" s="41"/>
      <c r="Y4" s="41"/>
      <c r="Z4" s="41"/>
      <c r="AA4" s="22"/>
      <c r="AB4" s="215"/>
      <c r="AC4" s="41"/>
      <c r="AD4" s="41"/>
      <c r="AE4" s="41"/>
      <c r="AF4" s="41"/>
      <c r="AG4" s="41"/>
      <c r="AH4" s="22"/>
      <c r="AJ4" s="41"/>
      <c r="AK4" s="41"/>
      <c r="AL4" s="41"/>
      <c r="AM4" s="41"/>
      <c r="AN4" s="41"/>
      <c r="AO4" s="22"/>
      <c r="AQ4" s="41"/>
      <c r="AR4" s="41"/>
      <c r="AS4" s="41"/>
      <c r="AT4" s="41"/>
      <c r="AU4" s="41"/>
      <c r="AV4" s="22"/>
      <c r="AW4" s="159"/>
      <c r="AX4" s="41"/>
      <c r="AY4" s="41"/>
      <c r="AZ4" s="41"/>
      <c r="BA4" s="41"/>
      <c r="BB4" s="41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S4" s="41"/>
      <c r="BT4" s="41"/>
      <c r="BU4" s="41"/>
      <c r="BV4" s="41"/>
      <c r="BW4" s="41"/>
      <c r="BX4" s="22"/>
      <c r="BY4" s="22"/>
      <c r="BZ4" s="41"/>
      <c r="CA4" s="41"/>
      <c r="CB4" s="41"/>
      <c r="CC4" s="41"/>
      <c r="CD4" s="41"/>
      <c r="CE4" s="22"/>
      <c r="CF4" s="22"/>
      <c r="CG4" s="41"/>
      <c r="CH4" s="41"/>
      <c r="CI4" s="41"/>
      <c r="CJ4" s="41"/>
      <c r="CK4" s="41"/>
      <c r="CL4" s="22"/>
    </row>
    <row r="5" spans="1:139" ht="15.75" x14ac:dyDescent="0.25">
      <c r="A5" s="1185"/>
      <c r="B5" s="1186"/>
      <c r="C5" s="1186"/>
      <c r="D5" s="1187"/>
      <c r="E5" s="1187"/>
      <c r="F5" s="1188"/>
      <c r="G5" s="1188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30.75" customHeight="1" x14ac:dyDescent="0.2">
      <c r="A6" s="1078" t="s">
        <v>769</v>
      </c>
      <c r="B6" s="1079"/>
      <c r="C6" s="1079"/>
      <c r="D6" s="1079"/>
      <c r="E6" s="1079"/>
      <c r="F6" s="1079"/>
      <c r="G6" s="215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215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978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989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x14ac:dyDescent="0.2">
      <c r="A7" s="214" t="s">
        <v>176</v>
      </c>
      <c r="B7" s="214"/>
      <c r="C7" s="214"/>
      <c r="D7" s="214"/>
      <c r="E7" s="214"/>
      <c r="F7" s="214"/>
      <c r="G7" s="215"/>
      <c r="H7" s="214" t="s">
        <v>176</v>
      </c>
      <c r="I7" s="214"/>
      <c r="J7" s="214"/>
      <c r="K7" s="214"/>
      <c r="L7" s="214"/>
      <c r="M7" s="214"/>
      <c r="O7" s="214" t="s">
        <v>176</v>
      </c>
      <c r="P7" s="214"/>
      <c r="Q7" s="214"/>
      <c r="R7" s="214"/>
      <c r="S7" s="214"/>
      <c r="T7" s="214"/>
      <c r="U7" s="215"/>
      <c r="V7" s="214" t="s">
        <v>176</v>
      </c>
      <c r="W7" s="214"/>
      <c r="X7" s="214"/>
      <c r="Y7" s="214"/>
      <c r="Z7" s="214"/>
      <c r="AA7" s="214"/>
      <c r="AB7" s="215"/>
      <c r="AC7" s="214" t="s">
        <v>176</v>
      </c>
      <c r="AD7" s="214"/>
      <c r="AE7" s="214"/>
      <c r="AF7" s="214"/>
      <c r="AG7" s="214"/>
      <c r="AH7" s="214"/>
      <c r="AJ7" s="214" t="s">
        <v>176</v>
      </c>
      <c r="AK7" s="214"/>
      <c r="AL7" s="214"/>
      <c r="AM7" s="214"/>
      <c r="AN7" s="214"/>
      <c r="AO7" s="214"/>
      <c r="AQ7" s="214" t="s">
        <v>176</v>
      </c>
      <c r="AR7" s="214"/>
      <c r="AS7" s="214"/>
      <c r="AT7" s="214"/>
      <c r="AU7" s="214"/>
      <c r="AV7" s="214"/>
      <c r="AW7" s="117"/>
      <c r="AX7" s="214" t="s">
        <v>176</v>
      </c>
      <c r="AY7" s="214"/>
      <c r="AZ7" s="214"/>
      <c r="BA7" s="214"/>
      <c r="BB7" s="214"/>
      <c r="BC7" s="214"/>
      <c r="BD7" s="214"/>
      <c r="BE7" s="214" t="s">
        <v>176</v>
      </c>
      <c r="BF7" s="214"/>
      <c r="BG7" s="214"/>
      <c r="BH7" s="214"/>
      <c r="BI7" s="214"/>
      <c r="BJ7" s="214"/>
      <c r="BK7" s="214"/>
      <c r="BL7" s="214" t="s">
        <v>176</v>
      </c>
      <c r="BM7" s="214"/>
      <c r="BN7" s="214"/>
      <c r="BO7" s="214"/>
      <c r="BP7" s="214"/>
      <c r="BQ7" s="214"/>
      <c r="BS7" s="214" t="s">
        <v>176</v>
      </c>
      <c r="BT7" s="214"/>
      <c r="BU7" s="214"/>
      <c r="BV7" s="214"/>
      <c r="BW7" s="214"/>
      <c r="BX7" s="214"/>
      <c r="BY7" s="214"/>
      <c r="BZ7" s="214" t="s">
        <v>176</v>
      </c>
      <c r="CA7" s="214"/>
      <c r="CB7" s="214"/>
      <c r="CC7" s="214"/>
      <c r="CD7" s="214"/>
      <c r="CE7" s="214"/>
      <c r="CF7" s="214"/>
      <c r="CG7" s="214" t="s">
        <v>176</v>
      </c>
      <c r="CH7" s="214"/>
      <c r="CI7" s="214"/>
      <c r="CJ7" s="214"/>
      <c r="CK7" s="214"/>
      <c r="CL7" s="214"/>
      <c r="CN7" s="214" t="s">
        <v>176</v>
      </c>
      <c r="CO7" s="214"/>
      <c r="CP7" s="214"/>
      <c r="CQ7" s="214"/>
      <c r="CR7" s="214"/>
      <c r="CS7" s="214"/>
      <c r="CU7" s="214" t="s">
        <v>176</v>
      </c>
      <c r="CV7" s="214"/>
      <c r="CW7" s="214"/>
      <c r="CX7" s="214"/>
      <c r="CY7" s="214"/>
      <c r="CZ7" s="214"/>
      <c r="DB7" s="214" t="s">
        <v>176</v>
      </c>
      <c r="DC7" s="214"/>
      <c r="DD7" s="214"/>
      <c r="DE7" s="214"/>
      <c r="DF7" s="214"/>
      <c r="DG7" s="214"/>
      <c r="DI7" s="214" t="s">
        <v>176</v>
      </c>
      <c r="DJ7" s="214"/>
      <c r="DK7" s="214"/>
      <c r="DL7" s="214"/>
      <c r="DM7" s="214"/>
      <c r="DN7" s="214"/>
      <c r="DO7" s="214"/>
      <c r="DP7" s="214" t="s">
        <v>176</v>
      </c>
      <c r="DQ7" s="214"/>
      <c r="DR7" s="214"/>
      <c r="DS7" s="214"/>
      <c r="DT7" s="214"/>
      <c r="DU7" s="214"/>
      <c r="DV7" s="214"/>
      <c r="DW7" s="214" t="s">
        <v>176</v>
      </c>
      <c r="DX7" s="214"/>
      <c r="DY7" s="214"/>
      <c r="DZ7" s="214"/>
      <c r="EA7" s="214"/>
      <c r="EB7" s="214"/>
      <c r="ED7" s="214" t="s">
        <v>176</v>
      </c>
      <c r="EE7" s="214"/>
      <c r="EF7" s="214"/>
      <c r="EG7" s="214"/>
      <c r="EH7" s="214"/>
      <c r="EI7" s="214"/>
    </row>
    <row r="8" spans="1:139" x14ac:dyDescent="0.2">
      <c r="A8" s="41"/>
      <c r="B8" s="41"/>
      <c r="C8" s="41"/>
      <c r="D8" s="41"/>
      <c r="E8" s="41"/>
      <c r="F8" s="22"/>
      <c r="G8" s="215"/>
      <c r="H8" s="41"/>
      <c r="I8" s="41"/>
      <c r="J8" s="41"/>
      <c r="K8" s="41"/>
      <c r="L8" s="41"/>
      <c r="M8" s="22"/>
      <c r="O8" s="41"/>
      <c r="P8" s="41"/>
      <c r="Q8" s="41"/>
      <c r="R8" s="41"/>
      <c r="S8" s="41"/>
      <c r="T8" s="22"/>
      <c r="U8" s="215"/>
      <c r="V8" s="41"/>
      <c r="W8" s="41"/>
      <c r="X8" s="41"/>
      <c r="Y8" s="41"/>
      <c r="Z8" s="41"/>
      <c r="AA8" s="22"/>
      <c r="AB8" s="215"/>
      <c r="AC8" s="41"/>
      <c r="AD8" s="41"/>
      <c r="AE8" s="41"/>
      <c r="AF8" s="41"/>
      <c r="AG8" s="41"/>
      <c r="AH8" s="22"/>
      <c r="AJ8" s="41"/>
      <c r="AK8" s="41"/>
      <c r="AL8" s="41"/>
      <c r="AM8" s="41"/>
      <c r="AN8" s="41"/>
      <c r="AO8" s="22"/>
      <c r="AQ8" s="41"/>
      <c r="AR8" s="41"/>
      <c r="AS8" s="41"/>
      <c r="AT8" s="41"/>
      <c r="AU8" s="41"/>
      <c r="AV8" s="22"/>
      <c r="AW8" s="159"/>
      <c r="AX8" s="41"/>
      <c r="AY8" s="41"/>
      <c r="AZ8" s="41"/>
      <c r="BA8" s="41"/>
      <c r="BB8" s="41"/>
      <c r="BC8" s="22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15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15"/>
      <c r="V9" s="176"/>
      <c r="W9" s="179" t="s">
        <v>49</v>
      </c>
      <c r="X9" s="1059" t="s">
        <v>768</v>
      </c>
      <c r="Y9" s="1059"/>
      <c r="Z9" s="1059"/>
      <c r="AA9" s="1059"/>
      <c r="AB9" s="21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176"/>
      <c r="BT9" s="179" t="s">
        <v>49</v>
      </c>
      <c r="BU9" s="1059" t="s">
        <v>768</v>
      </c>
      <c r="BV9" s="1059"/>
      <c r="BW9" s="1059"/>
      <c r="BX9" s="1059"/>
      <c r="BY9" s="145"/>
      <c r="BZ9" s="176"/>
      <c r="CA9" s="179" t="s">
        <v>49</v>
      </c>
      <c r="CB9" s="1059" t="s">
        <v>768</v>
      </c>
      <c r="CC9" s="1059"/>
      <c r="CD9" s="1059"/>
      <c r="CE9" s="1059"/>
      <c r="CF9" s="145"/>
      <c r="CG9" s="176"/>
      <c r="CH9" s="179" t="s">
        <v>49</v>
      </c>
      <c r="CI9" s="1059" t="s">
        <v>768</v>
      </c>
      <c r="CJ9" s="1059"/>
      <c r="CK9" s="1059"/>
      <c r="CL9" s="1059"/>
      <c r="CN9" s="176"/>
      <c r="CO9" s="179" t="s">
        <v>49</v>
      </c>
      <c r="CP9" s="1059" t="s">
        <v>768</v>
      </c>
      <c r="CQ9" s="1059"/>
      <c r="CR9" s="1059"/>
      <c r="CS9" s="1059"/>
      <c r="CU9" s="176"/>
      <c r="CV9" s="179" t="s">
        <v>49</v>
      </c>
      <c r="CW9" s="1059" t="s">
        <v>768</v>
      </c>
      <c r="CX9" s="1059"/>
      <c r="CY9" s="1059"/>
      <c r="CZ9" s="1059"/>
      <c r="DB9" s="176"/>
      <c r="DC9" s="179" t="s">
        <v>49</v>
      </c>
      <c r="DD9" s="1059" t="s">
        <v>768</v>
      </c>
      <c r="DE9" s="1059"/>
      <c r="DF9" s="1059"/>
      <c r="DG9" s="1059"/>
      <c r="DI9" s="176"/>
      <c r="DJ9" s="179" t="s">
        <v>49</v>
      </c>
      <c r="DK9" s="1059" t="s">
        <v>768</v>
      </c>
      <c r="DL9" s="1059"/>
      <c r="DM9" s="1059"/>
      <c r="DN9" s="1059"/>
      <c r="DO9" s="145"/>
      <c r="DP9" s="176"/>
      <c r="DQ9" s="179" t="s">
        <v>49</v>
      </c>
      <c r="DR9" s="1059" t="s">
        <v>768</v>
      </c>
      <c r="DS9" s="1059"/>
      <c r="DT9" s="1059"/>
      <c r="DU9" s="1059"/>
      <c r="DV9" s="145"/>
      <c r="DW9" s="176"/>
      <c r="DX9" s="179" t="s">
        <v>49</v>
      </c>
      <c r="DY9" s="1059" t="s">
        <v>768</v>
      </c>
      <c r="DZ9" s="1059"/>
      <c r="EA9" s="1059"/>
      <c r="EB9" s="1059"/>
      <c r="ED9" s="176"/>
      <c r="EE9" s="179" t="s">
        <v>49</v>
      </c>
      <c r="EF9" s="1059" t="s">
        <v>768</v>
      </c>
      <c r="EG9" s="1059"/>
      <c r="EH9" s="1059"/>
      <c r="EI9" s="1059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15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15"/>
      <c r="V10" s="176"/>
      <c r="W10" s="179" t="s">
        <v>50</v>
      </c>
      <c r="X10" s="1168" t="s">
        <v>820</v>
      </c>
      <c r="Y10" s="1168"/>
      <c r="Z10" s="1168"/>
      <c r="AA10" s="1168"/>
      <c r="AB10" s="215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176"/>
      <c r="BT10" s="179" t="s">
        <v>50</v>
      </c>
      <c r="BU10" s="1168" t="s">
        <v>820</v>
      </c>
      <c r="BV10" s="1168"/>
      <c r="BW10" s="1168"/>
      <c r="BX10" s="1168"/>
      <c r="BY10" s="156"/>
      <c r="BZ10" s="176"/>
      <c r="CA10" s="179" t="s">
        <v>50</v>
      </c>
      <c r="CB10" s="1168" t="s">
        <v>820</v>
      </c>
      <c r="CC10" s="1168"/>
      <c r="CD10" s="1168"/>
      <c r="CE10" s="1168"/>
      <c r="CF10" s="156"/>
      <c r="CG10" s="176"/>
      <c r="CH10" s="179" t="s">
        <v>50</v>
      </c>
      <c r="CI10" s="1168" t="s">
        <v>820</v>
      </c>
      <c r="CJ10" s="1168"/>
      <c r="CK10" s="1168"/>
      <c r="CL10" s="1168"/>
      <c r="CN10" s="176"/>
      <c r="CO10" s="179" t="s">
        <v>50</v>
      </c>
      <c r="CP10" s="1168" t="s">
        <v>820</v>
      </c>
      <c r="CQ10" s="1168"/>
      <c r="CR10" s="1168"/>
      <c r="CS10" s="1168"/>
      <c r="CU10" s="176"/>
      <c r="CV10" s="179" t="s">
        <v>50</v>
      </c>
      <c r="CW10" s="1168" t="s">
        <v>820</v>
      </c>
      <c r="CX10" s="1168"/>
      <c r="CY10" s="1168"/>
      <c r="CZ10" s="1168"/>
      <c r="DB10" s="176"/>
      <c r="DC10" s="179" t="s">
        <v>50</v>
      </c>
      <c r="DD10" s="1168" t="s">
        <v>820</v>
      </c>
      <c r="DE10" s="1168"/>
      <c r="DF10" s="1168"/>
      <c r="DG10" s="1168"/>
      <c r="DI10" s="176"/>
      <c r="DJ10" s="179" t="s">
        <v>50</v>
      </c>
      <c r="DK10" s="1168" t="s">
        <v>820</v>
      </c>
      <c r="DL10" s="1168"/>
      <c r="DM10" s="1168"/>
      <c r="DN10" s="1168"/>
      <c r="DO10" s="156"/>
      <c r="DP10" s="176"/>
      <c r="DQ10" s="179" t="s">
        <v>50</v>
      </c>
      <c r="DR10" s="1168" t="s">
        <v>820</v>
      </c>
      <c r="DS10" s="1168"/>
      <c r="DT10" s="1168"/>
      <c r="DU10" s="1168"/>
      <c r="DV10" s="156"/>
      <c r="DW10" s="176"/>
      <c r="DX10" s="179" t="s">
        <v>50</v>
      </c>
      <c r="DY10" s="1168" t="s">
        <v>820</v>
      </c>
      <c r="DZ10" s="1168"/>
      <c r="EA10" s="1168"/>
      <c r="EB10" s="1168"/>
      <c r="ED10" s="176"/>
      <c r="EE10" s="179" t="s">
        <v>50</v>
      </c>
      <c r="EF10" s="1168" t="s">
        <v>820</v>
      </c>
      <c r="EG10" s="1168"/>
      <c r="EH10" s="1168"/>
      <c r="EI10" s="1168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15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15"/>
      <c r="V11" s="176"/>
      <c r="W11" s="179" t="s">
        <v>0</v>
      </c>
      <c r="X11" s="1168" t="s">
        <v>821</v>
      </c>
      <c r="Y11" s="1168"/>
      <c r="Z11" s="1168"/>
      <c r="AA11" s="1168"/>
      <c r="AB11" s="215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176"/>
      <c r="BT11" s="179" t="s">
        <v>0</v>
      </c>
      <c r="BU11" s="1168" t="s">
        <v>821</v>
      </c>
      <c r="BV11" s="1168"/>
      <c r="BW11" s="1168"/>
      <c r="BX11" s="1168"/>
      <c r="BY11" s="156"/>
      <c r="BZ11" s="176"/>
      <c r="CA11" s="179" t="s">
        <v>0</v>
      </c>
      <c r="CB11" s="1168" t="s">
        <v>821</v>
      </c>
      <c r="CC11" s="1168"/>
      <c r="CD11" s="1168"/>
      <c r="CE11" s="1168"/>
      <c r="CF11" s="156"/>
      <c r="CG11" s="176"/>
      <c r="CH11" s="179" t="s">
        <v>0</v>
      </c>
      <c r="CI11" s="1168" t="s">
        <v>821</v>
      </c>
      <c r="CJ11" s="1168"/>
      <c r="CK11" s="1168"/>
      <c r="CL11" s="1168"/>
      <c r="CN11" s="176"/>
      <c r="CO11" s="179" t="s">
        <v>0</v>
      </c>
      <c r="CP11" s="1168" t="s">
        <v>821</v>
      </c>
      <c r="CQ11" s="1168"/>
      <c r="CR11" s="1168"/>
      <c r="CS11" s="1168"/>
      <c r="CU11" s="176"/>
      <c r="CV11" s="179" t="s">
        <v>0</v>
      </c>
      <c r="CW11" s="1168" t="s">
        <v>821</v>
      </c>
      <c r="CX11" s="1168"/>
      <c r="CY11" s="1168"/>
      <c r="CZ11" s="1168"/>
      <c r="DB11" s="176"/>
      <c r="DC11" s="179" t="s">
        <v>0</v>
      </c>
      <c r="DD11" s="1168" t="s">
        <v>821</v>
      </c>
      <c r="DE11" s="1168"/>
      <c r="DF11" s="1168"/>
      <c r="DG11" s="1168"/>
      <c r="DI11" s="176"/>
      <c r="DJ11" s="179" t="s">
        <v>0</v>
      </c>
      <c r="DK11" s="1168" t="s">
        <v>821</v>
      </c>
      <c r="DL11" s="1168"/>
      <c r="DM11" s="1168"/>
      <c r="DN11" s="1168"/>
      <c r="DO11" s="156"/>
      <c r="DP11" s="176"/>
      <c r="DQ11" s="179" t="s">
        <v>0</v>
      </c>
      <c r="DR11" s="1168" t="s">
        <v>821</v>
      </c>
      <c r="DS11" s="1168"/>
      <c r="DT11" s="1168"/>
      <c r="DU11" s="1168"/>
      <c r="DV11" s="156"/>
      <c r="DW11" s="176"/>
      <c r="DX11" s="179" t="s">
        <v>0</v>
      </c>
      <c r="DY11" s="1168" t="s">
        <v>821</v>
      </c>
      <c r="DZ11" s="1168"/>
      <c r="EA11" s="1168"/>
      <c r="EB11" s="1168"/>
      <c r="ED11" s="176"/>
      <c r="EE11" s="179" t="s">
        <v>0</v>
      </c>
      <c r="EF11" s="1168" t="s">
        <v>821</v>
      </c>
      <c r="EG11" s="1168"/>
      <c r="EH11" s="1168"/>
      <c r="EI11" s="1168"/>
    </row>
    <row r="12" spans="1:139" x14ac:dyDescent="0.2">
      <c r="A12" s="176"/>
      <c r="B12" s="176"/>
      <c r="C12" s="176"/>
      <c r="D12" s="176"/>
      <c r="E12" s="176"/>
      <c r="F12" s="159"/>
      <c r="G12" s="215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15"/>
      <c r="V12" s="176"/>
      <c r="W12" s="176"/>
      <c r="X12" s="176"/>
      <c r="Y12" s="176"/>
      <c r="Z12" s="176"/>
      <c r="AA12" s="159"/>
      <c r="AB12" s="215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176"/>
      <c r="BT12" s="176"/>
      <c r="BU12" s="176"/>
      <c r="BV12" s="176"/>
      <c r="BW12" s="176"/>
      <c r="BX12" s="159"/>
      <c r="BY12" s="159"/>
      <c r="BZ12" s="176"/>
      <c r="CA12" s="176"/>
      <c r="CB12" s="176"/>
      <c r="CC12" s="176"/>
      <c r="CD12" s="176"/>
      <c r="CE12" s="159"/>
      <c r="CF12" s="159"/>
      <c r="CG12" s="176"/>
      <c r="CH12" s="176"/>
      <c r="CI12" s="176"/>
      <c r="CJ12" s="176"/>
      <c r="CK12" s="176"/>
      <c r="CL12" s="159"/>
      <c r="CN12" s="176"/>
      <c r="CO12" s="176"/>
      <c r="CP12" s="176"/>
      <c r="CQ12" s="176"/>
      <c r="CR12" s="176"/>
      <c r="CS12" s="159"/>
      <c r="CU12" s="176"/>
      <c r="CV12" s="176"/>
      <c r="CW12" s="176"/>
      <c r="CX12" s="176"/>
      <c r="CY12" s="176"/>
      <c r="CZ12" s="159"/>
      <c r="DB12" s="176"/>
      <c r="DC12" s="176"/>
      <c r="DD12" s="176"/>
      <c r="DE12" s="176"/>
      <c r="DF12" s="176"/>
      <c r="DG12" s="159"/>
      <c r="DI12" s="176"/>
      <c r="DJ12" s="176"/>
      <c r="DK12" s="176"/>
      <c r="DL12" s="176"/>
      <c r="DM12" s="176"/>
      <c r="DN12" s="159"/>
      <c r="DO12" s="159"/>
      <c r="DP12" s="176"/>
      <c r="DQ12" s="176"/>
      <c r="DR12" s="176"/>
      <c r="DS12" s="176"/>
      <c r="DT12" s="176"/>
      <c r="DU12" s="159"/>
      <c r="DV12" s="159"/>
      <c r="DW12" s="176"/>
      <c r="DX12" s="176"/>
      <c r="DY12" s="176"/>
      <c r="DZ12" s="176"/>
      <c r="EA12" s="176"/>
      <c r="EB12" s="159"/>
      <c r="ED12" s="176"/>
      <c r="EE12" s="176"/>
      <c r="EF12" s="176"/>
      <c r="EG12" s="176"/>
      <c r="EH12" s="176"/>
      <c r="EI12" s="159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15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15"/>
      <c r="V13" s="1016" t="s">
        <v>1</v>
      </c>
      <c r="W13" s="1016"/>
      <c r="X13" s="1016"/>
      <c r="Y13" s="1016"/>
      <c r="Z13" s="1016"/>
      <c r="AA13" s="1016"/>
      <c r="AB13" s="215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1016" t="s">
        <v>1</v>
      </c>
      <c r="BT13" s="1016"/>
      <c r="BU13" s="1016"/>
      <c r="BV13" s="1016"/>
      <c r="BW13" s="1016"/>
      <c r="BX13" s="1016"/>
      <c r="BY13" s="178"/>
      <c r="BZ13" s="1016" t="s">
        <v>1</v>
      </c>
      <c r="CA13" s="1016"/>
      <c r="CB13" s="1016"/>
      <c r="CC13" s="1016"/>
      <c r="CD13" s="1016"/>
      <c r="CE13" s="1016"/>
      <c r="CF13" s="178"/>
      <c r="CG13" s="1016" t="s">
        <v>1</v>
      </c>
      <c r="CH13" s="1016"/>
      <c r="CI13" s="1016"/>
      <c r="CJ13" s="1016"/>
      <c r="CK13" s="1016"/>
      <c r="CL13" s="1016"/>
      <c r="CN13" s="1016" t="s">
        <v>1</v>
      </c>
      <c r="CO13" s="1016"/>
      <c r="CP13" s="1016"/>
      <c r="CQ13" s="1016"/>
      <c r="CR13" s="1016"/>
      <c r="CS13" s="1016"/>
      <c r="CU13" s="1016" t="s">
        <v>1</v>
      </c>
      <c r="CV13" s="1016"/>
      <c r="CW13" s="1016"/>
      <c r="CX13" s="1016"/>
      <c r="CY13" s="1016"/>
      <c r="CZ13" s="1016"/>
      <c r="DB13" s="1016" t="s">
        <v>1</v>
      </c>
      <c r="DC13" s="1016"/>
      <c r="DD13" s="1016"/>
      <c r="DE13" s="1016"/>
      <c r="DF13" s="1016"/>
      <c r="DG13" s="1016"/>
      <c r="DI13" s="1016" t="s">
        <v>1</v>
      </c>
      <c r="DJ13" s="1016"/>
      <c r="DK13" s="1016"/>
      <c r="DL13" s="1016"/>
      <c r="DM13" s="1016"/>
      <c r="DN13" s="1016"/>
      <c r="DO13" s="178"/>
      <c r="DP13" s="1016" t="s">
        <v>1</v>
      </c>
      <c r="DQ13" s="1016"/>
      <c r="DR13" s="1016"/>
      <c r="DS13" s="1016"/>
      <c r="DT13" s="1016"/>
      <c r="DU13" s="1016"/>
      <c r="DV13" s="178"/>
      <c r="DW13" s="1016" t="s">
        <v>1</v>
      </c>
      <c r="DX13" s="1016"/>
      <c r="DY13" s="1016"/>
      <c r="DZ13" s="1016"/>
      <c r="EA13" s="1016"/>
      <c r="EB13" s="1016"/>
      <c r="ED13" s="1016" t="s">
        <v>1</v>
      </c>
      <c r="EE13" s="1016"/>
      <c r="EF13" s="1016"/>
      <c r="EG13" s="1016"/>
      <c r="EH13" s="1016"/>
      <c r="EI13" s="1016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15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15"/>
      <c r="V14" s="155" t="s">
        <v>22</v>
      </c>
      <c r="W14" s="165" t="s">
        <v>2</v>
      </c>
      <c r="X14" s="166"/>
      <c r="Y14" s="166"/>
      <c r="Z14" s="166"/>
      <c r="AA14" s="183"/>
      <c r="AB14" s="215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55" t="s">
        <v>22</v>
      </c>
      <c r="BT14" s="165" t="s">
        <v>2</v>
      </c>
      <c r="BU14" s="166"/>
      <c r="BV14" s="166"/>
      <c r="BW14" s="166"/>
      <c r="BX14" s="183"/>
      <c r="BY14" s="201"/>
      <c r="BZ14" s="155" t="s">
        <v>22</v>
      </c>
      <c r="CA14" s="165" t="s">
        <v>2</v>
      </c>
      <c r="CB14" s="166"/>
      <c r="CC14" s="166"/>
      <c r="CD14" s="166"/>
      <c r="CE14" s="183"/>
      <c r="CF14" s="201"/>
      <c r="CG14" s="155" t="s">
        <v>22</v>
      </c>
      <c r="CH14" s="165" t="s">
        <v>2</v>
      </c>
      <c r="CI14" s="166"/>
      <c r="CJ14" s="166"/>
      <c r="CK14" s="166"/>
      <c r="CL14" s="183"/>
      <c r="CN14" s="155" t="s">
        <v>22</v>
      </c>
      <c r="CO14" s="165" t="s">
        <v>2</v>
      </c>
      <c r="CP14" s="166"/>
      <c r="CQ14" s="166"/>
      <c r="CR14" s="166"/>
      <c r="CS14" s="183"/>
      <c r="CU14" s="155" t="s">
        <v>22</v>
      </c>
      <c r="CV14" s="165" t="s">
        <v>2</v>
      </c>
      <c r="CW14" s="166"/>
      <c r="CX14" s="166"/>
      <c r="CY14" s="166"/>
      <c r="CZ14" s="183"/>
      <c r="DB14" s="155" t="s">
        <v>22</v>
      </c>
      <c r="DC14" s="165" t="s">
        <v>2</v>
      </c>
      <c r="DD14" s="166"/>
      <c r="DE14" s="166"/>
      <c r="DF14" s="166"/>
      <c r="DG14" s="183"/>
      <c r="DI14" s="155" t="s">
        <v>22</v>
      </c>
      <c r="DJ14" s="165" t="s">
        <v>2</v>
      </c>
      <c r="DK14" s="166"/>
      <c r="DL14" s="166"/>
      <c r="DM14" s="166"/>
      <c r="DN14" s="183"/>
      <c r="DO14" s="201"/>
      <c r="DP14" s="155" t="s">
        <v>22</v>
      </c>
      <c r="DQ14" s="165" t="s">
        <v>2</v>
      </c>
      <c r="DR14" s="166"/>
      <c r="DS14" s="166"/>
      <c r="DT14" s="166"/>
      <c r="DU14" s="183"/>
      <c r="DV14" s="201"/>
      <c r="DW14" s="155" t="s">
        <v>22</v>
      </c>
      <c r="DX14" s="165" t="s">
        <v>2</v>
      </c>
      <c r="DY14" s="166"/>
      <c r="DZ14" s="166"/>
      <c r="EA14" s="166"/>
      <c r="EB14" s="183"/>
      <c r="ED14" s="155" t="s">
        <v>22</v>
      </c>
      <c r="EE14" s="165" t="s">
        <v>2</v>
      </c>
      <c r="EF14" s="166"/>
      <c r="EG14" s="166"/>
      <c r="EH14" s="166"/>
      <c r="EI14" s="183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15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15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15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55" t="s">
        <v>23</v>
      </c>
      <c r="BT15" s="184" t="s">
        <v>3</v>
      </c>
      <c r="BU15" s="185"/>
      <c r="BV15" s="185"/>
      <c r="BW15" s="185"/>
      <c r="BX15" s="155" t="s">
        <v>174</v>
      </c>
      <c r="BY15" s="156"/>
      <c r="BZ15" s="155" t="s">
        <v>23</v>
      </c>
      <c r="CA15" s="184" t="s">
        <v>3</v>
      </c>
      <c r="CB15" s="185"/>
      <c r="CC15" s="185"/>
      <c r="CD15" s="185"/>
      <c r="CE15" s="155" t="s">
        <v>174</v>
      </c>
      <c r="CF15" s="156"/>
      <c r="CG15" s="155" t="s">
        <v>23</v>
      </c>
      <c r="CH15" s="184" t="s">
        <v>3</v>
      </c>
      <c r="CI15" s="185"/>
      <c r="CJ15" s="185"/>
      <c r="CK15" s="185"/>
      <c r="CL15" s="155" t="s">
        <v>174</v>
      </c>
      <c r="CN15" s="155" t="s">
        <v>23</v>
      </c>
      <c r="CO15" s="184" t="s">
        <v>3</v>
      </c>
      <c r="CP15" s="185"/>
      <c r="CQ15" s="185"/>
      <c r="CR15" s="185"/>
      <c r="CS15" s="155" t="s">
        <v>174</v>
      </c>
      <c r="CU15" s="155" t="s">
        <v>23</v>
      </c>
      <c r="CV15" s="184" t="s">
        <v>3</v>
      </c>
      <c r="CW15" s="185"/>
      <c r="CX15" s="185"/>
      <c r="CY15" s="185"/>
      <c r="CZ15" s="155" t="s">
        <v>174</v>
      </c>
      <c r="DB15" s="155" t="s">
        <v>23</v>
      </c>
      <c r="DC15" s="184" t="s">
        <v>3</v>
      </c>
      <c r="DD15" s="185"/>
      <c r="DE15" s="185"/>
      <c r="DF15" s="185"/>
      <c r="DG15" s="155" t="s">
        <v>174</v>
      </c>
      <c r="DI15" s="155" t="s">
        <v>23</v>
      </c>
      <c r="DJ15" s="184" t="s">
        <v>3</v>
      </c>
      <c r="DK15" s="185"/>
      <c r="DL15" s="185"/>
      <c r="DM15" s="185"/>
      <c r="DN15" s="155" t="s">
        <v>174</v>
      </c>
      <c r="DO15" s="156"/>
      <c r="DP15" s="155" t="s">
        <v>23</v>
      </c>
      <c r="DQ15" s="184" t="s">
        <v>3</v>
      </c>
      <c r="DR15" s="185"/>
      <c r="DS15" s="185"/>
      <c r="DT15" s="185"/>
      <c r="DU15" s="155" t="s">
        <v>174</v>
      </c>
      <c r="DV15" s="156"/>
      <c r="DW15" s="155" t="s">
        <v>23</v>
      </c>
      <c r="DX15" s="184" t="s">
        <v>3</v>
      </c>
      <c r="DY15" s="185"/>
      <c r="DZ15" s="185"/>
      <c r="EA15" s="185"/>
      <c r="EB15" s="155" t="s">
        <v>174</v>
      </c>
      <c r="ED15" s="155" t="s">
        <v>23</v>
      </c>
      <c r="EE15" s="184" t="s">
        <v>3</v>
      </c>
      <c r="EF15" s="185"/>
      <c r="EG15" s="185"/>
      <c r="EH15" s="185"/>
      <c r="EI15" s="155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4" t="s">
        <v>822</v>
      </c>
      <c r="G16" s="215"/>
      <c r="H16" s="163" t="s">
        <v>24</v>
      </c>
      <c r="I16" s="186" t="s">
        <v>101</v>
      </c>
      <c r="J16" s="187"/>
      <c r="K16" s="187"/>
      <c r="L16" s="188"/>
      <c r="M16" s="324" t="s">
        <v>843</v>
      </c>
      <c r="O16" s="163" t="s">
        <v>24</v>
      </c>
      <c r="P16" s="186" t="s">
        <v>101</v>
      </c>
      <c r="Q16" s="187"/>
      <c r="R16" s="187"/>
      <c r="S16" s="188"/>
      <c r="T16" s="324" t="s">
        <v>843</v>
      </c>
      <c r="U16" s="215"/>
      <c r="V16" s="163" t="s">
        <v>24</v>
      </c>
      <c r="W16" s="186" t="s">
        <v>101</v>
      </c>
      <c r="X16" s="187"/>
      <c r="Y16" s="187"/>
      <c r="Z16" s="188"/>
      <c r="AA16" s="324" t="s">
        <v>843</v>
      </c>
      <c r="AB16" s="215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163" t="s">
        <v>24</v>
      </c>
      <c r="BT16" s="186" t="s">
        <v>101</v>
      </c>
      <c r="BU16" s="187"/>
      <c r="BV16" s="187"/>
      <c r="BW16" s="188"/>
      <c r="BX16" s="320" t="s">
        <v>879</v>
      </c>
      <c r="BY16" s="426"/>
      <c r="BZ16" s="163" t="s">
        <v>24</v>
      </c>
      <c r="CA16" s="186" t="s">
        <v>101</v>
      </c>
      <c r="CB16" s="187"/>
      <c r="CC16" s="187"/>
      <c r="CD16" s="188"/>
      <c r="CE16" s="320" t="s">
        <v>879</v>
      </c>
      <c r="CF16" s="426"/>
      <c r="CG16" s="163" t="s">
        <v>24</v>
      </c>
      <c r="CH16" s="186" t="s">
        <v>101</v>
      </c>
      <c r="CI16" s="187"/>
      <c r="CJ16" s="187"/>
      <c r="CK16" s="188"/>
      <c r="CL16" s="320" t="s">
        <v>879</v>
      </c>
      <c r="CN16" s="163" t="s">
        <v>24</v>
      </c>
      <c r="CO16" s="186" t="s">
        <v>101</v>
      </c>
      <c r="CP16" s="187"/>
      <c r="CQ16" s="187"/>
      <c r="CR16" s="188"/>
      <c r="CS16" s="320" t="s">
        <v>879</v>
      </c>
      <c r="CU16" s="163" t="s">
        <v>24</v>
      </c>
      <c r="CV16" s="186" t="s">
        <v>101</v>
      </c>
      <c r="CW16" s="187"/>
      <c r="CX16" s="187"/>
      <c r="CY16" s="188"/>
      <c r="CZ16" s="320" t="s">
        <v>879</v>
      </c>
      <c r="DB16" s="163" t="s">
        <v>24</v>
      </c>
      <c r="DC16" s="186" t="s">
        <v>101</v>
      </c>
      <c r="DD16" s="187"/>
      <c r="DE16" s="187"/>
      <c r="DF16" s="188"/>
      <c r="DG16" s="320" t="s">
        <v>1047</v>
      </c>
      <c r="DI16" s="163" t="s">
        <v>24</v>
      </c>
      <c r="DJ16" s="186" t="s">
        <v>101</v>
      </c>
      <c r="DK16" s="187"/>
      <c r="DL16" s="187"/>
      <c r="DM16" s="188"/>
      <c r="DN16" s="320" t="s">
        <v>1047</v>
      </c>
      <c r="DO16" s="426"/>
      <c r="DP16" s="163" t="s">
        <v>24</v>
      </c>
      <c r="DQ16" s="186" t="s">
        <v>101</v>
      </c>
      <c r="DR16" s="187"/>
      <c r="DS16" s="187"/>
      <c r="DT16" s="188"/>
      <c r="DU16" s="320" t="s">
        <v>1047</v>
      </c>
      <c r="DV16" s="426"/>
      <c r="DW16" s="163" t="s">
        <v>24</v>
      </c>
      <c r="DX16" s="186" t="s">
        <v>101</v>
      </c>
      <c r="DY16" s="187"/>
      <c r="DZ16" s="187"/>
      <c r="EA16" s="188"/>
      <c r="EB16" s="320" t="s">
        <v>1047</v>
      </c>
      <c r="ED16" s="163" t="s">
        <v>24</v>
      </c>
      <c r="EE16" s="186" t="s">
        <v>101</v>
      </c>
      <c r="EF16" s="187"/>
      <c r="EG16" s="187"/>
      <c r="EH16" s="188"/>
      <c r="EI16" s="320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15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15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15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55" t="s">
        <v>25</v>
      </c>
      <c r="BT17" s="189" t="s">
        <v>710</v>
      </c>
      <c r="BU17" s="190"/>
      <c r="BV17" s="190"/>
      <c r="BW17" s="190"/>
      <c r="BX17" s="155">
        <v>12</v>
      </c>
      <c r="BY17" s="156"/>
      <c r="BZ17" s="155" t="s">
        <v>25</v>
      </c>
      <c r="CA17" s="189" t="s">
        <v>710</v>
      </c>
      <c r="CB17" s="190"/>
      <c r="CC17" s="190"/>
      <c r="CD17" s="190"/>
      <c r="CE17" s="155">
        <v>12</v>
      </c>
      <c r="CF17" s="156"/>
      <c r="CG17" s="155" t="s">
        <v>25</v>
      </c>
      <c r="CH17" s="189" t="s">
        <v>710</v>
      </c>
      <c r="CI17" s="190"/>
      <c r="CJ17" s="190"/>
      <c r="CK17" s="190"/>
      <c r="CL17" s="155">
        <v>12</v>
      </c>
      <c r="CN17" s="155" t="s">
        <v>25</v>
      </c>
      <c r="CO17" s="189" t="s">
        <v>710</v>
      </c>
      <c r="CP17" s="190"/>
      <c r="CQ17" s="190"/>
      <c r="CR17" s="190"/>
      <c r="CS17" s="155">
        <v>12</v>
      </c>
      <c r="CU17" s="155" t="s">
        <v>25</v>
      </c>
      <c r="CV17" s="189" t="s">
        <v>710</v>
      </c>
      <c r="CW17" s="190"/>
      <c r="CX17" s="190"/>
      <c r="CY17" s="190"/>
      <c r="CZ17" s="155">
        <v>12</v>
      </c>
      <c r="DB17" s="155" t="s">
        <v>25</v>
      </c>
      <c r="DC17" s="189" t="s">
        <v>710</v>
      </c>
      <c r="DD17" s="190"/>
      <c r="DE17" s="190"/>
      <c r="DF17" s="190"/>
      <c r="DG17" s="155">
        <v>12</v>
      </c>
      <c r="DI17" s="155" t="s">
        <v>25</v>
      </c>
      <c r="DJ17" s="189" t="s">
        <v>710</v>
      </c>
      <c r="DK17" s="190"/>
      <c r="DL17" s="190"/>
      <c r="DM17" s="190"/>
      <c r="DN17" s="155">
        <v>12</v>
      </c>
      <c r="DO17" s="156"/>
      <c r="DP17" s="155" t="s">
        <v>25</v>
      </c>
      <c r="DQ17" s="189" t="s">
        <v>710</v>
      </c>
      <c r="DR17" s="190"/>
      <c r="DS17" s="190"/>
      <c r="DT17" s="190"/>
      <c r="DU17" s="155">
        <v>12</v>
      </c>
      <c r="DV17" s="156"/>
      <c r="DW17" s="155" t="s">
        <v>25</v>
      </c>
      <c r="DX17" s="189" t="s">
        <v>710</v>
      </c>
      <c r="DY17" s="190"/>
      <c r="DZ17" s="190"/>
      <c r="EA17" s="190"/>
      <c r="EB17" s="155">
        <v>12</v>
      </c>
      <c r="ED17" s="155" t="s">
        <v>25</v>
      </c>
      <c r="EE17" s="189" t="s">
        <v>710</v>
      </c>
      <c r="EF17" s="190"/>
      <c r="EG17" s="190"/>
      <c r="EH17" s="190"/>
      <c r="EI17" s="155">
        <v>12</v>
      </c>
    </row>
    <row r="18" spans="1:139" x14ac:dyDescent="0.2">
      <c r="A18" s="176"/>
      <c r="B18" s="176"/>
      <c r="C18" s="176"/>
      <c r="D18" s="176"/>
      <c r="E18" s="176"/>
      <c r="F18" s="159"/>
      <c r="G18" s="215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15"/>
      <c r="V18" s="176"/>
      <c r="W18" s="176"/>
      <c r="X18" s="176"/>
      <c r="Y18" s="176"/>
      <c r="Z18" s="176"/>
      <c r="AA18" s="159"/>
      <c r="AB18" s="215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176"/>
      <c r="BT18" s="176"/>
      <c r="BU18" s="176"/>
      <c r="BV18" s="176"/>
      <c r="BW18" s="176"/>
      <c r="BX18" s="159"/>
      <c r="BY18" s="159"/>
      <c r="BZ18" s="176"/>
      <c r="CA18" s="176"/>
      <c r="CB18" s="176"/>
      <c r="CC18" s="176"/>
      <c r="CD18" s="176"/>
      <c r="CE18" s="159"/>
      <c r="CF18" s="159"/>
      <c r="CG18" s="176"/>
      <c r="CH18" s="176"/>
      <c r="CI18" s="176"/>
      <c r="CJ18" s="176"/>
      <c r="CK18" s="176"/>
      <c r="CL18" s="159"/>
      <c r="CN18" s="176"/>
      <c r="CO18" s="176"/>
      <c r="CP18" s="176"/>
      <c r="CQ18" s="176"/>
      <c r="CR18" s="176"/>
      <c r="CS18" s="159"/>
      <c r="CU18" s="176"/>
      <c r="CV18" s="176"/>
      <c r="CW18" s="176"/>
      <c r="CX18" s="176"/>
      <c r="CY18" s="176"/>
      <c r="CZ18" s="159"/>
      <c r="DB18" s="176"/>
      <c r="DC18" s="176"/>
      <c r="DD18" s="176"/>
      <c r="DE18" s="176"/>
      <c r="DF18" s="176"/>
      <c r="DG18" s="159"/>
      <c r="DI18" s="176"/>
      <c r="DJ18" s="176"/>
      <c r="DK18" s="176"/>
      <c r="DL18" s="176"/>
      <c r="DM18" s="176"/>
      <c r="DN18" s="159"/>
      <c r="DO18" s="159"/>
      <c r="DP18" s="176"/>
      <c r="DQ18" s="176"/>
      <c r="DR18" s="176"/>
      <c r="DS18" s="176"/>
      <c r="DT18" s="176"/>
      <c r="DU18" s="159"/>
      <c r="DV18" s="159"/>
      <c r="DW18" s="176"/>
      <c r="DX18" s="176"/>
      <c r="DY18" s="176"/>
      <c r="DZ18" s="176"/>
      <c r="EA18" s="176"/>
      <c r="EB18" s="159"/>
      <c r="ED18" s="176"/>
      <c r="EE18" s="176"/>
      <c r="EF18" s="176"/>
      <c r="EG18" s="176"/>
      <c r="EH18" s="176"/>
      <c r="EI18" s="159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15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15"/>
      <c r="V19" s="1016" t="s">
        <v>26</v>
      </c>
      <c r="W19" s="1016"/>
      <c r="X19" s="1016"/>
      <c r="Y19" s="1016"/>
      <c r="Z19" s="1016"/>
      <c r="AA19" s="1016"/>
      <c r="AB19" s="215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1016" t="s">
        <v>26</v>
      </c>
      <c r="BT19" s="1016"/>
      <c r="BU19" s="1016"/>
      <c r="BV19" s="1016"/>
      <c r="BW19" s="1016"/>
      <c r="BX19" s="1016"/>
      <c r="BY19" s="178"/>
      <c r="BZ19" s="1016" t="s">
        <v>26</v>
      </c>
      <c r="CA19" s="1016"/>
      <c r="CB19" s="1016"/>
      <c r="CC19" s="1016"/>
      <c r="CD19" s="1016"/>
      <c r="CE19" s="1016"/>
      <c r="CF19" s="178"/>
      <c r="CG19" s="1016" t="s">
        <v>26</v>
      </c>
      <c r="CH19" s="1016"/>
      <c r="CI19" s="1016"/>
      <c r="CJ19" s="1016"/>
      <c r="CK19" s="1016"/>
      <c r="CL19" s="1016"/>
      <c r="CN19" s="1016" t="s">
        <v>26</v>
      </c>
      <c r="CO19" s="1016"/>
      <c r="CP19" s="1016"/>
      <c r="CQ19" s="1016"/>
      <c r="CR19" s="1016"/>
      <c r="CS19" s="1016"/>
      <c r="CU19" s="1016" t="s">
        <v>26</v>
      </c>
      <c r="CV19" s="1016"/>
      <c r="CW19" s="1016"/>
      <c r="CX19" s="1016"/>
      <c r="CY19" s="1016"/>
      <c r="CZ19" s="1016"/>
      <c r="DB19" s="1016" t="s">
        <v>26</v>
      </c>
      <c r="DC19" s="1016"/>
      <c r="DD19" s="1016"/>
      <c r="DE19" s="1016"/>
      <c r="DF19" s="1016"/>
      <c r="DG19" s="1016"/>
      <c r="DI19" s="1016" t="s">
        <v>26</v>
      </c>
      <c r="DJ19" s="1016"/>
      <c r="DK19" s="1016"/>
      <c r="DL19" s="1016"/>
      <c r="DM19" s="1016"/>
      <c r="DN19" s="1016"/>
      <c r="DO19" s="178"/>
      <c r="DP19" s="1016" t="s">
        <v>26</v>
      </c>
      <c r="DQ19" s="1016"/>
      <c r="DR19" s="1016"/>
      <c r="DS19" s="1016"/>
      <c r="DT19" s="1016"/>
      <c r="DU19" s="1016"/>
      <c r="DV19" s="178"/>
      <c r="DW19" s="1016" t="s">
        <v>26</v>
      </c>
      <c r="DX19" s="1016"/>
      <c r="DY19" s="1016"/>
      <c r="DZ19" s="1016"/>
      <c r="EA19" s="1016"/>
      <c r="EB19" s="1016"/>
      <c r="ED19" s="1016" t="s">
        <v>26</v>
      </c>
      <c r="EE19" s="1016"/>
      <c r="EF19" s="1016"/>
      <c r="EG19" s="1016"/>
      <c r="EH19" s="1016"/>
      <c r="EI19" s="1016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15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15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15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1021" t="s">
        <v>27</v>
      </c>
      <c r="BT20" s="1060"/>
      <c r="BU20" s="1026"/>
      <c r="BV20" s="1021" t="s">
        <v>102</v>
      </c>
      <c r="BW20" s="1026"/>
      <c r="BX20" s="113" t="s">
        <v>95</v>
      </c>
      <c r="BY20" s="178"/>
      <c r="BZ20" s="1021" t="s">
        <v>27</v>
      </c>
      <c r="CA20" s="1060"/>
      <c r="CB20" s="1026"/>
      <c r="CC20" s="1021" t="s">
        <v>102</v>
      </c>
      <c r="CD20" s="1026"/>
      <c r="CE20" s="113" t="s">
        <v>95</v>
      </c>
      <c r="CF20" s="178"/>
      <c r="CG20" s="1021" t="s">
        <v>27</v>
      </c>
      <c r="CH20" s="1060"/>
      <c r="CI20" s="1026"/>
      <c r="CJ20" s="1021" t="s">
        <v>102</v>
      </c>
      <c r="CK20" s="1026"/>
      <c r="CL20" s="113" t="s">
        <v>95</v>
      </c>
      <c r="CN20" s="1021" t="s">
        <v>27</v>
      </c>
      <c r="CO20" s="1060"/>
      <c r="CP20" s="1026"/>
      <c r="CQ20" s="1021" t="s">
        <v>102</v>
      </c>
      <c r="CR20" s="1026"/>
      <c r="CS20" s="113" t="s">
        <v>95</v>
      </c>
      <c r="CU20" s="1021" t="s">
        <v>27</v>
      </c>
      <c r="CV20" s="1060"/>
      <c r="CW20" s="1026"/>
      <c r="CX20" s="1021" t="s">
        <v>102</v>
      </c>
      <c r="CY20" s="1026"/>
      <c r="CZ20" s="113" t="s">
        <v>95</v>
      </c>
      <c r="DB20" s="1021" t="s">
        <v>27</v>
      </c>
      <c r="DC20" s="1060"/>
      <c r="DD20" s="1026"/>
      <c r="DE20" s="1021" t="s">
        <v>102</v>
      </c>
      <c r="DF20" s="1026"/>
      <c r="DG20" s="113" t="s">
        <v>95</v>
      </c>
      <c r="DI20" s="1021" t="s">
        <v>27</v>
      </c>
      <c r="DJ20" s="1060"/>
      <c r="DK20" s="1026"/>
      <c r="DL20" s="1021" t="s">
        <v>102</v>
      </c>
      <c r="DM20" s="1026"/>
      <c r="DN20" s="113" t="s">
        <v>95</v>
      </c>
      <c r="DO20" s="178"/>
      <c r="DP20" s="1021" t="s">
        <v>27</v>
      </c>
      <c r="DQ20" s="1060"/>
      <c r="DR20" s="1026"/>
      <c r="DS20" s="1021" t="s">
        <v>102</v>
      </c>
      <c r="DT20" s="1026"/>
      <c r="DU20" s="113" t="s">
        <v>95</v>
      </c>
      <c r="DV20" s="178"/>
      <c r="DW20" s="1021" t="s">
        <v>27</v>
      </c>
      <c r="DX20" s="1060"/>
      <c r="DY20" s="1026"/>
      <c r="DZ20" s="1021" t="s">
        <v>102</v>
      </c>
      <c r="EA20" s="1026"/>
      <c r="EB20" s="113" t="s">
        <v>95</v>
      </c>
      <c r="ED20" s="1021" t="s">
        <v>27</v>
      </c>
      <c r="EE20" s="1060"/>
      <c r="EF20" s="1026"/>
      <c r="EG20" s="1021" t="s">
        <v>102</v>
      </c>
      <c r="EH20" s="1026"/>
      <c r="EI20" s="113" t="s">
        <v>95</v>
      </c>
    </row>
    <row r="21" spans="1:139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2</v>
      </c>
      <c r="G21" s="215"/>
      <c r="H21" s="1021" t="s">
        <v>143</v>
      </c>
      <c r="I21" s="1060"/>
      <c r="J21" s="1061"/>
      <c r="K21" s="1016" t="s">
        <v>144</v>
      </c>
      <c r="L21" s="1062"/>
      <c r="M21" s="113">
        <v>2</v>
      </c>
      <c r="O21" s="1021" t="s">
        <v>143</v>
      </c>
      <c r="P21" s="1060"/>
      <c r="Q21" s="1061"/>
      <c r="R21" s="1016" t="s">
        <v>144</v>
      </c>
      <c r="S21" s="1062"/>
      <c r="T21" s="113">
        <v>2</v>
      </c>
      <c r="U21" s="215"/>
      <c r="V21" s="1021" t="s">
        <v>143</v>
      </c>
      <c r="W21" s="1060"/>
      <c r="X21" s="1061"/>
      <c r="Y21" s="1016" t="s">
        <v>144</v>
      </c>
      <c r="Z21" s="1062"/>
      <c r="AA21" s="113">
        <v>2</v>
      </c>
      <c r="AB21" s="215"/>
      <c r="AC21" s="1021" t="s">
        <v>143</v>
      </c>
      <c r="AD21" s="1060"/>
      <c r="AE21" s="1061"/>
      <c r="AF21" s="1016" t="s">
        <v>144</v>
      </c>
      <c r="AG21" s="1062"/>
      <c r="AH21" s="113">
        <v>2</v>
      </c>
      <c r="AJ21" s="1021" t="s">
        <v>143</v>
      </c>
      <c r="AK21" s="1060"/>
      <c r="AL21" s="1061"/>
      <c r="AM21" s="1016" t="s">
        <v>144</v>
      </c>
      <c r="AN21" s="1062"/>
      <c r="AO21" s="113">
        <v>2</v>
      </c>
      <c r="AQ21" s="1021" t="s">
        <v>143</v>
      </c>
      <c r="AR21" s="1060"/>
      <c r="AS21" s="1061"/>
      <c r="AT21" s="1016" t="s">
        <v>144</v>
      </c>
      <c r="AU21" s="1062"/>
      <c r="AV21" s="113">
        <v>2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2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2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2</v>
      </c>
      <c r="BS21" s="1021" t="s">
        <v>143</v>
      </c>
      <c r="BT21" s="1060"/>
      <c r="BU21" s="1061"/>
      <c r="BV21" s="1016" t="s">
        <v>144</v>
      </c>
      <c r="BW21" s="1062"/>
      <c r="BX21" s="113">
        <v>2</v>
      </c>
      <c r="BY21" s="178"/>
      <c r="BZ21" s="1021" t="s">
        <v>143</v>
      </c>
      <c r="CA21" s="1060"/>
      <c r="CB21" s="1061"/>
      <c r="CC21" s="1016" t="s">
        <v>144</v>
      </c>
      <c r="CD21" s="1062"/>
      <c r="CE21" s="113">
        <v>2</v>
      </c>
      <c r="CF21" s="178"/>
      <c r="CG21" s="1021" t="s">
        <v>143</v>
      </c>
      <c r="CH21" s="1060"/>
      <c r="CI21" s="1061"/>
      <c r="CJ21" s="1016" t="s">
        <v>144</v>
      </c>
      <c r="CK21" s="1062"/>
      <c r="CL21" s="113">
        <v>2</v>
      </c>
      <c r="CN21" s="1021" t="s">
        <v>143</v>
      </c>
      <c r="CO21" s="1060"/>
      <c r="CP21" s="1061"/>
      <c r="CQ21" s="1016" t="s">
        <v>144</v>
      </c>
      <c r="CR21" s="1062"/>
      <c r="CS21" s="113">
        <v>2</v>
      </c>
      <c r="CU21" s="1021" t="s">
        <v>143</v>
      </c>
      <c r="CV21" s="1060"/>
      <c r="CW21" s="1061"/>
      <c r="CX21" s="1016" t="s">
        <v>144</v>
      </c>
      <c r="CY21" s="1062"/>
      <c r="CZ21" s="113">
        <v>2</v>
      </c>
      <c r="DB21" s="1021" t="s">
        <v>143</v>
      </c>
      <c r="DC21" s="1060"/>
      <c r="DD21" s="1061"/>
      <c r="DE21" s="1016" t="s">
        <v>144</v>
      </c>
      <c r="DF21" s="1062"/>
      <c r="DG21" s="113">
        <v>2</v>
      </c>
      <c r="DI21" s="1021" t="s">
        <v>143</v>
      </c>
      <c r="DJ21" s="1060"/>
      <c r="DK21" s="1061"/>
      <c r="DL21" s="1016" t="s">
        <v>144</v>
      </c>
      <c r="DM21" s="1062"/>
      <c r="DN21" s="113">
        <v>2</v>
      </c>
      <c r="DO21" s="178"/>
      <c r="DP21" s="1021" t="s">
        <v>143</v>
      </c>
      <c r="DQ21" s="1060"/>
      <c r="DR21" s="1061"/>
      <c r="DS21" s="1016" t="s">
        <v>144</v>
      </c>
      <c r="DT21" s="1062"/>
      <c r="DU21" s="113">
        <v>2</v>
      </c>
      <c r="DV21" s="178"/>
      <c r="DW21" s="1021" t="s">
        <v>143</v>
      </c>
      <c r="DX21" s="1060"/>
      <c r="DY21" s="1061"/>
      <c r="DZ21" s="1016" t="s">
        <v>144</v>
      </c>
      <c r="EA21" s="1062"/>
      <c r="EB21" s="113">
        <v>2</v>
      </c>
      <c r="ED21" s="1021" t="s">
        <v>143</v>
      </c>
      <c r="EE21" s="1060"/>
      <c r="EF21" s="1061"/>
      <c r="EG21" s="1016" t="s">
        <v>144</v>
      </c>
      <c r="EH21" s="1062"/>
      <c r="EI21" s="113">
        <v>2</v>
      </c>
    </row>
    <row r="22" spans="1:139" x14ac:dyDescent="0.2">
      <c r="A22" s="176"/>
      <c r="B22" s="176"/>
      <c r="C22" s="176"/>
      <c r="D22" s="176"/>
      <c r="E22" s="176"/>
      <c r="F22" s="159"/>
      <c r="G22" s="215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15"/>
      <c r="V22" s="176"/>
      <c r="W22" s="176"/>
      <c r="X22" s="176"/>
      <c r="Y22" s="176"/>
      <c r="Z22" s="176"/>
      <c r="AA22" s="159"/>
      <c r="AB22" s="215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176"/>
      <c r="BT22" s="176"/>
      <c r="BU22" s="176"/>
      <c r="BV22" s="176"/>
      <c r="BW22" s="176"/>
      <c r="BX22" s="159"/>
      <c r="BY22" s="159"/>
      <c r="BZ22" s="176"/>
      <c r="CA22" s="176"/>
      <c r="CB22" s="176"/>
      <c r="CC22" s="176"/>
      <c r="CD22" s="176"/>
      <c r="CE22" s="159"/>
      <c r="CF22" s="159"/>
      <c r="CG22" s="176"/>
      <c r="CH22" s="176"/>
      <c r="CI22" s="176"/>
      <c r="CJ22" s="176"/>
      <c r="CK22" s="176"/>
      <c r="CL22" s="159"/>
      <c r="CN22" s="176"/>
      <c r="CO22" s="176"/>
      <c r="CP22" s="176"/>
      <c r="CQ22" s="176"/>
      <c r="CR22" s="176"/>
      <c r="CS22" s="159"/>
      <c r="CU22" s="176"/>
      <c r="CV22" s="176"/>
      <c r="CW22" s="176"/>
      <c r="CX22" s="176"/>
      <c r="CY22" s="176"/>
      <c r="CZ22" s="159"/>
      <c r="DB22" s="176"/>
      <c r="DC22" s="176"/>
      <c r="DD22" s="176"/>
      <c r="DE22" s="176"/>
      <c r="DF22" s="176"/>
      <c r="DG22" s="159"/>
      <c r="DI22" s="176"/>
      <c r="DJ22" s="176"/>
      <c r="DK22" s="176"/>
      <c r="DL22" s="176"/>
      <c r="DM22" s="176"/>
      <c r="DN22" s="159"/>
      <c r="DO22" s="159"/>
      <c r="DP22" s="176"/>
      <c r="DQ22" s="176"/>
      <c r="DR22" s="176"/>
      <c r="DS22" s="176"/>
      <c r="DT22" s="176"/>
      <c r="DU22" s="159"/>
      <c r="DV22" s="159"/>
      <c r="DW22" s="176"/>
      <c r="DX22" s="176"/>
      <c r="DY22" s="176"/>
      <c r="DZ22" s="176"/>
      <c r="EA22" s="176"/>
      <c r="EB22" s="159"/>
      <c r="ED22" s="176"/>
      <c r="EE22" s="176"/>
      <c r="EF22" s="176"/>
      <c r="EG22" s="176"/>
      <c r="EH22" s="176"/>
      <c r="EI22" s="159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15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15"/>
      <c r="V23" s="191" t="s">
        <v>4</v>
      </c>
      <c r="W23" s="178"/>
      <c r="X23" s="178"/>
      <c r="Y23" s="178"/>
      <c r="Z23" s="178"/>
      <c r="AA23" s="178"/>
      <c r="AB23" s="215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191" t="s">
        <v>4</v>
      </c>
      <c r="BT23" s="178"/>
      <c r="BU23" s="178"/>
      <c r="BV23" s="178"/>
      <c r="BW23" s="178"/>
      <c r="BX23" s="178"/>
      <c r="BY23" s="178"/>
      <c r="BZ23" s="191" t="s">
        <v>4</v>
      </c>
      <c r="CA23" s="178"/>
      <c r="CB23" s="178"/>
      <c r="CC23" s="178"/>
      <c r="CD23" s="178"/>
      <c r="CE23" s="178"/>
      <c r="CF23" s="178"/>
      <c r="CG23" s="191" t="s">
        <v>4</v>
      </c>
      <c r="CH23" s="178"/>
      <c r="CI23" s="178"/>
      <c r="CJ23" s="178"/>
      <c r="CK23" s="178"/>
      <c r="CL23" s="178"/>
      <c r="CN23" s="191" t="s">
        <v>4</v>
      </c>
      <c r="CO23" s="178"/>
      <c r="CP23" s="178"/>
      <c r="CQ23" s="178"/>
      <c r="CR23" s="178"/>
      <c r="CS23" s="178"/>
      <c r="CU23" s="191" t="s">
        <v>4</v>
      </c>
      <c r="CV23" s="178"/>
      <c r="CW23" s="178"/>
      <c r="CX23" s="178"/>
      <c r="CY23" s="178"/>
      <c r="CZ23" s="178"/>
      <c r="DB23" s="191" t="s">
        <v>4</v>
      </c>
      <c r="DC23" s="178"/>
      <c r="DD23" s="178"/>
      <c r="DE23" s="178"/>
      <c r="DF23" s="178"/>
      <c r="DG23" s="178"/>
      <c r="DI23" s="191" t="s">
        <v>4</v>
      </c>
      <c r="DJ23" s="178"/>
      <c r="DK23" s="178"/>
      <c r="DL23" s="178"/>
      <c r="DM23" s="178"/>
      <c r="DN23" s="178"/>
      <c r="DO23" s="178"/>
      <c r="DP23" s="191" t="s">
        <v>4</v>
      </c>
      <c r="DQ23" s="178"/>
      <c r="DR23" s="178"/>
      <c r="DS23" s="178"/>
      <c r="DT23" s="178"/>
      <c r="DU23" s="178"/>
      <c r="DV23" s="178"/>
      <c r="DW23" s="191" t="s">
        <v>4</v>
      </c>
      <c r="DX23" s="178"/>
      <c r="DY23" s="178"/>
      <c r="DZ23" s="178"/>
      <c r="EA23" s="178"/>
      <c r="EB23" s="178"/>
      <c r="ED23" s="191" t="s">
        <v>4</v>
      </c>
      <c r="EE23" s="178"/>
      <c r="EF23" s="178"/>
      <c r="EG23" s="178"/>
      <c r="EH23" s="178"/>
      <c r="EI23" s="178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15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15"/>
      <c r="V24" s="192" t="s">
        <v>106</v>
      </c>
      <c r="W24" s="193"/>
      <c r="X24" s="193"/>
      <c r="Y24" s="193"/>
      <c r="Z24" s="193"/>
      <c r="AA24" s="194"/>
      <c r="AB24" s="215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192" t="s">
        <v>106</v>
      </c>
      <c r="BT24" s="193"/>
      <c r="BU24" s="193"/>
      <c r="BV24" s="193"/>
      <c r="BW24" s="193"/>
      <c r="BX24" s="194"/>
      <c r="BY24" s="178"/>
      <c r="BZ24" s="192" t="s">
        <v>106</v>
      </c>
      <c r="CA24" s="193"/>
      <c r="CB24" s="193"/>
      <c r="CC24" s="193"/>
      <c r="CD24" s="193"/>
      <c r="CE24" s="194"/>
      <c r="CF24" s="178"/>
      <c r="CG24" s="192" t="s">
        <v>106</v>
      </c>
      <c r="CH24" s="193"/>
      <c r="CI24" s="193"/>
      <c r="CJ24" s="193"/>
      <c r="CK24" s="193"/>
      <c r="CL24" s="194"/>
      <c r="CN24" s="192" t="s">
        <v>106</v>
      </c>
      <c r="CO24" s="193"/>
      <c r="CP24" s="193"/>
      <c r="CQ24" s="193"/>
      <c r="CR24" s="193"/>
      <c r="CS24" s="194"/>
      <c r="CU24" s="192" t="s">
        <v>106</v>
      </c>
      <c r="CV24" s="193"/>
      <c r="CW24" s="193"/>
      <c r="CX24" s="193"/>
      <c r="CY24" s="193"/>
      <c r="CZ24" s="194"/>
      <c r="DB24" s="192" t="s">
        <v>106</v>
      </c>
      <c r="DC24" s="193"/>
      <c r="DD24" s="193"/>
      <c r="DE24" s="193"/>
      <c r="DF24" s="193"/>
      <c r="DG24" s="194"/>
      <c r="DI24" s="192" t="s">
        <v>106</v>
      </c>
      <c r="DJ24" s="193"/>
      <c r="DK24" s="193"/>
      <c r="DL24" s="193"/>
      <c r="DM24" s="193"/>
      <c r="DN24" s="194"/>
      <c r="DO24" s="178"/>
      <c r="DP24" s="192" t="s">
        <v>106</v>
      </c>
      <c r="DQ24" s="193"/>
      <c r="DR24" s="193"/>
      <c r="DS24" s="193"/>
      <c r="DT24" s="193"/>
      <c r="DU24" s="194"/>
      <c r="DV24" s="178"/>
      <c r="DW24" s="192" t="s">
        <v>106</v>
      </c>
      <c r="DX24" s="193"/>
      <c r="DY24" s="193"/>
      <c r="DZ24" s="193"/>
      <c r="EA24" s="193"/>
      <c r="EB24" s="194"/>
      <c r="ED24" s="192" t="s">
        <v>106</v>
      </c>
      <c r="EE24" s="193"/>
      <c r="EF24" s="193"/>
      <c r="EG24" s="193"/>
      <c r="EH24" s="193"/>
      <c r="EI24" s="194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15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15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15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195">
        <v>1</v>
      </c>
      <c r="BT25" s="189" t="s">
        <v>74</v>
      </c>
      <c r="BU25" s="190"/>
      <c r="BV25" s="190"/>
      <c r="BW25" s="196"/>
      <c r="BX25" s="197" t="s">
        <v>145</v>
      </c>
      <c r="BY25" s="178"/>
      <c r="BZ25" s="195">
        <v>1</v>
      </c>
      <c r="CA25" s="189" t="s">
        <v>74</v>
      </c>
      <c r="CB25" s="190"/>
      <c r="CC25" s="190"/>
      <c r="CD25" s="196"/>
      <c r="CE25" s="197" t="s">
        <v>145</v>
      </c>
      <c r="CF25" s="178"/>
      <c r="CG25" s="195">
        <v>1</v>
      </c>
      <c r="CH25" s="189" t="s">
        <v>74</v>
      </c>
      <c r="CI25" s="190"/>
      <c r="CJ25" s="190"/>
      <c r="CK25" s="196"/>
      <c r="CL25" s="197" t="s">
        <v>145</v>
      </c>
      <c r="CN25" s="195">
        <v>1</v>
      </c>
      <c r="CO25" s="189" t="s">
        <v>74</v>
      </c>
      <c r="CP25" s="190"/>
      <c r="CQ25" s="190"/>
      <c r="CR25" s="196"/>
      <c r="CS25" s="197" t="s">
        <v>145</v>
      </c>
      <c r="CU25" s="195">
        <v>1</v>
      </c>
      <c r="CV25" s="189" t="s">
        <v>74</v>
      </c>
      <c r="CW25" s="190"/>
      <c r="CX25" s="190"/>
      <c r="CY25" s="196"/>
      <c r="CZ25" s="197" t="s">
        <v>145</v>
      </c>
      <c r="DB25" s="195">
        <v>1</v>
      </c>
      <c r="DC25" s="189" t="s">
        <v>74</v>
      </c>
      <c r="DD25" s="190"/>
      <c r="DE25" s="190"/>
      <c r="DF25" s="196"/>
      <c r="DG25" s="197" t="s">
        <v>145</v>
      </c>
      <c r="DI25" s="195">
        <v>1</v>
      </c>
      <c r="DJ25" s="189" t="s">
        <v>74</v>
      </c>
      <c r="DK25" s="190"/>
      <c r="DL25" s="190"/>
      <c r="DM25" s="196"/>
      <c r="DN25" s="197" t="s">
        <v>145</v>
      </c>
      <c r="DO25" s="178"/>
      <c r="DP25" s="195">
        <v>1</v>
      </c>
      <c r="DQ25" s="189" t="s">
        <v>74</v>
      </c>
      <c r="DR25" s="190"/>
      <c r="DS25" s="190"/>
      <c r="DT25" s="196"/>
      <c r="DU25" s="197" t="s">
        <v>145</v>
      </c>
      <c r="DV25" s="178"/>
      <c r="DW25" s="195">
        <v>1</v>
      </c>
      <c r="DX25" s="189" t="s">
        <v>74</v>
      </c>
      <c r="DY25" s="190"/>
      <c r="DZ25" s="190"/>
      <c r="EA25" s="196"/>
      <c r="EB25" s="197" t="s">
        <v>145</v>
      </c>
      <c r="ED25" s="195">
        <v>1</v>
      </c>
      <c r="EE25" s="189" t="s">
        <v>74</v>
      </c>
      <c r="EF25" s="190"/>
      <c r="EG25" s="190"/>
      <c r="EH25" s="196"/>
      <c r="EI25" s="197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783</v>
      </c>
      <c r="G26" s="215"/>
      <c r="H26" s="155">
        <v>2</v>
      </c>
      <c r="I26" s="192" t="s">
        <v>73</v>
      </c>
      <c r="J26" s="198"/>
      <c r="K26" s="198"/>
      <c r="L26" s="199"/>
      <c r="M26" s="200" t="s">
        <v>783</v>
      </c>
      <c r="O26" s="155">
        <v>2</v>
      </c>
      <c r="P26" s="192" t="s">
        <v>73</v>
      </c>
      <c r="Q26" s="198"/>
      <c r="R26" s="198"/>
      <c r="S26" s="199"/>
      <c r="T26" s="200" t="s">
        <v>783</v>
      </c>
      <c r="U26" s="215"/>
      <c r="V26" s="155">
        <v>2</v>
      </c>
      <c r="W26" s="192" t="s">
        <v>73</v>
      </c>
      <c r="X26" s="198"/>
      <c r="Y26" s="198"/>
      <c r="Z26" s="199"/>
      <c r="AA26" s="200" t="s">
        <v>783</v>
      </c>
      <c r="AB26" s="215"/>
      <c r="AC26" s="155">
        <v>2</v>
      </c>
      <c r="AD26" s="192" t="s">
        <v>73</v>
      </c>
      <c r="AE26" s="198"/>
      <c r="AF26" s="198"/>
      <c r="AG26" s="199"/>
      <c r="AH26" s="200" t="s">
        <v>783</v>
      </c>
      <c r="AJ26" s="155">
        <v>2</v>
      </c>
      <c r="AK26" s="192" t="s">
        <v>73</v>
      </c>
      <c r="AL26" s="198"/>
      <c r="AM26" s="198"/>
      <c r="AN26" s="199"/>
      <c r="AO26" s="200" t="s">
        <v>783</v>
      </c>
      <c r="AQ26" s="155">
        <v>2</v>
      </c>
      <c r="AR26" s="192" t="s">
        <v>73</v>
      </c>
      <c r="AS26" s="198"/>
      <c r="AT26" s="198"/>
      <c r="AU26" s="199"/>
      <c r="AV26" s="200" t="s">
        <v>783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783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783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783</v>
      </c>
      <c r="BS26" s="155">
        <v>2</v>
      </c>
      <c r="BT26" s="192" t="s">
        <v>73</v>
      </c>
      <c r="BU26" s="198"/>
      <c r="BV26" s="198"/>
      <c r="BW26" s="199"/>
      <c r="BX26" s="200" t="s">
        <v>783</v>
      </c>
      <c r="BY26" s="178"/>
      <c r="BZ26" s="155">
        <v>2</v>
      </c>
      <c r="CA26" s="192" t="s">
        <v>73</v>
      </c>
      <c r="CB26" s="198"/>
      <c r="CC26" s="198"/>
      <c r="CD26" s="199"/>
      <c r="CE26" s="200" t="s">
        <v>783</v>
      </c>
      <c r="CF26" s="178"/>
      <c r="CG26" s="155">
        <v>2</v>
      </c>
      <c r="CH26" s="192" t="s">
        <v>73</v>
      </c>
      <c r="CI26" s="198"/>
      <c r="CJ26" s="198"/>
      <c r="CK26" s="199"/>
      <c r="CL26" s="200" t="s">
        <v>783</v>
      </c>
      <c r="CN26" s="155">
        <v>2</v>
      </c>
      <c r="CO26" s="192" t="s">
        <v>73</v>
      </c>
      <c r="CP26" s="198"/>
      <c r="CQ26" s="198"/>
      <c r="CR26" s="199"/>
      <c r="CS26" s="200" t="s">
        <v>783</v>
      </c>
      <c r="CU26" s="155">
        <v>2</v>
      </c>
      <c r="CV26" s="192" t="s">
        <v>73</v>
      </c>
      <c r="CW26" s="198"/>
      <c r="CX26" s="198"/>
      <c r="CY26" s="199"/>
      <c r="CZ26" s="200" t="s">
        <v>783</v>
      </c>
      <c r="DB26" s="155">
        <v>2</v>
      </c>
      <c r="DC26" s="192" t="s">
        <v>73</v>
      </c>
      <c r="DD26" s="198"/>
      <c r="DE26" s="198"/>
      <c r="DF26" s="199"/>
      <c r="DG26" s="200" t="s">
        <v>783</v>
      </c>
      <c r="DI26" s="155">
        <v>2</v>
      </c>
      <c r="DJ26" s="192" t="s">
        <v>73</v>
      </c>
      <c r="DK26" s="198"/>
      <c r="DL26" s="198"/>
      <c r="DM26" s="199"/>
      <c r="DN26" s="200" t="s">
        <v>783</v>
      </c>
      <c r="DO26" s="178"/>
      <c r="DP26" s="155">
        <v>2</v>
      </c>
      <c r="DQ26" s="192" t="s">
        <v>73</v>
      </c>
      <c r="DR26" s="198"/>
      <c r="DS26" s="198"/>
      <c r="DT26" s="199"/>
      <c r="DU26" s="200" t="s">
        <v>783</v>
      </c>
      <c r="DV26" s="178"/>
      <c r="DW26" s="155">
        <v>2</v>
      </c>
      <c r="DX26" s="192" t="s">
        <v>73</v>
      </c>
      <c r="DY26" s="198"/>
      <c r="DZ26" s="198"/>
      <c r="EA26" s="199"/>
      <c r="EB26" s="200" t="s">
        <v>783</v>
      </c>
      <c r="ED26" s="155">
        <v>2</v>
      </c>
      <c r="EE26" s="192" t="s">
        <v>73</v>
      </c>
      <c r="EF26" s="198"/>
      <c r="EG26" s="198"/>
      <c r="EH26" s="199"/>
      <c r="EI26" s="200" t="s">
        <v>783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1696.2</v>
      </c>
      <c r="G27" s="215"/>
      <c r="H27" s="155">
        <v>3</v>
      </c>
      <c r="I27" s="165" t="s">
        <v>28</v>
      </c>
      <c r="J27" s="166"/>
      <c r="K27" s="166"/>
      <c r="L27" s="166"/>
      <c r="M27" s="376">
        <f>F27*1.0246</f>
        <v>1737.92652</v>
      </c>
      <c r="O27" s="155">
        <v>3</v>
      </c>
      <c r="P27" s="165" t="s">
        <v>28</v>
      </c>
      <c r="Q27" s="166"/>
      <c r="R27" s="166"/>
      <c r="S27" s="166"/>
      <c r="T27" s="321">
        <f>M27</f>
        <v>1737.92652</v>
      </c>
      <c r="U27" s="215"/>
      <c r="V27" s="155">
        <v>3</v>
      </c>
      <c r="W27" s="165" t="s">
        <v>28</v>
      </c>
      <c r="X27" s="166"/>
      <c r="Y27" s="166"/>
      <c r="Z27" s="166"/>
      <c r="AA27" s="321">
        <f>T27</f>
        <v>1737.92652</v>
      </c>
      <c r="AB27" s="215"/>
      <c r="AC27" s="155">
        <v>3</v>
      </c>
      <c r="AD27" s="165" t="s">
        <v>28</v>
      </c>
      <c r="AE27" s="166"/>
      <c r="AF27" s="166"/>
      <c r="AG27" s="166"/>
      <c r="AH27" s="376">
        <f>1804</f>
        <v>1804</v>
      </c>
      <c r="AJ27" s="155">
        <v>3</v>
      </c>
      <c r="AK27" s="165" t="s">
        <v>28</v>
      </c>
      <c r="AL27" s="166"/>
      <c r="AM27" s="166"/>
      <c r="AN27" s="166"/>
      <c r="AO27" s="321">
        <f>AH27</f>
        <v>1804</v>
      </c>
      <c r="AQ27" s="155">
        <v>3</v>
      </c>
      <c r="AR27" s="165" t="s">
        <v>28</v>
      </c>
      <c r="AS27" s="166"/>
      <c r="AT27" s="166"/>
      <c r="AU27" s="166"/>
      <c r="AV27" s="376">
        <v>1870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1870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1870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1986.6</v>
      </c>
      <c r="BS27" s="155">
        <v>3</v>
      </c>
      <c r="BT27" s="165" t="s">
        <v>28</v>
      </c>
      <c r="BU27" s="166"/>
      <c r="BV27" s="166"/>
      <c r="BW27" s="166"/>
      <c r="BX27" s="478">
        <f>BQ27</f>
        <v>1986.6</v>
      </c>
      <c r="BY27" s="40"/>
      <c r="BZ27" s="155">
        <v>3</v>
      </c>
      <c r="CA27" s="165" t="s">
        <v>28</v>
      </c>
      <c r="CB27" s="166"/>
      <c r="CC27" s="166"/>
      <c r="CD27" s="166"/>
      <c r="CE27" s="478">
        <f>BX27</f>
        <v>1986.6</v>
      </c>
      <c r="CF27" s="40"/>
      <c r="CG27" s="155">
        <v>3</v>
      </c>
      <c r="CH27" s="165" t="s">
        <v>28</v>
      </c>
      <c r="CI27" s="166"/>
      <c r="CJ27" s="166"/>
      <c r="CK27" s="166"/>
      <c r="CL27" s="478">
        <f>CE27</f>
        <v>1986.6</v>
      </c>
      <c r="CN27" s="155">
        <v>3</v>
      </c>
      <c r="CO27" s="165" t="s">
        <v>28</v>
      </c>
      <c r="CP27" s="166"/>
      <c r="CQ27" s="166"/>
      <c r="CR27" s="166"/>
      <c r="CS27" s="376">
        <v>2103.1999999999998</v>
      </c>
      <c r="CU27" s="155">
        <v>3</v>
      </c>
      <c r="CV27" s="165" t="s">
        <v>28</v>
      </c>
      <c r="CW27" s="166"/>
      <c r="CX27" s="166"/>
      <c r="CY27" s="166"/>
      <c r="CZ27" s="321">
        <v>2103.1999999999998</v>
      </c>
      <c r="DB27" s="155">
        <v>3</v>
      </c>
      <c r="DC27" s="165" t="s">
        <v>28</v>
      </c>
      <c r="DD27" s="166"/>
      <c r="DE27" s="166"/>
      <c r="DF27" s="166"/>
      <c r="DG27" s="376">
        <v>2200</v>
      </c>
      <c r="DI27" s="155">
        <v>3</v>
      </c>
      <c r="DJ27" s="165" t="s">
        <v>28</v>
      </c>
      <c r="DK27" s="166"/>
      <c r="DL27" s="166"/>
      <c r="DM27" s="166"/>
      <c r="DN27" s="321">
        <v>2200</v>
      </c>
      <c r="DO27" s="40"/>
      <c r="DP27" s="155">
        <v>3</v>
      </c>
      <c r="DQ27" s="165" t="s">
        <v>28</v>
      </c>
      <c r="DR27" s="166"/>
      <c r="DS27" s="166"/>
      <c r="DT27" s="166"/>
      <c r="DU27" s="321">
        <v>2200</v>
      </c>
      <c r="DV27" s="175"/>
      <c r="DW27" s="155">
        <v>3</v>
      </c>
      <c r="DX27" s="165" t="s">
        <v>28</v>
      </c>
      <c r="DY27" s="166"/>
      <c r="DZ27" s="166"/>
      <c r="EA27" s="166"/>
      <c r="EB27" s="376">
        <v>2285.8000000000002</v>
      </c>
      <c r="ED27" s="155">
        <v>3</v>
      </c>
      <c r="EE27" s="165" t="s">
        <v>28</v>
      </c>
      <c r="EF27" s="166"/>
      <c r="EG27" s="166"/>
      <c r="EH27" s="166"/>
      <c r="EI27" s="321">
        <f>EB27</f>
        <v>2285.8000000000002</v>
      </c>
    </row>
    <row r="28" spans="1:139" ht="25.5" x14ac:dyDescent="0.2">
      <c r="A28" s="155">
        <v>4</v>
      </c>
      <c r="B28" s="165" t="s">
        <v>5</v>
      </c>
      <c r="C28" s="166"/>
      <c r="D28" s="166"/>
      <c r="E28" s="167"/>
      <c r="F28" s="323" t="s">
        <v>785</v>
      </c>
      <c r="G28" s="215"/>
      <c r="H28" s="155">
        <v>4</v>
      </c>
      <c r="I28" s="165" t="s">
        <v>5</v>
      </c>
      <c r="J28" s="166"/>
      <c r="K28" s="166"/>
      <c r="L28" s="167"/>
      <c r="M28" s="323" t="s">
        <v>785</v>
      </c>
      <c r="O28" s="155">
        <v>4</v>
      </c>
      <c r="P28" s="165" t="s">
        <v>5</v>
      </c>
      <c r="Q28" s="166"/>
      <c r="R28" s="166"/>
      <c r="S28" s="167"/>
      <c r="T28" s="323" t="s">
        <v>785</v>
      </c>
      <c r="U28" s="215"/>
      <c r="V28" s="155">
        <v>4</v>
      </c>
      <c r="W28" s="165" t="s">
        <v>5</v>
      </c>
      <c r="X28" s="166"/>
      <c r="Y28" s="166"/>
      <c r="Z28" s="167"/>
      <c r="AA28" s="323" t="s">
        <v>785</v>
      </c>
      <c r="AB28" s="215"/>
      <c r="AC28" s="155">
        <v>4</v>
      </c>
      <c r="AD28" s="165" t="s">
        <v>5</v>
      </c>
      <c r="AE28" s="166"/>
      <c r="AF28" s="166"/>
      <c r="AG28" s="167"/>
      <c r="AH28" s="323" t="s">
        <v>785</v>
      </c>
      <c r="AJ28" s="155">
        <v>4</v>
      </c>
      <c r="AK28" s="165" t="s">
        <v>5</v>
      </c>
      <c r="AL28" s="166"/>
      <c r="AM28" s="166"/>
      <c r="AN28" s="167"/>
      <c r="AO28" s="323" t="s">
        <v>785</v>
      </c>
      <c r="AQ28" s="155">
        <v>4</v>
      </c>
      <c r="AR28" s="165" t="s">
        <v>5</v>
      </c>
      <c r="AS28" s="166"/>
      <c r="AT28" s="166"/>
      <c r="AU28" s="167"/>
      <c r="AV28" s="323" t="s">
        <v>785</v>
      </c>
      <c r="AW28" s="426"/>
      <c r="AX28" s="155">
        <v>4</v>
      </c>
      <c r="AY28" s="165" t="s">
        <v>5</v>
      </c>
      <c r="AZ28" s="166"/>
      <c r="BA28" s="166"/>
      <c r="BB28" s="167"/>
      <c r="BC28" s="323" t="s">
        <v>785</v>
      </c>
      <c r="BD28" s="523"/>
      <c r="BE28" s="10">
        <v>4</v>
      </c>
      <c r="BF28" s="105" t="s">
        <v>5</v>
      </c>
      <c r="BG28" s="106"/>
      <c r="BH28" s="106"/>
      <c r="BI28" s="107"/>
      <c r="BJ28" s="617" t="s">
        <v>785</v>
      </c>
      <c r="BK28" s="523"/>
      <c r="BL28" s="10">
        <v>4</v>
      </c>
      <c r="BM28" s="105" t="s">
        <v>5</v>
      </c>
      <c r="BN28" s="106"/>
      <c r="BO28" s="106"/>
      <c r="BP28" s="107"/>
      <c r="BQ28" s="617" t="s">
        <v>785</v>
      </c>
      <c r="BS28" s="155">
        <v>4</v>
      </c>
      <c r="BT28" s="165" t="s">
        <v>5</v>
      </c>
      <c r="BU28" s="166"/>
      <c r="BV28" s="166"/>
      <c r="BW28" s="167"/>
      <c r="BX28" s="323" t="s">
        <v>785</v>
      </c>
      <c r="BY28" s="426"/>
      <c r="BZ28" s="155">
        <v>4</v>
      </c>
      <c r="CA28" s="165" t="s">
        <v>5</v>
      </c>
      <c r="CB28" s="166"/>
      <c r="CC28" s="166"/>
      <c r="CD28" s="167"/>
      <c r="CE28" s="323" t="s">
        <v>785</v>
      </c>
      <c r="CF28" s="426"/>
      <c r="CG28" s="155">
        <v>4</v>
      </c>
      <c r="CH28" s="165" t="s">
        <v>5</v>
      </c>
      <c r="CI28" s="166"/>
      <c r="CJ28" s="166"/>
      <c r="CK28" s="167"/>
      <c r="CL28" s="323" t="s">
        <v>785</v>
      </c>
      <c r="CN28" s="155">
        <v>4</v>
      </c>
      <c r="CO28" s="165" t="s">
        <v>5</v>
      </c>
      <c r="CP28" s="166"/>
      <c r="CQ28" s="166"/>
      <c r="CR28" s="167"/>
      <c r="CS28" s="323" t="s">
        <v>785</v>
      </c>
      <c r="CU28" s="155">
        <v>4</v>
      </c>
      <c r="CV28" s="165" t="s">
        <v>5</v>
      </c>
      <c r="CW28" s="166"/>
      <c r="CX28" s="166"/>
      <c r="CY28" s="167"/>
      <c r="CZ28" s="323" t="s">
        <v>785</v>
      </c>
      <c r="DB28" s="155">
        <v>4</v>
      </c>
      <c r="DC28" s="165" t="s">
        <v>5</v>
      </c>
      <c r="DD28" s="166"/>
      <c r="DE28" s="166"/>
      <c r="DF28" s="167"/>
      <c r="DG28" s="323" t="s">
        <v>785</v>
      </c>
      <c r="DI28" s="155">
        <v>4</v>
      </c>
      <c r="DJ28" s="165" t="s">
        <v>5</v>
      </c>
      <c r="DK28" s="166"/>
      <c r="DL28" s="166"/>
      <c r="DM28" s="167"/>
      <c r="DN28" s="323" t="s">
        <v>785</v>
      </c>
      <c r="DO28" s="426"/>
      <c r="DP28" s="155">
        <v>4</v>
      </c>
      <c r="DQ28" s="165" t="s">
        <v>5</v>
      </c>
      <c r="DR28" s="166"/>
      <c r="DS28" s="166"/>
      <c r="DT28" s="167"/>
      <c r="DU28" s="323" t="s">
        <v>785</v>
      </c>
      <c r="DV28" s="426"/>
      <c r="DW28" s="155">
        <v>4</v>
      </c>
      <c r="DX28" s="165" t="s">
        <v>5</v>
      </c>
      <c r="DY28" s="166"/>
      <c r="DZ28" s="166"/>
      <c r="EA28" s="167"/>
      <c r="EB28" s="323" t="s">
        <v>785</v>
      </c>
      <c r="ED28" s="155">
        <v>4</v>
      </c>
      <c r="EE28" s="165" t="s">
        <v>5</v>
      </c>
      <c r="EF28" s="166"/>
      <c r="EG28" s="166"/>
      <c r="EH28" s="167"/>
      <c r="EI28" s="323" t="s">
        <v>785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15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15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15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982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55">
        <v>5</v>
      </c>
      <c r="BT29" s="165" t="s">
        <v>6</v>
      </c>
      <c r="BU29" s="166"/>
      <c r="BV29" s="166"/>
      <c r="BW29" s="167"/>
      <c r="BX29" s="322" t="s">
        <v>982</v>
      </c>
      <c r="BY29" s="427"/>
      <c r="BZ29" s="155">
        <v>5</v>
      </c>
      <c r="CA29" s="165" t="s">
        <v>6</v>
      </c>
      <c r="CB29" s="166"/>
      <c r="CC29" s="166"/>
      <c r="CD29" s="167"/>
      <c r="CE29" s="322" t="s">
        <v>982</v>
      </c>
      <c r="CF29" s="427"/>
      <c r="CG29" s="155">
        <v>5</v>
      </c>
      <c r="CH29" s="165" t="s">
        <v>6</v>
      </c>
      <c r="CI29" s="166"/>
      <c r="CJ29" s="166"/>
      <c r="CK29" s="167"/>
      <c r="CL29" s="322" t="s">
        <v>982</v>
      </c>
      <c r="CN29" s="155">
        <v>5</v>
      </c>
      <c r="CO29" s="165" t="s">
        <v>6</v>
      </c>
      <c r="CP29" s="166"/>
      <c r="CQ29" s="166"/>
      <c r="CR29" s="167"/>
      <c r="CS29" s="322" t="s">
        <v>985</v>
      </c>
      <c r="CU29" s="155">
        <v>5</v>
      </c>
      <c r="CV29" s="165" t="s">
        <v>6</v>
      </c>
      <c r="CW29" s="166"/>
      <c r="CX29" s="166"/>
      <c r="CY29" s="167"/>
      <c r="CZ29" s="322" t="s">
        <v>985</v>
      </c>
      <c r="DB29" s="155">
        <v>5</v>
      </c>
      <c r="DC29" s="165" t="s">
        <v>6</v>
      </c>
      <c r="DD29" s="166"/>
      <c r="DE29" s="166"/>
      <c r="DF29" s="167"/>
      <c r="DG29" s="322" t="s">
        <v>1048</v>
      </c>
      <c r="DI29" s="155">
        <v>5</v>
      </c>
      <c r="DJ29" s="165" t="s">
        <v>6</v>
      </c>
      <c r="DK29" s="166"/>
      <c r="DL29" s="166"/>
      <c r="DM29" s="167"/>
      <c r="DN29" s="322" t="s">
        <v>1048</v>
      </c>
      <c r="DO29" s="427"/>
      <c r="DP29" s="155">
        <v>5</v>
      </c>
      <c r="DQ29" s="165" t="s">
        <v>6</v>
      </c>
      <c r="DR29" s="166"/>
      <c r="DS29" s="166"/>
      <c r="DT29" s="167"/>
      <c r="DU29" s="322" t="s">
        <v>1048</v>
      </c>
      <c r="DV29" s="427"/>
      <c r="DW29" s="155">
        <v>5</v>
      </c>
      <c r="DX29" s="165" t="s">
        <v>6</v>
      </c>
      <c r="DY29" s="166"/>
      <c r="DZ29" s="166"/>
      <c r="EA29" s="167"/>
      <c r="EB29" s="322" t="s">
        <v>1050</v>
      </c>
      <c r="ED29" s="155">
        <v>5</v>
      </c>
      <c r="EE29" s="165" t="s">
        <v>6</v>
      </c>
      <c r="EF29" s="166"/>
      <c r="EG29" s="166"/>
      <c r="EH29" s="167"/>
      <c r="EI29" s="322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15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877</v>
      </c>
      <c r="S30" s="1062"/>
      <c r="T30" s="38">
        <v>1045</v>
      </c>
      <c r="U30" s="215"/>
      <c r="V30" s="156"/>
      <c r="W30" s="201"/>
      <c r="X30" s="201"/>
      <c r="Y30" s="1063" t="s">
        <v>877</v>
      </c>
      <c r="Z30" s="1062"/>
      <c r="AA30" s="38">
        <v>1045</v>
      </c>
      <c r="AB30" s="215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56"/>
      <c r="BT30" s="201"/>
      <c r="BU30" s="201"/>
      <c r="BV30" s="1063" t="s">
        <v>893</v>
      </c>
      <c r="BW30" s="1062"/>
      <c r="BX30" s="38">
        <v>1212</v>
      </c>
      <c r="BY30" s="159"/>
      <c r="BZ30" s="156"/>
      <c r="CA30" s="201"/>
      <c r="CB30" s="201"/>
      <c r="CC30" s="1063" t="s">
        <v>893</v>
      </c>
      <c r="CD30" s="1062"/>
      <c r="CE30" s="38">
        <v>1212</v>
      </c>
      <c r="CF30" s="159"/>
      <c r="CG30" s="156"/>
      <c r="CH30" s="201"/>
      <c r="CI30" s="201"/>
      <c r="CJ30" s="1063" t="s">
        <v>893</v>
      </c>
      <c r="CK30" s="1062"/>
      <c r="CL30" s="38">
        <v>1212</v>
      </c>
      <c r="CN30" s="156"/>
      <c r="CO30" s="201"/>
      <c r="CP30" s="201"/>
      <c r="CQ30" s="1063" t="s">
        <v>893</v>
      </c>
      <c r="CR30" s="1062"/>
      <c r="CS30" s="38">
        <v>1212</v>
      </c>
      <c r="CU30" s="156"/>
      <c r="CV30" s="201"/>
      <c r="CW30" s="201"/>
      <c r="CX30" s="1063" t="s">
        <v>1031</v>
      </c>
      <c r="CY30" s="1062"/>
      <c r="CZ30" s="38">
        <v>1302</v>
      </c>
      <c r="DB30" s="156"/>
      <c r="DC30" s="201"/>
      <c r="DD30" s="201"/>
      <c r="DE30" s="1063" t="s">
        <v>1031</v>
      </c>
      <c r="DF30" s="1062"/>
      <c r="DG30" s="38">
        <v>1320</v>
      </c>
      <c r="DI30" s="156"/>
      <c r="DJ30" s="201"/>
      <c r="DK30" s="201"/>
      <c r="DL30" s="1063" t="s">
        <v>1031</v>
      </c>
      <c r="DM30" s="1062"/>
      <c r="DN30" s="38">
        <v>1320</v>
      </c>
      <c r="DO30" s="159"/>
      <c r="DP30" s="156"/>
      <c r="DQ30" s="201"/>
      <c r="DR30" s="201"/>
      <c r="DS30" s="1063" t="s">
        <v>1031</v>
      </c>
      <c r="DT30" s="1062"/>
      <c r="DU30" s="38">
        <v>1320</v>
      </c>
      <c r="DV30" s="159"/>
      <c r="DW30" s="156"/>
      <c r="DX30" s="201"/>
      <c r="DY30" s="201"/>
      <c r="DZ30" s="1063" t="s">
        <v>1051</v>
      </c>
      <c r="EA30" s="1062"/>
      <c r="EB30" s="38">
        <v>1412</v>
      </c>
      <c r="ED30" s="156"/>
      <c r="EE30" s="201"/>
      <c r="EF30" s="201"/>
      <c r="EG30" s="1063" t="s">
        <v>1051</v>
      </c>
      <c r="EH30" s="1062"/>
      <c r="EI30" s="38">
        <v>1412</v>
      </c>
    </row>
    <row r="31" spans="1:139" s="7" customFormat="1" ht="13.5" x14ac:dyDescent="0.2">
      <c r="A31" s="202"/>
      <c r="B31" s="201"/>
      <c r="C31" s="191"/>
      <c r="D31" s="178"/>
      <c r="E31" s="178"/>
      <c r="F31" s="178"/>
      <c r="G31" s="215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215"/>
      <c r="V31" s="202"/>
      <c r="W31" s="201"/>
      <c r="X31" s="191"/>
      <c r="Y31" s="178"/>
      <c r="Z31" s="178"/>
      <c r="AA31" s="178"/>
      <c r="AB31" s="215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02"/>
      <c r="BT31" s="201"/>
      <c r="BU31" s="191"/>
      <c r="BV31" s="178"/>
      <c r="BW31" s="178"/>
      <c r="BX31" s="178"/>
      <c r="BY31" s="178"/>
      <c r="BZ31" s="202"/>
      <c r="CA31" s="201"/>
      <c r="CB31" s="191"/>
      <c r="CC31" s="178"/>
      <c r="CD31" s="178"/>
      <c r="CE31" s="178"/>
      <c r="CF31" s="178"/>
      <c r="CG31" s="202"/>
      <c r="CH31" s="201"/>
      <c r="CI31" s="191"/>
      <c r="CJ31" s="178"/>
      <c r="CK31" s="178"/>
      <c r="CL31" s="178"/>
      <c r="CN31" s="202"/>
      <c r="CO31" s="201"/>
      <c r="CP31" s="191"/>
      <c r="CQ31" s="178"/>
      <c r="CR31" s="178"/>
      <c r="CS31" s="178"/>
      <c r="CU31" s="202"/>
      <c r="CV31" s="201"/>
      <c r="CW31" s="191"/>
      <c r="CX31" s="178"/>
      <c r="CY31" s="178"/>
      <c r="CZ31" s="178"/>
      <c r="DB31" s="202"/>
      <c r="DC31" s="201"/>
      <c r="DD31" s="191"/>
      <c r="DE31" s="178"/>
      <c r="DF31" s="178"/>
      <c r="DG31" s="178"/>
      <c r="DI31" s="202"/>
      <c r="DJ31" s="201"/>
      <c r="DK31" s="191"/>
      <c r="DL31" s="178"/>
      <c r="DM31" s="178"/>
      <c r="DN31" s="178"/>
      <c r="DO31" s="178"/>
      <c r="DP31" s="202"/>
      <c r="DQ31" s="201"/>
      <c r="DR31" s="191"/>
      <c r="DS31" s="178"/>
      <c r="DT31" s="178"/>
      <c r="DU31" s="178"/>
      <c r="DV31" s="178"/>
      <c r="DW31" s="202"/>
      <c r="DX31" s="201"/>
      <c r="DY31" s="191"/>
      <c r="DZ31" s="178"/>
      <c r="EA31" s="178"/>
      <c r="EB31" s="178"/>
      <c r="ED31" s="202"/>
      <c r="EE31" s="201"/>
      <c r="EF31" s="191"/>
      <c r="EG31" s="178"/>
      <c r="EH31" s="178"/>
      <c r="EI31" s="178"/>
    </row>
    <row r="32" spans="1:139" s="7" customFormat="1" ht="13.5" x14ac:dyDescent="0.2">
      <c r="A32" s="216"/>
      <c r="B32" s="31"/>
      <c r="C32" s="217"/>
      <c r="D32" s="52"/>
      <c r="E32" s="52"/>
      <c r="F32" s="52"/>
      <c r="G32" s="215"/>
      <c r="H32" s="216"/>
      <c r="I32" s="31"/>
      <c r="J32" s="217"/>
      <c r="K32" s="52"/>
      <c r="L32" s="52"/>
      <c r="M32" s="52"/>
      <c r="O32" s="216"/>
      <c r="P32" s="31"/>
      <c r="Q32" s="217"/>
      <c r="R32" s="52"/>
      <c r="S32" s="52"/>
      <c r="T32" s="52"/>
      <c r="U32" s="215"/>
      <c r="V32" s="216"/>
      <c r="W32" s="31"/>
      <c r="X32" s="217"/>
      <c r="Y32" s="52"/>
      <c r="Z32" s="52"/>
      <c r="AA32" s="52"/>
      <c r="AB32" s="215"/>
      <c r="AC32" s="216"/>
      <c r="AD32" s="31"/>
      <c r="AE32" s="217"/>
      <c r="AF32" s="52"/>
      <c r="AG32" s="52"/>
      <c r="AH32" s="52"/>
      <c r="AJ32" s="216"/>
      <c r="AK32" s="31"/>
      <c r="AL32" s="217"/>
      <c r="AM32" s="52"/>
      <c r="AN32" s="52"/>
      <c r="AO32" s="52"/>
      <c r="AQ32" s="216"/>
      <c r="AR32" s="31"/>
      <c r="AS32" s="217"/>
      <c r="AT32" s="52"/>
      <c r="AU32" s="52"/>
      <c r="AV32" s="52"/>
      <c r="AW32" s="178"/>
      <c r="AX32" s="216"/>
      <c r="AY32" s="31"/>
      <c r="AZ32" s="217"/>
      <c r="BA32" s="52"/>
      <c r="BB32" s="52"/>
      <c r="BC32" s="52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08"/>
      <c r="B33" s="31"/>
      <c r="C33" s="31"/>
      <c r="D33" s="31"/>
      <c r="E33" s="22"/>
      <c r="F33" s="22"/>
      <c r="G33" s="215"/>
      <c r="H33" s="108"/>
      <c r="I33" s="31"/>
      <c r="J33" s="31"/>
      <c r="K33" s="31"/>
      <c r="L33" s="22"/>
      <c r="M33" s="22"/>
      <c r="O33" s="108"/>
      <c r="P33" s="31"/>
      <c r="Q33" s="31"/>
      <c r="R33" s="31"/>
      <c r="S33" s="22"/>
      <c r="T33" s="22"/>
      <c r="U33" s="215"/>
      <c r="V33" s="108"/>
      <c r="W33" s="31"/>
      <c r="X33" s="31"/>
      <c r="Y33" s="31"/>
      <c r="Z33" s="22"/>
      <c r="AA33" s="22"/>
      <c r="AB33" s="215"/>
      <c r="AC33" s="108"/>
      <c r="AD33" s="31"/>
      <c r="AE33" s="31"/>
      <c r="AF33" s="31"/>
      <c r="AG33" s="22"/>
      <c r="AH33" s="22"/>
      <c r="AJ33" s="108"/>
      <c r="AK33" s="31"/>
      <c r="AL33" s="31"/>
      <c r="AM33" s="31"/>
      <c r="AN33" s="22"/>
      <c r="AO33" s="22"/>
      <c r="AQ33" s="108"/>
      <c r="AR33" s="31"/>
      <c r="AS33" s="31"/>
      <c r="AT33" s="31"/>
      <c r="AU33" s="22"/>
      <c r="AV33" s="22"/>
      <c r="AW33" s="159"/>
      <c r="AX33" s="108"/>
      <c r="AY33" s="31"/>
      <c r="AZ33" s="31"/>
      <c r="BA33" s="31"/>
      <c r="BB33" s="22"/>
      <c r="BC33" s="22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08"/>
      <c r="B34" s="31"/>
      <c r="C34" s="31"/>
      <c r="D34" s="31"/>
      <c r="E34" s="22"/>
      <c r="F34" s="22"/>
      <c r="G34" s="215"/>
      <c r="H34" s="108"/>
      <c r="I34" s="31"/>
      <c r="J34" s="31"/>
      <c r="K34" s="31"/>
      <c r="L34" s="22"/>
      <c r="M34" s="22"/>
      <c r="O34" s="108"/>
      <c r="P34" s="31"/>
      <c r="Q34" s="31"/>
      <c r="R34" s="31"/>
      <c r="S34" s="22"/>
      <c r="T34" s="22"/>
      <c r="U34" s="215"/>
      <c r="V34" s="108"/>
      <c r="W34" s="31"/>
      <c r="X34" s="31"/>
      <c r="Y34" s="31"/>
      <c r="Z34" s="22"/>
      <c r="AA34" s="22"/>
      <c r="AB34" s="215"/>
      <c r="AC34" s="108"/>
      <c r="AD34" s="31"/>
      <c r="AE34" s="31"/>
      <c r="AF34" s="31"/>
      <c r="AG34" s="22"/>
      <c r="AH34" s="22"/>
      <c r="AJ34" s="108"/>
      <c r="AK34" s="31"/>
      <c r="AL34" s="31"/>
      <c r="AM34" s="31"/>
      <c r="AN34" s="22"/>
      <c r="AO34" s="22"/>
      <c r="AQ34" s="108"/>
      <c r="AR34" s="31"/>
      <c r="AS34" s="31"/>
      <c r="AT34" s="31"/>
      <c r="AU34" s="22"/>
      <c r="AV34" s="22"/>
      <c r="AW34" s="159"/>
      <c r="AX34" s="108"/>
      <c r="AY34" s="31"/>
      <c r="AZ34" s="31"/>
      <c r="BA34" s="31"/>
      <c r="BB34" s="22"/>
      <c r="BC34" s="22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08"/>
      <c r="B35" s="925" t="s">
        <v>29</v>
      </c>
      <c r="C35" s="925"/>
      <c r="D35" s="925"/>
      <c r="E35" s="925"/>
      <c r="F35" s="925"/>
      <c r="G35" s="215"/>
      <c r="H35" s="108"/>
      <c r="I35" s="925" t="s">
        <v>29</v>
      </c>
      <c r="J35" s="925"/>
      <c r="K35" s="925"/>
      <c r="L35" s="925"/>
      <c r="M35" s="925"/>
      <c r="O35" s="108"/>
      <c r="P35" s="925" t="s">
        <v>29</v>
      </c>
      <c r="Q35" s="925"/>
      <c r="R35" s="925"/>
      <c r="S35" s="925"/>
      <c r="T35" s="925"/>
      <c r="U35" s="215"/>
      <c r="V35" s="108"/>
      <c r="W35" s="925" t="s">
        <v>29</v>
      </c>
      <c r="X35" s="925"/>
      <c r="Y35" s="925"/>
      <c r="Z35" s="925"/>
      <c r="AA35" s="925"/>
      <c r="AB35" s="215"/>
      <c r="AC35" s="108"/>
      <c r="AD35" s="925" t="s">
        <v>29</v>
      </c>
      <c r="AE35" s="925"/>
      <c r="AF35" s="925"/>
      <c r="AG35" s="925"/>
      <c r="AH35" s="925"/>
      <c r="AJ35" s="108"/>
      <c r="AK35" s="925" t="s">
        <v>29</v>
      </c>
      <c r="AL35" s="925"/>
      <c r="AM35" s="925"/>
      <c r="AN35" s="925"/>
      <c r="AO35" s="925"/>
      <c r="AQ35" s="108"/>
      <c r="AR35" s="925" t="s">
        <v>29</v>
      </c>
      <c r="AS35" s="925"/>
      <c r="AT35" s="925"/>
      <c r="AU35" s="925"/>
      <c r="AV35" s="925"/>
      <c r="AW35" s="178"/>
      <c r="AX35" s="108"/>
      <c r="AY35" s="925" t="s">
        <v>29</v>
      </c>
      <c r="AZ35" s="925"/>
      <c r="BA35" s="925"/>
      <c r="BB35" s="925"/>
      <c r="BC35" s="925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41"/>
      <c r="B36" s="41"/>
      <c r="C36" s="41"/>
      <c r="D36" s="41"/>
      <c r="E36" s="41"/>
      <c r="F36" s="22"/>
      <c r="G36" s="215"/>
      <c r="H36" s="41"/>
      <c r="I36" s="41"/>
      <c r="J36" s="41"/>
      <c r="K36" s="41"/>
      <c r="L36" s="41"/>
      <c r="M36" s="22"/>
      <c r="O36" s="41"/>
      <c r="P36" s="41"/>
      <c r="Q36" s="41"/>
      <c r="R36" s="41"/>
      <c r="S36" s="41"/>
      <c r="T36" s="22"/>
      <c r="U36" s="215"/>
      <c r="V36" s="41"/>
      <c r="W36" s="41"/>
      <c r="X36" s="41"/>
      <c r="Y36" s="41"/>
      <c r="Z36" s="41"/>
      <c r="AA36" s="22"/>
      <c r="AB36" s="215"/>
      <c r="AC36" s="41"/>
      <c r="AD36" s="41"/>
      <c r="AE36" s="41"/>
      <c r="AF36" s="41"/>
      <c r="AG36" s="41"/>
      <c r="AH36" s="22"/>
      <c r="AJ36" s="41"/>
      <c r="AK36" s="41"/>
      <c r="AL36" s="41"/>
      <c r="AM36" s="41"/>
      <c r="AN36" s="41"/>
      <c r="AO36" s="22"/>
      <c r="AQ36" s="41"/>
      <c r="AR36" s="41"/>
      <c r="AS36" s="41"/>
      <c r="AT36" s="41"/>
      <c r="AU36" s="41"/>
      <c r="AV36" s="22"/>
      <c r="AW36" s="159"/>
      <c r="AX36" s="41"/>
      <c r="AY36" s="41"/>
      <c r="AZ36" s="41"/>
      <c r="BA36" s="41"/>
      <c r="BB36" s="41"/>
      <c r="BC36" s="22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0">
        <v>1</v>
      </c>
      <c r="B37" s="922" t="s">
        <v>30</v>
      </c>
      <c r="C37" s="976"/>
      <c r="D37" s="960"/>
      <c r="E37" s="11" t="s">
        <v>7</v>
      </c>
      <c r="F37" s="51" t="s">
        <v>8</v>
      </c>
      <c r="G37" s="215"/>
      <c r="H37" s="10">
        <v>1</v>
      </c>
      <c r="I37" s="922" t="s">
        <v>30</v>
      </c>
      <c r="J37" s="976"/>
      <c r="K37" s="960"/>
      <c r="L37" s="11" t="s">
        <v>7</v>
      </c>
      <c r="M37" s="51" t="s">
        <v>8</v>
      </c>
      <c r="O37" s="10">
        <v>1</v>
      </c>
      <c r="P37" s="922" t="s">
        <v>30</v>
      </c>
      <c r="Q37" s="976"/>
      <c r="R37" s="960"/>
      <c r="S37" s="11" t="s">
        <v>7</v>
      </c>
      <c r="T37" s="51" t="s">
        <v>8</v>
      </c>
      <c r="U37" s="215"/>
      <c r="V37" s="10">
        <v>1</v>
      </c>
      <c r="W37" s="922" t="s">
        <v>30</v>
      </c>
      <c r="X37" s="976"/>
      <c r="Y37" s="960"/>
      <c r="Z37" s="11" t="s">
        <v>7</v>
      </c>
      <c r="AA37" s="51" t="s">
        <v>8</v>
      </c>
      <c r="AB37" s="215"/>
      <c r="AC37" s="10">
        <v>1</v>
      </c>
      <c r="AD37" s="922" t="s">
        <v>30</v>
      </c>
      <c r="AE37" s="976"/>
      <c r="AF37" s="960"/>
      <c r="AG37" s="11" t="s">
        <v>7</v>
      </c>
      <c r="AH37" s="51" t="s">
        <v>8</v>
      </c>
      <c r="AJ37" s="10">
        <v>1</v>
      </c>
      <c r="AK37" s="922" t="s">
        <v>30</v>
      </c>
      <c r="AL37" s="976"/>
      <c r="AM37" s="960"/>
      <c r="AN37" s="11" t="s">
        <v>7</v>
      </c>
      <c r="AO37" s="51" t="s">
        <v>8</v>
      </c>
      <c r="AQ37" s="10">
        <v>1</v>
      </c>
      <c r="AR37" s="922" t="s">
        <v>30</v>
      </c>
      <c r="AS37" s="976"/>
      <c r="AT37" s="960"/>
      <c r="AU37" s="11" t="s">
        <v>7</v>
      </c>
      <c r="AV37" s="51" t="s">
        <v>8</v>
      </c>
      <c r="AW37" s="178"/>
      <c r="AX37" s="10">
        <v>1</v>
      </c>
      <c r="AY37" s="922" t="s">
        <v>30</v>
      </c>
      <c r="AZ37" s="976"/>
      <c r="BA37" s="960"/>
      <c r="BB37" s="11" t="s">
        <v>7</v>
      </c>
      <c r="BC37" s="51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0" t="s">
        <v>22</v>
      </c>
      <c r="B38" s="927" t="s">
        <v>31</v>
      </c>
      <c r="C38" s="981"/>
      <c r="D38" s="982"/>
      <c r="E38" s="37">
        <v>1</v>
      </c>
      <c r="F38" s="50">
        <f>F27</f>
        <v>1696.2</v>
      </c>
      <c r="G38" s="218"/>
      <c r="H38" s="10" t="s">
        <v>22</v>
      </c>
      <c r="I38" s="927" t="s">
        <v>31</v>
      </c>
      <c r="J38" s="981"/>
      <c r="K38" s="982"/>
      <c r="L38" s="37">
        <v>1</v>
      </c>
      <c r="M38" s="50">
        <f>M27</f>
        <v>1737.92652</v>
      </c>
      <c r="O38" s="10" t="s">
        <v>22</v>
      </c>
      <c r="P38" s="927" t="s">
        <v>31</v>
      </c>
      <c r="Q38" s="981"/>
      <c r="R38" s="982"/>
      <c r="S38" s="37">
        <v>1</v>
      </c>
      <c r="T38" s="50">
        <f>T27</f>
        <v>1737.92652</v>
      </c>
      <c r="U38" s="218"/>
      <c r="V38" s="10" t="s">
        <v>22</v>
      </c>
      <c r="W38" s="927" t="s">
        <v>31</v>
      </c>
      <c r="X38" s="981"/>
      <c r="Y38" s="982"/>
      <c r="Z38" s="37">
        <v>1</v>
      </c>
      <c r="AA38" s="50">
        <f>AA27</f>
        <v>1737.92652</v>
      </c>
      <c r="AB38" s="218"/>
      <c r="AC38" s="10" t="s">
        <v>22</v>
      </c>
      <c r="AD38" s="927" t="s">
        <v>31</v>
      </c>
      <c r="AE38" s="981"/>
      <c r="AF38" s="982"/>
      <c r="AG38" s="37">
        <v>1</v>
      </c>
      <c r="AH38" s="50">
        <f>AH27</f>
        <v>1804</v>
      </c>
      <c r="AJ38" s="10" t="s">
        <v>22</v>
      </c>
      <c r="AK38" s="927" t="s">
        <v>31</v>
      </c>
      <c r="AL38" s="981"/>
      <c r="AM38" s="982"/>
      <c r="AN38" s="37">
        <v>1</v>
      </c>
      <c r="AO38" s="50">
        <f>AO27</f>
        <v>1804</v>
      </c>
      <c r="AQ38" s="10" t="s">
        <v>22</v>
      </c>
      <c r="AR38" s="927" t="s">
        <v>31</v>
      </c>
      <c r="AS38" s="981"/>
      <c r="AT38" s="982"/>
      <c r="AU38" s="37">
        <v>1</v>
      </c>
      <c r="AV38" s="50">
        <f>AV27</f>
        <v>1870</v>
      </c>
      <c r="AW38" s="159"/>
      <c r="AX38" s="10" t="s">
        <v>22</v>
      </c>
      <c r="AY38" s="927" t="s">
        <v>31</v>
      </c>
      <c r="AZ38" s="981"/>
      <c r="BA38" s="982"/>
      <c r="BB38" s="37">
        <v>1</v>
      </c>
      <c r="BC38" s="50">
        <f>BC27</f>
        <v>1870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1870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1986.6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1986.6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1986.6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1986.6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2103.1999999999998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2103.1999999999998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2200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2200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2200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2285.8000000000002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2285.8000000000002</v>
      </c>
    </row>
    <row r="39" spans="1:139" ht="15" x14ac:dyDescent="0.2">
      <c r="A39" s="10" t="s">
        <v>23</v>
      </c>
      <c r="B39" s="927" t="s">
        <v>706</v>
      </c>
      <c r="C39" s="981"/>
      <c r="D39" s="982"/>
      <c r="E39" s="1">
        <v>0.3</v>
      </c>
      <c r="F39" s="50">
        <f>F38*E39</f>
        <v>508.86</v>
      </c>
      <c r="G39" s="218"/>
      <c r="H39" s="10" t="s">
        <v>23</v>
      </c>
      <c r="I39" s="927" t="s">
        <v>706</v>
      </c>
      <c r="J39" s="981"/>
      <c r="K39" s="982"/>
      <c r="L39" s="1">
        <v>0.3</v>
      </c>
      <c r="M39" s="50">
        <f>M38*L39</f>
        <v>521.37795599999993</v>
      </c>
      <c r="O39" s="10" t="s">
        <v>23</v>
      </c>
      <c r="P39" s="927" t="s">
        <v>706</v>
      </c>
      <c r="Q39" s="981"/>
      <c r="R39" s="982"/>
      <c r="S39" s="1">
        <v>0.3</v>
      </c>
      <c r="T39" s="50">
        <f>T38*S39</f>
        <v>521.37795599999993</v>
      </c>
      <c r="U39" s="218"/>
      <c r="V39" s="10" t="s">
        <v>23</v>
      </c>
      <c r="W39" s="927" t="s">
        <v>706</v>
      </c>
      <c r="X39" s="981"/>
      <c r="Y39" s="982"/>
      <c r="Z39" s="1">
        <v>0.3</v>
      </c>
      <c r="AA39" s="50">
        <f>AA38*Z39</f>
        <v>521.37795599999993</v>
      </c>
      <c r="AB39" s="218"/>
      <c r="AC39" s="10" t="s">
        <v>23</v>
      </c>
      <c r="AD39" s="927" t="s">
        <v>706</v>
      </c>
      <c r="AE39" s="981"/>
      <c r="AF39" s="982"/>
      <c r="AG39" s="1">
        <v>0.3</v>
      </c>
      <c r="AH39" s="50">
        <f>AH38*AG39</f>
        <v>541.19999999999993</v>
      </c>
      <c r="AJ39" s="10" t="s">
        <v>23</v>
      </c>
      <c r="AK39" s="927" t="s">
        <v>706</v>
      </c>
      <c r="AL39" s="981"/>
      <c r="AM39" s="982"/>
      <c r="AN39" s="1">
        <v>0.3</v>
      </c>
      <c r="AO39" s="50">
        <f>AO38*AN39</f>
        <v>541.19999999999993</v>
      </c>
      <c r="AQ39" s="10" t="s">
        <v>23</v>
      </c>
      <c r="AR39" s="927" t="s">
        <v>706</v>
      </c>
      <c r="AS39" s="981"/>
      <c r="AT39" s="982"/>
      <c r="AU39" s="1">
        <v>0.3</v>
      </c>
      <c r="AV39" s="50">
        <f>AV38*AU39</f>
        <v>561</v>
      </c>
      <c r="AW39" s="159"/>
      <c r="AX39" s="10" t="s">
        <v>23</v>
      </c>
      <c r="AY39" s="927" t="s">
        <v>706</v>
      </c>
      <c r="AZ39" s="981"/>
      <c r="BA39" s="982"/>
      <c r="BB39" s="1">
        <v>0.3</v>
      </c>
      <c r="BC39" s="50">
        <f>BC38*BB39</f>
        <v>561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561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595.9799999999999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595.9799999999999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595.9799999999999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595.9799999999999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630.95999999999992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630.95999999999992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660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660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660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685.74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685.74</v>
      </c>
    </row>
    <row r="40" spans="1:139" ht="15" x14ac:dyDescent="0.2">
      <c r="A40" s="10" t="s">
        <v>24</v>
      </c>
      <c r="B40" s="983" t="s">
        <v>707</v>
      </c>
      <c r="C40" s="984"/>
      <c r="D40" s="985"/>
      <c r="E40" s="1">
        <v>0</v>
      </c>
      <c r="F40" s="50">
        <f>F30*E40</f>
        <v>0</v>
      </c>
      <c r="G40" s="219"/>
      <c r="H40" s="10" t="s">
        <v>24</v>
      </c>
      <c r="I40" s="983" t="s">
        <v>707</v>
      </c>
      <c r="J40" s="984"/>
      <c r="K40" s="985"/>
      <c r="L40" s="1">
        <v>0</v>
      </c>
      <c r="M40" s="50">
        <f>M30*L40</f>
        <v>0</v>
      </c>
      <c r="O40" s="10" t="s">
        <v>24</v>
      </c>
      <c r="P40" s="983" t="s">
        <v>707</v>
      </c>
      <c r="Q40" s="984"/>
      <c r="R40" s="985"/>
      <c r="S40" s="1">
        <v>0</v>
      </c>
      <c r="T40" s="50">
        <f>T30*S40</f>
        <v>0</v>
      </c>
      <c r="U40" s="219"/>
      <c r="V40" s="10" t="s">
        <v>24</v>
      </c>
      <c r="W40" s="983" t="s">
        <v>707</v>
      </c>
      <c r="X40" s="984"/>
      <c r="Y40" s="985"/>
      <c r="Z40" s="1">
        <v>0</v>
      </c>
      <c r="AA40" s="50">
        <f>AA30*Z40</f>
        <v>0</v>
      </c>
      <c r="AB40" s="219"/>
      <c r="AC40" s="10" t="s">
        <v>24</v>
      </c>
      <c r="AD40" s="983" t="s">
        <v>707</v>
      </c>
      <c r="AE40" s="984"/>
      <c r="AF40" s="985"/>
      <c r="AG40" s="1">
        <v>0</v>
      </c>
      <c r="AH40" s="50">
        <f>AH30*AG40</f>
        <v>0</v>
      </c>
      <c r="AJ40" s="10" t="s">
        <v>24</v>
      </c>
      <c r="AK40" s="983" t="s">
        <v>707</v>
      </c>
      <c r="AL40" s="984"/>
      <c r="AM40" s="985"/>
      <c r="AN40" s="1">
        <v>0</v>
      </c>
      <c r="AO40" s="50">
        <f>AO30*AN40</f>
        <v>0</v>
      </c>
      <c r="AQ40" s="10" t="s">
        <v>24</v>
      </c>
      <c r="AR40" s="983" t="s">
        <v>707</v>
      </c>
      <c r="AS40" s="984"/>
      <c r="AT40" s="985"/>
      <c r="AU40" s="1">
        <v>0</v>
      </c>
      <c r="AV40" s="50">
        <f>AV30*AU40</f>
        <v>0</v>
      </c>
      <c r="AW40" s="159"/>
      <c r="AX40" s="10" t="s">
        <v>24</v>
      </c>
      <c r="AY40" s="983" t="s">
        <v>707</v>
      </c>
      <c r="AZ40" s="984"/>
      <c r="BA40" s="985"/>
      <c r="BB40" s="1">
        <v>0</v>
      </c>
      <c r="BC40" s="50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DU$30*DT$40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EB$30*EA$40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EI$30*EH$40</f>
        <v>0</v>
      </c>
    </row>
    <row r="41" spans="1:139" ht="15" x14ac:dyDescent="0.2">
      <c r="A41" s="24" t="s">
        <v>25</v>
      </c>
      <c r="B41" s="927" t="s">
        <v>708</v>
      </c>
      <c r="C41" s="981"/>
      <c r="D41" s="982"/>
      <c r="E41" s="986">
        <v>0</v>
      </c>
      <c r="F41" s="220">
        <f>((((F38+F39+F40)/220)*E41)*(15*7))</f>
        <v>0</v>
      </c>
      <c r="G41" s="219"/>
      <c r="H41" s="24" t="s">
        <v>25</v>
      </c>
      <c r="I41" s="927" t="s">
        <v>708</v>
      </c>
      <c r="J41" s="981"/>
      <c r="K41" s="982"/>
      <c r="L41" s="986">
        <v>0</v>
      </c>
      <c r="M41" s="220">
        <f>((((M38+M39+M40)/220)*L41)*(15*7))</f>
        <v>0</v>
      </c>
      <c r="O41" s="24" t="s">
        <v>25</v>
      </c>
      <c r="P41" s="927" t="s">
        <v>708</v>
      </c>
      <c r="Q41" s="981"/>
      <c r="R41" s="982"/>
      <c r="S41" s="986">
        <v>0</v>
      </c>
      <c r="T41" s="220">
        <f>((((T38+T39+T40)/220)*S41)*(15*7))</f>
        <v>0</v>
      </c>
      <c r="U41" s="219"/>
      <c r="V41" s="24" t="s">
        <v>25</v>
      </c>
      <c r="W41" s="927" t="s">
        <v>708</v>
      </c>
      <c r="X41" s="981"/>
      <c r="Y41" s="982"/>
      <c r="Z41" s="986">
        <v>0</v>
      </c>
      <c r="AA41" s="220">
        <f>((((AA38+AA39+AA40)/220)*Z41)*(15*7))</f>
        <v>0</v>
      </c>
      <c r="AB41" s="219"/>
      <c r="AC41" s="24" t="s">
        <v>25</v>
      </c>
      <c r="AD41" s="927" t="s">
        <v>708</v>
      </c>
      <c r="AE41" s="981"/>
      <c r="AF41" s="982"/>
      <c r="AG41" s="986">
        <v>0</v>
      </c>
      <c r="AH41" s="220">
        <f>((((AH38+AH39+AH40)/220)*AG41)*(15*7))</f>
        <v>0</v>
      </c>
      <c r="AJ41" s="24" t="s">
        <v>25</v>
      </c>
      <c r="AK41" s="927" t="s">
        <v>708</v>
      </c>
      <c r="AL41" s="981"/>
      <c r="AM41" s="982"/>
      <c r="AN41" s="986">
        <v>0</v>
      </c>
      <c r="AO41" s="220">
        <f>((((AO38+AO39+AO40)/220)*AN41)*(15*7))</f>
        <v>0</v>
      </c>
      <c r="AQ41" s="24" t="s">
        <v>25</v>
      </c>
      <c r="AR41" s="927" t="s">
        <v>708</v>
      </c>
      <c r="AS41" s="981"/>
      <c r="AT41" s="982"/>
      <c r="AU41" s="986">
        <v>0</v>
      </c>
      <c r="AV41" s="220">
        <f>((((AV38+AV39+AV40)/220)*AU41)*(15*7))</f>
        <v>0</v>
      </c>
      <c r="AW41" s="428"/>
      <c r="AX41" s="24" t="s">
        <v>25</v>
      </c>
      <c r="AY41" s="927" t="s">
        <v>708</v>
      </c>
      <c r="AZ41" s="981"/>
      <c r="BA41" s="982"/>
      <c r="BB41" s="986">
        <v>0</v>
      </c>
      <c r="BC41" s="220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24" t="s">
        <v>32</v>
      </c>
      <c r="B42" s="988" t="s">
        <v>107</v>
      </c>
      <c r="C42" s="989"/>
      <c r="D42" s="990"/>
      <c r="E42" s="987"/>
      <c r="F42" s="50" t="str">
        <f>IF((E41&lt;=0),"0,00",((((7*1.1429)-7)*15)*((F38+F39+F40)/220)*(1+E41)))</f>
        <v>0,00</v>
      </c>
      <c r="G42" s="221"/>
      <c r="H42" s="24" t="s">
        <v>32</v>
      </c>
      <c r="I42" s="988" t="s">
        <v>107</v>
      </c>
      <c r="J42" s="989"/>
      <c r="K42" s="990"/>
      <c r="L42" s="987"/>
      <c r="M42" s="50" t="str">
        <f>IF((L41&lt;=0),"0,00",((((7*1.1429)-7)*15)*((M38+M39+M40)/220)*(1+L41)))</f>
        <v>0,00</v>
      </c>
      <c r="O42" s="24" t="s">
        <v>32</v>
      </c>
      <c r="P42" s="988" t="s">
        <v>107</v>
      </c>
      <c r="Q42" s="989"/>
      <c r="R42" s="990"/>
      <c r="S42" s="987"/>
      <c r="T42" s="50" t="str">
        <f>IF((S41&lt;=0),"0,00",((((7*1.1429)-7)*15)*((T38+T39+T40)/220)*(1+S41)))</f>
        <v>0,00</v>
      </c>
      <c r="U42" s="221"/>
      <c r="V42" s="24" t="s">
        <v>32</v>
      </c>
      <c r="W42" s="988" t="s">
        <v>107</v>
      </c>
      <c r="X42" s="989"/>
      <c r="Y42" s="990"/>
      <c r="Z42" s="987"/>
      <c r="AA42" s="50" t="str">
        <f>IF((Z41&lt;=0),"0,00",((((7*1.1429)-7)*15)*((AA38+AA39+AA40)/220)*(1+Z41)))</f>
        <v>0,00</v>
      </c>
      <c r="AB42" s="221"/>
      <c r="AC42" s="24" t="s">
        <v>32</v>
      </c>
      <c r="AD42" s="988" t="s">
        <v>107</v>
      </c>
      <c r="AE42" s="989"/>
      <c r="AF42" s="990"/>
      <c r="AG42" s="987"/>
      <c r="AH42" s="50" t="str">
        <f>IF((AG41&lt;=0),"0,00",((((7*1.1429)-7)*15)*((AH38+AH39+AH40)/220)*(1+AG41)))</f>
        <v>0,00</v>
      </c>
      <c r="AJ42" s="24" t="s">
        <v>32</v>
      </c>
      <c r="AK42" s="988" t="s">
        <v>107</v>
      </c>
      <c r="AL42" s="989"/>
      <c r="AM42" s="990"/>
      <c r="AN42" s="987"/>
      <c r="AO42" s="50" t="str">
        <f>IF((AN41&lt;=0),"0,00",((((7*1.1429)-7)*15)*((AO38+AO39+AO40)/220)*(1+AN41)))</f>
        <v>0,00</v>
      </c>
      <c r="AQ42" s="24" t="s">
        <v>32</v>
      </c>
      <c r="AR42" s="988" t="s">
        <v>107</v>
      </c>
      <c r="AS42" s="989"/>
      <c r="AT42" s="990"/>
      <c r="AU42" s="987"/>
      <c r="AV42" s="50" t="str">
        <f>IF((AU41&lt;=0),"0,00",((((7*1.1429)-7)*15)*((AV38+AV39+AV40)/220)*(1+AU41)))</f>
        <v>0,00</v>
      </c>
      <c r="AW42" s="159"/>
      <c r="AX42" s="24" t="s">
        <v>32</v>
      </c>
      <c r="AY42" s="988" t="s">
        <v>107</v>
      </c>
      <c r="AZ42" s="989"/>
      <c r="BA42" s="990"/>
      <c r="BB42" s="987"/>
      <c r="BC42" s="50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0" t="s">
        <v>33</v>
      </c>
      <c r="B43" s="105" t="s">
        <v>9</v>
      </c>
      <c r="C43" s="106"/>
      <c r="D43" s="107"/>
      <c r="E43" s="1">
        <v>0</v>
      </c>
      <c r="F43" s="50">
        <v>0</v>
      </c>
      <c r="G43" s="215"/>
      <c r="H43" s="10" t="s">
        <v>33</v>
      </c>
      <c r="I43" s="105" t="s">
        <v>9</v>
      </c>
      <c r="J43" s="106"/>
      <c r="K43" s="107"/>
      <c r="L43" s="1">
        <v>0</v>
      </c>
      <c r="M43" s="50">
        <v>0</v>
      </c>
      <c r="O43" s="10" t="s">
        <v>33</v>
      </c>
      <c r="P43" s="105" t="s">
        <v>9</v>
      </c>
      <c r="Q43" s="106"/>
      <c r="R43" s="107"/>
      <c r="S43" s="1">
        <v>0</v>
      </c>
      <c r="T43" s="50">
        <v>0</v>
      </c>
      <c r="U43" s="215"/>
      <c r="V43" s="10" t="s">
        <v>33</v>
      </c>
      <c r="W43" s="105" t="s">
        <v>9</v>
      </c>
      <c r="X43" s="106"/>
      <c r="Y43" s="107"/>
      <c r="Z43" s="1">
        <v>0</v>
      </c>
      <c r="AA43" s="50">
        <v>0</v>
      </c>
      <c r="AB43" s="215"/>
      <c r="AC43" s="10" t="s">
        <v>33</v>
      </c>
      <c r="AD43" s="105" t="s">
        <v>9</v>
      </c>
      <c r="AE43" s="106"/>
      <c r="AF43" s="107"/>
      <c r="AG43" s="1">
        <v>0</v>
      </c>
      <c r="AH43" s="50">
        <v>0</v>
      </c>
      <c r="AJ43" s="10" t="s">
        <v>33</v>
      </c>
      <c r="AK43" s="105" t="s">
        <v>9</v>
      </c>
      <c r="AL43" s="106"/>
      <c r="AM43" s="107"/>
      <c r="AN43" s="1">
        <v>0</v>
      </c>
      <c r="AO43" s="50">
        <v>0</v>
      </c>
      <c r="AQ43" s="10" t="s">
        <v>33</v>
      </c>
      <c r="AR43" s="105" t="s">
        <v>9</v>
      </c>
      <c r="AS43" s="106"/>
      <c r="AT43" s="107"/>
      <c r="AU43" s="1">
        <v>0</v>
      </c>
      <c r="AV43" s="50">
        <v>0</v>
      </c>
      <c r="AW43" s="159"/>
      <c r="AX43" s="10" t="s">
        <v>33</v>
      </c>
      <c r="AY43" s="105" t="s">
        <v>9</v>
      </c>
      <c r="AZ43" s="106"/>
      <c r="BA43" s="107"/>
      <c r="BB43" s="1">
        <v>0</v>
      </c>
      <c r="BC43" s="50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110</v>
      </c>
      <c r="DO43" s="22"/>
      <c r="DP43" s="10" t="s">
        <v>33</v>
      </c>
      <c r="DQ43" s="105" t="s">
        <v>1082</v>
      </c>
      <c r="DR43" s="106"/>
      <c r="DS43" s="107"/>
      <c r="DT43" s="1">
        <v>0.05</v>
      </c>
      <c r="DU43" s="50">
        <f>DU$38*DT$43</f>
        <v>110</v>
      </c>
      <c r="DV43" s="22"/>
      <c r="DW43" s="10" t="s">
        <v>33</v>
      </c>
      <c r="DX43" s="105" t="s">
        <v>1082</v>
      </c>
      <c r="DY43" s="106"/>
      <c r="DZ43" s="107"/>
      <c r="EA43" s="1">
        <v>0.05</v>
      </c>
      <c r="EB43" s="50">
        <f>EB$38*EA$43</f>
        <v>114.29000000000002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114.29000000000002</v>
      </c>
    </row>
    <row r="44" spans="1:139" ht="15" x14ac:dyDescent="0.2">
      <c r="A44" s="962" t="s">
        <v>21</v>
      </c>
      <c r="B44" s="963"/>
      <c r="C44" s="963"/>
      <c r="D44" s="963"/>
      <c r="E44" s="964"/>
      <c r="F44" s="11">
        <f>SUM(F38:F43)</f>
        <v>2205.06</v>
      </c>
      <c r="G44" s="215"/>
      <c r="H44" s="962" t="s">
        <v>21</v>
      </c>
      <c r="I44" s="963"/>
      <c r="J44" s="963"/>
      <c r="K44" s="963"/>
      <c r="L44" s="964"/>
      <c r="M44" s="11">
        <f>SUM(M38:M43)</f>
        <v>2259.3044759999998</v>
      </c>
      <c r="O44" s="962" t="s">
        <v>21</v>
      </c>
      <c r="P44" s="963"/>
      <c r="Q44" s="963"/>
      <c r="R44" s="963"/>
      <c r="S44" s="964"/>
      <c r="T44" s="11">
        <f>SUM(T38:T43)</f>
        <v>2259.3044759999998</v>
      </c>
      <c r="U44" s="215"/>
      <c r="V44" s="962" t="s">
        <v>21</v>
      </c>
      <c r="W44" s="963"/>
      <c r="X44" s="963"/>
      <c r="Y44" s="963"/>
      <c r="Z44" s="964"/>
      <c r="AA44" s="11">
        <f>SUM(AA38:AA43)</f>
        <v>2259.3044759999998</v>
      </c>
      <c r="AB44" s="215"/>
      <c r="AC44" s="962" t="s">
        <v>21</v>
      </c>
      <c r="AD44" s="963"/>
      <c r="AE44" s="963"/>
      <c r="AF44" s="963"/>
      <c r="AG44" s="964"/>
      <c r="AH44" s="11">
        <f>SUM(AH38:AH43)</f>
        <v>2345.1999999999998</v>
      </c>
      <c r="AJ44" s="962" t="s">
        <v>21</v>
      </c>
      <c r="AK44" s="963"/>
      <c r="AL44" s="963"/>
      <c r="AM44" s="963"/>
      <c r="AN44" s="964"/>
      <c r="AO44" s="11">
        <f>SUM(AO38:AO43)</f>
        <v>2345.1999999999998</v>
      </c>
      <c r="AQ44" s="962" t="s">
        <v>21</v>
      </c>
      <c r="AR44" s="963"/>
      <c r="AS44" s="963"/>
      <c r="AT44" s="963"/>
      <c r="AU44" s="964"/>
      <c r="AV44" s="11">
        <f>SUM(AV38:AV43)</f>
        <v>2431</v>
      </c>
      <c r="AW44" s="175"/>
      <c r="AX44" s="962" t="s">
        <v>21</v>
      </c>
      <c r="AY44" s="963"/>
      <c r="AZ44" s="963"/>
      <c r="BA44" s="963"/>
      <c r="BB44" s="964"/>
      <c r="BC44" s="11">
        <f>SUM(BC38:BC43)</f>
        <v>2431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2431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2582.58</v>
      </c>
      <c r="BS44" s="962" t="s">
        <v>21</v>
      </c>
      <c r="BT44" s="963"/>
      <c r="BU44" s="963"/>
      <c r="BV44" s="963"/>
      <c r="BW44" s="964"/>
      <c r="BX44" s="11">
        <f>SUM(BX$38:BX$43)</f>
        <v>2582.58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2582.58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2582.58</v>
      </c>
      <c r="CN44" s="962" t="s">
        <v>21</v>
      </c>
      <c r="CO44" s="963"/>
      <c r="CP44" s="963"/>
      <c r="CQ44" s="963"/>
      <c r="CR44" s="964"/>
      <c r="CS44" s="11">
        <f>SUM(CS$38:CS$43)</f>
        <v>2734.16</v>
      </c>
      <c r="CU44" s="962" t="s">
        <v>21</v>
      </c>
      <c r="CV44" s="963"/>
      <c r="CW44" s="963"/>
      <c r="CX44" s="963"/>
      <c r="CY44" s="964"/>
      <c r="CZ44" s="11">
        <f>SUM(CZ$38:CZ$43)</f>
        <v>2734.16</v>
      </c>
      <c r="DB44" s="962" t="s">
        <v>21</v>
      </c>
      <c r="DC44" s="963"/>
      <c r="DD44" s="963"/>
      <c r="DE44" s="963"/>
      <c r="DF44" s="964"/>
      <c r="DG44" s="11">
        <f>SUM(DG$38:DG$43)</f>
        <v>2860</v>
      </c>
      <c r="DI44" s="962" t="s">
        <v>21</v>
      </c>
      <c r="DJ44" s="963"/>
      <c r="DK44" s="963"/>
      <c r="DL44" s="963"/>
      <c r="DM44" s="964"/>
      <c r="DN44" s="11">
        <f>SUM(DN$38:DN$43)</f>
        <v>2970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2970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3085.83</v>
      </c>
      <c r="ED44" s="962" t="s">
        <v>21</v>
      </c>
      <c r="EE44" s="963"/>
      <c r="EF44" s="963"/>
      <c r="EG44" s="963"/>
      <c r="EH44" s="964"/>
      <c r="EI44" s="11">
        <f>SUM(EI$38:EI$43)</f>
        <v>3085.83</v>
      </c>
    </row>
    <row r="45" spans="1:139" ht="13.5" x14ac:dyDescent="0.2">
      <c r="A45" s="216"/>
      <c r="B45" s="1108"/>
      <c r="C45" s="1121"/>
      <c r="D45" s="1121"/>
      <c r="E45" s="1121"/>
      <c r="F45" s="1121"/>
      <c r="G45" s="215"/>
      <c r="H45" s="216"/>
      <c r="I45" s="1108"/>
      <c r="J45" s="1121"/>
      <c r="K45" s="1121"/>
      <c r="L45" s="1121"/>
      <c r="M45" s="1121"/>
      <c r="O45" s="216"/>
      <c r="P45" s="1108"/>
      <c r="Q45" s="1121"/>
      <c r="R45" s="1121"/>
      <c r="S45" s="1121"/>
      <c r="T45" s="1121"/>
      <c r="U45" s="215"/>
      <c r="V45" s="216"/>
      <c r="W45" s="1108"/>
      <c r="X45" s="1121"/>
      <c r="Y45" s="1121"/>
      <c r="Z45" s="1121"/>
      <c r="AA45" s="1121"/>
      <c r="AB45" s="215"/>
      <c r="AC45" s="216"/>
      <c r="AD45" s="1108"/>
      <c r="AE45" s="1121"/>
      <c r="AF45" s="1121"/>
      <c r="AG45" s="1121"/>
      <c r="AH45" s="1121"/>
      <c r="AJ45" s="216"/>
      <c r="AK45" s="1108"/>
      <c r="AL45" s="1121"/>
      <c r="AM45" s="1121"/>
      <c r="AN45" s="1121"/>
      <c r="AO45" s="1121"/>
      <c r="AQ45" s="216"/>
      <c r="AR45" s="1108"/>
      <c r="AS45" s="1121"/>
      <c r="AT45" s="1121"/>
      <c r="AU45" s="1121"/>
      <c r="AV45" s="1121"/>
      <c r="AW45" s="423"/>
      <c r="AX45" s="216"/>
      <c r="AY45" s="1108"/>
      <c r="AZ45" s="1121"/>
      <c r="BA45" s="1121"/>
      <c r="BB45" s="1121"/>
      <c r="BC45" s="112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217"/>
      <c r="B46" s="217"/>
      <c r="C46" s="52"/>
      <c r="D46" s="52"/>
      <c r="E46" s="52"/>
      <c r="F46" s="40"/>
      <c r="G46" s="215"/>
      <c r="H46" s="217"/>
      <c r="I46" s="217"/>
      <c r="J46" s="52"/>
      <c r="K46" s="52"/>
      <c r="L46" s="52"/>
      <c r="M46" s="40"/>
      <c r="O46" s="217"/>
      <c r="P46" s="217"/>
      <c r="Q46" s="52"/>
      <c r="R46" s="52"/>
      <c r="S46" s="52"/>
      <c r="T46" s="40"/>
      <c r="U46" s="215"/>
      <c r="V46" s="217"/>
      <c r="W46" s="217"/>
      <c r="X46" s="52"/>
      <c r="Y46" s="52"/>
      <c r="Z46" s="52"/>
      <c r="AA46" s="40"/>
      <c r="AB46" s="215"/>
      <c r="AC46" s="217"/>
      <c r="AD46" s="217"/>
      <c r="AE46" s="52"/>
      <c r="AF46" s="52"/>
      <c r="AG46" s="52"/>
      <c r="AH46" s="40"/>
      <c r="AJ46" s="217"/>
      <c r="AK46" s="217"/>
      <c r="AL46" s="52"/>
      <c r="AM46" s="52"/>
      <c r="AN46" s="52"/>
      <c r="AO46" s="40"/>
      <c r="AQ46" s="217"/>
      <c r="AR46" s="217"/>
      <c r="AS46" s="52"/>
      <c r="AT46" s="52"/>
      <c r="AU46" s="52"/>
      <c r="AV46" s="40"/>
      <c r="AW46" s="175"/>
      <c r="AX46" s="217"/>
      <c r="AY46" s="217"/>
      <c r="AZ46" s="52"/>
      <c r="BA46" s="52"/>
      <c r="BB46" s="52"/>
      <c r="BC46" s="40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16"/>
      <c r="B47" s="1108"/>
      <c r="C47" s="1121"/>
      <c r="D47" s="1121"/>
      <c r="E47" s="1121"/>
      <c r="F47" s="1121"/>
      <c r="G47" s="215"/>
      <c r="H47" s="216"/>
      <c r="I47" s="1108"/>
      <c r="J47" s="1121"/>
      <c r="K47" s="1121"/>
      <c r="L47" s="1121"/>
      <c r="M47" s="1121"/>
      <c r="O47" s="216"/>
      <c r="P47" s="1108"/>
      <c r="Q47" s="1121"/>
      <c r="R47" s="1121"/>
      <c r="S47" s="1121"/>
      <c r="T47" s="1121"/>
      <c r="U47" s="215"/>
      <c r="V47" s="216"/>
      <c r="W47" s="1108"/>
      <c r="X47" s="1121"/>
      <c r="Y47" s="1121"/>
      <c r="Z47" s="1121"/>
      <c r="AA47" s="1121"/>
      <c r="AB47" s="215"/>
      <c r="AC47" s="216"/>
      <c r="AD47" s="1108"/>
      <c r="AE47" s="1121"/>
      <c r="AF47" s="1121"/>
      <c r="AG47" s="1121"/>
      <c r="AH47" s="1121"/>
      <c r="AJ47" s="216"/>
      <c r="AK47" s="1108"/>
      <c r="AL47" s="1121"/>
      <c r="AM47" s="1121"/>
      <c r="AN47" s="1121"/>
      <c r="AO47" s="1121"/>
      <c r="AQ47" s="216"/>
      <c r="AR47" s="1108"/>
      <c r="AS47" s="1121"/>
      <c r="AT47" s="1121"/>
      <c r="AU47" s="1121"/>
      <c r="AV47" s="1121"/>
      <c r="AW47" s="423"/>
      <c r="AX47" s="216"/>
      <c r="AY47" s="1108"/>
      <c r="AZ47" s="1121"/>
      <c r="BA47" s="1121"/>
      <c r="BB47" s="1121"/>
      <c r="BC47" s="112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41"/>
      <c r="B48" s="41"/>
      <c r="C48" s="41"/>
      <c r="D48" s="41"/>
      <c r="E48" s="41"/>
      <c r="F48" s="22"/>
      <c r="G48" s="215"/>
      <c r="H48" s="41"/>
      <c r="I48" s="41"/>
      <c r="J48" s="41"/>
      <c r="K48" s="41"/>
      <c r="L48" s="41"/>
      <c r="M48" s="22"/>
      <c r="O48" s="41"/>
      <c r="P48" s="41"/>
      <c r="Q48" s="41"/>
      <c r="R48" s="41"/>
      <c r="S48" s="41"/>
      <c r="T48" s="22"/>
      <c r="U48" s="215"/>
      <c r="V48" s="41"/>
      <c r="W48" s="41"/>
      <c r="X48" s="41"/>
      <c r="Y48" s="41"/>
      <c r="Z48" s="41"/>
      <c r="AA48" s="22"/>
      <c r="AB48" s="215"/>
      <c r="AC48" s="41"/>
      <c r="AD48" s="41"/>
      <c r="AE48" s="41"/>
      <c r="AF48" s="41"/>
      <c r="AG48" s="41"/>
      <c r="AH48" s="22"/>
      <c r="AJ48" s="41"/>
      <c r="AK48" s="41"/>
      <c r="AL48" s="41"/>
      <c r="AM48" s="41"/>
      <c r="AN48" s="41"/>
      <c r="AO48" s="22"/>
      <c r="AQ48" s="41"/>
      <c r="AR48" s="41"/>
      <c r="AS48" s="41"/>
      <c r="AT48" s="41"/>
      <c r="AU48" s="41"/>
      <c r="AV48" s="22"/>
      <c r="AW48" s="159"/>
      <c r="AX48" s="41"/>
      <c r="AY48" s="41"/>
      <c r="AZ48" s="41"/>
      <c r="BA48" s="41"/>
      <c r="BB48" s="41"/>
      <c r="BC48" s="22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10" t="s">
        <v>75</v>
      </c>
      <c r="B49" s="1110"/>
      <c r="C49" s="1110"/>
      <c r="D49" s="1110"/>
      <c r="E49" s="1110"/>
      <c r="F49" s="1110"/>
      <c r="G49" s="215"/>
      <c r="H49" s="1110" t="s">
        <v>75</v>
      </c>
      <c r="I49" s="1110"/>
      <c r="J49" s="1110"/>
      <c r="K49" s="1110"/>
      <c r="L49" s="1110"/>
      <c r="M49" s="1110"/>
      <c r="O49" s="1110" t="s">
        <v>75</v>
      </c>
      <c r="P49" s="1110"/>
      <c r="Q49" s="1110"/>
      <c r="R49" s="1110"/>
      <c r="S49" s="1110"/>
      <c r="T49" s="1110"/>
      <c r="U49" s="215"/>
      <c r="V49" s="1110" t="s">
        <v>75</v>
      </c>
      <c r="W49" s="1110"/>
      <c r="X49" s="1110"/>
      <c r="Y49" s="1110"/>
      <c r="Z49" s="1110"/>
      <c r="AA49" s="1110"/>
      <c r="AB49" s="215"/>
      <c r="AC49" s="1110" t="s">
        <v>75</v>
      </c>
      <c r="AD49" s="1110"/>
      <c r="AE49" s="1110"/>
      <c r="AF49" s="1110"/>
      <c r="AG49" s="1110"/>
      <c r="AH49" s="1110"/>
      <c r="AJ49" s="1110" t="s">
        <v>75</v>
      </c>
      <c r="AK49" s="1110"/>
      <c r="AL49" s="1110"/>
      <c r="AM49" s="1110"/>
      <c r="AN49" s="1110"/>
      <c r="AO49" s="1110"/>
      <c r="AQ49" s="1110" t="s">
        <v>75</v>
      </c>
      <c r="AR49" s="1110"/>
      <c r="AS49" s="1110"/>
      <c r="AT49" s="1110"/>
      <c r="AU49" s="1110"/>
      <c r="AV49" s="1110"/>
      <c r="AW49" s="203"/>
      <c r="AX49" s="1110" t="s">
        <v>75</v>
      </c>
      <c r="AY49" s="1110"/>
      <c r="AZ49" s="1110"/>
      <c r="BA49" s="1110"/>
      <c r="BB49" s="1110"/>
      <c r="BC49" s="1110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33"/>
      <c r="B50" s="33"/>
      <c r="C50" s="33"/>
      <c r="D50" s="33"/>
      <c r="E50" s="33"/>
      <c r="F50" s="33"/>
      <c r="G50" s="215"/>
      <c r="H50" s="33"/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215"/>
      <c r="V50" s="33"/>
      <c r="W50" s="33"/>
      <c r="X50" s="33"/>
      <c r="Y50" s="33"/>
      <c r="Z50" s="33"/>
      <c r="AA50" s="33"/>
      <c r="AB50" s="215"/>
      <c r="AC50" s="33"/>
      <c r="AD50" s="33"/>
      <c r="AE50" s="33"/>
      <c r="AF50" s="33"/>
      <c r="AG50" s="33"/>
      <c r="AH50" s="33"/>
      <c r="AJ50" s="33"/>
      <c r="AK50" s="33"/>
      <c r="AL50" s="33"/>
      <c r="AM50" s="33"/>
      <c r="AN50" s="33"/>
      <c r="AO50" s="33"/>
      <c r="AQ50" s="33"/>
      <c r="AR50" s="33"/>
      <c r="AS50" s="33"/>
      <c r="AT50" s="33"/>
      <c r="AU50" s="33"/>
      <c r="AV50" s="33"/>
      <c r="AW50" s="20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972" t="s">
        <v>76</v>
      </c>
      <c r="B51" s="1122"/>
      <c r="C51" s="1122"/>
      <c r="D51" s="1122"/>
      <c r="E51" s="1122"/>
      <c r="F51" s="1122"/>
      <c r="G51" s="215"/>
      <c r="H51" s="972" t="s">
        <v>76</v>
      </c>
      <c r="I51" s="1122"/>
      <c r="J51" s="1122"/>
      <c r="K51" s="1122"/>
      <c r="L51" s="1122"/>
      <c r="M51" s="1122"/>
      <c r="O51" s="972" t="s">
        <v>76</v>
      </c>
      <c r="P51" s="1122"/>
      <c r="Q51" s="1122"/>
      <c r="R51" s="1122"/>
      <c r="S51" s="1122"/>
      <c r="T51" s="1122"/>
      <c r="U51" s="215"/>
      <c r="V51" s="972" t="s">
        <v>76</v>
      </c>
      <c r="W51" s="1122"/>
      <c r="X51" s="1122"/>
      <c r="Y51" s="1122"/>
      <c r="Z51" s="1122"/>
      <c r="AA51" s="1122"/>
      <c r="AB51" s="215"/>
      <c r="AC51" s="972" t="s">
        <v>76</v>
      </c>
      <c r="AD51" s="1122"/>
      <c r="AE51" s="1122"/>
      <c r="AF51" s="1122"/>
      <c r="AG51" s="1122"/>
      <c r="AH51" s="1122"/>
      <c r="AJ51" s="972" t="s">
        <v>76</v>
      </c>
      <c r="AK51" s="1122"/>
      <c r="AL51" s="1122"/>
      <c r="AM51" s="1122"/>
      <c r="AN51" s="1122"/>
      <c r="AO51" s="1122"/>
      <c r="AQ51" s="972" t="s">
        <v>76</v>
      </c>
      <c r="AR51" s="1122"/>
      <c r="AS51" s="1122"/>
      <c r="AT51" s="1122"/>
      <c r="AU51" s="1122"/>
      <c r="AV51" s="1122"/>
      <c r="AW51" s="429"/>
      <c r="AX51" s="972" t="s">
        <v>76</v>
      </c>
      <c r="AY51" s="1122"/>
      <c r="AZ51" s="1122"/>
      <c r="BA51" s="1122"/>
      <c r="BB51" s="1122"/>
      <c r="BC51" s="112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0" t="s">
        <v>77</v>
      </c>
      <c r="B52" s="922" t="s">
        <v>79</v>
      </c>
      <c r="C52" s="976"/>
      <c r="D52" s="960"/>
      <c r="E52" s="51" t="s">
        <v>7</v>
      </c>
      <c r="F52" s="11" t="s">
        <v>8</v>
      </c>
      <c r="G52" s="215"/>
      <c r="H52" s="10" t="s">
        <v>77</v>
      </c>
      <c r="I52" s="922" t="s">
        <v>79</v>
      </c>
      <c r="J52" s="976"/>
      <c r="K52" s="960"/>
      <c r="L52" s="51" t="s">
        <v>7</v>
      </c>
      <c r="M52" s="11" t="s">
        <v>8</v>
      </c>
      <c r="O52" s="10" t="s">
        <v>77</v>
      </c>
      <c r="P52" s="922" t="s">
        <v>79</v>
      </c>
      <c r="Q52" s="976"/>
      <c r="R52" s="960"/>
      <c r="S52" s="51" t="s">
        <v>7</v>
      </c>
      <c r="T52" s="11" t="s">
        <v>8</v>
      </c>
      <c r="U52" s="215"/>
      <c r="V52" s="10" t="s">
        <v>77</v>
      </c>
      <c r="W52" s="922" t="s">
        <v>79</v>
      </c>
      <c r="X52" s="976"/>
      <c r="Y52" s="960"/>
      <c r="Z52" s="51" t="s">
        <v>7</v>
      </c>
      <c r="AA52" s="11" t="s">
        <v>8</v>
      </c>
      <c r="AB52" s="215"/>
      <c r="AC52" s="10" t="s">
        <v>77</v>
      </c>
      <c r="AD52" s="922" t="s">
        <v>79</v>
      </c>
      <c r="AE52" s="976"/>
      <c r="AF52" s="960"/>
      <c r="AG52" s="51" t="s">
        <v>7</v>
      </c>
      <c r="AH52" s="11" t="s">
        <v>8</v>
      </c>
      <c r="AJ52" s="10" t="s">
        <v>77</v>
      </c>
      <c r="AK52" s="922" t="s">
        <v>79</v>
      </c>
      <c r="AL52" s="976"/>
      <c r="AM52" s="960"/>
      <c r="AN52" s="51" t="s">
        <v>7</v>
      </c>
      <c r="AO52" s="11" t="s">
        <v>8</v>
      </c>
      <c r="AQ52" s="10" t="s">
        <v>77</v>
      </c>
      <c r="AR52" s="922" t="s">
        <v>79</v>
      </c>
      <c r="AS52" s="976"/>
      <c r="AT52" s="960"/>
      <c r="AU52" s="51" t="s">
        <v>7</v>
      </c>
      <c r="AV52" s="11" t="s">
        <v>8</v>
      </c>
      <c r="AW52" s="175"/>
      <c r="AX52" s="10" t="s">
        <v>77</v>
      </c>
      <c r="AY52" s="922" t="s">
        <v>79</v>
      </c>
      <c r="AZ52" s="976"/>
      <c r="BA52" s="960"/>
      <c r="BB52" s="51" t="s">
        <v>7</v>
      </c>
      <c r="BC52" s="11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0" t="s">
        <v>22</v>
      </c>
      <c r="B53" s="927" t="s">
        <v>78</v>
      </c>
      <c r="C53" s="928"/>
      <c r="D53" s="1133"/>
      <c r="E53" s="1">
        <f>1/12</f>
        <v>8.3333333333333329E-2</v>
      </c>
      <c r="F53" s="50">
        <f>E53*F44</f>
        <v>183.755</v>
      </c>
      <c r="G53" s="215"/>
      <c r="H53" s="10" t="s">
        <v>22</v>
      </c>
      <c r="I53" s="927" t="s">
        <v>78</v>
      </c>
      <c r="J53" s="928"/>
      <c r="K53" s="1133"/>
      <c r="L53" s="1">
        <f>1/12</f>
        <v>8.3333333333333329E-2</v>
      </c>
      <c r="M53" s="50">
        <f>L53*M44</f>
        <v>188.27537299999997</v>
      </c>
      <c r="O53" s="10" t="s">
        <v>22</v>
      </c>
      <c r="P53" s="927" t="s">
        <v>78</v>
      </c>
      <c r="Q53" s="928"/>
      <c r="R53" s="1133"/>
      <c r="S53" s="1">
        <f>1/12</f>
        <v>8.3333333333333329E-2</v>
      </c>
      <c r="T53" s="50">
        <f>S53*T44</f>
        <v>188.27537299999997</v>
      </c>
      <c r="U53" s="215"/>
      <c r="V53" s="10" t="s">
        <v>22</v>
      </c>
      <c r="W53" s="927" t="s">
        <v>78</v>
      </c>
      <c r="X53" s="928"/>
      <c r="Y53" s="1133"/>
      <c r="Z53" s="1">
        <f>1/12</f>
        <v>8.3333333333333329E-2</v>
      </c>
      <c r="AA53" s="50">
        <f>Z53*AA44</f>
        <v>188.27537299999997</v>
      </c>
      <c r="AB53" s="215"/>
      <c r="AC53" s="10" t="s">
        <v>22</v>
      </c>
      <c r="AD53" s="927" t="s">
        <v>78</v>
      </c>
      <c r="AE53" s="928"/>
      <c r="AF53" s="1133"/>
      <c r="AG53" s="1">
        <f>1/12</f>
        <v>8.3333333333333329E-2</v>
      </c>
      <c r="AH53" s="50">
        <f>AG53*AH44</f>
        <v>195.43333333333331</v>
      </c>
      <c r="AJ53" s="10" t="s">
        <v>22</v>
      </c>
      <c r="AK53" s="927" t="s">
        <v>78</v>
      </c>
      <c r="AL53" s="928"/>
      <c r="AM53" s="1133"/>
      <c r="AN53" s="1">
        <f>1/12</f>
        <v>8.3333333333333329E-2</v>
      </c>
      <c r="AO53" s="50">
        <f>AN53*AO44</f>
        <v>195.43333333333331</v>
      </c>
      <c r="AQ53" s="10" t="s">
        <v>22</v>
      </c>
      <c r="AR53" s="927" t="s">
        <v>78</v>
      </c>
      <c r="AS53" s="928"/>
      <c r="AT53" s="1133"/>
      <c r="AU53" s="1">
        <f>1/12</f>
        <v>8.3333333333333329E-2</v>
      </c>
      <c r="AV53" s="50">
        <f>AU53*AV44</f>
        <v>202.58333333333331</v>
      </c>
      <c r="AW53" s="159"/>
      <c r="AX53" s="10" t="s">
        <v>22</v>
      </c>
      <c r="AY53" s="927" t="s">
        <v>78</v>
      </c>
      <c r="AZ53" s="928"/>
      <c r="BA53" s="1133"/>
      <c r="BB53" s="1">
        <f>1/12</f>
        <v>8.3333333333333329E-2</v>
      </c>
      <c r="BC53" s="50">
        <f>BB53*BC44</f>
        <v>202.58333333333331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202.58333333333331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215.21499999999997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215.21499999999997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215.21499999999997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215.21499999999997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227.84666666666664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227.84666666666664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238.33333333333331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247.5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247.5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257.15249999999997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257.15249999999997</v>
      </c>
    </row>
    <row r="54" spans="1:139" ht="15" x14ac:dyDescent="0.2">
      <c r="A54" s="10" t="s">
        <v>23</v>
      </c>
      <c r="B54" s="927" t="s">
        <v>126</v>
      </c>
      <c r="C54" s="928"/>
      <c r="D54" s="1133"/>
      <c r="E54" s="1">
        <v>0.121</v>
      </c>
      <c r="F54" s="50">
        <f>E54*F44</f>
        <v>266.81225999999998</v>
      </c>
      <c r="G54" s="215"/>
      <c r="H54" s="10" t="s">
        <v>23</v>
      </c>
      <c r="I54" s="927" t="s">
        <v>126</v>
      </c>
      <c r="J54" s="928"/>
      <c r="K54" s="1133"/>
      <c r="L54" s="1">
        <v>0.121</v>
      </c>
      <c r="M54" s="50">
        <f>L54*M44</f>
        <v>273.37584159599999</v>
      </c>
      <c r="O54" s="10" t="s">
        <v>23</v>
      </c>
      <c r="P54" s="927" t="s">
        <v>126</v>
      </c>
      <c r="Q54" s="928"/>
      <c r="R54" s="1133"/>
      <c r="S54" s="1">
        <v>0.121</v>
      </c>
      <c r="T54" s="50">
        <f>S54*T44</f>
        <v>273.37584159599999</v>
      </c>
      <c r="U54" s="215"/>
      <c r="V54" s="10" t="s">
        <v>23</v>
      </c>
      <c r="W54" s="927" t="s">
        <v>126</v>
      </c>
      <c r="X54" s="928"/>
      <c r="Y54" s="1133"/>
      <c r="Z54" s="1">
        <v>0.121</v>
      </c>
      <c r="AA54" s="50">
        <f>Z54*AA44</f>
        <v>273.37584159599999</v>
      </c>
      <c r="AB54" s="215"/>
      <c r="AC54" s="10" t="s">
        <v>23</v>
      </c>
      <c r="AD54" s="927" t="s">
        <v>126</v>
      </c>
      <c r="AE54" s="928"/>
      <c r="AF54" s="1133"/>
      <c r="AG54" s="1">
        <v>0.121</v>
      </c>
      <c r="AH54" s="50">
        <f>AG54*AH44</f>
        <v>283.76919999999996</v>
      </c>
      <c r="AJ54" s="10" t="s">
        <v>23</v>
      </c>
      <c r="AK54" s="927" t="s">
        <v>126</v>
      </c>
      <c r="AL54" s="928"/>
      <c r="AM54" s="1133"/>
      <c r="AN54" s="1">
        <v>0.121</v>
      </c>
      <c r="AO54" s="50">
        <f>AN54*AO44</f>
        <v>283.76919999999996</v>
      </c>
      <c r="AQ54" s="10" t="s">
        <v>23</v>
      </c>
      <c r="AR54" s="927" t="s">
        <v>126</v>
      </c>
      <c r="AS54" s="928"/>
      <c r="AT54" s="1133"/>
      <c r="AU54" s="1">
        <v>0.121</v>
      </c>
      <c r="AV54" s="50">
        <f>AU54*AV44</f>
        <v>294.15100000000001</v>
      </c>
      <c r="AW54" s="159"/>
      <c r="AX54" s="10" t="s">
        <v>23</v>
      </c>
      <c r="AY54" s="927" t="s">
        <v>126</v>
      </c>
      <c r="AZ54" s="928"/>
      <c r="BA54" s="1133"/>
      <c r="BB54" s="1">
        <v>0.121</v>
      </c>
      <c r="BC54" s="50">
        <f>BB54*BC44</f>
        <v>294.15100000000001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294.15100000000001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312.49217999999996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312.49217999999996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312.49217999999996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312.49217999999996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330.83335999999997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330.83335999999997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346.06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359.37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359.37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373.38542999999999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373.38542999999999</v>
      </c>
    </row>
    <row r="55" spans="1:139" ht="15" x14ac:dyDescent="0.2">
      <c r="A55" s="10"/>
      <c r="B55" s="922" t="s">
        <v>42</v>
      </c>
      <c r="C55" s="1134"/>
      <c r="D55" s="1135"/>
      <c r="E55" s="1">
        <f>SUM(E53:E54)</f>
        <v>0.20433333333333331</v>
      </c>
      <c r="F55" s="11">
        <f>SUM(F53:F54)</f>
        <v>450.56725999999998</v>
      </c>
      <c r="G55" s="215"/>
      <c r="H55" s="10"/>
      <c r="I55" s="922" t="s">
        <v>42</v>
      </c>
      <c r="J55" s="1134"/>
      <c r="K55" s="1135"/>
      <c r="L55" s="1">
        <f>SUM(L53:L54)</f>
        <v>0.20433333333333331</v>
      </c>
      <c r="M55" s="11">
        <f>SUM(M53:M54)</f>
        <v>461.65121459599993</v>
      </c>
      <c r="O55" s="10"/>
      <c r="P55" s="922" t="s">
        <v>42</v>
      </c>
      <c r="Q55" s="1134"/>
      <c r="R55" s="1135"/>
      <c r="S55" s="1">
        <f>SUM(S53:S54)</f>
        <v>0.20433333333333331</v>
      </c>
      <c r="T55" s="11">
        <f>SUM(T53:T54)</f>
        <v>461.65121459599993</v>
      </c>
      <c r="U55" s="215"/>
      <c r="V55" s="10"/>
      <c r="W55" s="922" t="s">
        <v>42</v>
      </c>
      <c r="X55" s="1134"/>
      <c r="Y55" s="1135"/>
      <c r="Z55" s="1">
        <f>SUM(Z53:Z54)</f>
        <v>0.20433333333333331</v>
      </c>
      <c r="AA55" s="11">
        <f>SUM(AA53:AA54)</f>
        <v>461.65121459599993</v>
      </c>
      <c r="AB55" s="215"/>
      <c r="AC55" s="10"/>
      <c r="AD55" s="922" t="s">
        <v>42</v>
      </c>
      <c r="AE55" s="1134"/>
      <c r="AF55" s="1135"/>
      <c r="AG55" s="1">
        <f>SUM(AG53:AG54)</f>
        <v>0.20433333333333331</v>
      </c>
      <c r="AH55" s="11">
        <f>SUM(AH53:AH54)</f>
        <v>479.20253333333324</v>
      </c>
      <c r="AJ55" s="10"/>
      <c r="AK55" s="922" t="s">
        <v>42</v>
      </c>
      <c r="AL55" s="1134"/>
      <c r="AM55" s="1135"/>
      <c r="AN55" s="1">
        <f>SUM(AN53:AN54)</f>
        <v>0.20433333333333331</v>
      </c>
      <c r="AO55" s="11">
        <f>SUM(AO53:AO54)</f>
        <v>479.20253333333324</v>
      </c>
      <c r="AQ55" s="10"/>
      <c r="AR55" s="922" t="s">
        <v>42</v>
      </c>
      <c r="AS55" s="1134"/>
      <c r="AT55" s="1135"/>
      <c r="AU55" s="1">
        <f>SUM(AU53:AU54)</f>
        <v>0.20433333333333331</v>
      </c>
      <c r="AV55" s="11">
        <f>SUM(AV53:AV54)</f>
        <v>496.73433333333332</v>
      </c>
      <c r="AW55" s="175"/>
      <c r="AX55" s="10"/>
      <c r="AY55" s="922" t="s">
        <v>42</v>
      </c>
      <c r="AZ55" s="1134"/>
      <c r="BA55" s="1135"/>
      <c r="BB55" s="1">
        <f>SUM(BB53:BB54)</f>
        <v>0.20433333333333331</v>
      </c>
      <c r="BC55" s="11">
        <f>SUM(BC53:BC54)</f>
        <v>496.73433333333332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496.73433333333332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527.70717999999988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527.70717999999988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527.70717999999988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527.70717999999988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558.68002666666666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558.68002666666666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584.39333333333332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606.87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606.87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630.53792999999996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630.53792999999996</v>
      </c>
    </row>
    <row r="56" spans="1:139" ht="12.75" customHeight="1" x14ac:dyDescent="0.2">
      <c r="A56" s="10" t="s">
        <v>24</v>
      </c>
      <c r="B56" s="940" t="s">
        <v>97</v>
      </c>
      <c r="C56" s="940"/>
      <c r="D56" s="940"/>
      <c r="E56" s="1">
        <f>E55*E70</f>
        <v>3.4082799999999996E-2</v>
      </c>
      <c r="F56" s="50">
        <f>E56*$F$44</f>
        <v>75.154618967999994</v>
      </c>
      <c r="G56" s="215"/>
      <c r="H56" s="10" t="s">
        <v>24</v>
      </c>
      <c r="I56" s="940" t="s">
        <v>97</v>
      </c>
      <c r="J56" s="940"/>
      <c r="K56" s="940"/>
      <c r="L56" s="1">
        <f>L55*L70</f>
        <v>3.4082799999999996E-2</v>
      </c>
      <c r="M56" s="50">
        <f>L56*M$44</f>
        <v>77.003422594612786</v>
      </c>
      <c r="O56" s="10" t="s">
        <v>24</v>
      </c>
      <c r="P56" s="940" t="s">
        <v>97</v>
      </c>
      <c r="Q56" s="940"/>
      <c r="R56" s="940"/>
      <c r="S56" s="1">
        <f>S55*S70</f>
        <v>3.4082799999999996E-2</v>
      </c>
      <c r="T56" s="50">
        <f>S56*T$44</f>
        <v>77.003422594612786</v>
      </c>
      <c r="U56" s="215"/>
      <c r="V56" s="10" t="s">
        <v>24</v>
      </c>
      <c r="W56" s="940" t="s">
        <v>97</v>
      </c>
      <c r="X56" s="940"/>
      <c r="Y56" s="940"/>
      <c r="Z56" s="1">
        <f>Z55*Z70</f>
        <v>3.4082799999999996E-2</v>
      </c>
      <c r="AA56" s="50">
        <f>Z56*AA$44</f>
        <v>77.003422594612786</v>
      </c>
      <c r="AB56" s="215"/>
      <c r="AC56" s="10" t="s">
        <v>24</v>
      </c>
      <c r="AD56" s="940" t="s">
        <v>97</v>
      </c>
      <c r="AE56" s="940"/>
      <c r="AF56" s="940"/>
      <c r="AG56" s="1">
        <f>AG55*AG70</f>
        <v>3.4082799999999996E-2</v>
      </c>
      <c r="AH56" s="50">
        <f>AG56*AH$44</f>
        <v>79.93098255999999</v>
      </c>
      <c r="AJ56" s="10" t="s">
        <v>24</v>
      </c>
      <c r="AK56" s="940" t="s">
        <v>97</v>
      </c>
      <c r="AL56" s="940"/>
      <c r="AM56" s="940"/>
      <c r="AN56" s="1">
        <f>AN55*AN70</f>
        <v>3.4082799999999996E-2</v>
      </c>
      <c r="AO56" s="50">
        <f>AN56*AO$44</f>
        <v>79.93098255999999</v>
      </c>
      <c r="AQ56" s="10" t="s">
        <v>24</v>
      </c>
      <c r="AR56" s="940" t="s">
        <v>97</v>
      </c>
      <c r="AS56" s="940"/>
      <c r="AT56" s="940"/>
      <c r="AU56" s="1">
        <f>AU55*AU70</f>
        <v>3.4082799999999996E-2</v>
      </c>
      <c r="AV56" s="50">
        <f>AU56*AV$44</f>
        <v>82.855286799999988</v>
      </c>
      <c r="AW56" s="159"/>
      <c r="AX56" s="10" t="s">
        <v>24</v>
      </c>
      <c r="AY56" s="940" t="s">
        <v>97</v>
      </c>
      <c r="AZ56" s="940"/>
      <c r="BA56" s="940"/>
      <c r="BB56" s="1">
        <f>BB55*BB70</f>
        <v>3.4082799999999996E-2</v>
      </c>
      <c r="BC56" s="50">
        <f>BB56*BC$44</f>
        <v>82.855286799999988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82.855286799999988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88.021557623999982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88.021557623999982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88.021557623999982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88.021557623999982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93.187828447999991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93.187828447999991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97.476807999999991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101.22591599999998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101.22591599999998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105.17372672399999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105.17372672399999</v>
      </c>
    </row>
    <row r="57" spans="1:139" x14ac:dyDescent="0.2">
      <c r="A57" s="922" t="s">
        <v>40</v>
      </c>
      <c r="B57" s="923"/>
      <c r="C57" s="923"/>
      <c r="D57" s="923"/>
      <c r="E57" s="8">
        <f>SUM(E55:E56)</f>
        <v>0.23841613333333331</v>
      </c>
      <c r="F57" s="11">
        <f>SUM(F55:F56)</f>
        <v>525.72187896799994</v>
      </c>
      <c r="G57" s="215"/>
      <c r="H57" s="922" t="s">
        <v>40</v>
      </c>
      <c r="I57" s="923"/>
      <c r="J57" s="923"/>
      <c r="K57" s="923"/>
      <c r="L57" s="8">
        <f>SUM(L55:L56)</f>
        <v>0.23841613333333331</v>
      </c>
      <c r="M57" s="11">
        <f>SUM(M55:M56)</f>
        <v>538.65463719061268</v>
      </c>
      <c r="O57" s="922" t="s">
        <v>40</v>
      </c>
      <c r="P57" s="923"/>
      <c r="Q57" s="923"/>
      <c r="R57" s="923"/>
      <c r="S57" s="8">
        <f>SUM(S55:S56)</f>
        <v>0.23841613333333331</v>
      </c>
      <c r="T57" s="11">
        <f>SUM(T55:T56)</f>
        <v>538.65463719061268</v>
      </c>
      <c r="U57" s="215"/>
      <c r="V57" s="922" t="s">
        <v>40</v>
      </c>
      <c r="W57" s="923"/>
      <c r="X57" s="923"/>
      <c r="Y57" s="923"/>
      <c r="Z57" s="8">
        <f>SUM(Z55:Z56)</f>
        <v>0.23841613333333331</v>
      </c>
      <c r="AA57" s="11">
        <f>SUM(AA55:AA56)</f>
        <v>538.65463719061268</v>
      </c>
      <c r="AB57" s="215"/>
      <c r="AC57" s="922" t="s">
        <v>40</v>
      </c>
      <c r="AD57" s="923"/>
      <c r="AE57" s="923"/>
      <c r="AF57" s="923"/>
      <c r="AG57" s="8">
        <f>SUM(AG55:AG56)</f>
        <v>0.23841613333333331</v>
      </c>
      <c r="AH57" s="11">
        <f>SUM(AH55:AH56)</f>
        <v>559.1335158933332</v>
      </c>
      <c r="AJ57" s="922" t="s">
        <v>40</v>
      </c>
      <c r="AK57" s="923"/>
      <c r="AL57" s="923"/>
      <c r="AM57" s="923"/>
      <c r="AN57" s="8">
        <f>SUM(AN55:AN56)</f>
        <v>0.23841613333333331</v>
      </c>
      <c r="AO57" s="11">
        <f>SUM(AO55:AO56)</f>
        <v>559.1335158933332</v>
      </c>
      <c r="AQ57" s="922" t="s">
        <v>40</v>
      </c>
      <c r="AR57" s="923"/>
      <c r="AS57" s="923"/>
      <c r="AT57" s="923"/>
      <c r="AU57" s="8">
        <f>SUM(AU55:AU56)</f>
        <v>0.23841613333333331</v>
      </c>
      <c r="AV57" s="11">
        <f>SUM(AV55:AV56)</f>
        <v>579.58962013333326</v>
      </c>
      <c r="AW57" s="175"/>
      <c r="AX57" s="922" t="s">
        <v>40</v>
      </c>
      <c r="AY57" s="923"/>
      <c r="AZ57" s="923"/>
      <c r="BA57" s="923"/>
      <c r="BB57" s="8">
        <f>SUM(BB55:BB56)</f>
        <v>0.23841613333333331</v>
      </c>
      <c r="BC57" s="11">
        <f>SUM(BC55:BC56)</f>
        <v>579.58962013333326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579.58962013333326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615.7287376239999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615.7287376239999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615.7287376239999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615.7287376239999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651.86785511466667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651.86785511466667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681.87014133333332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708.09591599999999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708.09591599999999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735.71165672399991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735.71165672399991</v>
      </c>
    </row>
    <row r="58" spans="1:139" ht="13.5" x14ac:dyDescent="0.2">
      <c r="A58" s="216"/>
      <c r="B58" s="1108"/>
      <c r="C58" s="1121"/>
      <c r="D58" s="1121"/>
      <c r="E58" s="1121"/>
      <c r="F58" s="1121"/>
      <c r="G58" s="215"/>
      <c r="H58" s="216"/>
      <c r="I58" s="1108"/>
      <c r="J58" s="1121"/>
      <c r="K58" s="1121"/>
      <c r="L58" s="1121"/>
      <c r="M58" s="1121"/>
      <c r="O58" s="216"/>
      <c r="P58" s="1108"/>
      <c r="Q58" s="1121"/>
      <c r="R58" s="1121"/>
      <c r="S58" s="1121"/>
      <c r="T58" s="1121"/>
      <c r="U58" s="215"/>
      <c r="V58" s="216"/>
      <c r="W58" s="1108"/>
      <c r="X58" s="1121"/>
      <c r="Y58" s="1121"/>
      <c r="Z58" s="1121"/>
      <c r="AA58" s="1121"/>
      <c r="AB58" s="215"/>
      <c r="AC58" s="216"/>
      <c r="AD58" s="1108"/>
      <c r="AE58" s="1121"/>
      <c r="AF58" s="1121"/>
      <c r="AG58" s="1121"/>
      <c r="AH58" s="1121"/>
      <c r="AJ58" s="216"/>
      <c r="AK58" s="1108"/>
      <c r="AL58" s="1121"/>
      <c r="AM58" s="1121"/>
      <c r="AN58" s="1121"/>
      <c r="AO58" s="1121"/>
      <c r="AQ58" s="216"/>
      <c r="AR58" s="1108"/>
      <c r="AS58" s="1121"/>
      <c r="AT58" s="1121"/>
      <c r="AU58" s="1121"/>
      <c r="AV58" s="1121"/>
      <c r="AW58" s="423"/>
      <c r="AX58" s="216"/>
      <c r="AY58" s="1108"/>
      <c r="AZ58" s="1121"/>
      <c r="BA58" s="1121"/>
      <c r="BB58" s="1121"/>
      <c r="BC58" s="112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08"/>
      <c r="B59" s="21"/>
      <c r="C59" s="21"/>
      <c r="D59" s="21"/>
      <c r="E59" s="39"/>
      <c r="F59" s="22"/>
      <c r="G59" s="215"/>
      <c r="H59" s="108"/>
      <c r="I59" s="21"/>
      <c r="J59" s="21"/>
      <c r="K59" s="21"/>
      <c r="L59" s="39"/>
      <c r="M59" s="22"/>
      <c r="O59" s="108"/>
      <c r="P59" s="21"/>
      <c r="Q59" s="21"/>
      <c r="R59" s="21"/>
      <c r="S59" s="39"/>
      <c r="T59" s="22"/>
      <c r="U59" s="215"/>
      <c r="V59" s="108"/>
      <c r="W59" s="21"/>
      <c r="X59" s="21"/>
      <c r="Y59" s="21"/>
      <c r="Z59" s="39"/>
      <c r="AA59" s="22"/>
      <c r="AB59" s="215"/>
      <c r="AC59" s="108"/>
      <c r="AD59" s="21"/>
      <c r="AE59" s="21"/>
      <c r="AF59" s="21"/>
      <c r="AG59" s="39"/>
      <c r="AH59" s="22"/>
      <c r="AJ59" s="108"/>
      <c r="AK59" s="21"/>
      <c r="AL59" s="21"/>
      <c r="AM59" s="21"/>
      <c r="AN59" s="39"/>
      <c r="AO59" s="22"/>
      <c r="AQ59" s="108"/>
      <c r="AR59" s="21"/>
      <c r="AS59" s="21"/>
      <c r="AT59" s="21"/>
      <c r="AU59" s="39"/>
      <c r="AV59" s="22"/>
      <c r="AW59" s="159"/>
      <c r="AX59" s="108"/>
      <c r="AY59" s="21"/>
      <c r="AZ59" s="21"/>
      <c r="BA59" s="21"/>
      <c r="BB59" s="39"/>
      <c r="BC59" s="22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4.75" customHeight="1" x14ac:dyDescent="0.2">
      <c r="A60" s="972" t="s">
        <v>127</v>
      </c>
      <c r="B60" s="1122"/>
      <c r="C60" s="1122"/>
      <c r="D60" s="1122"/>
      <c r="E60" s="1122"/>
      <c r="F60" s="1122"/>
      <c r="G60" s="215"/>
      <c r="H60" s="972" t="s">
        <v>127</v>
      </c>
      <c r="I60" s="1122"/>
      <c r="J60" s="1122"/>
      <c r="K60" s="1122"/>
      <c r="L60" s="1122"/>
      <c r="M60" s="1122"/>
      <c r="O60" s="972" t="s">
        <v>127</v>
      </c>
      <c r="P60" s="1122"/>
      <c r="Q60" s="1122"/>
      <c r="R60" s="1122"/>
      <c r="S60" s="1122"/>
      <c r="T60" s="1122"/>
      <c r="U60" s="215"/>
      <c r="V60" s="972" t="s">
        <v>127</v>
      </c>
      <c r="W60" s="1122"/>
      <c r="X60" s="1122"/>
      <c r="Y60" s="1122"/>
      <c r="Z60" s="1122"/>
      <c r="AA60" s="1122"/>
      <c r="AB60" s="215"/>
      <c r="AC60" s="972" t="s">
        <v>127</v>
      </c>
      <c r="AD60" s="1122"/>
      <c r="AE60" s="1122"/>
      <c r="AF60" s="1122"/>
      <c r="AG60" s="1122"/>
      <c r="AH60" s="1122"/>
      <c r="AJ60" s="972" t="s">
        <v>127</v>
      </c>
      <c r="AK60" s="1122"/>
      <c r="AL60" s="1122"/>
      <c r="AM60" s="1122"/>
      <c r="AN60" s="1122"/>
      <c r="AO60" s="1122"/>
      <c r="AQ60" s="972" t="s">
        <v>127</v>
      </c>
      <c r="AR60" s="1122"/>
      <c r="AS60" s="1122"/>
      <c r="AT60" s="1122"/>
      <c r="AU60" s="1122"/>
      <c r="AV60" s="1122"/>
      <c r="AW60" s="429"/>
      <c r="AX60" s="972" t="s">
        <v>127</v>
      </c>
      <c r="AY60" s="1122"/>
      <c r="AZ60" s="1122"/>
      <c r="BA60" s="1122"/>
      <c r="BB60" s="1122"/>
      <c r="BC60" s="112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51" t="s">
        <v>80</v>
      </c>
      <c r="B61" s="938" t="s">
        <v>99</v>
      </c>
      <c r="C61" s="938"/>
      <c r="D61" s="938"/>
      <c r="E61" s="51" t="s">
        <v>7</v>
      </c>
      <c r="F61" s="11" t="s">
        <v>8</v>
      </c>
      <c r="G61" s="215"/>
      <c r="H61" s="51" t="s">
        <v>80</v>
      </c>
      <c r="I61" s="938" t="s">
        <v>99</v>
      </c>
      <c r="J61" s="938"/>
      <c r="K61" s="938"/>
      <c r="L61" s="51" t="s">
        <v>7</v>
      </c>
      <c r="M61" s="11" t="s">
        <v>8</v>
      </c>
      <c r="O61" s="51" t="s">
        <v>80</v>
      </c>
      <c r="P61" s="938" t="s">
        <v>99</v>
      </c>
      <c r="Q61" s="938"/>
      <c r="R61" s="938"/>
      <c r="S61" s="51" t="s">
        <v>7</v>
      </c>
      <c r="T61" s="11" t="s">
        <v>8</v>
      </c>
      <c r="U61" s="215"/>
      <c r="V61" s="51" t="s">
        <v>80</v>
      </c>
      <c r="W61" s="938" t="s">
        <v>99</v>
      </c>
      <c r="X61" s="938"/>
      <c r="Y61" s="938"/>
      <c r="Z61" s="51" t="s">
        <v>7</v>
      </c>
      <c r="AA61" s="11" t="s">
        <v>8</v>
      </c>
      <c r="AB61" s="215"/>
      <c r="AC61" s="51" t="s">
        <v>80</v>
      </c>
      <c r="AD61" s="938" t="s">
        <v>99</v>
      </c>
      <c r="AE61" s="938"/>
      <c r="AF61" s="938"/>
      <c r="AG61" s="51" t="s">
        <v>7</v>
      </c>
      <c r="AH61" s="11" t="s">
        <v>8</v>
      </c>
      <c r="AJ61" s="51" t="s">
        <v>80</v>
      </c>
      <c r="AK61" s="938" t="s">
        <v>99</v>
      </c>
      <c r="AL61" s="938"/>
      <c r="AM61" s="938"/>
      <c r="AN61" s="51" t="s">
        <v>7</v>
      </c>
      <c r="AO61" s="11" t="s">
        <v>8</v>
      </c>
      <c r="AQ61" s="51" t="s">
        <v>80</v>
      </c>
      <c r="AR61" s="938" t="s">
        <v>99</v>
      </c>
      <c r="AS61" s="938"/>
      <c r="AT61" s="938"/>
      <c r="AU61" s="51" t="s">
        <v>7</v>
      </c>
      <c r="AV61" s="11" t="s">
        <v>8</v>
      </c>
      <c r="AW61" s="175"/>
      <c r="AX61" s="51" t="s">
        <v>80</v>
      </c>
      <c r="AY61" s="938" t="s">
        <v>99</v>
      </c>
      <c r="AZ61" s="938"/>
      <c r="BA61" s="938"/>
      <c r="BB61" s="51" t="s">
        <v>7</v>
      </c>
      <c r="BC61" s="11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0" t="s">
        <v>22</v>
      </c>
      <c r="B62" s="939" t="s">
        <v>100</v>
      </c>
      <c r="C62" s="939"/>
      <c r="D62" s="939"/>
      <c r="E62" s="1">
        <v>0</v>
      </c>
      <c r="F62" s="50">
        <f t="shared" ref="F62:F69" si="0">E62*$F$44</f>
        <v>0</v>
      </c>
      <c r="G62" s="215"/>
      <c r="H62" s="10" t="s">
        <v>22</v>
      </c>
      <c r="I62" s="939" t="s">
        <v>100</v>
      </c>
      <c r="J62" s="939"/>
      <c r="K62" s="939"/>
      <c r="L62" s="1">
        <v>0</v>
      </c>
      <c r="M62" s="50">
        <f>L62*M$44</f>
        <v>0</v>
      </c>
      <c r="O62" s="10" t="s">
        <v>22</v>
      </c>
      <c r="P62" s="939" t="s">
        <v>100</v>
      </c>
      <c r="Q62" s="939"/>
      <c r="R62" s="939"/>
      <c r="S62" s="1">
        <v>0</v>
      </c>
      <c r="T62" s="50">
        <f>S62*T$44</f>
        <v>0</v>
      </c>
      <c r="U62" s="215"/>
      <c r="V62" s="10" t="s">
        <v>22</v>
      </c>
      <c r="W62" s="939" t="s">
        <v>100</v>
      </c>
      <c r="X62" s="939"/>
      <c r="Y62" s="939"/>
      <c r="Z62" s="1">
        <v>0</v>
      </c>
      <c r="AA62" s="50">
        <f>Z62*AA$44</f>
        <v>0</v>
      </c>
      <c r="AB62" s="215"/>
      <c r="AC62" s="10" t="s">
        <v>22</v>
      </c>
      <c r="AD62" s="939" t="s">
        <v>100</v>
      </c>
      <c r="AE62" s="939"/>
      <c r="AF62" s="939"/>
      <c r="AG62" s="1">
        <v>0</v>
      </c>
      <c r="AH62" s="50">
        <f>AG62*AH$44</f>
        <v>0</v>
      </c>
      <c r="AJ62" s="10" t="s">
        <v>22</v>
      </c>
      <c r="AK62" s="939" t="s">
        <v>100</v>
      </c>
      <c r="AL62" s="939"/>
      <c r="AM62" s="939"/>
      <c r="AN62" s="1">
        <v>0</v>
      </c>
      <c r="AO62" s="50">
        <f>AN62*AO$44</f>
        <v>0</v>
      </c>
      <c r="AQ62" s="10" t="s">
        <v>22</v>
      </c>
      <c r="AR62" s="939" t="s">
        <v>100</v>
      </c>
      <c r="AS62" s="939"/>
      <c r="AT62" s="939"/>
      <c r="AU62" s="1">
        <v>0</v>
      </c>
      <c r="AV62" s="50">
        <f>AU62*AV$44</f>
        <v>0</v>
      </c>
      <c r="AW62" s="159"/>
      <c r="AX62" s="10" t="s">
        <v>22</v>
      </c>
      <c r="AY62" s="939" t="s">
        <v>100</v>
      </c>
      <c r="AZ62" s="939"/>
      <c r="BA62" s="939"/>
      <c r="BB62" s="1">
        <v>0</v>
      </c>
      <c r="BC62" s="50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0" t="s">
        <v>23</v>
      </c>
      <c r="B63" s="939" t="s">
        <v>14</v>
      </c>
      <c r="C63" s="939"/>
      <c r="D63" s="939"/>
      <c r="E63" s="1">
        <v>2.5000000000000001E-2</v>
      </c>
      <c r="F63" s="50">
        <f t="shared" si="0"/>
        <v>55.1265</v>
      </c>
      <c r="G63" s="215"/>
      <c r="H63" s="10" t="s">
        <v>23</v>
      </c>
      <c r="I63" s="939" t="s">
        <v>14</v>
      </c>
      <c r="J63" s="939"/>
      <c r="K63" s="939"/>
      <c r="L63" s="1">
        <v>2.5000000000000001E-2</v>
      </c>
      <c r="M63" s="50">
        <f t="shared" ref="M63:M69" si="1">L63*M$44</f>
        <v>56.482611899999995</v>
      </c>
      <c r="O63" s="10" t="s">
        <v>23</v>
      </c>
      <c r="P63" s="939" t="s">
        <v>14</v>
      </c>
      <c r="Q63" s="939"/>
      <c r="R63" s="939"/>
      <c r="S63" s="1">
        <v>2.5000000000000001E-2</v>
      </c>
      <c r="T63" s="50">
        <f t="shared" ref="T63:T69" si="2">S63*T$44</f>
        <v>56.482611899999995</v>
      </c>
      <c r="U63" s="215"/>
      <c r="V63" s="10" t="s">
        <v>23</v>
      </c>
      <c r="W63" s="939" t="s">
        <v>14</v>
      </c>
      <c r="X63" s="939"/>
      <c r="Y63" s="939"/>
      <c r="Z63" s="1">
        <v>2.5000000000000001E-2</v>
      </c>
      <c r="AA63" s="50">
        <f t="shared" ref="AA63:AA69" si="3">Z63*AA$44</f>
        <v>56.482611899999995</v>
      </c>
      <c r="AB63" s="215"/>
      <c r="AC63" s="10" t="s">
        <v>23</v>
      </c>
      <c r="AD63" s="939" t="s">
        <v>14</v>
      </c>
      <c r="AE63" s="939"/>
      <c r="AF63" s="939"/>
      <c r="AG63" s="1">
        <v>2.5000000000000001E-2</v>
      </c>
      <c r="AH63" s="50">
        <f t="shared" ref="AH63:AH69" si="4">AG63*AH$44</f>
        <v>58.629999999999995</v>
      </c>
      <c r="AJ63" s="10" t="s">
        <v>23</v>
      </c>
      <c r="AK63" s="939" t="s">
        <v>14</v>
      </c>
      <c r="AL63" s="939"/>
      <c r="AM63" s="939"/>
      <c r="AN63" s="1">
        <v>2.5000000000000001E-2</v>
      </c>
      <c r="AO63" s="50">
        <f t="shared" ref="AO63:AO69" si="5">AN63*AO$44</f>
        <v>58.629999999999995</v>
      </c>
      <c r="AQ63" s="10" t="s">
        <v>23</v>
      </c>
      <c r="AR63" s="939" t="s">
        <v>14</v>
      </c>
      <c r="AS63" s="939"/>
      <c r="AT63" s="939"/>
      <c r="AU63" s="1">
        <v>2.5000000000000001E-2</v>
      </c>
      <c r="AV63" s="50">
        <f t="shared" ref="AV63:AV69" si="6">AU63*AV$44</f>
        <v>60.775000000000006</v>
      </c>
      <c r="AW63" s="159"/>
      <c r="AX63" s="10" t="s">
        <v>23</v>
      </c>
      <c r="AY63" s="939" t="s">
        <v>14</v>
      </c>
      <c r="AZ63" s="939"/>
      <c r="BA63" s="939"/>
      <c r="BB63" s="1">
        <v>2.5000000000000001E-2</v>
      </c>
      <c r="BC63" s="50">
        <f t="shared" ref="BC63:BC69" si="7">BB63*BC$44</f>
        <v>60.775000000000006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60.775000000000006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64.564499999999995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64.564499999999995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64.564499999999995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64.564499999999995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68.353999999999999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68.353999999999999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71.5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74.25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74.25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77.145750000000007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77.145750000000007</v>
      </c>
    </row>
    <row r="64" spans="1:139" ht="13.5" x14ac:dyDescent="0.2">
      <c r="A64" s="10" t="s">
        <v>24</v>
      </c>
      <c r="B64" s="939" t="s">
        <v>96</v>
      </c>
      <c r="C64" s="939"/>
      <c r="D64" s="939"/>
      <c r="E64" s="1">
        <f>0.96*3%</f>
        <v>2.8799999999999999E-2</v>
      </c>
      <c r="F64" s="50">
        <f t="shared" si="0"/>
        <v>63.505727999999998</v>
      </c>
      <c r="G64" s="215"/>
      <c r="H64" s="10" t="s">
        <v>24</v>
      </c>
      <c r="I64" s="939" t="s">
        <v>96</v>
      </c>
      <c r="J64" s="939"/>
      <c r="K64" s="939"/>
      <c r="L64" s="1">
        <f>0.96*3%</f>
        <v>2.8799999999999999E-2</v>
      </c>
      <c r="M64" s="50">
        <f t="shared" si="1"/>
        <v>65.067968908799998</v>
      </c>
      <c r="O64" s="10" t="s">
        <v>24</v>
      </c>
      <c r="P64" s="939" t="s">
        <v>96</v>
      </c>
      <c r="Q64" s="939"/>
      <c r="R64" s="939"/>
      <c r="S64" s="1">
        <f>0.96*3%</f>
        <v>2.8799999999999999E-2</v>
      </c>
      <c r="T64" s="50">
        <f t="shared" si="2"/>
        <v>65.067968908799998</v>
      </c>
      <c r="U64" s="215"/>
      <c r="V64" s="10" t="s">
        <v>24</v>
      </c>
      <c r="W64" s="939" t="s">
        <v>96</v>
      </c>
      <c r="X64" s="939"/>
      <c r="Y64" s="939"/>
      <c r="Z64" s="1">
        <f>0.96*3%</f>
        <v>2.8799999999999999E-2</v>
      </c>
      <c r="AA64" s="50">
        <f t="shared" si="3"/>
        <v>65.067968908799998</v>
      </c>
      <c r="AB64" s="215"/>
      <c r="AC64" s="10" t="s">
        <v>24</v>
      </c>
      <c r="AD64" s="939" t="s">
        <v>96</v>
      </c>
      <c r="AE64" s="939"/>
      <c r="AF64" s="939"/>
      <c r="AG64" s="1">
        <f>0.96*3%</f>
        <v>2.8799999999999999E-2</v>
      </c>
      <c r="AH64" s="50">
        <f t="shared" si="4"/>
        <v>67.541759999999996</v>
      </c>
      <c r="AJ64" s="10" t="s">
        <v>24</v>
      </c>
      <c r="AK64" s="939" t="s">
        <v>96</v>
      </c>
      <c r="AL64" s="939"/>
      <c r="AM64" s="939"/>
      <c r="AN64" s="1">
        <f>0.96*3%</f>
        <v>2.8799999999999999E-2</v>
      </c>
      <c r="AO64" s="50">
        <f t="shared" si="5"/>
        <v>67.541759999999996</v>
      </c>
      <c r="AQ64" s="10" t="s">
        <v>24</v>
      </c>
      <c r="AR64" s="939" t="s">
        <v>96</v>
      </c>
      <c r="AS64" s="939"/>
      <c r="AT64" s="939"/>
      <c r="AU64" s="1">
        <f>0.96*3%</f>
        <v>2.8799999999999999E-2</v>
      </c>
      <c r="AV64" s="50">
        <f t="shared" si="6"/>
        <v>70.012799999999999</v>
      </c>
      <c r="AW64" s="159"/>
      <c r="AX64" s="10" t="s">
        <v>24</v>
      </c>
      <c r="AY64" s="939" t="s">
        <v>96</v>
      </c>
      <c r="AZ64" s="939"/>
      <c r="BA64" s="939"/>
      <c r="BB64" s="1">
        <f>0.96*3%</f>
        <v>2.8799999999999999E-2</v>
      </c>
      <c r="BC64" s="50">
        <f t="shared" si="7"/>
        <v>70.012799999999999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70.012799999999999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74.378304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74.378304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74.378304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74.378304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78.743807999999987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78.743807999999987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82.367999999999995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85.536000000000001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85.536000000000001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88.871904000000001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88.871904000000001</v>
      </c>
    </row>
    <row r="65" spans="1:139" x14ac:dyDescent="0.2">
      <c r="A65" s="10" t="s">
        <v>25</v>
      </c>
      <c r="B65" s="939" t="s">
        <v>11</v>
      </c>
      <c r="C65" s="939"/>
      <c r="D65" s="939"/>
      <c r="E65" s="1">
        <v>1.4999999999999999E-2</v>
      </c>
      <c r="F65" s="50">
        <f t="shared" si="0"/>
        <v>33.075899999999997</v>
      </c>
      <c r="G65" s="215"/>
      <c r="H65" s="10" t="s">
        <v>25</v>
      </c>
      <c r="I65" s="939" t="s">
        <v>11</v>
      </c>
      <c r="J65" s="939"/>
      <c r="K65" s="939"/>
      <c r="L65" s="1">
        <v>1.4999999999999999E-2</v>
      </c>
      <c r="M65" s="50">
        <f t="shared" si="1"/>
        <v>33.889567139999997</v>
      </c>
      <c r="O65" s="10" t="s">
        <v>25</v>
      </c>
      <c r="P65" s="939" t="s">
        <v>11</v>
      </c>
      <c r="Q65" s="939"/>
      <c r="R65" s="939"/>
      <c r="S65" s="1">
        <v>1.4999999999999999E-2</v>
      </c>
      <c r="T65" s="50">
        <f t="shared" si="2"/>
        <v>33.889567139999997</v>
      </c>
      <c r="U65" s="215"/>
      <c r="V65" s="10" t="s">
        <v>25</v>
      </c>
      <c r="W65" s="939" t="s">
        <v>11</v>
      </c>
      <c r="X65" s="939"/>
      <c r="Y65" s="939"/>
      <c r="Z65" s="1">
        <v>1.4999999999999999E-2</v>
      </c>
      <c r="AA65" s="50">
        <f t="shared" si="3"/>
        <v>33.889567139999997</v>
      </c>
      <c r="AB65" s="215"/>
      <c r="AC65" s="10" t="s">
        <v>25</v>
      </c>
      <c r="AD65" s="939" t="s">
        <v>11</v>
      </c>
      <c r="AE65" s="939"/>
      <c r="AF65" s="939"/>
      <c r="AG65" s="1">
        <v>1.4999999999999999E-2</v>
      </c>
      <c r="AH65" s="50">
        <f t="shared" si="4"/>
        <v>35.177999999999997</v>
      </c>
      <c r="AJ65" s="10" t="s">
        <v>25</v>
      </c>
      <c r="AK65" s="939" t="s">
        <v>11</v>
      </c>
      <c r="AL65" s="939"/>
      <c r="AM65" s="939"/>
      <c r="AN65" s="1">
        <v>1.4999999999999999E-2</v>
      </c>
      <c r="AO65" s="50">
        <f t="shared" si="5"/>
        <v>35.177999999999997</v>
      </c>
      <c r="AQ65" s="10" t="s">
        <v>25</v>
      </c>
      <c r="AR65" s="939" t="s">
        <v>11</v>
      </c>
      <c r="AS65" s="939"/>
      <c r="AT65" s="939"/>
      <c r="AU65" s="1">
        <v>1.4999999999999999E-2</v>
      </c>
      <c r="AV65" s="50">
        <f t="shared" si="6"/>
        <v>36.464999999999996</v>
      </c>
      <c r="AW65" s="159"/>
      <c r="AX65" s="10" t="s">
        <v>25</v>
      </c>
      <c r="AY65" s="939" t="s">
        <v>11</v>
      </c>
      <c r="AZ65" s="939"/>
      <c r="BA65" s="939"/>
      <c r="BB65" s="1">
        <v>1.4999999999999999E-2</v>
      </c>
      <c r="BC65" s="50">
        <f t="shared" si="7"/>
        <v>36.464999999999996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36.464999999999996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38.738699999999994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38.738699999999994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38.738699999999994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38.738699999999994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41.0124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41.0124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42.9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44.55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44.55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46.28745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46.28745</v>
      </c>
    </row>
    <row r="66" spans="1:139" x14ac:dyDescent="0.2">
      <c r="A66" s="10" t="s">
        <v>32</v>
      </c>
      <c r="B66" s="939" t="s">
        <v>128</v>
      </c>
      <c r="C66" s="939"/>
      <c r="D66" s="939"/>
      <c r="E66" s="1">
        <v>0.01</v>
      </c>
      <c r="F66" s="50">
        <f t="shared" si="0"/>
        <v>22.050599999999999</v>
      </c>
      <c r="G66" s="215"/>
      <c r="H66" s="10" t="s">
        <v>32</v>
      </c>
      <c r="I66" s="939" t="s">
        <v>128</v>
      </c>
      <c r="J66" s="939"/>
      <c r="K66" s="939"/>
      <c r="L66" s="1">
        <v>0.01</v>
      </c>
      <c r="M66" s="50">
        <f t="shared" si="1"/>
        <v>22.593044759999998</v>
      </c>
      <c r="O66" s="10" t="s">
        <v>32</v>
      </c>
      <c r="P66" s="939" t="s">
        <v>128</v>
      </c>
      <c r="Q66" s="939"/>
      <c r="R66" s="939"/>
      <c r="S66" s="1">
        <v>0.01</v>
      </c>
      <c r="T66" s="50">
        <f t="shared" si="2"/>
        <v>22.593044759999998</v>
      </c>
      <c r="U66" s="215"/>
      <c r="V66" s="10" t="s">
        <v>32</v>
      </c>
      <c r="W66" s="939" t="s">
        <v>128</v>
      </c>
      <c r="X66" s="939"/>
      <c r="Y66" s="939"/>
      <c r="Z66" s="1">
        <v>0.01</v>
      </c>
      <c r="AA66" s="50">
        <f t="shared" si="3"/>
        <v>22.593044759999998</v>
      </c>
      <c r="AB66" s="215"/>
      <c r="AC66" s="10" t="s">
        <v>32</v>
      </c>
      <c r="AD66" s="939" t="s">
        <v>128</v>
      </c>
      <c r="AE66" s="939"/>
      <c r="AF66" s="939"/>
      <c r="AG66" s="1">
        <v>0.01</v>
      </c>
      <c r="AH66" s="50">
        <f t="shared" si="4"/>
        <v>23.451999999999998</v>
      </c>
      <c r="AJ66" s="10" t="s">
        <v>32</v>
      </c>
      <c r="AK66" s="939" t="s">
        <v>128</v>
      </c>
      <c r="AL66" s="939"/>
      <c r="AM66" s="939"/>
      <c r="AN66" s="1">
        <v>0.01</v>
      </c>
      <c r="AO66" s="50">
        <f t="shared" si="5"/>
        <v>23.451999999999998</v>
      </c>
      <c r="AQ66" s="10" t="s">
        <v>32</v>
      </c>
      <c r="AR66" s="939" t="s">
        <v>128</v>
      </c>
      <c r="AS66" s="939"/>
      <c r="AT66" s="939"/>
      <c r="AU66" s="1">
        <v>0.01</v>
      </c>
      <c r="AV66" s="50">
        <f t="shared" si="6"/>
        <v>24.310000000000002</v>
      </c>
      <c r="AW66" s="159"/>
      <c r="AX66" s="10" t="s">
        <v>32</v>
      </c>
      <c r="AY66" s="939" t="s">
        <v>128</v>
      </c>
      <c r="AZ66" s="939"/>
      <c r="BA66" s="939"/>
      <c r="BB66" s="1">
        <v>0.01</v>
      </c>
      <c r="BC66" s="50">
        <f t="shared" si="7"/>
        <v>24.310000000000002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24.310000000000002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25.825800000000001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25.825800000000001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25.825800000000001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25.825800000000001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27.3416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27.3416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28.6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29.7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29.7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30.8583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30.8583</v>
      </c>
    </row>
    <row r="67" spans="1:139" ht="15" x14ac:dyDescent="0.2">
      <c r="A67" s="10" t="s">
        <v>33</v>
      </c>
      <c r="B67" s="927" t="s">
        <v>82</v>
      </c>
      <c r="C67" s="981"/>
      <c r="D67" s="982"/>
      <c r="E67" s="1">
        <v>6.0000000000000001E-3</v>
      </c>
      <c r="F67" s="50">
        <f t="shared" si="0"/>
        <v>13.230359999999999</v>
      </c>
      <c r="G67" s="215"/>
      <c r="H67" s="10" t="s">
        <v>33</v>
      </c>
      <c r="I67" s="927" t="s">
        <v>82</v>
      </c>
      <c r="J67" s="981"/>
      <c r="K67" s="982"/>
      <c r="L67" s="1">
        <v>6.0000000000000001E-3</v>
      </c>
      <c r="M67" s="50">
        <f t="shared" si="1"/>
        <v>13.555826855999999</v>
      </c>
      <c r="O67" s="10" t="s">
        <v>33</v>
      </c>
      <c r="P67" s="927" t="s">
        <v>82</v>
      </c>
      <c r="Q67" s="981"/>
      <c r="R67" s="982"/>
      <c r="S67" s="1">
        <v>6.0000000000000001E-3</v>
      </c>
      <c r="T67" s="50">
        <f t="shared" si="2"/>
        <v>13.555826855999999</v>
      </c>
      <c r="U67" s="215"/>
      <c r="V67" s="10" t="s">
        <v>33</v>
      </c>
      <c r="W67" s="927" t="s">
        <v>82</v>
      </c>
      <c r="X67" s="981"/>
      <c r="Y67" s="982"/>
      <c r="Z67" s="1">
        <v>6.0000000000000001E-3</v>
      </c>
      <c r="AA67" s="50">
        <f t="shared" si="3"/>
        <v>13.555826855999999</v>
      </c>
      <c r="AB67" s="215"/>
      <c r="AC67" s="10" t="s">
        <v>33</v>
      </c>
      <c r="AD67" s="927" t="s">
        <v>82</v>
      </c>
      <c r="AE67" s="981"/>
      <c r="AF67" s="982"/>
      <c r="AG67" s="1">
        <v>6.0000000000000001E-3</v>
      </c>
      <c r="AH67" s="50">
        <f t="shared" si="4"/>
        <v>14.071199999999999</v>
      </c>
      <c r="AJ67" s="10" t="s">
        <v>33</v>
      </c>
      <c r="AK67" s="927" t="s">
        <v>82</v>
      </c>
      <c r="AL67" s="981"/>
      <c r="AM67" s="982"/>
      <c r="AN67" s="1">
        <v>6.0000000000000001E-3</v>
      </c>
      <c r="AO67" s="50">
        <f t="shared" si="5"/>
        <v>14.071199999999999</v>
      </c>
      <c r="AQ67" s="10" t="s">
        <v>33</v>
      </c>
      <c r="AR67" s="927" t="s">
        <v>82</v>
      </c>
      <c r="AS67" s="981"/>
      <c r="AT67" s="982"/>
      <c r="AU67" s="1">
        <v>6.0000000000000001E-3</v>
      </c>
      <c r="AV67" s="50">
        <f t="shared" si="6"/>
        <v>14.586</v>
      </c>
      <c r="AW67" s="159"/>
      <c r="AX67" s="10" t="s">
        <v>33</v>
      </c>
      <c r="AY67" s="927" t="s">
        <v>82</v>
      </c>
      <c r="AZ67" s="981"/>
      <c r="BA67" s="982"/>
      <c r="BB67" s="1">
        <v>6.0000000000000001E-3</v>
      </c>
      <c r="BC67" s="50">
        <f t="shared" si="7"/>
        <v>14.586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14.586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15.495480000000001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15.495480000000001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15.495480000000001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15.495480000000001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16.404959999999999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16.404959999999999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17.16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17.82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17.82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18.514980000000001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18.514980000000001</v>
      </c>
    </row>
    <row r="68" spans="1:139" x14ac:dyDescent="0.2">
      <c r="A68" s="10" t="s">
        <v>34</v>
      </c>
      <c r="B68" s="939" t="s">
        <v>12</v>
      </c>
      <c r="C68" s="939"/>
      <c r="D68" s="939"/>
      <c r="E68" s="1">
        <v>2E-3</v>
      </c>
      <c r="F68" s="50">
        <f t="shared" si="0"/>
        <v>4.41012</v>
      </c>
      <c r="G68" s="215"/>
      <c r="H68" s="10" t="s">
        <v>34</v>
      </c>
      <c r="I68" s="939" t="s">
        <v>12</v>
      </c>
      <c r="J68" s="939"/>
      <c r="K68" s="939"/>
      <c r="L68" s="1">
        <v>2E-3</v>
      </c>
      <c r="M68" s="50">
        <f t="shared" si="1"/>
        <v>4.5186089520000001</v>
      </c>
      <c r="O68" s="10" t="s">
        <v>34</v>
      </c>
      <c r="P68" s="939" t="s">
        <v>12</v>
      </c>
      <c r="Q68" s="939"/>
      <c r="R68" s="939"/>
      <c r="S68" s="1">
        <v>2E-3</v>
      </c>
      <c r="T68" s="50">
        <f t="shared" si="2"/>
        <v>4.5186089520000001</v>
      </c>
      <c r="U68" s="215"/>
      <c r="V68" s="10" t="s">
        <v>34</v>
      </c>
      <c r="W68" s="939" t="s">
        <v>12</v>
      </c>
      <c r="X68" s="939"/>
      <c r="Y68" s="939"/>
      <c r="Z68" s="1">
        <v>2E-3</v>
      </c>
      <c r="AA68" s="50">
        <f t="shared" si="3"/>
        <v>4.5186089520000001</v>
      </c>
      <c r="AB68" s="215"/>
      <c r="AC68" s="10" t="s">
        <v>34</v>
      </c>
      <c r="AD68" s="939" t="s">
        <v>12</v>
      </c>
      <c r="AE68" s="939"/>
      <c r="AF68" s="939"/>
      <c r="AG68" s="1">
        <v>2E-3</v>
      </c>
      <c r="AH68" s="50">
        <f t="shared" si="4"/>
        <v>4.6903999999999995</v>
      </c>
      <c r="AJ68" s="10" t="s">
        <v>34</v>
      </c>
      <c r="AK68" s="939" t="s">
        <v>12</v>
      </c>
      <c r="AL68" s="939"/>
      <c r="AM68" s="939"/>
      <c r="AN68" s="1">
        <v>2E-3</v>
      </c>
      <c r="AO68" s="50">
        <f t="shared" si="5"/>
        <v>4.6903999999999995</v>
      </c>
      <c r="AQ68" s="10" t="s">
        <v>34</v>
      </c>
      <c r="AR68" s="939" t="s">
        <v>12</v>
      </c>
      <c r="AS68" s="939"/>
      <c r="AT68" s="939"/>
      <c r="AU68" s="1">
        <v>2E-3</v>
      </c>
      <c r="AV68" s="50">
        <f t="shared" si="6"/>
        <v>4.8620000000000001</v>
      </c>
      <c r="AW68" s="159"/>
      <c r="AX68" s="10" t="s">
        <v>34</v>
      </c>
      <c r="AY68" s="939" t="s">
        <v>12</v>
      </c>
      <c r="AZ68" s="939"/>
      <c r="BA68" s="939"/>
      <c r="BB68" s="1">
        <v>2E-3</v>
      </c>
      <c r="BC68" s="50">
        <f t="shared" si="7"/>
        <v>4.8620000000000001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4.8620000000000001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5.1651600000000002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5.1651600000000002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5.1651600000000002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5.1651600000000002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5.4683199999999994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5.4683199999999994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5.72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5.94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5.94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6.1716600000000001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6.1716600000000001</v>
      </c>
    </row>
    <row r="69" spans="1:139" x14ac:dyDescent="0.2">
      <c r="A69" s="10" t="s">
        <v>35</v>
      </c>
      <c r="B69" s="939" t="s">
        <v>13</v>
      </c>
      <c r="C69" s="939"/>
      <c r="D69" s="939"/>
      <c r="E69" s="1">
        <v>0.08</v>
      </c>
      <c r="F69" s="50">
        <f t="shared" si="0"/>
        <v>176.40479999999999</v>
      </c>
      <c r="G69" s="215"/>
      <c r="H69" s="10" t="s">
        <v>35</v>
      </c>
      <c r="I69" s="939" t="s">
        <v>13</v>
      </c>
      <c r="J69" s="939"/>
      <c r="K69" s="939"/>
      <c r="L69" s="1">
        <v>0.08</v>
      </c>
      <c r="M69" s="50">
        <f t="shared" si="1"/>
        <v>180.74435807999998</v>
      </c>
      <c r="O69" s="10" t="s">
        <v>35</v>
      </c>
      <c r="P69" s="939" t="s">
        <v>13</v>
      </c>
      <c r="Q69" s="939"/>
      <c r="R69" s="939"/>
      <c r="S69" s="1">
        <v>0.08</v>
      </c>
      <c r="T69" s="50">
        <f t="shared" si="2"/>
        <v>180.74435807999998</v>
      </c>
      <c r="U69" s="215"/>
      <c r="V69" s="10" t="s">
        <v>35</v>
      </c>
      <c r="W69" s="939" t="s">
        <v>13</v>
      </c>
      <c r="X69" s="939"/>
      <c r="Y69" s="939"/>
      <c r="Z69" s="1">
        <v>0.08</v>
      </c>
      <c r="AA69" s="50">
        <f t="shared" si="3"/>
        <v>180.74435807999998</v>
      </c>
      <c r="AB69" s="215"/>
      <c r="AC69" s="10" t="s">
        <v>35</v>
      </c>
      <c r="AD69" s="939" t="s">
        <v>13</v>
      </c>
      <c r="AE69" s="939"/>
      <c r="AF69" s="939"/>
      <c r="AG69" s="1">
        <v>0.08</v>
      </c>
      <c r="AH69" s="50">
        <f t="shared" si="4"/>
        <v>187.61599999999999</v>
      </c>
      <c r="AJ69" s="10" t="s">
        <v>35</v>
      </c>
      <c r="AK69" s="939" t="s">
        <v>13</v>
      </c>
      <c r="AL69" s="939"/>
      <c r="AM69" s="939"/>
      <c r="AN69" s="1">
        <v>0.08</v>
      </c>
      <c r="AO69" s="50">
        <f t="shared" si="5"/>
        <v>187.61599999999999</v>
      </c>
      <c r="AQ69" s="10" t="s">
        <v>35</v>
      </c>
      <c r="AR69" s="939" t="s">
        <v>13</v>
      </c>
      <c r="AS69" s="939"/>
      <c r="AT69" s="939"/>
      <c r="AU69" s="1">
        <v>0.08</v>
      </c>
      <c r="AV69" s="50">
        <f t="shared" si="6"/>
        <v>194.48000000000002</v>
      </c>
      <c r="AW69" s="159"/>
      <c r="AX69" s="10" t="s">
        <v>35</v>
      </c>
      <c r="AY69" s="939" t="s">
        <v>13</v>
      </c>
      <c r="AZ69" s="939"/>
      <c r="BA69" s="939"/>
      <c r="BB69" s="1">
        <v>0.08</v>
      </c>
      <c r="BC69" s="50">
        <f t="shared" si="7"/>
        <v>194.48000000000002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194.48000000000002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206.60640000000001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206.60640000000001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206.60640000000001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206.60640000000001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218.7328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218.7328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228.8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237.6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237.6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246.8664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246.8664</v>
      </c>
    </row>
    <row r="70" spans="1:139" x14ac:dyDescent="0.2">
      <c r="A70" s="938" t="s">
        <v>40</v>
      </c>
      <c r="B70" s="938"/>
      <c r="C70" s="938"/>
      <c r="D70" s="938"/>
      <c r="E70" s="8">
        <f>SUM(E62:E69)</f>
        <v>0.1668</v>
      </c>
      <c r="F70" s="11">
        <f>SUM(F62:F69)</f>
        <v>367.80400799999995</v>
      </c>
      <c r="G70" s="215"/>
      <c r="H70" s="938" t="s">
        <v>40</v>
      </c>
      <c r="I70" s="938"/>
      <c r="J70" s="938"/>
      <c r="K70" s="938"/>
      <c r="L70" s="8">
        <f>SUM(L62:L69)</f>
        <v>0.1668</v>
      </c>
      <c r="M70" s="11">
        <f>SUM(M62:M69)</f>
        <v>376.85198659679997</v>
      </c>
      <c r="O70" s="938" t="s">
        <v>40</v>
      </c>
      <c r="P70" s="938"/>
      <c r="Q70" s="938"/>
      <c r="R70" s="938"/>
      <c r="S70" s="8">
        <f>SUM(S62:S69)</f>
        <v>0.1668</v>
      </c>
      <c r="T70" s="11">
        <f>SUM(T62:T69)</f>
        <v>376.85198659679997</v>
      </c>
      <c r="U70" s="215"/>
      <c r="V70" s="938" t="s">
        <v>40</v>
      </c>
      <c r="W70" s="938"/>
      <c r="X70" s="938"/>
      <c r="Y70" s="938"/>
      <c r="Z70" s="8">
        <f>SUM(Z62:Z69)</f>
        <v>0.1668</v>
      </c>
      <c r="AA70" s="11">
        <f>SUM(AA62:AA69)</f>
        <v>376.85198659679997</v>
      </c>
      <c r="AB70" s="215"/>
      <c r="AC70" s="938" t="s">
        <v>40</v>
      </c>
      <c r="AD70" s="938"/>
      <c r="AE70" s="938"/>
      <c r="AF70" s="938"/>
      <c r="AG70" s="8">
        <f>SUM(AG62:AG69)</f>
        <v>0.1668</v>
      </c>
      <c r="AH70" s="11">
        <f>SUM(AH62:AH69)</f>
        <v>391.17935999999997</v>
      </c>
      <c r="AJ70" s="938" t="s">
        <v>40</v>
      </c>
      <c r="AK70" s="938"/>
      <c r="AL70" s="938"/>
      <c r="AM70" s="938"/>
      <c r="AN70" s="8">
        <f>SUM(AN62:AN69)</f>
        <v>0.1668</v>
      </c>
      <c r="AO70" s="11">
        <f>SUM(AO62:AO69)</f>
        <v>391.17935999999997</v>
      </c>
      <c r="AQ70" s="938" t="s">
        <v>40</v>
      </c>
      <c r="AR70" s="938"/>
      <c r="AS70" s="938"/>
      <c r="AT70" s="938"/>
      <c r="AU70" s="8">
        <f>SUM(AU62:AU69)</f>
        <v>0.1668</v>
      </c>
      <c r="AV70" s="11">
        <f>SUM(AV62:AV69)</f>
        <v>405.49080000000004</v>
      </c>
      <c r="AW70" s="175"/>
      <c r="AX70" s="938" t="s">
        <v>40</v>
      </c>
      <c r="AY70" s="938"/>
      <c r="AZ70" s="938"/>
      <c r="BA70" s="938"/>
      <c r="BB70" s="8">
        <f>SUM(BB62:BB69)</f>
        <v>0.1668</v>
      </c>
      <c r="BC70" s="11">
        <f>SUM(BC62:BC69)</f>
        <v>405.49080000000004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405.49080000000004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430.77434399999999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430.77434399999999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430.77434399999999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430.77434399999999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456.05788799999999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456.05788799999999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477.048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495.39599999999996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495.39599999999996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514.71644399999991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514.71644399999991</v>
      </c>
    </row>
    <row r="71" spans="1:139" s="7" customFormat="1" ht="13.5" x14ac:dyDescent="0.2">
      <c r="A71" s="222"/>
      <c r="B71" s="1119"/>
      <c r="C71" s="1120"/>
      <c r="D71" s="1120"/>
      <c r="E71" s="1120"/>
      <c r="F71" s="1120"/>
      <c r="G71" s="215"/>
      <c r="H71" s="222"/>
      <c r="I71" s="1119"/>
      <c r="J71" s="1120"/>
      <c r="K71" s="1120"/>
      <c r="L71" s="1120"/>
      <c r="M71" s="1120"/>
      <c r="O71" s="222"/>
      <c r="P71" s="1119"/>
      <c r="Q71" s="1120"/>
      <c r="R71" s="1120"/>
      <c r="S71" s="1120"/>
      <c r="T71" s="1120"/>
      <c r="U71" s="215"/>
      <c r="V71" s="222"/>
      <c r="W71" s="1119"/>
      <c r="X71" s="1120"/>
      <c r="Y71" s="1120"/>
      <c r="Z71" s="1120"/>
      <c r="AA71" s="1120"/>
      <c r="AB71" s="215"/>
      <c r="AC71" s="222"/>
      <c r="AD71" s="1119"/>
      <c r="AE71" s="1120"/>
      <c r="AF71" s="1120"/>
      <c r="AG71" s="1120"/>
      <c r="AH71" s="1120"/>
      <c r="AJ71" s="222"/>
      <c r="AK71" s="1119"/>
      <c r="AL71" s="1120"/>
      <c r="AM71" s="1120"/>
      <c r="AN71" s="1120"/>
      <c r="AO71" s="1120"/>
      <c r="AQ71" s="222"/>
      <c r="AR71" s="1119"/>
      <c r="AS71" s="1120"/>
      <c r="AT71" s="1120"/>
      <c r="AU71" s="1120"/>
      <c r="AV71" s="1120"/>
      <c r="AW71" s="421"/>
      <c r="AX71" s="222"/>
      <c r="AY71" s="1119"/>
      <c r="AZ71" s="1120"/>
      <c r="BA71" s="1120"/>
      <c r="BB71" s="1120"/>
      <c r="BC71" s="112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22"/>
      <c r="B72" s="1108"/>
      <c r="C72" s="1109"/>
      <c r="D72" s="1109"/>
      <c r="E72" s="1109"/>
      <c r="F72" s="1109"/>
      <c r="G72" s="215"/>
      <c r="H72" s="222"/>
      <c r="I72" s="1108"/>
      <c r="J72" s="1109"/>
      <c r="K72" s="1109"/>
      <c r="L72" s="1109"/>
      <c r="M72" s="1109"/>
      <c r="O72" s="222"/>
      <c r="P72" s="1108"/>
      <c r="Q72" s="1109"/>
      <c r="R72" s="1109"/>
      <c r="S72" s="1109"/>
      <c r="T72" s="1109"/>
      <c r="U72" s="215"/>
      <c r="V72" s="222"/>
      <c r="W72" s="1108"/>
      <c r="X72" s="1109"/>
      <c r="Y72" s="1109"/>
      <c r="Z72" s="1109"/>
      <c r="AA72" s="1109"/>
      <c r="AB72" s="215"/>
      <c r="AC72" s="222"/>
      <c r="AD72" s="1108"/>
      <c r="AE72" s="1109"/>
      <c r="AF72" s="1109"/>
      <c r="AG72" s="1109"/>
      <c r="AH72" s="1109"/>
      <c r="AJ72" s="222"/>
      <c r="AK72" s="1108"/>
      <c r="AL72" s="1109"/>
      <c r="AM72" s="1109"/>
      <c r="AN72" s="1109"/>
      <c r="AO72" s="1109"/>
      <c r="AQ72" s="222"/>
      <c r="AR72" s="1108"/>
      <c r="AS72" s="1109"/>
      <c r="AT72" s="1109"/>
      <c r="AU72" s="1109"/>
      <c r="AV72" s="1109"/>
      <c r="AW72" s="421"/>
      <c r="AX72" s="222"/>
      <c r="AY72" s="1108"/>
      <c r="AZ72" s="1109"/>
      <c r="BA72" s="1109"/>
      <c r="BB72" s="1109"/>
      <c r="BC72" s="110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08"/>
      <c r="B73" s="21"/>
      <c r="C73" s="21"/>
      <c r="D73" s="21"/>
      <c r="E73" s="39"/>
      <c r="F73" s="22"/>
      <c r="G73" s="223"/>
      <c r="H73" s="108"/>
      <c r="I73" s="21"/>
      <c r="J73" s="21"/>
      <c r="K73" s="21"/>
      <c r="L73" s="39"/>
      <c r="M73" s="22"/>
      <c r="O73" s="108"/>
      <c r="P73" s="21"/>
      <c r="Q73" s="21"/>
      <c r="R73" s="21"/>
      <c r="S73" s="39"/>
      <c r="T73" s="22"/>
      <c r="U73" s="223"/>
      <c r="V73" s="108"/>
      <c r="W73" s="21"/>
      <c r="X73" s="21"/>
      <c r="Y73" s="21"/>
      <c r="Z73" s="39"/>
      <c r="AA73" s="22"/>
      <c r="AB73" s="223"/>
      <c r="AC73" s="108"/>
      <c r="AD73" s="21"/>
      <c r="AE73" s="21"/>
      <c r="AF73" s="21"/>
      <c r="AG73" s="39"/>
      <c r="AH73" s="22"/>
      <c r="AJ73" s="108"/>
      <c r="AK73" s="21"/>
      <c r="AL73" s="21"/>
      <c r="AM73" s="21"/>
      <c r="AN73" s="39"/>
      <c r="AO73" s="22"/>
      <c r="AQ73" s="108"/>
      <c r="AR73" s="21"/>
      <c r="AS73" s="21"/>
      <c r="AT73" s="21"/>
      <c r="AU73" s="39"/>
      <c r="AV73" s="22"/>
      <c r="AW73" s="159"/>
      <c r="AX73" s="108"/>
      <c r="AY73" s="21"/>
      <c r="AZ73" s="21"/>
      <c r="BA73" s="21"/>
      <c r="BB73" s="39"/>
      <c r="BC73" s="22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958" t="s">
        <v>85</v>
      </c>
      <c r="B74" s="959"/>
      <c r="C74" s="959"/>
      <c r="D74" s="959"/>
      <c r="E74" s="959"/>
      <c r="F74" s="959"/>
      <c r="G74" s="223"/>
      <c r="H74" s="958" t="s">
        <v>85</v>
      </c>
      <c r="I74" s="959"/>
      <c r="J74" s="959"/>
      <c r="K74" s="959"/>
      <c r="L74" s="959"/>
      <c r="M74" s="959"/>
      <c r="O74" s="958" t="s">
        <v>85</v>
      </c>
      <c r="P74" s="959"/>
      <c r="Q74" s="959"/>
      <c r="R74" s="959"/>
      <c r="S74" s="959"/>
      <c r="T74" s="959"/>
      <c r="U74" s="223"/>
      <c r="V74" s="958" t="s">
        <v>85</v>
      </c>
      <c r="W74" s="959"/>
      <c r="X74" s="959"/>
      <c r="Y74" s="959"/>
      <c r="Z74" s="959"/>
      <c r="AA74" s="959"/>
      <c r="AB74" s="223"/>
      <c r="AC74" s="958" t="s">
        <v>85</v>
      </c>
      <c r="AD74" s="959"/>
      <c r="AE74" s="959"/>
      <c r="AF74" s="959"/>
      <c r="AG74" s="959"/>
      <c r="AH74" s="959"/>
      <c r="AJ74" s="958" t="s">
        <v>85</v>
      </c>
      <c r="AK74" s="959"/>
      <c r="AL74" s="959"/>
      <c r="AM74" s="959"/>
      <c r="AN74" s="959"/>
      <c r="AO74" s="959"/>
      <c r="AQ74" s="958" t="s">
        <v>85</v>
      </c>
      <c r="AR74" s="959"/>
      <c r="AS74" s="959"/>
      <c r="AT74" s="959"/>
      <c r="AU74" s="959"/>
      <c r="AV74" s="959"/>
      <c r="AW74" s="419"/>
      <c r="AX74" s="958" t="s">
        <v>85</v>
      </c>
      <c r="AY74" s="959"/>
      <c r="AZ74" s="959"/>
      <c r="BA74" s="959"/>
      <c r="BB74" s="959"/>
      <c r="BC74" s="95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08"/>
      <c r="B75" s="21"/>
      <c r="C75" s="21"/>
      <c r="D75" s="21"/>
      <c r="E75" s="39"/>
      <c r="F75" s="22"/>
      <c r="G75" s="223"/>
      <c r="H75" s="108"/>
      <c r="I75" s="21"/>
      <c r="J75" s="21"/>
      <c r="K75" s="21"/>
      <c r="L75" s="39"/>
      <c r="M75" s="22"/>
      <c r="O75" s="108"/>
      <c r="P75" s="21"/>
      <c r="Q75" s="21"/>
      <c r="R75" s="21"/>
      <c r="S75" s="39"/>
      <c r="T75" s="22"/>
      <c r="U75" s="223"/>
      <c r="V75" s="108"/>
      <c r="W75" s="21"/>
      <c r="X75" s="21"/>
      <c r="Y75" s="21"/>
      <c r="Z75" s="39"/>
      <c r="AA75" s="22"/>
      <c r="AB75" s="223"/>
      <c r="AC75" s="108"/>
      <c r="AD75" s="21"/>
      <c r="AE75" s="21"/>
      <c r="AF75" s="21"/>
      <c r="AG75" s="39"/>
      <c r="AH75" s="22"/>
      <c r="AJ75" s="108"/>
      <c r="AK75" s="21"/>
      <c r="AL75" s="21"/>
      <c r="AM75" s="21"/>
      <c r="AN75" s="39"/>
      <c r="AO75" s="22"/>
      <c r="AQ75" s="108"/>
      <c r="AR75" s="21"/>
      <c r="AS75" s="21"/>
      <c r="AT75" s="21"/>
      <c r="AU75" s="39"/>
      <c r="AV75" s="22"/>
      <c r="AW75" s="159"/>
      <c r="AX75" s="108"/>
      <c r="AY75" s="21"/>
      <c r="AZ75" s="21"/>
      <c r="BA75" s="21"/>
      <c r="BB75" s="39"/>
      <c r="BC75" s="22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51" t="s">
        <v>83</v>
      </c>
      <c r="B76" s="922" t="s">
        <v>36</v>
      </c>
      <c r="C76" s="960"/>
      <c r="D76" s="51" t="s">
        <v>65</v>
      </c>
      <c r="E76" s="51" t="s">
        <v>66</v>
      </c>
      <c r="F76" s="11" t="s">
        <v>8</v>
      </c>
      <c r="G76" s="215"/>
      <c r="H76" s="51" t="s">
        <v>83</v>
      </c>
      <c r="I76" s="922" t="s">
        <v>36</v>
      </c>
      <c r="J76" s="960"/>
      <c r="K76" s="51" t="s">
        <v>65</v>
      </c>
      <c r="L76" s="51" t="s">
        <v>66</v>
      </c>
      <c r="M76" s="11" t="s">
        <v>8</v>
      </c>
      <c r="O76" s="51" t="s">
        <v>83</v>
      </c>
      <c r="P76" s="922" t="s">
        <v>36</v>
      </c>
      <c r="Q76" s="960"/>
      <c r="R76" s="51" t="s">
        <v>65</v>
      </c>
      <c r="S76" s="51" t="s">
        <v>66</v>
      </c>
      <c r="T76" s="11" t="s">
        <v>8</v>
      </c>
      <c r="U76" s="215"/>
      <c r="V76" s="51" t="s">
        <v>83</v>
      </c>
      <c r="W76" s="922" t="s">
        <v>36</v>
      </c>
      <c r="X76" s="960"/>
      <c r="Y76" s="51" t="s">
        <v>65</v>
      </c>
      <c r="Z76" s="51" t="s">
        <v>66</v>
      </c>
      <c r="AA76" s="11" t="s">
        <v>8</v>
      </c>
      <c r="AB76" s="215"/>
      <c r="AC76" s="51" t="s">
        <v>83</v>
      </c>
      <c r="AD76" s="922" t="s">
        <v>36</v>
      </c>
      <c r="AE76" s="960"/>
      <c r="AF76" s="51" t="s">
        <v>65</v>
      </c>
      <c r="AG76" s="51" t="s">
        <v>66</v>
      </c>
      <c r="AH76" s="11" t="s">
        <v>8</v>
      </c>
      <c r="AJ76" s="51" t="s">
        <v>83</v>
      </c>
      <c r="AK76" s="922" t="s">
        <v>36</v>
      </c>
      <c r="AL76" s="960"/>
      <c r="AM76" s="51" t="s">
        <v>65</v>
      </c>
      <c r="AN76" s="51" t="s">
        <v>66</v>
      </c>
      <c r="AO76" s="11" t="s">
        <v>8</v>
      </c>
      <c r="AQ76" s="51" t="s">
        <v>83</v>
      </c>
      <c r="AR76" s="922" t="s">
        <v>36</v>
      </c>
      <c r="AS76" s="960"/>
      <c r="AT76" s="51" t="s">
        <v>65</v>
      </c>
      <c r="AU76" s="51" t="s">
        <v>66</v>
      </c>
      <c r="AV76" s="11" t="s">
        <v>8</v>
      </c>
      <c r="AW76" s="175"/>
      <c r="AX76" s="51" t="s">
        <v>83</v>
      </c>
      <c r="AY76" s="922" t="s">
        <v>36</v>
      </c>
      <c r="AZ76" s="960"/>
      <c r="BA76" s="51" t="s">
        <v>65</v>
      </c>
      <c r="BB76" s="51" t="s">
        <v>66</v>
      </c>
      <c r="BC76" s="11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215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215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215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55" t="s">
        <v>22</v>
      </c>
      <c r="BT77" s="1027" t="s">
        <v>10</v>
      </c>
      <c r="BU77" s="1028"/>
      <c r="BV77" s="161">
        <v>22</v>
      </c>
      <c r="BW77" s="162">
        <v>11</v>
      </c>
      <c r="BX77" s="38">
        <f>(BW$77*BV$77)</f>
        <v>242</v>
      </c>
      <c r="BY77" s="159"/>
      <c r="BZ77" s="155" t="s">
        <v>22</v>
      </c>
      <c r="CA77" s="1027" t="s">
        <v>10</v>
      </c>
      <c r="CB77" s="1028"/>
      <c r="CC77" s="161">
        <v>22</v>
      </c>
      <c r="CD77" s="162">
        <v>11</v>
      </c>
      <c r="CE77" s="38">
        <f>(CD$77*CC$77)</f>
        <v>242</v>
      </c>
      <c r="CF77" s="159"/>
      <c r="CG77" s="155" t="s">
        <v>22</v>
      </c>
      <c r="CH77" s="1027" t="s">
        <v>10</v>
      </c>
      <c r="CI77" s="1028"/>
      <c r="CJ77" s="161">
        <v>22</v>
      </c>
      <c r="CK77" s="162">
        <v>11</v>
      </c>
      <c r="CL77" s="38">
        <f>(CK$77*CJ$77)</f>
        <v>242</v>
      </c>
      <c r="CN77" s="155" t="s">
        <v>22</v>
      </c>
      <c r="CO77" s="1027" t="s">
        <v>10</v>
      </c>
      <c r="CP77" s="1028"/>
      <c r="CQ77" s="161">
        <v>22</v>
      </c>
      <c r="CR77" s="162">
        <v>11</v>
      </c>
      <c r="CS77" s="38">
        <f>(CR$77*CQ$77)</f>
        <v>242</v>
      </c>
      <c r="CU77" s="155" t="s">
        <v>22</v>
      </c>
      <c r="CV77" s="1027" t="s">
        <v>10</v>
      </c>
      <c r="CW77" s="1028"/>
      <c r="CX77" s="161">
        <v>22</v>
      </c>
      <c r="CY77" s="162">
        <v>11</v>
      </c>
      <c r="CZ77" s="38">
        <f>(CY$77*CX$77)</f>
        <v>242</v>
      </c>
      <c r="DB77" s="155" t="s">
        <v>22</v>
      </c>
      <c r="DC77" s="1027" t="s">
        <v>10</v>
      </c>
      <c r="DD77" s="1028"/>
      <c r="DE77" s="161">
        <v>22</v>
      </c>
      <c r="DF77" s="162">
        <v>11</v>
      </c>
      <c r="DG77" s="38">
        <f>(DF$77*DE$77)</f>
        <v>242</v>
      </c>
      <c r="DI77" s="155" t="s">
        <v>22</v>
      </c>
      <c r="DJ77" s="1027" t="s">
        <v>10</v>
      </c>
      <c r="DK77" s="1028"/>
      <c r="DL77" s="161">
        <v>22</v>
      </c>
      <c r="DM77" s="162">
        <v>11</v>
      </c>
      <c r="DN77" s="38">
        <f>(DM$77*DL$77)</f>
        <v>242</v>
      </c>
      <c r="DO77" s="159"/>
      <c r="DP77" s="155" t="s">
        <v>22</v>
      </c>
      <c r="DQ77" s="1027" t="s">
        <v>10</v>
      </c>
      <c r="DR77" s="1028"/>
      <c r="DS77" s="161">
        <v>22</v>
      </c>
      <c r="DT77" s="162">
        <v>11</v>
      </c>
      <c r="DU77" s="38">
        <f>(DT$77*DS$77)</f>
        <v>242</v>
      </c>
      <c r="DV77" s="159"/>
      <c r="DW77" s="155" t="s">
        <v>22</v>
      </c>
      <c r="DX77" s="1027" t="s">
        <v>10</v>
      </c>
      <c r="DY77" s="1028"/>
      <c r="DZ77" s="161">
        <v>22</v>
      </c>
      <c r="EA77" s="162">
        <v>11</v>
      </c>
      <c r="EB77" s="38">
        <f>(EA$77*DZ$77)</f>
        <v>242</v>
      </c>
      <c r="ED77" s="155" t="s">
        <v>22</v>
      </c>
      <c r="EE77" s="1027" t="s">
        <v>10</v>
      </c>
      <c r="EF77" s="1028"/>
      <c r="EG77" s="161">
        <v>22</v>
      </c>
      <c r="EH77" s="162">
        <v>11</v>
      </c>
      <c r="EI77" s="38">
        <f>(EH$77*EG$77)</f>
        <v>242</v>
      </c>
    </row>
    <row r="78" spans="1:139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215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215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215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55" t="s">
        <v>23</v>
      </c>
      <c r="BT78" s="1027" t="s">
        <v>984</v>
      </c>
      <c r="BU78" s="1028"/>
      <c r="BV78" s="161">
        <v>22</v>
      </c>
      <c r="BW78" s="162">
        <f>21*0.91+5</f>
        <v>24.11</v>
      </c>
      <c r="BX78" s="38">
        <f>BV$78*BW$78</f>
        <v>530.41999999999996</v>
      </c>
      <c r="BY78" s="159"/>
      <c r="BZ78" s="155" t="s">
        <v>23</v>
      </c>
      <c r="CA78" s="1027" t="s">
        <v>984</v>
      </c>
      <c r="CB78" s="1028"/>
      <c r="CC78" s="161">
        <v>22</v>
      </c>
      <c r="CD78" s="162">
        <f>21*0.91+5</f>
        <v>24.11</v>
      </c>
      <c r="CE78" s="38">
        <f>CC$78*CD$78</f>
        <v>530.41999999999996</v>
      </c>
      <c r="CF78" s="159"/>
      <c r="CG78" s="155" t="s">
        <v>23</v>
      </c>
      <c r="CH78" s="1027" t="s">
        <v>984</v>
      </c>
      <c r="CI78" s="1028"/>
      <c r="CJ78" s="161">
        <v>22</v>
      </c>
      <c r="CK78" s="162">
        <f>21*0.91+5</f>
        <v>24.11</v>
      </c>
      <c r="CL78" s="38">
        <f>CJ$78*CK$78</f>
        <v>530.41999999999996</v>
      </c>
      <c r="CN78" s="155" t="s">
        <v>23</v>
      </c>
      <c r="CO78" s="1027" t="s">
        <v>984</v>
      </c>
      <c r="CP78" s="1028"/>
      <c r="CQ78" s="161">
        <v>22</v>
      </c>
      <c r="CR78" s="162">
        <f>21*0.91+5</f>
        <v>24.11</v>
      </c>
      <c r="CS78" s="38">
        <f>CQ$78*CR$78</f>
        <v>530.41999999999996</v>
      </c>
      <c r="CU78" s="155" t="s">
        <v>23</v>
      </c>
      <c r="CV78" s="1027" t="s">
        <v>984</v>
      </c>
      <c r="CW78" s="1028"/>
      <c r="CX78" s="161">
        <v>22</v>
      </c>
      <c r="CY78" s="162">
        <f>21*0.91+5</f>
        <v>24.11</v>
      </c>
      <c r="CZ78" s="38">
        <f>CX$78*CY$78</f>
        <v>530.41999999999996</v>
      </c>
      <c r="DB78" s="155" t="s">
        <v>23</v>
      </c>
      <c r="DC78" s="1027" t="s">
        <v>984</v>
      </c>
      <c r="DD78" s="1028"/>
      <c r="DE78" s="161">
        <v>22</v>
      </c>
      <c r="DF78" s="162">
        <f>24.25*0.91+5.75</f>
        <v>27.817499999999999</v>
      </c>
      <c r="DG78" s="38">
        <f>DE$78*DF$78</f>
        <v>611.98500000000001</v>
      </c>
      <c r="DI78" s="155" t="s">
        <v>23</v>
      </c>
      <c r="DJ78" s="1027" t="s">
        <v>984</v>
      </c>
      <c r="DK78" s="1028"/>
      <c r="DL78" s="161">
        <v>22</v>
      </c>
      <c r="DM78" s="162">
        <f>24.25*0.91+5.75</f>
        <v>27.817499999999999</v>
      </c>
      <c r="DN78" s="38">
        <f>DL$78*DM$78</f>
        <v>611.98500000000001</v>
      </c>
      <c r="DO78" s="159"/>
      <c r="DP78" s="155" t="s">
        <v>23</v>
      </c>
      <c r="DQ78" s="1027" t="s">
        <v>984</v>
      </c>
      <c r="DR78" s="1028"/>
      <c r="DS78" s="161">
        <v>22</v>
      </c>
      <c r="DT78" s="162">
        <f>24.25*0.91+5.75</f>
        <v>27.817499999999999</v>
      </c>
      <c r="DU78" s="38">
        <f>DS$78*DT$78</f>
        <v>611.98500000000001</v>
      </c>
      <c r="DV78" s="159"/>
      <c r="DW78" s="155" t="s">
        <v>23</v>
      </c>
      <c r="DX78" s="1027" t="s">
        <v>984</v>
      </c>
      <c r="DY78" s="1028"/>
      <c r="DZ78" s="161">
        <v>22</v>
      </c>
      <c r="EA78" s="377">
        <f>'Auxiliar administrativo'!EA78</f>
        <v>28.931999999999999</v>
      </c>
      <c r="EB78" s="38">
        <f>DZ$78*EA$78</f>
        <v>636.50400000000002</v>
      </c>
      <c r="ED78" s="155" t="s">
        <v>23</v>
      </c>
      <c r="EE78" s="1027" t="s">
        <v>984</v>
      </c>
      <c r="EF78" s="1028"/>
      <c r="EG78" s="161">
        <v>22</v>
      </c>
      <c r="EH78" s="162">
        <f>EA78</f>
        <v>28.931999999999999</v>
      </c>
      <c r="EI78" s="38">
        <f>EG$78*EH$78</f>
        <v>636.50400000000002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15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15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15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55" t="s">
        <v>24</v>
      </c>
      <c r="BT79" s="165" t="s">
        <v>104</v>
      </c>
      <c r="BU79" s="166"/>
      <c r="BV79" s="168"/>
      <c r="BW79" s="169"/>
      <c r="BX79" s="38">
        <v>0</v>
      </c>
      <c r="BY79" s="159"/>
      <c r="BZ79" s="155" t="s">
        <v>24</v>
      </c>
      <c r="CA79" s="165" t="s">
        <v>104</v>
      </c>
      <c r="CB79" s="166"/>
      <c r="CC79" s="168"/>
      <c r="CD79" s="169"/>
      <c r="CE79" s="38">
        <v>0</v>
      </c>
      <c r="CF79" s="159"/>
      <c r="CG79" s="155" t="s">
        <v>24</v>
      </c>
      <c r="CH79" s="165" t="s">
        <v>104</v>
      </c>
      <c r="CI79" s="166"/>
      <c r="CJ79" s="168"/>
      <c r="CK79" s="169"/>
      <c r="CL79" s="38">
        <v>0</v>
      </c>
      <c r="CN79" s="155" t="s">
        <v>24</v>
      </c>
      <c r="CO79" s="165" t="s">
        <v>104</v>
      </c>
      <c r="CP79" s="166"/>
      <c r="CQ79" s="168"/>
      <c r="CR79" s="169"/>
      <c r="CS79" s="38">
        <v>0</v>
      </c>
      <c r="CU79" s="155" t="s">
        <v>24</v>
      </c>
      <c r="CV79" s="165" t="s">
        <v>104</v>
      </c>
      <c r="CW79" s="166"/>
      <c r="CX79" s="168"/>
      <c r="CY79" s="169"/>
      <c r="CZ79" s="38">
        <v>0</v>
      </c>
      <c r="DB79" s="155" t="s">
        <v>24</v>
      </c>
      <c r="DC79" s="165" t="s">
        <v>104</v>
      </c>
      <c r="DD79" s="166"/>
      <c r="DE79" s="168"/>
      <c r="DF79" s="169"/>
      <c r="DG79" s="38">
        <v>0</v>
      </c>
      <c r="DI79" s="155" t="s">
        <v>24</v>
      </c>
      <c r="DJ79" s="165" t="s">
        <v>104</v>
      </c>
      <c r="DK79" s="166"/>
      <c r="DL79" s="168"/>
      <c r="DM79" s="169"/>
      <c r="DN79" s="38">
        <v>0</v>
      </c>
      <c r="DO79" s="159"/>
      <c r="DP79" s="155" t="s">
        <v>24</v>
      </c>
      <c r="DQ79" s="165" t="s">
        <v>104</v>
      </c>
      <c r="DR79" s="166"/>
      <c r="DS79" s="168"/>
      <c r="DT79" s="169"/>
      <c r="DU79" s="38">
        <v>0</v>
      </c>
      <c r="DV79" s="159"/>
      <c r="DW79" s="155" t="s">
        <v>24</v>
      </c>
      <c r="DX79" s="165" t="s">
        <v>104</v>
      </c>
      <c r="DY79" s="166"/>
      <c r="DZ79" s="168"/>
      <c r="EA79" s="169"/>
      <c r="EB79" s="38">
        <v>0</v>
      </c>
      <c r="ED79" s="155" t="s">
        <v>24</v>
      </c>
      <c r="EE79" s="165" t="s">
        <v>104</v>
      </c>
      <c r="EF79" s="166"/>
      <c r="EG79" s="168"/>
      <c r="EH79" s="169"/>
      <c r="EI79" s="38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15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15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15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55" t="s">
        <v>25</v>
      </c>
      <c r="BT80" s="1027" t="s">
        <v>59</v>
      </c>
      <c r="BU80" s="1028"/>
      <c r="BV80" s="1028"/>
      <c r="BW80" s="1029"/>
      <c r="BX80" s="38">
        <v>0</v>
      </c>
      <c r="BY80" s="159"/>
      <c r="BZ80" s="155" t="s">
        <v>25</v>
      </c>
      <c r="CA80" s="1027" t="s">
        <v>59</v>
      </c>
      <c r="CB80" s="1028"/>
      <c r="CC80" s="1028"/>
      <c r="CD80" s="1029"/>
      <c r="CE80" s="38">
        <v>0</v>
      </c>
      <c r="CF80" s="159"/>
      <c r="CG80" s="155" t="s">
        <v>25</v>
      </c>
      <c r="CH80" s="1027" t="s">
        <v>59</v>
      </c>
      <c r="CI80" s="1028"/>
      <c r="CJ80" s="1028"/>
      <c r="CK80" s="1029"/>
      <c r="CL80" s="38">
        <v>0</v>
      </c>
      <c r="CN80" s="155" t="s">
        <v>25</v>
      </c>
      <c r="CO80" s="1027" t="s">
        <v>59</v>
      </c>
      <c r="CP80" s="1028"/>
      <c r="CQ80" s="1028"/>
      <c r="CR80" s="1029"/>
      <c r="CS80" s="38">
        <v>0</v>
      </c>
      <c r="CU80" s="155" t="s">
        <v>25</v>
      </c>
      <c r="CV80" s="1027" t="s">
        <v>59</v>
      </c>
      <c r="CW80" s="1028"/>
      <c r="CX80" s="1028"/>
      <c r="CY80" s="1029"/>
      <c r="CZ80" s="38">
        <v>0</v>
      </c>
      <c r="DB80" s="155" t="s">
        <v>25</v>
      </c>
      <c r="DC80" s="1027" t="s">
        <v>59</v>
      </c>
      <c r="DD80" s="1028"/>
      <c r="DE80" s="1028"/>
      <c r="DF80" s="1029"/>
      <c r="DG80" s="38">
        <v>0</v>
      </c>
      <c r="DI80" s="155" t="s">
        <v>25</v>
      </c>
      <c r="DJ80" s="1027" t="s">
        <v>59</v>
      </c>
      <c r="DK80" s="1028"/>
      <c r="DL80" s="1028"/>
      <c r="DM80" s="1029"/>
      <c r="DN80" s="38">
        <v>0</v>
      </c>
      <c r="DO80" s="159"/>
      <c r="DP80" s="155" t="s">
        <v>25</v>
      </c>
      <c r="DQ80" s="1027" t="s">
        <v>59</v>
      </c>
      <c r="DR80" s="1028"/>
      <c r="DS80" s="1028"/>
      <c r="DT80" s="1029"/>
      <c r="DU80" s="38">
        <v>0</v>
      </c>
      <c r="DV80" s="159"/>
      <c r="DW80" s="155" t="s">
        <v>25</v>
      </c>
      <c r="DX80" s="1027" t="s">
        <v>59</v>
      </c>
      <c r="DY80" s="1028"/>
      <c r="DZ80" s="1028"/>
      <c r="EA80" s="1029"/>
      <c r="EB80" s="38">
        <v>0</v>
      </c>
      <c r="ED80" s="155" t="s">
        <v>25</v>
      </c>
      <c r="EE80" s="1027" t="s">
        <v>59</v>
      </c>
      <c r="EF80" s="1028"/>
      <c r="EG80" s="1028"/>
      <c r="EH80" s="1029"/>
      <c r="EI80" s="38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15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15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15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55" t="s">
        <v>32</v>
      </c>
      <c r="BT81" s="1027" t="s">
        <v>57</v>
      </c>
      <c r="BU81" s="1028"/>
      <c r="BV81" s="1028"/>
      <c r="BW81" s="1029"/>
      <c r="BX81" s="38">
        <v>13.5</v>
      </c>
      <c r="BY81" s="159"/>
      <c r="BZ81" s="155" t="s">
        <v>32</v>
      </c>
      <c r="CA81" s="1027" t="s">
        <v>57</v>
      </c>
      <c r="CB81" s="1028"/>
      <c r="CC81" s="1028"/>
      <c r="CD81" s="1029"/>
      <c r="CE81" s="38">
        <v>13.5</v>
      </c>
      <c r="CF81" s="159"/>
      <c r="CG81" s="155" t="s">
        <v>32</v>
      </c>
      <c r="CH81" s="1027" t="s">
        <v>57</v>
      </c>
      <c r="CI81" s="1028"/>
      <c r="CJ81" s="1028"/>
      <c r="CK81" s="1029"/>
      <c r="CL81" s="38">
        <v>13.5</v>
      </c>
      <c r="CN81" s="155" t="s">
        <v>32</v>
      </c>
      <c r="CO81" s="1027" t="s">
        <v>57</v>
      </c>
      <c r="CP81" s="1028"/>
      <c r="CQ81" s="1028"/>
      <c r="CR81" s="1029"/>
      <c r="CS81" s="38">
        <v>13.5</v>
      </c>
      <c r="CU81" s="155" t="s">
        <v>32</v>
      </c>
      <c r="CV81" s="1027" t="s">
        <v>57</v>
      </c>
      <c r="CW81" s="1028"/>
      <c r="CX81" s="1028"/>
      <c r="CY81" s="1029"/>
      <c r="CZ81" s="38">
        <v>13.5</v>
      </c>
      <c r="DB81" s="155" t="s">
        <v>32</v>
      </c>
      <c r="DC81" s="1027" t="s">
        <v>57</v>
      </c>
      <c r="DD81" s="1028"/>
      <c r="DE81" s="1028"/>
      <c r="DF81" s="1029"/>
      <c r="DG81" s="38">
        <v>13.5</v>
      </c>
      <c r="DI81" s="155" t="s">
        <v>32</v>
      </c>
      <c r="DJ81" s="1027" t="s">
        <v>57</v>
      </c>
      <c r="DK81" s="1028"/>
      <c r="DL81" s="1028"/>
      <c r="DM81" s="1029"/>
      <c r="DN81" s="38">
        <v>13.5</v>
      </c>
      <c r="DO81" s="159"/>
      <c r="DP81" s="155" t="s">
        <v>32</v>
      </c>
      <c r="DQ81" s="1027" t="s">
        <v>57</v>
      </c>
      <c r="DR81" s="1028"/>
      <c r="DS81" s="1028"/>
      <c r="DT81" s="1029"/>
      <c r="DU81" s="38">
        <v>13.5</v>
      </c>
      <c r="DV81" s="159"/>
      <c r="DW81" s="155" t="s">
        <v>32</v>
      </c>
      <c r="DX81" s="1027" t="s">
        <v>57</v>
      </c>
      <c r="DY81" s="1028"/>
      <c r="DZ81" s="1028"/>
      <c r="EA81" s="1029"/>
      <c r="EB81" s="38">
        <v>13.5</v>
      </c>
      <c r="ED81" s="155" t="s">
        <v>32</v>
      </c>
      <c r="EE81" s="1027" t="s">
        <v>57</v>
      </c>
      <c r="EF81" s="1028"/>
      <c r="EG81" s="1028"/>
      <c r="EH81" s="1029"/>
      <c r="EI81" s="38">
        <v>13.5</v>
      </c>
    </row>
    <row r="82" spans="1:139" x14ac:dyDescent="0.2">
      <c r="A82" s="10" t="s">
        <v>33</v>
      </c>
      <c r="B82" s="927" t="s">
        <v>37</v>
      </c>
      <c r="C82" s="928"/>
      <c r="D82" s="928"/>
      <c r="E82" s="929"/>
      <c r="F82" s="50">
        <v>0</v>
      </c>
      <c r="G82" s="215"/>
      <c r="H82" s="10" t="s">
        <v>33</v>
      </c>
      <c r="I82" s="927" t="s">
        <v>37</v>
      </c>
      <c r="J82" s="928"/>
      <c r="K82" s="928"/>
      <c r="L82" s="929"/>
      <c r="M82" s="50">
        <v>0</v>
      </c>
      <c r="O82" s="10" t="s">
        <v>33</v>
      </c>
      <c r="P82" s="927" t="s">
        <v>37</v>
      </c>
      <c r="Q82" s="928"/>
      <c r="R82" s="928"/>
      <c r="S82" s="929"/>
      <c r="T82" s="50">
        <v>0</v>
      </c>
      <c r="U82" s="215"/>
      <c r="V82" s="10" t="s">
        <v>33</v>
      </c>
      <c r="W82" s="927" t="s">
        <v>37</v>
      </c>
      <c r="X82" s="928"/>
      <c r="Y82" s="928"/>
      <c r="Z82" s="929"/>
      <c r="AA82" s="50">
        <v>0</v>
      </c>
      <c r="AB82" s="215"/>
      <c r="AC82" s="10" t="s">
        <v>33</v>
      </c>
      <c r="AD82" s="927" t="s">
        <v>37</v>
      </c>
      <c r="AE82" s="928"/>
      <c r="AF82" s="928"/>
      <c r="AG82" s="929"/>
      <c r="AH82" s="50">
        <v>0</v>
      </c>
      <c r="AJ82" s="10" t="s">
        <v>33</v>
      </c>
      <c r="AK82" s="927" t="s">
        <v>37</v>
      </c>
      <c r="AL82" s="928"/>
      <c r="AM82" s="928"/>
      <c r="AN82" s="929"/>
      <c r="AO82" s="50">
        <v>0</v>
      </c>
      <c r="AQ82" s="10" t="s">
        <v>33</v>
      </c>
      <c r="AR82" s="927" t="s">
        <v>37</v>
      </c>
      <c r="AS82" s="928"/>
      <c r="AT82" s="928"/>
      <c r="AU82" s="929"/>
      <c r="AV82" s="50">
        <v>0</v>
      </c>
      <c r="AW82" s="159"/>
      <c r="AX82" s="10" t="s">
        <v>33</v>
      </c>
      <c r="AY82" s="927" t="s">
        <v>37</v>
      </c>
      <c r="AZ82" s="928"/>
      <c r="BA82" s="928"/>
      <c r="BB82" s="929"/>
      <c r="BC82" s="50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0" t="s">
        <v>34</v>
      </c>
      <c r="B83" s="927" t="s">
        <v>9</v>
      </c>
      <c r="C83" s="928"/>
      <c r="D83" s="928"/>
      <c r="E83" s="929"/>
      <c r="F83" s="50">
        <v>0</v>
      </c>
      <c r="G83" s="215"/>
      <c r="H83" s="10" t="s">
        <v>34</v>
      </c>
      <c r="I83" s="927" t="s">
        <v>9</v>
      </c>
      <c r="J83" s="928"/>
      <c r="K83" s="928"/>
      <c r="L83" s="929"/>
      <c r="M83" s="50">
        <v>0</v>
      </c>
      <c r="O83" s="10" t="s">
        <v>34</v>
      </c>
      <c r="P83" s="927" t="s">
        <v>9</v>
      </c>
      <c r="Q83" s="928"/>
      <c r="R83" s="928"/>
      <c r="S83" s="929"/>
      <c r="T83" s="50">
        <v>0</v>
      </c>
      <c r="U83" s="215"/>
      <c r="V83" s="10" t="s">
        <v>34</v>
      </c>
      <c r="W83" s="927" t="s">
        <v>9</v>
      </c>
      <c r="X83" s="928"/>
      <c r="Y83" s="928"/>
      <c r="Z83" s="929"/>
      <c r="AA83" s="50">
        <v>0</v>
      </c>
      <c r="AB83" s="215"/>
      <c r="AC83" s="10" t="s">
        <v>34</v>
      </c>
      <c r="AD83" s="927" t="s">
        <v>9</v>
      </c>
      <c r="AE83" s="928"/>
      <c r="AF83" s="928"/>
      <c r="AG83" s="929"/>
      <c r="AH83" s="50">
        <v>0</v>
      </c>
      <c r="AJ83" s="10" t="s">
        <v>34</v>
      </c>
      <c r="AK83" s="927" t="s">
        <v>9</v>
      </c>
      <c r="AL83" s="928"/>
      <c r="AM83" s="928"/>
      <c r="AN83" s="929"/>
      <c r="AO83" s="50">
        <v>0</v>
      </c>
      <c r="AQ83" s="10" t="s">
        <v>34</v>
      </c>
      <c r="AR83" s="927" t="s">
        <v>9</v>
      </c>
      <c r="AS83" s="928"/>
      <c r="AT83" s="928"/>
      <c r="AU83" s="929"/>
      <c r="AV83" s="50">
        <v>0</v>
      </c>
      <c r="AW83" s="159"/>
      <c r="AX83" s="10" t="s">
        <v>34</v>
      </c>
      <c r="AY83" s="927" t="s">
        <v>9</v>
      </c>
      <c r="AZ83" s="928"/>
      <c r="BA83" s="928"/>
      <c r="BB83" s="929"/>
      <c r="BC83" s="50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938" t="s">
        <v>40</v>
      </c>
      <c r="B84" s="938"/>
      <c r="C84" s="938"/>
      <c r="D84" s="938"/>
      <c r="E84" s="938"/>
      <c r="F84" s="11">
        <f>SUM(F77:F83)</f>
        <v>670.43100000000004</v>
      </c>
      <c r="G84" s="215"/>
      <c r="H84" s="938" t="s">
        <v>40</v>
      </c>
      <c r="I84" s="938"/>
      <c r="J84" s="938"/>
      <c r="K84" s="938"/>
      <c r="L84" s="938"/>
      <c r="M84" s="11">
        <f>SUM(M77:M83)</f>
        <v>680.41899999999998</v>
      </c>
      <c r="O84" s="938" t="s">
        <v>40</v>
      </c>
      <c r="P84" s="938"/>
      <c r="Q84" s="938"/>
      <c r="R84" s="938"/>
      <c r="S84" s="938"/>
      <c r="T84" s="11">
        <f>SUM(T77:T83)</f>
        <v>680.41899999999998</v>
      </c>
      <c r="U84" s="215"/>
      <c r="V84" s="938" t="s">
        <v>40</v>
      </c>
      <c r="W84" s="938"/>
      <c r="X84" s="938"/>
      <c r="Y84" s="938"/>
      <c r="Z84" s="938"/>
      <c r="AA84" s="11">
        <f>SUM(AA77:AA83)</f>
        <v>680.41899999999998</v>
      </c>
      <c r="AB84" s="215"/>
      <c r="AC84" s="938" t="s">
        <v>40</v>
      </c>
      <c r="AD84" s="938"/>
      <c r="AE84" s="938"/>
      <c r="AF84" s="938"/>
      <c r="AG84" s="938"/>
      <c r="AH84" s="11">
        <f>SUM(AH77:AH83)</f>
        <v>714.68619999999999</v>
      </c>
      <c r="AJ84" s="938" t="s">
        <v>40</v>
      </c>
      <c r="AK84" s="938"/>
      <c r="AL84" s="938"/>
      <c r="AM84" s="938"/>
      <c r="AN84" s="938"/>
      <c r="AO84" s="11">
        <f>SUM(AO77:AO83)</f>
        <v>714.68619999999999</v>
      </c>
      <c r="AQ84" s="938" t="s">
        <v>40</v>
      </c>
      <c r="AR84" s="938"/>
      <c r="AS84" s="938"/>
      <c r="AT84" s="938"/>
      <c r="AU84" s="938"/>
      <c r="AV84" s="11">
        <f>SUM(AV77:AV83)</f>
        <v>714.68619999999999</v>
      </c>
      <c r="AW84" s="175"/>
      <c r="AX84" s="938" t="s">
        <v>40</v>
      </c>
      <c r="AY84" s="938"/>
      <c r="AZ84" s="938"/>
      <c r="BA84" s="938"/>
      <c r="BB84" s="938"/>
      <c r="BC84" s="11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867.48500000000001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892.00400000000002</v>
      </c>
      <c r="ED84" s="938" t="s">
        <v>40</v>
      </c>
      <c r="EE84" s="938"/>
      <c r="EF84" s="938"/>
      <c r="EG84" s="938"/>
      <c r="EH84" s="938"/>
      <c r="EI84" s="11">
        <f>SUM(EI$77:EI$83)</f>
        <v>892.00400000000002</v>
      </c>
    </row>
    <row r="85" spans="1:139" ht="15" x14ac:dyDescent="0.2">
      <c r="A85" s="224"/>
      <c r="B85" s="1111"/>
      <c r="C85" s="1112"/>
      <c r="D85" s="1112"/>
      <c r="E85" s="1112"/>
      <c r="F85" s="1112"/>
      <c r="G85" s="215"/>
      <c r="H85" s="224"/>
      <c r="I85" s="1111"/>
      <c r="J85" s="1112"/>
      <c r="K85" s="1112"/>
      <c r="L85" s="1112"/>
      <c r="M85" s="1112"/>
      <c r="O85" s="224"/>
      <c r="P85" s="1111"/>
      <c r="Q85" s="1112"/>
      <c r="R85" s="1112"/>
      <c r="S85" s="1112"/>
      <c r="T85" s="1112"/>
      <c r="U85" s="215"/>
      <c r="V85" s="224"/>
      <c r="W85" s="1111"/>
      <c r="X85" s="1112"/>
      <c r="Y85" s="1112"/>
      <c r="Z85" s="1112"/>
      <c r="AA85" s="1112"/>
      <c r="AB85" s="215"/>
      <c r="AC85" s="224"/>
      <c r="AD85" s="1111"/>
      <c r="AE85" s="1112"/>
      <c r="AF85" s="1112"/>
      <c r="AG85" s="1112"/>
      <c r="AH85" s="1112"/>
      <c r="AJ85" s="224"/>
      <c r="AK85" s="1111"/>
      <c r="AL85" s="1112"/>
      <c r="AM85" s="1112"/>
      <c r="AN85" s="1112"/>
      <c r="AO85" s="1112"/>
      <c r="AQ85" s="224"/>
      <c r="AR85" s="1111"/>
      <c r="AS85" s="1112"/>
      <c r="AT85" s="1112"/>
      <c r="AU85" s="1112"/>
      <c r="AV85" s="1112"/>
      <c r="AW85" s="429"/>
      <c r="AX85" s="224"/>
      <c r="AY85" s="1111"/>
      <c r="AZ85" s="1112"/>
      <c r="BA85" s="1112"/>
      <c r="BB85" s="1112"/>
      <c r="BC85" s="1112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24"/>
      <c r="B86" s="1113"/>
      <c r="C86" s="959"/>
      <c r="D86" s="959"/>
      <c r="E86" s="959"/>
      <c r="F86" s="959"/>
      <c r="G86" s="215"/>
      <c r="H86" s="224"/>
      <c r="I86" s="1113"/>
      <c r="J86" s="959"/>
      <c r="K86" s="959"/>
      <c r="L86" s="959"/>
      <c r="M86" s="959"/>
      <c r="O86" s="224"/>
      <c r="P86" s="1113"/>
      <c r="Q86" s="959"/>
      <c r="R86" s="959"/>
      <c r="S86" s="959"/>
      <c r="T86" s="959"/>
      <c r="U86" s="215"/>
      <c r="V86" s="224"/>
      <c r="W86" s="1113"/>
      <c r="X86" s="959"/>
      <c r="Y86" s="959"/>
      <c r="Z86" s="959"/>
      <c r="AA86" s="959"/>
      <c r="AB86" s="215"/>
      <c r="AC86" s="224"/>
      <c r="AD86" s="1113"/>
      <c r="AE86" s="959"/>
      <c r="AF86" s="959"/>
      <c r="AG86" s="959"/>
      <c r="AH86" s="959"/>
      <c r="AJ86" s="224"/>
      <c r="AK86" s="1113"/>
      <c r="AL86" s="959"/>
      <c r="AM86" s="959"/>
      <c r="AN86" s="959"/>
      <c r="AO86" s="959"/>
      <c r="AQ86" s="224"/>
      <c r="AR86" s="1113"/>
      <c r="AS86" s="959"/>
      <c r="AT86" s="959"/>
      <c r="AU86" s="959"/>
      <c r="AV86" s="959"/>
      <c r="AW86" s="419"/>
      <c r="AX86" s="224"/>
      <c r="AY86" s="1113"/>
      <c r="AZ86" s="959"/>
      <c r="BA86" s="959"/>
      <c r="BB86" s="959"/>
      <c r="BC86" s="95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24"/>
      <c r="B87" s="1114"/>
      <c r="C87" s="1115"/>
      <c r="D87" s="1115"/>
      <c r="E87" s="1115"/>
      <c r="F87" s="1115"/>
      <c r="G87" s="215"/>
      <c r="H87" s="224"/>
      <c r="I87" s="1114"/>
      <c r="J87" s="1115"/>
      <c r="K87" s="1115"/>
      <c r="L87" s="1115"/>
      <c r="M87" s="1115"/>
      <c r="O87" s="224"/>
      <c r="P87" s="1114"/>
      <c r="Q87" s="1115"/>
      <c r="R87" s="1115"/>
      <c r="S87" s="1115"/>
      <c r="T87" s="1115"/>
      <c r="U87" s="215"/>
      <c r="V87" s="224"/>
      <c r="W87" s="1114"/>
      <c r="X87" s="1115"/>
      <c r="Y87" s="1115"/>
      <c r="Z87" s="1115"/>
      <c r="AA87" s="1115"/>
      <c r="AB87" s="215"/>
      <c r="AC87" s="224"/>
      <c r="AD87" s="1114"/>
      <c r="AE87" s="1115"/>
      <c r="AF87" s="1115"/>
      <c r="AG87" s="1115"/>
      <c r="AH87" s="1115"/>
      <c r="AJ87" s="224"/>
      <c r="AK87" s="1114"/>
      <c r="AL87" s="1115"/>
      <c r="AM87" s="1115"/>
      <c r="AN87" s="1115"/>
      <c r="AO87" s="1115"/>
      <c r="AQ87" s="224"/>
      <c r="AR87" s="1114"/>
      <c r="AS87" s="1115"/>
      <c r="AT87" s="1115"/>
      <c r="AU87" s="1115"/>
      <c r="AV87" s="1115"/>
      <c r="AW87" s="422"/>
      <c r="AX87" s="224"/>
      <c r="AY87" s="1114"/>
      <c r="AZ87" s="1115"/>
      <c r="BA87" s="1115"/>
      <c r="BB87" s="1115"/>
      <c r="BC87" s="1115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52"/>
      <c r="B88" s="52"/>
      <c r="C88" s="52"/>
      <c r="D88" s="52"/>
      <c r="E88" s="52"/>
      <c r="F88" s="40"/>
      <c r="G88" s="215"/>
      <c r="H88" s="52"/>
      <c r="I88" s="52"/>
      <c r="J88" s="52"/>
      <c r="K88" s="52"/>
      <c r="L88" s="52"/>
      <c r="M88" s="40"/>
      <c r="O88" s="52"/>
      <c r="P88" s="52"/>
      <c r="Q88" s="52"/>
      <c r="R88" s="52"/>
      <c r="S88" s="52"/>
      <c r="T88" s="40"/>
      <c r="U88" s="215"/>
      <c r="V88" s="52"/>
      <c r="W88" s="52"/>
      <c r="X88" s="52"/>
      <c r="Y88" s="52"/>
      <c r="Z88" s="52"/>
      <c r="AA88" s="40"/>
      <c r="AB88" s="215"/>
      <c r="AC88" s="52"/>
      <c r="AD88" s="52"/>
      <c r="AE88" s="52"/>
      <c r="AF88" s="52"/>
      <c r="AG88" s="52"/>
      <c r="AH88" s="40"/>
      <c r="AJ88" s="52"/>
      <c r="AK88" s="52"/>
      <c r="AL88" s="52"/>
      <c r="AM88" s="52"/>
      <c r="AN88" s="52"/>
      <c r="AO88" s="40"/>
      <c r="AQ88" s="52"/>
      <c r="AR88" s="52"/>
      <c r="AS88" s="52"/>
      <c r="AT88" s="52"/>
      <c r="AU88" s="52"/>
      <c r="AV88" s="40"/>
      <c r="AW88" s="175"/>
      <c r="AX88" s="52"/>
      <c r="AY88" s="52"/>
      <c r="AZ88" s="52"/>
      <c r="BA88" s="52"/>
      <c r="BB88" s="52"/>
      <c r="BC88" s="40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G89" s="215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215"/>
      <c r="V89" s="949" t="s">
        <v>103</v>
      </c>
      <c r="W89" s="949"/>
      <c r="X89" s="949"/>
      <c r="Y89" s="949"/>
      <c r="Z89" s="949"/>
      <c r="AA89" s="949"/>
      <c r="AB89" s="215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11" t="s">
        <v>8</v>
      </c>
      <c r="G90" s="215"/>
      <c r="H90" s="922" t="s">
        <v>84</v>
      </c>
      <c r="I90" s="923"/>
      <c r="J90" s="923"/>
      <c r="K90" s="923"/>
      <c r="L90" s="924"/>
      <c r="M90" s="11" t="s">
        <v>8</v>
      </c>
      <c r="O90" s="922" t="s">
        <v>84</v>
      </c>
      <c r="P90" s="923"/>
      <c r="Q90" s="923"/>
      <c r="R90" s="923"/>
      <c r="S90" s="924"/>
      <c r="T90" s="11" t="s">
        <v>8</v>
      </c>
      <c r="U90" s="215"/>
      <c r="V90" s="922" t="s">
        <v>84</v>
      </c>
      <c r="W90" s="923"/>
      <c r="X90" s="923"/>
      <c r="Y90" s="923"/>
      <c r="Z90" s="924"/>
      <c r="AA90" s="11" t="s">
        <v>8</v>
      </c>
      <c r="AB90" s="215"/>
      <c r="AC90" s="922" t="s">
        <v>84</v>
      </c>
      <c r="AD90" s="923"/>
      <c r="AE90" s="923"/>
      <c r="AF90" s="923"/>
      <c r="AG90" s="924"/>
      <c r="AH90" s="11" t="s">
        <v>8</v>
      </c>
      <c r="AJ90" s="922" t="s">
        <v>84</v>
      </c>
      <c r="AK90" s="923"/>
      <c r="AL90" s="923"/>
      <c r="AM90" s="923"/>
      <c r="AN90" s="924"/>
      <c r="AO90" s="11" t="s">
        <v>8</v>
      </c>
      <c r="AQ90" s="922" t="s">
        <v>84</v>
      </c>
      <c r="AR90" s="923"/>
      <c r="AS90" s="923"/>
      <c r="AT90" s="923"/>
      <c r="AU90" s="924"/>
      <c r="AV90" s="11" t="s">
        <v>8</v>
      </c>
      <c r="AW90" s="175"/>
      <c r="AX90" s="922" t="s">
        <v>84</v>
      </c>
      <c r="AY90" s="923"/>
      <c r="AZ90" s="923"/>
      <c r="BA90" s="923"/>
      <c r="BB90" s="924"/>
      <c r="BC90" s="11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0" t="s">
        <v>77</v>
      </c>
      <c r="B91" s="1116" t="s">
        <v>79</v>
      </c>
      <c r="C91" s="1117"/>
      <c r="D91" s="1117"/>
      <c r="E91" s="1118"/>
      <c r="F91" s="11">
        <f>F57</f>
        <v>525.72187896799994</v>
      </c>
      <c r="G91" s="215"/>
      <c r="H91" s="10" t="s">
        <v>77</v>
      </c>
      <c r="I91" s="1116" t="s">
        <v>79</v>
      </c>
      <c r="J91" s="1117"/>
      <c r="K91" s="1117"/>
      <c r="L91" s="1118"/>
      <c r="M91" s="11">
        <f>M57</f>
        <v>538.65463719061268</v>
      </c>
      <c r="O91" s="10" t="s">
        <v>77</v>
      </c>
      <c r="P91" s="1116" t="s">
        <v>79</v>
      </c>
      <c r="Q91" s="1117"/>
      <c r="R91" s="1117"/>
      <c r="S91" s="1118"/>
      <c r="T91" s="11">
        <f>T57</f>
        <v>538.65463719061268</v>
      </c>
      <c r="U91" s="215"/>
      <c r="V91" s="10" t="s">
        <v>77</v>
      </c>
      <c r="W91" s="1116" t="s">
        <v>79</v>
      </c>
      <c r="X91" s="1117"/>
      <c r="Y91" s="1117"/>
      <c r="Z91" s="1118"/>
      <c r="AA91" s="11">
        <f>AA57</f>
        <v>538.65463719061268</v>
      </c>
      <c r="AB91" s="215"/>
      <c r="AC91" s="10" t="s">
        <v>77</v>
      </c>
      <c r="AD91" s="1116" t="s">
        <v>79</v>
      </c>
      <c r="AE91" s="1117"/>
      <c r="AF91" s="1117"/>
      <c r="AG91" s="1118"/>
      <c r="AH91" s="11">
        <f>AH57</f>
        <v>559.1335158933332</v>
      </c>
      <c r="AJ91" s="10" t="s">
        <v>77</v>
      </c>
      <c r="AK91" s="1116" t="s">
        <v>79</v>
      </c>
      <c r="AL91" s="1117"/>
      <c r="AM91" s="1117"/>
      <c r="AN91" s="1118"/>
      <c r="AO91" s="11">
        <f>AO57</f>
        <v>559.1335158933332</v>
      </c>
      <c r="AQ91" s="10" t="s">
        <v>77</v>
      </c>
      <c r="AR91" s="1116" t="s">
        <v>79</v>
      </c>
      <c r="AS91" s="1117"/>
      <c r="AT91" s="1117"/>
      <c r="AU91" s="1118"/>
      <c r="AV91" s="11">
        <f>AV57</f>
        <v>579.58962013333326</v>
      </c>
      <c r="AW91" s="175"/>
      <c r="AX91" s="10" t="s">
        <v>77</v>
      </c>
      <c r="AY91" s="1116" t="s">
        <v>79</v>
      </c>
      <c r="AZ91" s="1117"/>
      <c r="BA91" s="1117"/>
      <c r="BB91" s="1118"/>
      <c r="BC91" s="11">
        <f>BC57</f>
        <v>579.58962013333326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579.58962013333326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615.7287376239999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615.7287376239999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615.7287376239999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615.7287376239999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651.86785511466667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651.86785511466667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681.87014133333332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708.09591599999999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708.09591599999999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735.71165672399991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735.71165672399991</v>
      </c>
    </row>
    <row r="92" spans="1:139" x14ac:dyDescent="0.2">
      <c r="A92" s="10" t="s">
        <v>80</v>
      </c>
      <c r="B92" s="1116" t="s">
        <v>81</v>
      </c>
      <c r="C92" s="1117"/>
      <c r="D92" s="1117"/>
      <c r="E92" s="1118"/>
      <c r="F92" s="11">
        <f>F70</f>
        <v>367.80400799999995</v>
      </c>
      <c r="G92" s="215"/>
      <c r="H92" s="10" t="s">
        <v>80</v>
      </c>
      <c r="I92" s="1116" t="s">
        <v>81</v>
      </c>
      <c r="J92" s="1117"/>
      <c r="K92" s="1117"/>
      <c r="L92" s="1118"/>
      <c r="M92" s="11">
        <f>M70</f>
        <v>376.85198659679997</v>
      </c>
      <c r="O92" s="10" t="s">
        <v>80</v>
      </c>
      <c r="P92" s="1116" t="s">
        <v>81</v>
      </c>
      <c r="Q92" s="1117"/>
      <c r="R92" s="1117"/>
      <c r="S92" s="1118"/>
      <c r="T92" s="11">
        <f>T70</f>
        <v>376.85198659679997</v>
      </c>
      <c r="U92" s="215"/>
      <c r="V92" s="10" t="s">
        <v>80</v>
      </c>
      <c r="W92" s="1116" t="s">
        <v>81</v>
      </c>
      <c r="X92" s="1117"/>
      <c r="Y92" s="1117"/>
      <c r="Z92" s="1118"/>
      <c r="AA92" s="11">
        <f>AA70</f>
        <v>376.85198659679997</v>
      </c>
      <c r="AB92" s="215"/>
      <c r="AC92" s="10" t="s">
        <v>80</v>
      </c>
      <c r="AD92" s="1116" t="s">
        <v>81</v>
      </c>
      <c r="AE92" s="1117"/>
      <c r="AF92" s="1117"/>
      <c r="AG92" s="1118"/>
      <c r="AH92" s="11">
        <f>AH70</f>
        <v>391.17935999999997</v>
      </c>
      <c r="AJ92" s="10" t="s">
        <v>80</v>
      </c>
      <c r="AK92" s="1116" t="s">
        <v>81</v>
      </c>
      <c r="AL92" s="1117"/>
      <c r="AM92" s="1117"/>
      <c r="AN92" s="1118"/>
      <c r="AO92" s="11">
        <f>AO70</f>
        <v>391.17935999999997</v>
      </c>
      <c r="AQ92" s="10" t="s">
        <v>80</v>
      </c>
      <c r="AR92" s="1116" t="s">
        <v>81</v>
      </c>
      <c r="AS92" s="1117"/>
      <c r="AT92" s="1117"/>
      <c r="AU92" s="1118"/>
      <c r="AV92" s="11">
        <f>AV70</f>
        <v>405.49080000000004</v>
      </c>
      <c r="AW92" s="175"/>
      <c r="AX92" s="10" t="s">
        <v>80</v>
      </c>
      <c r="AY92" s="1116" t="s">
        <v>81</v>
      </c>
      <c r="AZ92" s="1117"/>
      <c r="BA92" s="1117"/>
      <c r="BB92" s="1118"/>
      <c r="BC92" s="11">
        <f>BC70</f>
        <v>405.49080000000004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405.49080000000004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430.77434399999999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430.77434399999999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430.77434399999999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430.77434399999999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456.05788799999999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456.05788799999999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477.048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495.39599999999996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495.39599999999996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514.71644399999991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514.71644399999991</v>
      </c>
    </row>
    <row r="93" spans="1:139" x14ac:dyDescent="0.2">
      <c r="A93" s="10" t="s">
        <v>83</v>
      </c>
      <c r="B93" s="1116" t="s">
        <v>36</v>
      </c>
      <c r="C93" s="1117"/>
      <c r="D93" s="1117"/>
      <c r="E93" s="1118"/>
      <c r="F93" s="11">
        <f>F84</f>
        <v>670.43100000000004</v>
      </c>
      <c r="G93" s="215"/>
      <c r="H93" s="10" t="s">
        <v>83</v>
      </c>
      <c r="I93" s="1116" t="s">
        <v>36</v>
      </c>
      <c r="J93" s="1117"/>
      <c r="K93" s="1117"/>
      <c r="L93" s="1118"/>
      <c r="M93" s="11">
        <f>M84</f>
        <v>680.41899999999998</v>
      </c>
      <c r="O93" s="10" t="s">
        <v>83</v>
      </c>
      <c r="P93" s="1116" t="s">
        <v>36</v>
      </c>
      <c r="Q93" s="1117"/>
      <c r="R93" s="1117"/>
      <c r="S93" s="1118"/>
      <c r="T93" s="11">
        <f>T84</f>
        <v>680.41899999999998</v>
      </c>
      <c r="U93" s="215"/>
      <c r="V93" s="10" t="s">
        <v>83</v>
      </c>
      <c r="W93" s="1116" t="s">
        <v>36</v>
      </c>
      <c r="X93" s="1117"/>
      <c r="Y93" s="1117"/>
      <c r="Z93" s="1118"/>
      <c r="AA93" s="11">
        <f>AA84</f>
        <v>680.41899999999998</v>
      </c>
      <c r="AB93" s="215"/>
      <c r="AC93" s="10" t="s">
        <v>83</v>
      </c>
      <c r="AD93" s="1116" t="s">
        <v>36</v>
      </c>
      <c r="AE93" s="1117"/>
      <c r="AF93" s="1117"/>
      <c r="AG93" s="1118"/>
      <c r="AH93" s="11">
        <f>AH84</f>
        <v>714.68619999999999</v>
      </c>
      <c r="AJ93" s="10" t="s">
        <v>83</v>
      </c>
      <c r="AK93" s="1116" t="s">
        <v>36</v>
      </c>
      <c r="AL93" s="1117"/>
      <c r="AM93" s="1117"/>
      <c r="AN93" s="1118"/>
      <c r="AO93" s="11">
        <f>AO84</f>
        <v>714.68619999999999</v>
      </c>
      <c r="AQ93" s="10" t="s">
        <v>83</v>
      </c>
      <c r="AR93" s="1116" t="s">
        <v>36</v>
      </c>
      <c r="AS93" s="1117"/>
      <c r="AT93" s="1117"/>
      <c r="AU93" s="1118"/>
      <c r="AV93" s="11">
        <f>AV84</f>
        <v>714.68619999999999</v>
      </c>
      <c r="AW93" s="175"/>
      <c r="AX93" s="10" t="s">
        <v>83</v>
      </c>
      <c r="AY93" s="1116" t="s">
        <v>36</v>
      </c>
      <c r="AZ93" s="1117"/>
      <c r="BA93" s="1117"/>
      <c r="BB93" s="1118"/>
      <c r="BC93" s="11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867.48500000000001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892.00400000000002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892.00400000000002</v>
      </c>
    </row>
    <row r="94" spans="1:139" x14ac:dyDescent="0.2">
      <c r="A94" s="922" t="s">
        <v>40</v>
      </c>
      <c r="B94" s="923"/>
      <c r="C94" s="923"/>
      <c r="D94" s="923"/>
      <c r="E94" s="924"/>
      <c r="F94" s="11">
        <f>SUM(F91:F93)</f>
        <v>1563.9568869679999</v>
      </c>
      <c r="G94" s="215"/>
      <c r="H94" s="922" t="s">
        <v>40</v>
      </c>
      <c r="I94" s="923"/>
      <c r="J94" s="923"/>
      <c r="K94" s="923"/>
      <c r="L94" s="924"/>
      <c r="M94" s="11">
        <f>SUM(M91:M93)</f>
        <v>1595.9256237874126</v>
      </c>
      <c r="O94" s="922" t="s">
        <v>40</v>
      </c>
      <c r="P94" s="923"/>
      <c r="Q94" s="923"/>
      <c r="R94" s="923"/>
      <c r="S94" s="924"/>
      <c r="T94" s="11">
        <f>SUM(T91:T93)</f>
        <v>1595.9256237874126</v>
      </c>
      <c r="U94" s="215"/>
      <c r="V94" s="922" t="s">
        <v>40</v>
      </c>
      <c r="W94" s="923"/>
      <c r="X94" s="923"/>
      <c r="Y94" s="923"/>
      <c r="Z94" s="924"/>
      <c r="AA94" s="11">
        <f>SUM(AA91:AA93)</f>
        <v>1595.9256237874126</v>
      </c>
      <c r="AB94" s="215"/>
      <c r="AC94" s="922" t="s">
        <v>40</v>
      </c>
      <c r="AD94" s="923"/>
      <c r="AE94" s="923"/>
      <c r="AF94" s="923"/>
      <c r="AG94" s="924"/>
      <c r="AH94" s="11">
        <f>SUM(AH91:AH93)</f>
        <v>1664.9990758933332</v>
      </c>
      <c r="AJ94" s="922" t="s">
        <v>40</v>
      </c>
      <c r="AK94" s="923"/>
      <c r="AL94" s="923"/>
      <c r="AM94" s="923"/>
      <c r="AN94" s="924"/>
      <c r="AO94" s="11">
        <f>SUM(AO91:AO93)</f>
        <v>1664.9990758933332</v>
      </c>
      <c r="AQ94" s="922" t="s">
        <v>40</v>
      </c>
      <c r="AR94" s="923"/>
      <c r="AS94" s="923"/>
      <c r="AT94" s="923"/>
      <c r="AU94" s="924"/>
      <c r="AV94" s="11">
        <f>SUM(AV91:AV93)</f>
        <v>1699.7666201333332</v>
      </c>
      <c r="AW94" s="175"/>
      <c r="AX94" s="922" t="s">
        <v>40</v>
      </c>
      <c r="AY94" s="923"/>
      <c r="AZ94" s="923"/>
      <c r="BA94" s="923"/>
      <c r="BB94" s="924"/>
      <c r="BC94" s="11">
        <f>SUM(BC91:BC93)</f>
        <v>1699.7666201333332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1699.7666201333332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1832.4230816239997</v>
      </c>
      <c r="BS94" s="922" t="s">
        <v>40</v>
      </c>
      <c r="BT94" s="923"/>
      <c r="BU94" s="923"/>
      <c r="BV94" s="923"/>
      <c r="BW94" s="924"/>
      <c r="BX94" s="11">
        <f>SUM(BX$91:BX$93)</f>
        <v>1832.4230816239997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1832.4230816239997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1832.4230816239997</v>
      </c>
      <c r="CN94" s="922" t="s">
        <v>40</v>
      </c>
      <c r="CO94" s="923"/>
      <c r="CP94" s="923"/>
      <c r="CQ94" s="923"/>
      <c r="CR94" s="924"/>
      <c r="CS94" s="11">
        <f>SUM(CS$91:CS$93)</f>
        <v>1893.8457431146667</v>
      </c>
      <c r="CU94" s="922" t="s">
        <v>40</v>
      </c>
      <c r="CV94" s="923"/>
      <c r="CW94" s="923"/>
      <c r="CX94" s="923"/>
      <c r="CY94" s="924"/>
      <c r="CZ94" s="11">
        <f>SUM(CZ$91:CZ$93)</f>
        <v>1893.8457431146667</v>
      </c>
      <c r="DB94" s="922" t="s">
        <v>40</v>
      </c>
      <c r="DC94" s="923"/>
      <c r="DD94" s="923"/>
      <c r="DE94" s="923"/>
      <c r="DF94" s="924"/>
      <c r="DG94" s="11">
        <f>SUM(DG$91:DG$93)</f>
        <v>2026.4031413333332</v>
      </c>
      <c r="DI94" s="922" t="s">
        <v>40</v>
      </c>
      <c r="DJ94" s="923"/>
      <c r="DK94" s="923"/>
      <c r="DL94" s="923"/>
      <c r="DM94" s="924"/>
      <c r="DN94" s="11">
        <f>SUM(DN$91:DN$93)</f>
        <v>2070.9769160000001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2070.9769160000001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2142.4321007239996</v>
      </c>
      <c r="ED94" s="922" t="s">
        <v>40</v>
      </c>
      <c r="EE94" s="923"/>
      <c r="EF94" s="923"/>
      <c r="EG94" s="923"/>
      <c r="EH94" s="924"/>
      <c r="EI94" s="11">
        <f>SUM(EI$91:EI$93)</f>
        <v>2142.4321007239996</v>
      </c>
    </row>
    <row r="95" spans="1:139" x14ac:dyDescent="0.2">
      <c r="A95" s="52"/>
      <c r="B95" s="52"/>
      <c r="C95" s="52"/>
      <c r="D95" s="52"/>
      <c r="E95" s="52"/>
      <c r="F95" s="40"/>
      <c r="G95" s="215"/>
      <c r="H95" s="52"/>
      <c r="I95" s="52"/>
      <c r="J95" s="52"/>
      <c r="K95" s="52"/>
      <c r="L95" s="52"/>
      <c r="M95" s="40"/>
      <c r="O95" s="52"/>
      <c r="P95" s="52"/>
      <c r="Q95" s="52"/>
      <c r="R95" s="52"/>
      <c r="S95" s="52"/>
      <c r="T95" s="40"/>
      <c r="U95" s="215"/>
      <c r="V95" s="52"/>
      <c r="W95" s="52"/>
      <c r="X95" s="52"/>
      <c r="Y95" s="52"/>
      <c r="Z95" s="52"/>
      <c r="AA95" s="40"/>
      <c r="AB95" s="215"/>
      <c r="AC95" s="52"/>
      <c r="AD95" s="52"/>
      <c r="AE95" s="52"/>
      <c r="AF95" s="52"/>
      <c r="AG95" s="52"/>
      <c r="AH95" s="40"/>
      <c r="AJ95" s="52"/>
      <c r="AK95" s="52"/>
      <c r="AL95" s="52"/>
      <c r="AM95" s="52"/>
      <c r="AN95" s="52"/>
      <c r="AO95" s="40"/>
      <c r="AQ95" s="52"/>
      <c r="AR95" s="52"/>
      <c r="AS95" s="52"/>
      <c r="AT95" s="52"/>
      <c r="AU95" s="52"/>
      <c r="AV95" s="40"/>
      <c r="AW95" s="175"/>
      <c r="AX95" s="52"/>
      <c r="AY95" s="52"/>
      <c r="AZ95" s="52"/>
      <c r="BA95" s="52"/>
      <c r="BB95" s="52"/>
      <c r="BC95" s="40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52"/>
      <c r="B96" s="52"/>
      <c r="C96" s="52"/>
      <c r="D96" s="52"/>
      <c r="E96" s="52"/>
      <c r="F96" s="40"/>
      <c r="G96" s="215"/>
      <c r="H96" s="52"/>
      <c r="I96" s="52"/>
      <c r="J96" s="52"/>
      <c r="K96" s="52"/>
      <c r="L96" s="52"/>
      <c r="M96" s="40"/>
      <c r="O96" s="52"/>
      <c r="P96" s="52"/>
      <c r="Q96" s="52"/>
      <c r="R96" s="52"/>
      <c r="S96" s="52"/>
      <c r="T96" s="40"/>
      <c r="U96" s="215"/>
      <c r="V96" s="52"/>
      <c r="W96" s="52"/>
      <c r="X96" s="52"/>
      <c r="Y96" s="52"/>
      <c r="Z96" s="52"/>
      <c r="AA96" s="40"/>
      <c r="AB96" s="215"/>
      <c r="AC96" s="52"/>
      <c r="AD96" s="52"/>
      <c r="AE96" s="52"/>
      <c r="AF96" s="52"/>
      <c r="AG96" s="52"/>
      <c r="AH96" s="40"/>
      <c r="AJ96" s="52"/>
      <c r="AK96" s="52"/>
      <c r="AL96" s="52"/>
      <c r="AM96" s="52"/>
      <c r="AN96" s="52"/>
      <c r="AO96" s="40"/>
      <c r="AQ96" s="52"/>
      <c r="AR96" s="52"/>
      <c r="AS96" s="52"/>
      <c r="AT96" s="52"/>
      <c r="AU96" s="52"/>
      <c r="AV96" s="40"/>
      <c r="AW96" s="175"/>
      <c r="AX96" s="52"/>
      <c r="AY96" s="52"/>
      <c r="AZ96" s="52"/>
      <c r="BA96" s="52"/>
      <c r="BB96" s="52"/>
      <c r="BC96" s="40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1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15"/>
      <c r="V97" s="925" t="s">
        <v>108</v>
      </c>
      <c r="W97" s="925"/>
      <c r="X97" s="925"/>
      <c r="Y97" s="925"/>
      <c r="Z97" s="925"/>
      <c r="AA97" s="925"/>
      <c r="AB97" s="21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15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15"/>
      <c r="V98" s="41"/>
      <c r="W98" s="41"/>
      <c r="X98" s="41"/>
      <c r="Y98" s="41"/>
      <c r="Z98" s="41"/>
      <c r="AA98" s="22"/>
      <c r="AB98" s="215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15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1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1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113">
        <v>3</v>
      </c>
      <c r="BT99" s="1016" t="s">
        <v>43</v>
      </c>
      <c r="BU99" s="1016"/>
      <c r="BV99" s="1016"/>
      <c r="BW99" s="113" t="s">
        <v>7</v>
      </c>
      <c r="BX99" s="114" t="s">
        <v>8</v>
      </c>
      <c r="BY99" s="175"/>
      <c r="BZ99" s="113">
        <v>3</v>
      </c>
      <c r="CA99" s="1016" t="s">
        <v>43</v>
      </c>
      <c r="CB99" s="1016"/>
      <c r="CC99" s="1016"/>
      <c r="CD99" s="113" t="s">
        <v>7</v>
      </c>
      <c r="CE99" s="114" t="s">
        <v>8</v>
      </c>
      <c r="CF99" s="175"/>
      <c r="CG99" s="113">
        <v>3</v>
      </c>
      <c r="CH99" s="1016" t="s">
        <v>43</v>
      </c>
      <c r="CI99" s="1016"/>
      <c r="CJ99" s="1016"/>
      <c r="CK99" s="113" t="s">
        <v>7</v>
      </c>
      <c r="CL99" s="114" t="s">
        <v>8</v>
      </c>
      <c r="CN99" s="113">
        <v>3</v>
      </c>
      <c r="CO99" s="1016" t="s">
        <v>43</v>
      </c>
      <c r="CP99" s="1016"/>
      <c r="CQ99" s="1016"/>
      <c r="CR99" s="113" t="s">
        <v>7</v>
      </c>
      <c r="CS99" s="114" t="s">
        <v>8</v>
      </c>
      <c r="CU99" s="113">
        <v>3</v>
      </c>
      <c r="CV99" s="1016" t="s">
        <v>43</v>
      </c>
      <c r="CW99" s="1016"/>
      <c r="CX99" s="1016"/>
      <c r="CY99" s="113" t="s">
        <v>7</v>
      </c>
      <c r="CZ99" s="114" t="s">
        <v>8</v>
      </c>
      <c r="DB99" s="113">
        <v>3</v>
      </c>
      <c r="DC99" s="1016" t="s">
        <v>43</v>
      </c>
      <c r="DD99" s="1016"/>
      <c r="DE99" s="1016"/>
      <c r="DF99" s="113" t="s">
        <v>7</v>
      </c>
      <c r="DG99" s="114" t="s">
        <v>8</v>
      </c>
      <c r="DI99" s="113">
        <v>3</v>
      </c>
      <c r="DJ99" s="1016" t="s">
        <v>43</v>
      </c>
      <c r="DK99" s="1016"/>
      <c r="DL99" s="1016"/>
      <c r="DM99" s="113" t="s">
        <v>7</v>
      </c>
      <c r="DN99" s="114" t="s">
        <v>8</v>
      </c>
      <c r="DO99" s="175"/>
      <c r="DP99" s="113">
        <v>3</v>
      </c>
      <c r="DQ99" s="1016" t="s">
        <v>43</v>
      </c>
      <c r="DR99" s="1016"/>
      <c r="DS99" s="1016"/>
      <c r="DT99" s="113" t="s">
        <v>7</v>
      </c>
      <c r="DU99" s="114" t="s">
        <v>8</v>
      </c>
      <c r="DV99" s="175"/>
      <c r="DW99" s="113">
        <v>3</v>
      </c>
      <c r="DX99" s="1016" t="s">
        <v>43</v>
      </c>
      <c r="DY99" s="1016"/>
      <c r="DZ99" s="1016"/>
      <c r="EA99" s="113" t="s">
        <v>7</v>
      </c>
      <c r="EB99" s="114" t="s">
        <v>8</v>
      </c>
      <c r="ED99" s="113">
        <v>3</v>
      </c>
      <c r="EE99" s="1016" t="s">
        <v>43</v>
      </c>
      <c r="EF99" s="1016"/>
      <c r="EG99" s="1016"/>
      <c r="EH99" s="113" t="s">
        <v>7</v>
      </c>
      <c r="EI99" s="114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9.1877499999999994</v>
      </c>
      <c r="G100" s="223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9.4137686499999997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0.94137686499999995</v>
      </c>
      <c r="U100" s="223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9.4137686499999997</v>
      </c>
      <c r="AB100" s="223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9.7716666666666665</v>
      </c>
      <c r="AJ100" s="155" t="s">
        <v>22</v>
      </c>
      <c r="AK100" s="1012" t="s">
        <v>109</v>
      </c>
      <c r="AL100" s="1012"/>
      <c r="AM100" s="1012"/>
      <c r="AN100" s="383">
        <f>Z100*10%</f>
        <v>4.1666666666666669E-4</v>
      </c>
      <c r="AO100" s="38">
        <f>AN100*AO$44</f>
        <v>0.97716666666666663</v>
      </c>
      <c r="AQ100" s="155" t="s">
        <v>22</v>
      </c>
      <c r="AR100" s="1012" t="s">
        <v>109</v>
      </c>
      <c r="AS100" s="1012"/>
      <c r="AT100" s="1012"/>
      <c r="AU100" s="382">
        <f>AG100*10%</f>
        <v>4.1666666666666669E-4</v>
      </c>
      <c r="AV100" s="38">
        <f>AU100*AV$44</f>
        <v>1.0129166666666667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1.0129166666666667</v>
      </c>
      <c r="BD100" s="22"/>
      <c r="BE100" s="10" t="s">
        <v>22</v>
      </c>
      <c r="BF100" s="939" t="s">
        <v>109</v>
      </c>
      <c r="BG100" s="939"/>
      <c r="BH100" s="939"/>
      <c r="BI100" s="606">
        <f>AG100*10%</f>
        <v>4.1666666666666669E-4</v>
      </c>
      <c r="BJ100" s="50">
        <f>BI$100*BJ$44</f>
        <v>1.0129166666666667</v>
      </c>
      <c r="BK100" s="22"/>
      <c r="BL100" s="10" t="s">
        <v>22</v>
      </c>
      <c r="BM100" s="939" t="s">
        <v>109</v>
      </c>
      <c r="BN100" s="939"/>
      <c r="BO100" s="939"/>
      <c r="BP100" s="606">
        <f>1*(1/12)*0.05/10</f>
        <v>4.1666666666666664E-4</v>
      </c>
      <c r="BQ100" s="50">
        <f>BP$100*BQ$44</f>
        <v>1.0760749999999999</v>
      </c>
      <c r="BS100" s="155" t="s">
        <v>22</v>
      </c>
      <c r="BT100" s="1012" t="s">
        <v>109</v>
      </c>
      <c r="BU100" s="1012"/>
      <c r="BV100" s="1012"/>
      <c r="BW100" s="382">
        <f>1*(1/12)*0.05/10</f>
        <v>4.1666666666666664E-4</v>
      </c>
      <c r="BX100" s="38">
        <f>BW$100*BX$44</f>
        <v>1.0760749999999999</v>
      </c>
      <c r="BY100" s="159"/>
      <c r="BZ100" s="155" t="s">
        <v>22</v>
      </c>
      <c r="CA100" s="1012" t="s">
        <v>109</v>
      </c>
      <c r="CB100" s="1012"/>
      <c r="CC100" s="1012"/>
      <c r="CD100" s="382">
        <f>1*(1/12)*0.05/10</f>
        <v>4.1666666666666664E-4</v>
      </c>
      <c r="CE100" s="38">
        <f>CD$100*$CE$44</f>
        <v>1.0760749999999999</v>
      </c>
      <c r="CF100" s="159"/>
      <c r="CG100" s="155" t="s">
        <v>22</v>
      </c>
      <c r="CH100" s="1012" t="s">
        <v>109</v>
      </c>
      <c r="CI100" s="1012"/>
      <c r="CJ100" s="1012"/>
      <c r="CK100" s="382">
        <f>1*(1/12)*0.05/10</f>
        <v>4.1666666666666664E-4</v>
      </c>
      <c r="CL100" s="38">
        <f>CK$100*$CL$44</f>
        <v>1.0760749999999999</v>
      </c>
      <c r="CN100" s="155" t="s">
        <v>22</v>
      </c>
      <c r="CO100" s="1012" t="s">
        <v>109</v>
      </c>
      <c r="CP100" s="1012"/>
      <c r="CQ100" s="1012"/>
      <c r="CR100" s="606">
        <f>1*(1/12)*0.05/10</f>
        <v>4.1666666666666664E-4</v>
      </c>
      <c r="CS100" s="38">
        <f>CR$100*$CS$44</f>
        <v>1.1392333333333331</v>
      </c>
      <c r="CU100" s="155" t="s">
        <v>22</v>
      </c>
      <c r="CV100" s="1012" t="s">
        <v>109</v>
      </c>
      <c r="CW100" s="1012"/>
      <c r="CX100" s="1012"/>
      <c r="CY100" s="606">
        <f>1*(1/12)*0.05/10</f>
        <v>4.1666666666666664E-4</v>
      </c>
      <c r="CZ100" s="38">
        <f>CY$100*$CZ$44</f>
        <v>1.1392333333333331</v>
      </c>
      <c r="DB100" s="155" t="s">
        <v>22</v>
      </c>
      <c r="DC100" s="1012" t="s">
        <v>109</v>
      </c>
      <c r="DD100" s="1012"/>
      <c r="DE100" s="1012"/>
      <c r="DF100" s="606">
        <f>1*(1/12)*0.05/10</f>
        <v>4.1666666666666664E-4</v>
      </c>
      <c r="DG100" s="38">
        <f>DF$100*$DG$44</f>
        <v>1.1916666666666667</v>
      </c>
      <c r="DI100" s="155" t="s">
        <v>22</v>
      </c>
      <c r="DJ100" s="1012" t="s">
        <v>109</v>
      </c>
      <c r="DK100" s="1012"/>
      <c r="DL100" s="1012"/>
      <c r="DM100" s="606">
        <f>1*(1/12)*0.05/10</f>
        <v>4.1666666666666664E-4</v>
      </c>
      <c r="DN100" s="38">
        <f>DM$100*$DN$44</f>
        <v>1.2374999999999998</v>
      </c>
      <c r="DO100" s="159"/>
      <c r="DP100" s="155" t="s">
        <v>22</v>
      </c>
      <c r="DQ100" s="1012" t="s">
        <v>109</v>
      </c>
      <c r="DR100" s="1012"/>
      <c r="DS100" s="1012"/>
      <c r="DT100" s="606">
        <f>1*(1/12)*0.05/10</f>
        <v>4.1666666666666664E-4</v>
      </c>
      <c r="DU100" s="38">
        <f>DT$100*$DU$44</f>
        <v>1.2374999999999998</v>
      </c>
      <c r="DV100" s="159"/>
      <c r="DW100" s="155" t="s">
        <v>22</v>
      </c>
      <c r="DX100" s="1012" t="s">
        <v>109</v>
      </c>
      <c r="DY100" s="1012"/>
      <c r="DZ100" s="1012"/>
      <c r="EA100" s="606">
        <f>1*(1/12)*0.05/10</f>
        <v>4.1666666666666664E-4</v>
      </c>
      <c r="EB100" s="38">
        <f>EA$100*$EB$44</f>
        <v>1.2857624999999999</v>
      </c>
      <c r="ED100" s="155" t="s">
        <v>22</v>
      </c>
      <c r="EE100" s="1012" t="s">
        <v>109</v>
      </c>
      <c r="EF100" s="1012"/>
      <c r="EG100" s="1012"/>
      <c r="EH100" s="383">
        <f>(2*E100)/60+E100*10%</f>
        <v>5.5555555555555556E-4</v>
      </c>
      <c r="EI100" s="38">
        <f>EH$100*$EI$44</f>
        <v>1.71435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0.73502000000000001</v>
      </c>
      <c r="G101" s="215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0.75310149199999987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7.5310149199999996E-2</v>
      </c>
      <c r="U101" s="215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0.75310149199999987</v>
      </c>
      <c r="AB101" s="215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0.78173333333333328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7.8173333333333331E-2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8.1033333333333332E-2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8.1033333333333332E-2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8.1033333333333332E-2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8.6085999999999996E-2</v>
      </c>
      <c r="BS101" s="155" t="s">
        <v>23</v>
      </c>
      <c r="BT101" s="1017" t="s">
        <v>110</v>
      </c>
      <c r="BU101" s="1017"/>
      <c r="BV101" s="1017"/>
      <c r="BW101" s="382">
        <f>BW69*BW100</f>
        <v>3.3333333333333335E-5</v>
      </c>
      <c r="BX101" s="38">
        <f>BW$101*BX$44</f>
        <v>8.6085999999999996E-2</v>
      </c>
      <c r="BY101" s="159"/>
      <c r="BZ101" s="155" t="s">
        <v>23</v>
      </c>
      <c r="CA101" s="1017" t="s">
        <v>110</v>
      </c>
      <c r="CB101" s="1017"/>
      <c r="CC101" s="1017"/>
      <c r="CD101" s="382">
        <f>CD69*CD100</f>
        <v>3.3333333333333335E-5</v>
      </c>
      <c r="CE101" s="38">
        <f>CD$101*$CE$44</f>
        <v>8.6085999999999996E-2</v>
      </c>
      <c r="CF101" s="159"/>
      <c r="CG101" s="155" t="s">
        <v>23</v>
      </c>
      <c r="CH101" s="1017" t="s">
        <v>110</v>
      </c>
      <c r="CI101" s="1017"/>
      <c r="CJ101" s="1017"/>
      <c r="CK101" s="382">
        <f>CK69*CK100</f>
        <v>3.3333333333333335E-5</v>
      </c>
      <c r="CL101" s="38">
        <f>CK$101*$CL$44</f>
        <v>8.6085999999999996E-2</v>
      </c>
      <c r="CN101" s="155" t="s">
        <v>23</v>
      </c>
      <c r="CO101" s="1017" t="s">
        <v>110</v>
      </c>
      <c r="CP101" s="1017"/>
      <c r="CQ101" s="1017"/>
      <c r="CR101" s="606">
        <f>CR69*CR100</f>
        <v>3.3333333333333335E-5</v>
      </c>
      <c r="CS101" s="38">
        <f>CR$101*$CS$44</f>
        <v>9.1138666666666659E-2</v>
      </c>
      <c r="CU101" s="155" t="s">
        <v>23</v>
      </c>
      <c r="CV101" s="1017" t="s">
        <v>110</v>
      </c>
      <c r="CW101" s="1017"/>
      <c r="CX101" s="1017"/>
      <c r="CY101" s="606">
        <f>CY69*CY100</f>
        <v>3.3333333333333335E-5</v>
      </c>
      <c r="CZ101" s="38">
        <f>CY$101*$CZ$44</f>
        <v>9.1138666666666659E-2</v>
      </c>
      <c r="DB101" s="155" t="s">
        <v>23</v>
      </c>
      <c r="DC101" s="1017" t="s">
        <v>110</v>
      </c>
      <c r="DD101" s="1017"/>
      <c r="DE101" s="1017"/>
      <c r="DF101" s="606">
        <f>DF69*DF100</f>
        <v>3.3333333333333335E-5</v>
      </c>
      <c r="DG101" s="38">
        <f>DF$101*$DG$44</f>
        <v>9.5333333333333339E-2</v>
      </c>
      <c r="DI101" s="155" t="s">
        <v>23</v>
      </c>
      <c r="DJ101" s="1017" t="s">
        <v>110</v>
      </c>
      <c r="DK101" s="1017"/>
      <c r="DL101" s="1017"/>
      <c r="DM101" s="606">
        <f>DM69*DM100</f>
        <v>3.3333333333333335E-5</v>
      </c>
      <c r="DN101" s="38">
        <f>DM$101*$DN$44</f>
        <v>9.9000000000000005E-2</v>
      </c>
      <c r="DO101" s="159"/>
      <c r="DP101" s="155" t="s">
        <v>23</v>
      </c>
      <c r="DQ101" s="1017" t="s">
        <v>110</v>
      </c>
      <c r="DR101" s="1017"/>
      <c r="DS101" s="1017"/>
      <c r="DT101" s="606">
        <f>DT69*DT100</f>
        <v>3.3333333333333335E-5</v>
      </c>
      <c r="DU101" s="38">
        <f>DT$101*$DU$44</f>
        <v>9.9000000000000005E-2</v>
      </c>
      <c r="DV101" s="159"/>
      <c r="DW101" s="155" t="s">
        <v>23</v>
      </c>
      <c r="DX101" s="1017" t="s">
        <v>110</v>
      </c>
      <c r="DY101" s="1017"/>
      <c r="DZ101" s="1017"/>
      <c r="EA101" s="606">
        <f>EA69*EA100</f>
        <v>3.3333333333333335E-5</v>
      </c>
      <c r="EB101" s="38">
        <f>EA$101*$EB$44</f>
        <v>0.10286100000000001</v>
      </c>
      <c r="ED101" s="155" t="s">
        <v>23</v>
      </c>
      <c r="EE101" s="1017" t="s">
        <v>110</v>
      </c>
      <c r="EF101" s="1017"/>
      <c r="EG101" s="1017"/>
      <c r="EH101" s="606">
        <f>EH69*EH100</f>
        <v>4.4444444444444447E-5</v>
      </c>
      <c r="EI101" s="38">
        <f>EH$101*$EI$44</f>
        <v>0.13714799999999999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76.736087999999995</v>
      </c>
      <c r="G102" s="215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78.623795764799993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78.623795764799993</v>
      </c>
      <c r="U102" s="215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78.623795764799993</v>
      </c>
      <c r="AB102" s="215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81.612959999999987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81.612959999999987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84.598799999999997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84.598799999999997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84.598799999999997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89.873783999999986</v>
      </c>
      <c r="BS102" s="155" t="s">
        <v>24</v>
      </c>
      <c r="BT102" s="1017" t="s">
        <v>111</v>
      </c>
      <c r="BU102" s="1017"/>
      <c r="BV102" s="1017"/>
      <c r="BW102" s="112">
        <f>(0.08*0.4*0.9)*(1+(5/56)+(5/56)+(5/56/3))</f>
        <v>3.4799999999999998E-2</v>
      </c>
      <c r="BX102" s="38">
        <f>BW$102*BX$44</f>
        <v>89.873783999999986</v>
      </c>
      <c r="BY102" s="159"/>
      <c r="BZ102" s="155" t="s">
        <v>24</v>
      </c>
      <c r="CA102" s="1017" t="s">
        <v>111</v>
      </c>
      <c r="CB102" s="1017"/>
      <c r="CC102" s="1017"/>
      <c r="CD102" s="112">
        <f>(0.08*0.4*0.9)*(1+(5/56)+(5/56)+(5/56/3))</f>
        <v>3.4799999999999998E-2</v>
      </c>
      <c r="CE102" s="38">
        <f>CD$102*$CE$44</f>
        <v>89.873783999999986</v>
      </c>
      <c r="CF102" s="159"/>
      <c r="CG102" s="155" t="s">
        <v>24</v>
      </c>
      <c r="CH102" s="1017" t="s">
        <v>111</v>
      </c>
      <c r="CI102" s="1017"/>
      <c r="CJ102" s="1017"/>
      <c r="CK102" s="112">
        <f>(0.08*0.4*0.9)*(1+(5/56)+(5/56)+(5/56/3))</f>
        <v>3.4799999999999998E-2</v>
      </c>
      <c r="CL102" s="38">
        <f>CK$102*$CL$44</f>
        <v>89.873783999999986</v>
      </c>
      <c r="CN102" s="155" t="s">
        <v>24</v>
      </c>
      <c r="CO102" s="1017" t="s">
        <v>111</v>
      </c>
      <c r="CP102" s="1017"/>
      <c r="CQ102" s="1017"/>
      <c r="CR102" s="112">
        <f>(0.08*0.4*0.9)*(1+(5/56)+(5/56)+(5/56/3))</f>
        <v>3.4799999999999998E-2</v>
      </c>
      <c r="CS102" s="38">
        <f>CR$102*$CS$44</f>
        <v>95.14876799999999</v>
      </c>
      <c r="CU102" s="155" t="s">
        <v>24</v>
      </c>
      <c r="CV102" s="1017" t="s">
        <v>111</v>
      </c>
      <c r="CW102" s="1017"/>
      <c r="CX102" s="1017"/>
      <c r="CY102" s="112">
        <f>(0.08*0.4*0.9)*(1+(5/56)+(5/56)+(5/56/3))</f>
        <v>3.4799999999999998E-2</v>
      </c>
      <c r="CZ102" s="38">
        <f>CY$102*$CZ$44</f>
        <v>95.14876799999999</v>
      </c>
      <c r="DB102" s="155" t="s">
        <v>24</v>
      </c>
      <c r="DC102" s="1017" t="s">
        <v>111</v>
      </c>
      <c r="DD102" s="1017"/>
      <c r="DE102" s="1017"/>
      <c r="DF102" s="112">
        <f>(0.08*0.4*0.9)*(1+(5/56)+(5/56)+(5/56/3))</f>
        <v>3.4799999999999998E-2</v>
      </c>
      <c r="DG102" s="38">
        <f>DF$102*$DG$44</f>
        <v>99.527999999999992</v>
      </c>
      <c r="DI102" s="155" t="s">
        <v>24</v>
      </c>
      <c r="DJ102" s="1017" t="s">
        <v>111</v>
      </c>
      <c r="DK102" s="1017"/>
      <c r="DL102" s="1017"/>
      <c r="DM102" s="112">
        <f>(0.08*0.4*0.9)*(1+(5/56)+(5/56)+(5/56/3))</f>
        <v>3.4799999999999998E-2</v>
      </c>
      <c r="DN102" s="38">
        <f>DM$102*$DN$44</f>
        <v>103.35599999999999</v>
      </c>
      <c r="DO102" s="159"/>
      <c r="DP102" s="155" t="s">
        <v>24</v>
      </c>
      <c r="DQ102" s="1017" t="s">
        <v>111</v>
      </c>
      <c r="DR102" s="1017"/>
      <c r="DS102" s="1017"/>
      <c r="DT102" s="112">
        <f>(0.08*0.4*0.9)*(1+(5/56)+(5/56)+(5/56/3))</f>
        <v>3.4799999999999998E-2</v>
      </c>
      <c r="DU102" s="38">
        <f>DT$102*$DU$44</f>
        <v>103.35599999999999</v>
      </c>
      <c r="DV102" s="159"/>
      <c r="DW102" s="155" t="s">
        <v>24</v>
      </c>
      <c r="DX102" s="1017" t="s">
        <v>111</v>
      </c>
      <c r="DY102" s="1017"/>
      <c r="DZ102" s="1017"/>
      <c r="EA102" s="112">
        <f>(0.08*0.4*0.9)*(1+(5/56)+(5/56)+(5/56/3))</f>
        <v>3.4799999999999998E-2</v>
      </c>
      <c r="EB102" s="38">
        <f>EA$102*$EB$44</f>
        <v>107.38688399999999</v>
      </c>
      <c r="ED102" s="155" t="s">
        <v>24</v>
      </c>
      <c r="EE102" s="1017" t="s">
        <v>111</v>
      </c>
      <c r="EF102" s="1017"/>
      <c r="EG102" s="1017"/>
      <c r="EH102" s="112">
        <f>(0.08*0.4*0.9)*(1+(5/56)+(5/56)+(5/56/3))</f>
        <v>3.4799999999999998E-2</v>
      </c>
      <c r="EI102" s="38">
        <f>EH$102*$EI$44</f>
        <v>107.38688399999999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42.876166666666663</v>
      </c>
      <c r="G103" s="215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43.930920366666662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4.3930920366666664</v>
      </c>
      <c r="U103" s="215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43.930920366666662</v>
      </c>
      <c r="AB103" s="215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45.601111111111109</v>
      </c>
      <c r="AJ103" s="155" t="s">
        <v>25</v>
      </c>
      <c r="AK103" s="1017" t="s">
        <v>112</v>
      </c>
      <c r="AL103" s="1017"/>
      <c r="AM103" s="1017"/>
      <c r="AN103" s="383">
        <f>Z103*10%</f>
        <v>1.9444444444444446E-3</v>
      </c>
      <c r="AO103" s="38">
        <f t="shared" si="13"/>
        <v>4.5601111111111114</v>
      </c>
      <c r="AQ103" s="155" t="s">
        <v>25</v>
      </c>
      <c r="AR103" s="1017" t="s">
        <v>112</v>
      </c>
      <c r="AS103" s="1017"/>
      <c r="AT103" s="1017"/>
      <c r="AU103" s="382">
        <f>AG103*10%</f>
        <v>1.9444444444444446E-3</v>
      </c>
      <c r="AV103" s="38">
        <f t="shared" si="14"/>
        <v>4.7269444444444444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4.7269444444444444</v>
      </c>
      <c r="BD103" s="22"/>
      <c r="BE103" s="10" t="s">
        <v>25</v>
      </c>
      <c r="BF103" s="940" t="s">
        <v>112</v>
      </c>
      <c r="BG103" s="940"/>
      <c r="BH103" s="940"/>
      <c r="BI103" s="606">
        <f>AG103*10%</f>
        <v>1.9444444444444446E-3</v>
      </c>
      <c r="BJ103" s="50">
        <f>BI$103*BJ$44</f>
        <v>4.7269444444444444</v>
      </c>
      <c r="BK103" s="22"/>
      <c r="BL103" s="10" t="s">
        <v>25</v>
      </c>
      <c r="BM103" s="940" t="s">
        <v>112</v>
      </c>
      <c r="BN103" s="940"/>
      <c r="BO103" s="940"/>
      <c r="BP103" s="606">
        <f>(7/30)/12/10</f>
        <v>1.9444444444444444E-3</v>
      </c>
      <c r="BQ103" s="50">
        <f>BP$103*BQ$44</f>
        <v>5.0216833333333328</v>
      </c>
      <c r="BS103" s="155" t="s">
        <v>25</v>
      </c>
      <c r="BT103" s="1017" t="s">
        <v>112</v>
      </c>
      <c r="BU103" s="1017"/>
      <c r="BV103" s="1017"/>
      <c r="BW103" s="382">
        <f>(7/30)/12/10</f>
        <v>1.9444444444444444E-3</v>
      </c>
      <c r="BX103" s="38">
        <f>BW$103*BX$44</f>
        <v>5.0216833333333328</v>
      </c>
      <c r="BY103" s="159"/>
      <c r="BZ103" s="155" t="s">
        <v>25</v>
      </c>
      <c r="CA103" s="1017" t="s">
        <v>112</v>
      </c>
      <c r="CB103" s="1017"/>
      <c r="CC103" s="1017"/>
      <c r="CD103" s="382">
        <f>(7/30)/12/10</f>
        <v>1.9444444444444444E-3</v>
      </c>
      <c r="CE103" s="38">
        <f>CD$103*$CE$44</f>
        <v>5.0216833333333328</v>
      </c>
      <c r="CF103" s="159"/>
      <c r="CG103" s="155" t="s">
        <v>25</v>
      </c>
      <c r="CH103" s="1017" t="s">
        <v>112</v>
      </c>
      <c r="CI103" s="1017"/>
      <c r="CJ103" s="1017"/>
      <c r="CK103" s="382">
        <f>(7/30)/12/10</f>
        <v>1.9444444444444444E-3</v>
      </c>
      <c r="CL103" s="38">
        <f>CK$103*$CL$44</f>
        <v>5.0216833333333328</v>
      </c>
      <c r="CN103" s="155" t="s">
        <v>25</v>
      </c>
      <c r="CO103" s="1017" t="s">
        <v>112</v>
      </c>
      <c r="CP103" s="1017"/>
      <c r="CQ103" s="1017"/>
      <c r="CR103" s="606">
        <f>(7/30)/12/10</f>
        <v>1.9444444444444444E-3</v>
      </c>
      <c r="CS103" s="38">
        <f>CR$103*$CS$44</f>
        <v>5.3164222222222222</v>
      </c>
      <c r="CU103" s="155" t="s">
        <v>25</v>
      </c>
      <c r="CV103" s="1017" t="s">
        <v>112</v>
      </c>
      <c r="CW103" s="1017"/>
      <c r="CX103" s="1017"/>
      <c r="CY103" s="606">
        <f>(7/30)/12/10</f>
        <v>1.9444444444444444E-3</v>
      </c>
      <c r="CZ103" s="38">
        <f>CY$103*$CZ$44</f>
        <v>5.3164222222222222</v>
      </c>
      <c r="DB103" s="155" t="s">
        <v>25</v>
      </c>
      <c r="DC103" s="1017" t="s">
        <v>112</v>
      </c>
      <c r="DD103" s="1017"/>
      <c r="DE103" s="1017"/>
      <c r="DF103" s="606">
        <f>(7/30)/12/10</f>
        <v>1.9444444444444444E-3</v>
      </c>
      <c r="DG103" s="38">
        <f>DF$103*$DG$44</f>
        <v>5.5611111111111109</v>
      </c>
      <c r="DI103" s="155" t="s">
        <v>25</v>
      </c>
      <c r="DJ103" s="1017" t="s">
        <v>112</v>
      </c>
      <c r="DK103" s="1017"/>
      <c r="DL103" s="1017"/>
      <c r="DM103" s="383">
        <f>(3/60*(7/30)/12)+ 7/30/12/10</f>
        <v>2.9166666666666668E-3</v>
      </c>
      <c r="DN103" s="38">
        <f>DM$103*$DN$44</f>
        <v>8.6624999999999996</v>
      </c>
      <c r="DO103" s="159"/>
      <c r="DP103" s="155" t="s">
        <v>25</v>
      </c>
      <c r="DQ103" s="1017" t="s">
        <v>112</v>
      </c>
      <c r="DR103" s="1017"/>
      <c r="DS103" s="1017"/>
      <c r="DT103" s="606">
        <f>(3/60*(7/30)/12)+ 7/30/12/10</f>
        <v>2.9166666666666668E-3</v>
      </c>
      <c r="DU103" s="38">
        <f>DT$103*$DU$44</f>
        <v>8.6624999999999996</v>
      </c>
      <c r="DV103" s="159"/>
      <c r="DW103" s="155" t="s">
        <v>25</v>
      </c>
      <c r="DX103" s="1017" t="s">
        <v>112</v>
      </c>
      <c r="DY103" s="1017"/>
      <c r="DZ103" s="1017"/>
      <c r="EA103" s="606">
        <f>(3/60*(7/30)/12)+ 7/30/12/10</f>
        <v>2.9166666666666668E-3</v>
      </c>
      <c r="EB103" s="38">
        <f>EA$103*$EB$44</f>
        <v>9.0003375000000005</v>
      </c>
      <c r="ED103" s="155" t="s">
        <v>25</v>
      </c>
      <c r="EE103" s="1017" t="s">
        <v>112</v>
      </c>
      <c r="EF103" s="1017"/>
      <c r="EG103" s="1017"/>
      <c r="EH103" s="383">
        <f>(7/30)/12/10</f>
        <v>1.9444444444444444E-3</v>
      </c>
      <c r="EI103" s="38">
        <f>EH$103*$EI$44</f>
        <v>6.0002249999999995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7.1517445999999998</v>
      </c>
      <c r="G104" s="215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7.3276775171599997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0.73276775171600006</v>
      </c>
      <c r="U104" s="215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7.3276775171599997</v>
      </c>
      <c r="AB104" s="215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7.606265333333333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0.76062653333333341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0.78845433333333348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0.78845433333333326</v>
      </c>
      <c r="BD104" s="22"/>
      <c r="BE104" s="10" t="s">
        <v>32</v>
      </c>
      <c r="BF104" s="940" t="s">
        <v>129</v>
      </c>
      <c r="BG104" s="940"/>
      <c r="BH104" s="940"/>
      <c r="BI104" s="606">
        <f>BI103*BI70</f>
        <v>3.2433333333333337E-4</v>
      </c>
      <c r="BJ104" s="50">
        <f>BI$104*BJ$44</f>
        <v>0.78845433333333348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3.2433333333333332E-4</v>
      </c>
      <c r="BQ104" s="50">
        <f>BP$104*BQ$44</f>
        <v>0.83761677999999995</v>
      </c>
      <c r="BS104" s="155" t="s">
        <v>32</v>
      </c>
      <c r="BT104" s="1017" t="s">
        <v>129</v>
      </c>
      <c r="BU104" s="1017"/>
      <c r="BV104" s="1017"/>
      <c r="BW104" s="382">
        <f>BW103*BW70</f>
        <v>3.2433333333333332E-4</v>
      </c>
      <c r="BX104" s="38">
        <f>BW$104*BX$44</f>
        <v>0.83761677999999995</v>
      </c>
      <c r="BY104" s="159"/>
      <c r="BZ104" s="155" t="s">
        <v>32</v>
      </c>
      <c r="CA104" s="1017" t="s">
        <v>129</v>
      </c>
      <c r="CB104" s="1017"/>
      <c r="CC104" s="1017"/>
      <c r="CD104" s="382">
        <f>CD103*CD70</f>
        <v>3.2433333333333332E-4</v>
      </c>
      <c r="CE104" s="38">
        <f>CD$104*$CE$44</f>
        <v>0.83761677999999995</v>
      </c>
      <c r="CF104" s="159"/>
      <c r="CG104" s="155" t="s">
        <v>32</v>
      </c>
      <c r="CH104" s="1017" t="s">
        <v>129</v>
      </c>
      <c r="CI104" s="1017"/>
      <c r="CJ104" s="1017"/>
      <c r="CK104" s="382">
        <f>CK103*CK70</f>
        <v>3.2433333333333332E-4</v>
      </c>
      <c r="CL104" s="38">
        <f>CK$104*$CL$44</f>
        <v>0.83761677999999995</v>
      </c>
      <c r="CN104" s="155" t="s">
        <v>32</v>
      </c>
      <c r="CO104" s="1017" t="s">
        <v>129</v>
      </c>
      <c r="CP104" s="1017"/>
      <c r="CQ104" s="1017"/>
      <c r="CR104" s="606">
        <f>CR103*CR70</f>
        <v>3.2433333333333332E-4</v>
      </c>
      <c r="CS104" s="38">
        <f>CR$104*$CS$44</f>
        <v>0.88677922666666653</v>
      </c>
      <c r="CU104" s="155" t="s">
        <v>32</v>
      </c>
      <c r="CV104" s="1017" t="s">
        <v>129</v>
      </c>
      <c r="CW104" s="1017"/>
      <c r="CX104" s="1017"/>
      <c r="CY104" s="606">
        <f>CY103*CY70</f>
        <v>3.2433333333333332E-4</v>
      </c>
      <c r="CZ104" s="38">
        <f>CY$104*$CZ$44</f>
        <v>0.88677922666666653</v>
      </c>
      <c r="DB104" s="155" t="s">
        <v>32</v>
      </c>
      <c r="DC104" s="1017" t="s">
        <v>129</v>
      </c>
      <c r="DD104" s="1017"/>
      <c r="DE104" s="1017"/>
      <c r="DF104" s="606">
        <f>DF103*DF70</f>
        <v>3.2433333333333332E-4</v>
      </c>
      <c r="DG104" s="38">
        <f>DF$104*$DG$44</f>
        <v>0.92759333333333327</v>
      </c>
      <c r="DI104" s="155" t="s">
        <v>32</v>
      </c>
      <c r="DJ104" s="1017" t="s">
        <v>129</v>
      </c>
      <c r="DK104" s="1017"/>
      <c r="DL104" s="1017"/>
      <c r="DM104" s="606">
        <f>DM103*DM70</f>
        <v>4.8650000000000001E-4</v>
      </c>
      <c r="DN104" s="38">
        <f>DM$104*$DN$44</f>
        <v>1.4449050000000001</v>
      </c>
      <c r="DO104" s="159"/>
      <c r="DP104" s="155" t="s">
        <v>32</v>
      </c>
      <c r="DQ104" s="1017" t="s">
        <v>129</v>
      </c>
      <c r="DR104" s="1017"/>
      <c r="DS104" s="1017"/>
      <c r="DT104" s="606">
        <f>DT103*DT70</f>
        <v>4.8650000000000001E-4</v>
      </c>
      <c r="DU104" s="38">
        <f>DT$104*$DU$44</f>
        <v>1.4449050000000001</v>
      </c>
      <c r="DV104" s="159"/>
      <c r="DW104" s="155" t="s">
        <v>32</v>
      </c>
      <c r="DX104" s="1017" t="s">
        <v>129</v>
      </c>
      <c r="DY104" s="1017"/>
      <c r="DZ104" s="1017"/>
      <c r="EA104" s="606">
        <f>EA103*EA70</f>
        <v>4.8650000000000001E-4</v>
      </c>
      <c r="EB104" s="38">
        <f>EA$104*$EB$44</f>
        <v>1.5012562949999999</v>
      </c>
      <c r="ED104" s="155" t="s">
        <v>32</v>
      </c>
      <c r="EE104" s="1017" t="s">
        <v>129</v>
      </c>
      <c r="EF104" s="1017"/>
      <c r="EG104" s="1017"/>
      <c r="EH104" s="606">
        <f>EH103*EH70</f>
        <v>3.2433333333333332E-4</v>
      </c>
      <c r="EI104" s="38">
        <f>EH$104*$EI$44</f>
        <v>1.0008375299999999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11.466311999999999</v>
      </c>
      <c r="G105" s="215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11.748383275199998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11.748383275199998</v>
      </c>
      <c r="U105" s="215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11.748383275199998</v>
      </c>
      <c r="AB105" s="215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12.195039999999999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12.195039999999999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12.6412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12.6412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12.6412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13.429416</v>
      </c>
      <c r="BS105" s="155" t="s">
        <v>33</v>
      </c>
      <c r="BT105" s="1018" t="s">
        <v>113</v>
      </c>
      <c r="BU105" s="1019"/>
      <c r="BV105" s="1020"/>
      <c r="BW105" s="112">
        <v>5.1999999999999998E-3</v>
      </c>
      <c r="BX105" s="38">
        <f>BW$105*BX$44</f>
        <v>13.429416</v>
      </c>
      <c r="BY105" s="159"/>
      <c r="BZ105" s="155" t="s">
        <v>33</v>
      </c>
      <c r="CA105" s="1018" t="s">
        <v>113</v>
      </c>
      <c r="CB105" s="1019"/>
      <c r="CC105" s="1020"/>
      <c r="CD105" s="112">
        <v>5.1999999999999998E-3</v>
      </c>
      <c r="CE105" s="38">
        <f>CD$105*$CE$44</f>
        <v>13.429416</v>
      </c>
      <c r="CF105" s="159"/>
      <c r="CG105" s="155" t="s">
        <v>33</v>
      </c>
      <c r="CH105" s="1018" t="s">
        <v>113</v>
      </c>
      <c r="CI105" s="1019"/>
      <c r="CJ105" s="1020"/>
      <c r="CK105" s="112">
        <v>5.1999999999999998E-3</v>
      </c>
      <c r="CL105" s="38">
        <f>CK$105*$CL$44</f>
        <v>13.429416</v>
      </c>
      <c r="CN105" s="155" t="s">
        <v>33</v>
      </c>
      <c r="CO105" s="1018" t="s">
        <v>113</v>
      </c>
      <c r="CP105" s="1019"/>
      <c r="CQ105" s="1020"/>
      <c r="CR105" s="112">
        <v>5.1999999999999998E-3</v>
      </c>
      <c r="CS105" s="38">
        <f>CR$105*$CS$44</f>
        <v>14.217631999999998</v>
      </c>
      <c r="CU105" s="155" t="s">
        <v>33</v>
      </c>
      <c r="CV105" s="1018" t="s">
        <v>113</v>
      </c>
      <c r="CW105" s="1019"/>
      <c r="CX105" s="1020"/>
      <c r="CY105" s="112">
        <v>5.1999999999999998E-3</v>
      </c>
      <c r="CZ105" s="38">
        <f>CY$105*$CZ$44</f>
        <v>14.217631999999998</v>
      </c>
      <c r="DB105" s="155" t="s">
        <v>33</v>
      </c>
      <c r="DC105" s="1018" t="s">
        <v>113</v>
      </c>
      <c r="DD105" s="1019"/>
      <c r="DE105" s="1020"/>
      <c r="DF105" s="112">
        <v>5.1999999999999998E-3</v>
      </c>
      <c r="DG105" s="38">
        <f>DF$105*$DG$44</f>
        <v>14.872</v>
      </c>
      <c r="DI105" s="155" t="s">
        <v>33</v>
      </c>
      <c r="DJ105" s="1018" t="s">
        <v>113</v>
      </c>
      <c r="DK105" s="1019"/>
      <c r="DL105" s="1020"/>
      <c r="DM105" s="112">
        <v>5.1999999999999998E-3</v>
      </c>
      <c r="DN105" s="38">
        <f>DM$105*$DN$44</f>
        <v>15.443999999999999</v>
      </c>
      <c r="DO105" s="159"/>
      <c r="DP105" s="155" t="s">
        <v>33</v>
      </c>
      <c r="DQ105" s="1018" t="s">
        <v>113</v>
      </c>
      <c r="DR105" s="1019"/>
      <c r="DS105" s="1020"/>
      <c r="DT105" s="112">
        <v>5.1999999999999998E-3</v>
      </c>
      <c r="DU105" s="38">
        <f>DT$105*$DU$44</f>
        <v>15.443999999999999</v>
      </c>
      <c r="DV105" s="159"/>
      <c r="DW105" s="155" t="s">
        <v>33</v>
      </c>
      <c r="DX105" s="1018" t="s">
        <v>113</v>
      </c>
      <c r="DY105" s="1019"/>
      <c r="DZ105" s="1020"/>
      <c r="EA105" s="112">
        <v>5.1999999999999998E-3</v>
      </c>
      <c r="EB105" s="38">
        <f>EA$105*$EB$44</f>
        <v>16.046315999999997</v>
      </c>
      <c r="ED105" s="155" t="s">
        <v>33</v>
      </c>
      <c r="EE105" s="1018" t="s">
        <v>113</v>
      </c>
      <c r="EF105" s="1019"/>
      <c r="EG105" s="1020"/>
      <c r="EH105" s="112">
        <v>5.1999999999999998E-3</v>
      </c>
      <c r="EI105" s="38">
        <f>EH$105*$EI$44</f>
        <v>16.046315999999997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148.15308126666665</v>
      </c>
      <c r="G106" s="215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151.79764706582665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96.514725842582664</v>
      </c>
      <c r="U106" s="21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151.79764706582665</v>
      </c>
      <c r="AB106" s="21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157.56877644444444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100.18407764444444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103.84934877777778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103.84934877777778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103.84934877777778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110.32466111333332</v>
      </c>
      <c r="BS106" s="1021" t="s">
        <v>40</v>
      </c>
      <c r="BT106" s="1022"/>
      <c r="BU106" s="1022"/>
      <c r="BV106" s="1023"/>
      <c r="BW106" s="115">
        <f>SUM(BW100:BW105)</f>
        <v>4.2718777777777772E-2</v>
      </c>
      <c r="BX106" s="114">
        <f>SUM(BX$100:BX$105)</f>
        <v>110.32466111333332</v>
      </c>
      <c r="BY106" s="175"/>
      <c r="BZ106" s="1021" t="s">
        <v>40</v>
      </c>
      <c r="CA106" s="1022"/>
      <c r="CB106" s="1022"/>
      <c r="CC106" s="1023"/>
      <c r="CD106" s="115">
        <f>SUM(CD100:CD105)</f>
        <v>4.2718777777777772E-2</v>
      </c>
      <c r="CE106" s="114">
        <f>SUM(CE$100:CE$105)</f>
        <v>110.32466111333332</v>
      </c>
      <c r="CF106" s="175"/>
      <c r="CG106" s="1021" t="s">
        <v>40</v>
      </c>
      <c r="CH106" s="1022"/>
      <c r="CI106" s="1022"/>
      <c r="CJ106" s="1023"/>
      <c r="CK106" s="115">
        <f>SUM(CK100:CK105)</f>
        <v>4.2718777777777772E-2</v>
      </c>
      <c r="CL106" s="114">
        <f>SUM(CL$100:CL$105)</f>
        <v>110.32466111333332</v>
      </c>
      <c r="CN106" s="1021" t="s">
        <v>40</v>
      </c>
      <c r="CO106" s="1022"/>
      <c r="CP106" s="1022"/>
      <c r="CQ106" s="1023"/>
      <c r="CR106" s="115">
        <f>SUM(CR100:CR105)</f>
        <v>4.2718777777777772E-2</v>
      </c>
      <c r="CS106" s="114">
        <f>SUM(CS$100:CS$105)</f>
        <v>116.79997344888886</v>
      </c>
      <c r="CU106" s="1021" t="s">
        <v>40</v>
      </c>
      <c r="CV106" s="1022"/>
      <c r="CW106" s="1022"/>
      <c r="CX106" s="1023"/>
      <c r="CY106" s="115">
        <f>SUM(CY100:CY105)</f>
        <v>4.2718777777777772E-2</v>
      </c>
      <c r="CZ106" s="114">
        <f>SUM(CZ$100:CZ$105)</f>
        <v>116.79997344888886</v>
      </c>
      <c r="DB106" s="1021" t="s">
        <v>40</v>
      </c>
      <c r="DC106" s="1022"/>
      <c r="DD106" s="1022"/>
      <c r="DE106" s="1023"/>
      <c r="DF106" s="115">
        <f>SUM(DF100:DF105)</f>
        <v>4.2718777777777772E-2</v>
      </c>
      <c r="DG106" s="114">
        <f>SUM(DG$100:DG$105)</f>
        <v>122.17570444444445</v>
      </c>
      <c r="DI106" s="1021" t="s">
        <v>40</v>
      </c>
      <c r="DJ106" s="1022"/>
      <c r="DK106" s="1022"/>
      <c r="DL106" s="1023"/>
      <c r="DM106" s="115">
        <f>SUM(DM100:DM105)</f>
        <v>4.3853166666666665E-2</v>
      </c>
      <c r="DN106" s="114">
        <f>SUM(DN$100:DN$105)</f>
        <v>130.24390499999998</v>
      </c>
      <c r="DO106" s="175"/>
      <c r="DP106" s="1021" t="s">
        <v>40</v>
      </c>
      <c r="DQ106" s="1022"/>
      <c r="DR106" s="1022"/>
      <c r="DS106" s="1023"/>
      <c r="DT106" s="115">
        <f>SUM(DT100:DT105)</f>
        <v>4.3853166666666665E-2</v>
      </c>
      <c r="DU106" s="114">
        <f>SUM(DU$100:DU$105)</f>
        <v>130.24390499999998</v>
      </c>
      <c r="DV106" s="175"/>
      <c r="DW106" s="1021" t="s">
        <v>40</v>
      </c>
      <c r="DX106" s="1022"/>
      <c r="DY106" s="1022"/>
      <c r="DZ106" s="1023"/>
      <c r="EA106" s="115">
        <f>SUM(EA100:EA105)</f>
        <v>4.3853166666666665E-2</v>
      </c>
      <c r="EB106" s="114">
        <f>SUM(EB$100:EB$105)</f>
        <v>135.32341729499998</v>
      </c>
      <c r="ED106" s="1021" t="s">
        <v>40</v>
      </c>
      <c r="EE106" s="1022"/>
      <c r="EF106" s="1022"/>
      <c r="EG106" s="1023"/>
      <c r="EH106" s="115">
        <f>SUM(EH100:EH105)</f>
        <v>4.2868777777777783E-2</v>
      </c>
      <c r="EI106" s="114">
        <f>SUM(EI$100:EI$105)</f>
        <v>132.28576053</v>
      </c>
    </row>
    <row r="107" spans="1:139" x14ac:dyDescent="0.2">
      <c r="A107" s="49"/>
      <c r="B107" s="49"/>
      <c r="C107" s="49"/>
      <c r="D107" s="49"/>
      <c r="E107" s="49"/>
      <c r="F107" s="40"/>
      <c r="G107" s="215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15"/>
      <c r="V107" s="49"/>
      <c r="W107" s="49"/>
      <c r="X107" s="49"/>
      <c r="Y107" s="49"/>
      <c r="Z107" s="49"/>
      <c r="AA107" s="40"/>
      <c r="AB107" s="21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136"/>
      <c r="BT107" s="136"/>
      <c r="BU107" s="136"/>
      <c r="BV107" s="136"/>
      <c r="BW107" s="136"/>
      <c r="BX107" s="175"/>
      <c r="BY107" s="175"/>
      <c r="BZ107" s="136"/>
      <c r="CA107" s="136"/>
      <c r="CB107" s="136"/>
      <c r="CC107" s="136"/>
      <c r="CD107" s="136"/>
      <c r="CE107" s="175"/>
      <c r="CF107" s="175"/>
      <c r="CG107" s="136"/>
      <c r="CH107" s="136"/>
      <c r="CI107" s="136"/>
      <c r="CJ107" s="136"/>
      <c r="CK107" s="136"/>
      <c r="CL107" s="175"/>
      <c r="CN107" s="136"/>
      <c r="CO107" s="136"/>
      <c r="CP107" s="136"/>
      <c r="CQ107" s="136"/>
      <c r="CR107" s="136"/>
      <c r="CS107" s="175"/>
      <c r="CU107" s="136"/>
      <c r="CV107" s="136"/>
      <c r="CW107" s="136"/>
      <c r="CX107" s="136"/>
      <c r="CY107" s="136"/>
      <c r="CZ107" s="175"/>
      <c r="DB107" s="136"/>
      <c r="DC107" s="136"/>
      <c r="DD107" s="136"/>
      <c r="DE107" s="136"/>
      <c r="DF107" s="136"/>
      <c r="DG107" s="175"/>
      <c r="DI107" s="136"/>
      <c r="DJ107" s="136"/>
      <c r="DK107" s="136"/>
      <c r="DL107" s="136"/>
      <c r="DM107" s="136"/>
      <c r="DN107" s="175"/>
      <c r="DO107" s="175"/>
      <c r="DP107" s="136"/>
      <c r="DQ107" s="136"/>
      <c r="DR107" s="136"/>
      <c r="DS107" s="136"/>
      <c r="DT107" s="136"/>
      <c r="DU107" s="175"/>
      <c r="DV107" s="175"/>
      <c r="DW107" s="136"/>
      <c r="DX107" s="136"/>
      <c r="DY107" s="136"/>
      <c r="DZ107" s="136"/>
      <c r="EA107" s="136"/>
      <c r="EB107" s="175"/>
      <c r="ED107" s="136"/>
      <c r="EE107" s="136"/>
      <c r="EF107" s="136"/>
      <c r="EG107" s="136"/>
      <c r="EH107" s="136"/>
      <c r="EI107" s="175"/>
    </row>
    <row r="108" spans="1:139" x14ac:dyDescent="0.2">
      <c r="A108" s="49"/>
      <c r="B108" s="49"/>
      <c r="C108" s="49"/>
      <c r="D108" s="49"/>
      <c r="E108" s="49"/>
      <c r="F108" s="40"/>
      <c r="G108" s="215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15"/>
      <c r="V108" s="49"/>
      <c r="W108" s="49"/>
      <c r="X108" s="49"/>
      <c r="Y108" s="49"/>
      <c r="Z108" s="49"/>
      <c r="AA108" s="40"/>
      <c r="AB108" s="21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136"/>
      <c r="BT108" s="136"/>
      <c r="BU108" s="136"/>
      <c r="BV108" s="136"/>
      <c r="BW108" s="136"/>
      <c r="BX108" s="175"/>
      <c r="BY108" s="175"/>
      <c r="BZ108" s="136"/>
      <c r="CA108" s="136"/>
      <c r="CB108" s="136"/>
      <c r="CC108" s="136"/>
      <c r="CD108" s="136"/>
      <c r="CE108" s="175"/>
      <c r="CF108" s="175"/>
      <c r="CG108" s="136"/>
      <c r="CH108" s="136"/>
      <c r="CI108" s="136"/>
      <c r="CJ108" s="136"/>
      <c r="CK108" s="136"/>
      <c r="CL108" s="175"/>
      <c r="CN108" s="136"/>
      <c r="CO108" s="136"/>
      <c r="CP108" s="136"/>
      <c r="CQ108" s="136"/>
      <c r="CR108" s="136"/>
      <c r="CS108" s="175"/>
      <c r="CU108" s="136"/>
      <c r="CV108" s="136"/>
      <c r="CW108" s="136"/>
      <c r="CX108" s="136"/>
      <c r="CY108" s="136"/>
      <c r="CZ108" s="175"/>
      <c r="DB108" s="136"/>
      <c r="DC108" s="136"/>
      <c r="DD108" s="136"/>
      <c r="DE108" s="136"/>
      <c r="DF108" s="136"/>
      <c r="DG108" s="175"/>
      <c r="DI108" s="136"/>
      <c r="DJ108" s="136"/>
      <c r="DK108" s="136"/>
      <c r="DL108" s="136"/>
      <c r="DM108" s="136"/>
      <c r="DN108" s="175"/>
      <c r="DO108" s="175"/>
      <c r="DP108" s="136"/>
      <c r="DQ108" s="136"/>
      <c r="DR108" s="136"/>
      <c r="DS108" s="136"/>
      <c r="DT108" s="136"/>
      <c r="DU108" s="175"/>
      <c r="DV108" s="175"/>
      <c r="DW108" s="136"/>
      <c r="DX108" s="136"/>
      <c r="DY108" s="136"/>
      <c r="DZ108" s="136"/>
      <c r="EA108" s="136"/>
      <c r="EB108" s="175"/>
      <c r="ED108" s="136"/>
      <c r="EE108" s="136"/>
      <c r="EF108" s="136"/>
      <c r="EG108" s="136"/>
      <c r="EH108" s="136"/>
      <c r="EI108" s="175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1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15"/>
      <c r="V109" s="925" t="s">
        <v>114</v>
      </c>
      <c r="W109" s="925"/>
      <c r="X109" s="925"/>
      <c r="Y109" s="925"/>
      <c r="Z109" s="925"/>
      <c r="AA109" s="925"/>
      <c r="AB109" s="21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1140" t="s">
        <v>114</v>
      </c>
      <c r="BT109" s="1140"/>
      <c r="BU109" s="1140"/>
      <c r="BV109" s="1140"/>
      <c r="BW109" s="1140"/>
      <c r="BX109" s="1140"/>
      <c r="BY109" s="178"/>
      <c r="BZ109" s="1140" t="s">
        <v>114</v>
      </c>
      <c r="CA109" s="1140"/>
      <c r="CB109" s="1140"/>
      <c r="CC109" s="1140"/>
      <c r="CD109" s="1140"/>
      <c r="CE109" s="1140"/>
      <c r="CF109" s="178"/>
      <c r="CG109" s="1140" t="s">
        <v>114</v>
      </c>
      <c r="CH109" s="1140"/>
      <c r="CI109" s="1140"/>
      <c r="CJ109" s="1140"/>
      <c r="CK109" s="1140"/>
      <c r="CL109" s="1140"/>
      <c r="CN109" s="1140" t="s">
        <v>114</v>
      </c>
      <c r="CO109" s="1140"/>
      <c r="CP109" s="1140"/>
      <c r="CQ109" s="1140"/>
      <c r="CR109" s="1140"/>
      <c r="CS109" s="1140"/>
      <c r="CU109" s="1140" t="s">
        <v>114</v>
      </c>
      <c r="CV109" s="1140"/>
      <c r="CW109" s="1140"/>
      <c r="CX109" s="1140"/>
      <c r="CY109" s="1140"/>
      <c r="CZ109" s="1140"/>
      <c r="DB109" s="1140" t="s">
        <v>114</v>
      </c>
      <c r="DC109" s="1140"/>
      <c r="DD109" s="1140"/>
      <c r="DE109" s="1140"/>
      <c r="DF109" s="1140"/>
      <c r="DG109" s="1140"/>
      <c r="DI109" s="1140" t="s">
        <v>114</v>
      </c>
      <c r="DJ109" s="1140"/>
      <c r="DK109" s="1140"/>
      <c r="DL109" s="1140"/>
      <c r="DM109" s="1140"/>
      <c r="DN109" s="1140"/>
      <c r="DO109" s="178"/>
      <c r="DP109" s="1140" t="s">
        <v>114</v>
      </c>
      <c r="DQ109" s="1140"/>
      <c r="DR109" s="1140"/>
      <c r="DS109" s="1140"/>
      <c r="DT109" s="1140"/>
      <c r="DU109" s="1140"/>
      <c r="DV109" s="178"/>
      <c r="DW109" s="1140" t="s">
        <v>114</v>
      </c>
      <c r="DX109" s="1140"/>
      <c r="DY109" s="1140"/>
      <c r="DZ109" s="1140"/>
      <c r="EA109" s="1140"/>
      <c r="EB109" s="1140"/>
      <c r="ED109" s="1140" t="s">
        <v>114</v>
      </c>
      <c r="EE109" s="1140"/>
      <c r="EF109" s="1140"/>
      <c r="EG109" s="1140"/>
      <c r="EH109" s="1140"/>
      <c r="EI109" s="1140"/>
    </row>
    <row r="110" spans="1:139" x14ac:dyDescent="0.2">
      <c r="A110" s="41"/>
      <c r="B110" s="41"/>
      <c r="C110" s="41"/>
      <c r="D110" s="41"/>
      <c r="E110" s="41"/>
      <c r="F110" s="42"/>
      <c r="G110" s="215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15"/>
      <c r="V110" s="41"/>
      <c r="W110" s="41"/>
      <c r="X110" s="41"/>
      <c r="Y110" s="41"/>
      <c r="Z110" s="41"/>
      <c r="AA110" s="42"/>
      <c r="AB110" s="215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176"/>
      <c r="BT110" s="176"/>
      <c r="BU110" s="176"/>
      <c r="BV110" s="176"/>
      <c r="BW110" s="176"/>
      <c r="BX110" s="177"/>
      <c r="BY110" s="177"/>
      <c r="BZ110" s="176"/>
      <c r="CA110" s="176"/>
      <c r="CB110" s="176"/>
      <c r="CC110" s="176"/>
      <c r="CD110" s="176"/>
      <c r="CE110" s="177"/>
      <c r="CF110" s="177"/>
      <c r="CG110" s="176"/>
      <c r="CH110" s="176"/>
      <c r="CI110" s="176"/>
      <c r="CJ110" s="176"/>
      <c r="CK110" s="176"/>
      <c r="CL110" s="177"/>
      <c r="CN110" s="176"/>
      <c r="CO110" s="176"/>
      <c r="CP110" s="176"/>
      <c r="CQ110" s="176"/>
      <c r="CR110" s="176"/>
      <c r="CS110" s="177"/>
      <c r="CU110" s="176"/>
      <c r="CV110" s="176"/>
      <c r="CW110" s="176"/>
      <c r="CX110" s="176"/>
      <c r="CY110" s="176"/>
      <c r="CZ110" s="177"/>
      <c r="DB110" s="176"/>
      <c r="DC110" s="176"/>
      <c r="DD110" s="176"/>
      <c r="DE110" s="176"/>
      <c r="DF110" s="176"/>
      <c r="DG110" s="177"/>
      <c r="DI110" s="176"/>
      <c r="DJ110" s="176"/>
      <c r="DK110" s="176"/>
      <c r="DL110" s="176"/>
      <c r="DM110" s="176"/>
      <c r="DN110" s="177"/>
      <c r="DO110" s="177"/>
      <c r="DP110" s="176"/>
      <c r="DQ110" s="176"/>
      <c r="DR110" s="176"/>
      <c r="DS110" s="176"/>
      <c r="DT110" s="176"/>
      <c r="DU110" s="177"/>
      <c r="DV110" s="177"/>
      <c r="DW110" s="176"/>
      <c r="DX110" s="176"/>
      <c r="DY110" s="176"/>
      <c r="DZ110" s="176"/>
      <c r="EA110" s="176"/>
      <c r="EB110" s="177"/>
      <c r="ED110" s="176"/>
      <c r="EE110" s="176"/>
      <c r="EF110" s="176"/>
      <c r="EG110" s="176"/>
      <c r="EH110" s="176"/>
      <c r="EI110" s="177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1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15"/>
      <c r="V111" s="925" t="s">
        <v>130</v>
      </c>
      <c r="W111" s="925"/>
      <c r="X111" s="925"/>
      <c r="Y111" s="925"/>
      <c r="Z111" s="925"/>
      <c r="AA111" s="925"/>
      <c r="AB111" s="21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1140" t="s">
        <v>130</v>
      </c>
      <c r="BT111" s="1140"/>
      <c r="BU111" s="1140"/>
      <c r="BV111" s="1140"/>
      <c r="BW111" s="1140"/>
      <c r="BX111" s="1140"/>
      <c r="BY111" s="178"/>
      <c r="BZ111" s="1140" t="s">
        <v>130</v>
      </c>
      <c r="CA111" s="1140"/>
      <c r="CB111" s="1140"/>
      <c r="CC111" s="1140"/>
      <c r="CD111" s="1140"/>
      <c r="CE111" s="1140"/>
      <c r="CF111" s="178"/>
      <c r="CG111" s="1140" t="s">
        <v>130</v>
      </c>
      <c r="CH111" s="1140"/>
      <c r="CI111" s="1140"/>
      <c r="CJ111" s="1140"/>
      <c r="CK111" s="1140"/>
      <c r="CL111" s="1140"/>
      <c r="CN111" s="1140" t="s">
        <v>130</v>
      </c>
      <c r="CO111" s="1140"/>
      <c r="CP111" s="1140"/>
      <c r="CQ111" s="1140"/>
      <c r="CR111" s="1140"/>
      <c r="CS111" s="1140"/>
      <c r="CU111" s="1140" t="s">
        <v>130</v>
      </c>
      <c r="CV111" s="1140"/>
      <c r="CW111" s="1140"/>
      <c r="CX111" s="1140"/>
      <c r="CY111" s="1140"/>
      <c r="CZ111" s="1140"/>
      <c r="DB111" s="1140" t="s">
        <v>130</v>
      </c>
      <c r="DC111" s="1140"/>
      <c r="DD111" s="1140"/>
      <c r="DE111" s="1140"/>
      <c r="DF111" s="1140"/>
      <c r="DG111" s="1140"/>
      <c r="DI111" s="1140" t="s">
        <v>130</v>
      </c>
      <c r="DJ111" s="1140"/>
      <c r="DK111" s="1140"/>
      <c r="DL111" s="1140"/>
      <c r="DM111" s="1140"/>
      <c r="DN111" s="1140"/>
      <c r="DO111" s="178"/>
      <c r="DP111" s="1140" t="s">
        <v>130</v>
      </c>
      <c r="DQ111" s="1140"/>
      <c r="DR111" s="1140"/>
      <c r="DS111" s="1140"/>
      <c r="DT111" s="1140"/>
      <c r="DU111" s="1140"/>
      <c r="DV111" s="178"/>
      <c r="DW111" s="1140" t="s">
        <v>130</v>
      </c>
      <c r="DX111" s="1140"/>
      <c r="DY111" s="1140"/>
      <c r="DZ111" s="1140"/>
      <c r="EA111" s="1140"/>
      <c r="EB111" s="1140"/>
      <c r="ED111" s="1140" t="s">
        <v>130</v>
      </c>
      <c r="EE111" s="1140"/>
      <c r="EF111" s="1140"/>
      <c r="EG111" s="1140"/>
      <c r="EH111" s="1140"/>
      <c r="EI111" s="1140"/>
    </row>
    <row r="112" spans="1:139" x14ac:dyDescent="0.2">
      <c r="A112" s="52"/>
      <c r="B112" s="52"/>
      <c r="C112" s="52"/>
      <c r="D112" s="52"/>
      <c r="E112" s="52"/>
      <c r="F112" s="52"/>
      <c r="G112" s="215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15"/>
      <c r="V112" s="52"/>
      <c r="W112" s="52"/>
      <c r="X112" s="52"/>
      <c r="Y112" s="52"/>
      <c r="Z112" s="52"/>
      <c r="AA112" s="52"/>
      <c r="AB112" s="215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178"/>
      <c r="BT112" s="178"/>
      <c r="BU112" s="178"/>
      <c r="BV112" s="178"/>
      <c r="BW112" s="178"/>
      <c r="BX112" s="178"/>
      <c r="BY112" s="178"/>
      <c r="BZ112" s="178"/>
      <c r="CA112" s="178"/>
      <c r="CB112" s="178"/>
      <c r="CC112" s="178"/>
      <c r="CD112" s="178"/>
      <c r="CE112" s="178"/>
      <c r="CF112" s="178"/>
      <c r="CG112" s="178"/>
      <c r="CH112" s="178"/>
      <c r="CI112" s="178"/>
      <c r="CJ112" s="178"/>
      <c r="CK112" s="178"/>
      <c r="CL112" s="178"/>
      <c r="CN112" s="178"/>
      <c r="CO112" s="178"/>
      <c r="CP112" s="178"/>
      <c r="CQ112" s="178"/>
      <c r="CR112" s="178"/>
      <c r="CS112" s="178"/>
      <c r="CU112" s="178"/>
      <c r="CV112" s="178"/>
      <c r="CW112" s="178"/>
      <c r="CX112" s="178"/>
      <c r="CY112" s="178"/>
      <c r="CZ112" s="178"/>
      <c r="DB112" s="178"/>
      <c r="DC112" s="178"/>
      <c r="DD112" s="178"/>
      <c r="DE112" s="178"/>
      <c r="DF112" s="178"/>
      <c r="DG112" s="178"/>
      <c r="DI112" s="178"/>
      <c r="DJ112" s="178"/>
      <c r="DK112" s="178"/>
      <c r="DL112" s="178"/>
      <c r="DM112" s="178"/>
      <c r="DN112" s="178"/>
      <c r="DO112" s="178"/>
      <c r="DP112" s="178"/>
      <c r="DQ112" s="178"/>
      <c r="DR112" s="178"/>
      <c r="DS112" s="178"/>
      <c r="DT112" s="178"/>
      <c r="DU112" s="178"/>
      <c r="DV112" s="178"/>
      <c r="DW112" s="178"/>
      <c r="DX112" s="178"/>
      <c r="DY112" s="178"/>
      <c r="DZ112" s="178"/>
      <c r="EA112" s="178"/>
      <c r="EB112" s="178"/>
      <c r="ED112" s="178"/>
      <c r="EE112" s="178"/>
      <c r="EF112" s="178"/>
      <c r="EG112" s="178"/>
      <c r="EH112" s="178"/>
      <c r="EI112" s="178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15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1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1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113" t="s">
        <v>39</v>
      </c>
      <c r="BT113" s="1141" t="s">
        <v>131</v>
      </c>
      <c r="BU113" s="1142"/>
      <c r="BV113" s="1143"/>
      <c r="BW113" s="113" t="s">
        <v>7</v>
      </c>
      <c r="BX113" s="114" t="s">
        <v>8</v>
      </c>
      <c r="BY113" s="175"/>
      <c r="BZ113" s="113" t="s">
        <v>39</v>
      </c>
      <c r="CA113" s="1141" t="s">
        <v>131</v>
      </c>
      <c r="CB113" s="1142"/>
      <c r="CC113" s="1143"/>
      <c r="CD113" s="113" t="s">
        <v>7</v>
      </c>
      <c r="CE113" s="114" t="s">
        <v>8</v>
      </c>
      <c r="CF113" s="175"/>
      <c r="CG113" s="113" t="s">
        <v>39</v>
      </c>
      <c r="CH113" s="1141" t="s">
        <v>131</v>
      </c>
      <c r="CI113" s="1142"/>
      <c r="CJ113" s="1143"/>
      <c r="CK113" s="113" t="s">
        <v>7</v>
      </c>
      <c r="CL113" s="114" t="s">
        <v>8</v>
      </c>
      <c r="CN113" s="113" t="s">
        <v>39</v>
      </c>
      <c r="CO113" s="1141" t="s">
        <v>131</v>
      </c>
      <c r="CP113" s="1142"/>
      <c r="CQ113" s="1143"/>
      <c r="CR113" s="113" t="s">
        <v>7</v>
      </c>
      <c r="CS113" s="114" t="s">
        <v>8</v>
      </c>
      <c r="CU113" s="113" t="s">
        <v>39</v>
      </c>
      <c r="CV113" s="1141" t="s">
        <v>131</v>
      </c>
      <c r="CW113" s="1142"/>
      <c r="CX113" s="1143"/>
      <c r="CY113" s="113" t="s">
        <v>7</v>
      </c>
      <c r="CZ113" s="114" t="s">
        <v>8</v>
      </c>
      <c r="DB113" s="113" t="s">
        <v>39</v>
      </c>
      <c r="DC113" s="1141" t="s">
        <v>131</v>
      </c>
      <c r="DD113" s="1142"/>
      <c r="DE113" s="1143"/>
      <c r="DF113" s="113" t="s">
        <v>7</v>
      </c>
      <c r="DG113" s="114" t="s">
        <v>8</v>
      </c>
      <c r="DI113" s="113" t="s">
        <v>39</v>
      </c>
      <c r="DJ113" s="1141" t="s">
        <v>131</v>
      </c>
      <c r="DK113" s="1142"/>
      <c r="DL113" s="1143"/>
      <c r="DM113" s="113" t="s">
        <v>7</v>
      </c>
      <c r="DN113" s="114" t="s">
        <v>8</v>
      </c>
      <c r="DO113" s="175"/>
      <c r="DP113" s="113" t="s">
        <v>39</v>
      </c>
      <c r="DQ113" s="1141" t="s">
        <v>131</v>
      </c>
      <c r="DR113" s="1142"/>
      <c r="DS113" s="1143"/>
      <c r="DT113" s="113" t="s">
        <v>7</v>
      </c>
      <c r="DU113" s="114" t="s">
        <v>8</v>
      </c>
      <c r="DV113" s="175"/>
      <c r="DW113" s="113" t="s">
        <v>39</v>
      </c>
      <c r="DX113" s="1141" t="s">
        <v>131</v>
      </c>
      <c r="DY113" s="1142"/>
      <c r="DZ113" s="1143"/>
      <c r="EA113" s="113" t="s">
        <v>7</v>
      </c>
      <c r="EB113" s="114" t="s">
        <v>8</v>
      </c>
      <c r="ED113" s="113" t="s">
        <v>39</v>
      </c>
      <c r="EE113" s="1141" t="s">
        <v>131</v>
      </c>
      <c r="EF113" s="1142"/>
      <c r="EG113" s="1143"/>
      <c r="EH113" s="113" t="s">
        <v>7</v>
      </c>
      <c r="EI113" s="114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38.471409030199538</v>
      </c>
      <c r="G114" s="215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39.417805692342448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39.417805692342448</v>
      </c>
      <c r="U114" s="215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39.417805692342448</v>
      </c>
      <c r="AB114" s="215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40.916414273363969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40.916414273363969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42.413356258974851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42.413356258974851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42.413356258974851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45.057953766887401</v>
      </c>
      <c r="BS114" s="155" t="s">
        <v>22</v>
      </c>
      <c r="BT114" s="1018" t="s">
        <v>132</v>
      </c>
      <c r="BU114" s="1019"/>
      <c r="BV114" s="1020"/>
      <c r="BW114" s="112">
        <v>1.7446876289171062E-2</v>
      </c>
      <c r="BX114" s="38">
        <f>BW$114*BX$44</f>
        <v>45.057953766887401</v>
      </c>
      <c r="BY114" s="159"/>
      <c r="BZ114" s="155" t="s">
        <v>22</v>
      </c>
      <c r="CA114" s="1018" t="s">
        <v>132</v>
      </c>
      <c r="CB114" s="1019"/>
      <c r="CC114" s="1020"/>
      <c r="CD114" s="112">
        <v>1.7446876289171062E-2</v>
      </c>
      <c r="CE114" s="38">
        <f>CD$114*$CE$44</f>
        <v>45.057953766887401</v>
      </c>
      <c r="CF114" s="159"/>
      <c r="CG114" s="155" t="s">
        <v>22</v>
      </c>
      <c r="CH114" s="1018" t="s">
        <v>132</v>
      </c>
      <c r="CI114" s="1019"/>
      <c r="CJ114" s="1020"/>
      <c r="CK114" s="112">
        <v>1.7446876289171062E-2</v>
      </c>
      <c r="CL114" s="38">
        <f>CK$114*$CL$44</f>
        <v>45.057953766887401</v>
      </c>
      <c r="CN114" s="155" t="s">
        <v>22</v>
      </c>
      <c r="CO114" s="1018" t="s">
        <v>132</v>
      </c>
      <c r="CP114" s="1019"/>
      <c r="CQ114" s="1020"/>
      <c r="CR114" s="112">
        <v>1.7446876289171062E-2</v>
      </c>
      <c r="CS114" s="38">
        <f>CR$114*$CS$44</f>
        <v>47.702551274799951</v>
      </c>
      <c r="CU114" s="155" t="s">
        <v>22</v>
      </c>
      <c r="CV114" s="1018" t="s">
        <v>132</v>
      </c>
      <c r="CW114" s="1019"/>
      <c r="CX114" s="1020"/>
      <c r="CY114" s="112">
        <v>1.7446876289171062E-2</v>
      </c>
      <c r="CZ114" s="38">
        <f>CY$114*$CZ$44</f>
        <v>47.702551274799951</v>
      </c>
      <c r="DB114" s="155" t="s">
        <v>22</v>
      </c>
      <c r="DC114" s="1018" t="s">
        <v>132</v>
      </c>
      <c r="DD114" s="1019"/>
      <c r="DE114" s="1020"/>
      <c r="DF114" s="112">
        <v>1.7446876289171062E-2</v>
      </c>
      <c r="DG114" s="38">
        <f>DF$114*$DG$44</f>
        <v>49.898066187029237</v>
      </c>
      <c r="DI114" s="155" t="s">
        <v>22</v>
      </c>
      <c r="DJ114" s="1018" t="s">
        <v>132</v>
      </c>
      <c r="DK114" s="1019"/>
      <c r="DL114" s="1020"/>
      <c r="DM114" s="112">
        <v>1.7446876289171062E-2</v>
      </c>
      <c r="DN114" s="38">
        <f>DM$114*$DN$44</f>
        <v>51.817222578838056</v>
      </c>
      <c r="DO114" s="159"/>
      <c r="DP114" s="155" t="s">
        <v>22</v>
      </c>
      <c r="DQ114" s="1018" t="s">
        <v>132</v>
      </c>
      <c r="DR114" s="1019"/>
      <c r="DS114" s="1020"/>
      <c r="DT114" s="112">
        <v>1.7446876289171062E-2</v>
      </c>
      <c r="DU114" s="38">
        <f>DT$114*$DU$44</f>
        <v>51.817222578838056</v>
      </c>
      <c r="DV114" s="159"/>
      <c r="DW114" s="155" t="s">
        <v>22</v>
      </c>
      <c r="DX114" s="1018" t="s">
        <v>132</v>
      </c>
      <c r="DY114" s="1019"/>
      <c r="DZ114" s="1020"/>
      <c r="EA114" s="112">
        <v>1.7446876289171062E-2</v>
      </c>
      <c r="EB114" s="38">
        <f>EA$114*$EB$44</f>
        <v>53.838094259412735</v>
      </c>
      <c r="ED114" s="155" t="s">
        <v>22</v>
      </c>
      <c r="EE114" s="1018" t="s">
        <v>132</v>
      </c>
      <c r="EF114" s="1019"/>
      <c r="EG114" s="1020"/>
      <c r="EH114" s="112">
        <v>1.7446876289171062E-2</v>
      </c>
      <c r="EI114" s="38">
        <f>EH$114*$EI$44</f>
        <v>53.838094259412735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6.0026633333333326</v>
      </c>
      <c r="G115" s="215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6.1503288513333318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15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6.1503288513333318</v>
      </c>
      <c r="AB115" s="215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6.3841555555555543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55" t="s">
        <v>23</v>
      </c>
      <c r="BT115" s="1018" t="s">
        <v>133</v>
      </c>
      <c r="BU115" s="1019"/>
      <c r="BV115" s="1020"/>
      <c r="BW115" s="112">
        <v>0</v>
      </c>
      <c r="BX115" s="38">
        <f t="shared" ref="BX115:BX119" si="24">BW115*BX$44</f>
        <v>0</v>
      </c>
      <c r="BY115" s="159"/>
      <c r="BZ115" s="155" t="s">
        <v>23</v>
      </c>
      <c r="CA115" s="1018" t="s">
        <v>133</v>
      </c>
      <c r="CB115" s="1019"/>
      <c r="CC115" s="1020"/>
      <c r="CD115" s="112">
        <v>0</v>
      </c>
      <c r="CE115" s="38">
        <f>CD$115*$CE$44</f>
        <v>0</v>
      </c>
      <c r="CF115" s="159"/>
      <c r="CG115" s="155" t="s">
        <v>23</v>
      </c>
      <c r="CH115" s="1018" t="s">
        <v>133</v>
      </c>
      <c r="CI115" s="1019"/>
      <c r="CJ115" s="1020"/>
      <c r="CK115" s="112">
        <v>0</v>
      </c>
      <c r="CL115" s="38">
        <f>CK$115*$CL$44</f>
        <v>0</v>
      </c>
      <c r="CN115" s="155" t="s">
        <v>23</v>
      </c>
      <c r="CO115" s="1018" t="s">
        <v>133</v>
      </c>
      <c r="CP115" s="1019"/>
      <c r="CQ115" s="1020"/>
      <c r="CR115" s="112">
        <v>0</v>
      </c>
      <c r="CS115" s="38">
        <f>CR$115*$CS$44</f>
        <v>0</v>
      </c>
      <c r="CU115" s="155" t="s">
        <v>23</v>
      </c>
      <c r="CV115" s="1018" t="s">
        <v>133</v>
      </c>
      <c r="CW115" s="1019"/>
      <c r="CX115" s="1020"/>
      <c r="CY115" s="112">
        <v>0</v>
      </c>
      <c r="CZ115" s="38">
        <f>CY$115*$CZ$44</f>
        <v>0</v>
      </c>
      <c r="DB115" s="155" t="s">
        <v>23</v>
      </c>
      <c r="DC115" s="1018" t="s">
        <v>133</v>
      </c>
      <c r="DD115" s="1019"/>
      <c r="DE115" s="1020"/>
      <c r="DF115" s="112">
        <v>0</v>
      </c>
      <c r="DG115" s="38">
        <f>DF$115*$DG$44</f>
        <v>0</v>
      </c>
      <c r="DI115" s="155" t="s">
        <v>23</v>
      </c>
      <c r="DJ115" s="1018" t="s">
        <v>133</v>
      </c>
      <c r="DK115" s="1019"/>
      <c r="DL115" s="1020"/>
      <c r="DM115" s="112">
        <v>0</v>
      </c>
      <c r="DN115" s="38">
        <f>DM$115*$DN$44</f>
        <v>0</v>
      </c>
      <c r="DO115" s="159"/>
      <c r="DP115" s="155" t="s">
        <v>23</v>
      </c>
      <c r="DQ115" s="1018" t="s">
        <v>133</v>
      </c>
      <c r="DR115" s="1019"/>
      <c r="DS115" s="1020"/>
      <c r="DT115" s="112">
        <v>0</v>
      </c>
      <c r="DU115" s="38">
        <f>DT$115*$DU$44</f>
        <v>0</v>
      </c>
      <c r="DV115" s="159"/>
      <c r="DW115" s="155" t="s">
        <v>23</v>
      </c>
      <c r="DX115" s="1018" t="s">
        <v>133</v>
      </c>
      <c r="DY115" s="1019"/>
      <c r="DZ115" s="1020"/>
      <c r="EA115" s="112">
        <v>0</v>
      </c>
      <c r="EB115" s="38">
        <f>EA$115*$EB$44</f>
        <v>0</v>
      </c>
      <c r="ED115" s="155" t="s">
        <v>23</v>
      </c>
      <c r="EE115" s="1018" t="s">
        <v>133</v>
      </c>
      <c r="EF115" s="1019"/>
      <c r="EG115" s="1020"/>
      <c r="EH115" s="112">
        <v>0</v>
      </c>
      <c r="EI115" s="38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0.3062583333333333</v>
      </c>
      <c r="G116" s="215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0.31379228833333328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15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0.31379228833333328</v>
      </c>
      <c r="AB116" s="215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0.32572222222222219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 t="shared" ref="BJ116:BJ119" si="25">BI116*BJ$44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55" t="s">
        <v>24</v>
      </c>
      <c r="BT116" s="1018" t="s">
        <v>134</v>
      </c>
      <c r="BU116" s="1019"/>
      <c r="BV116" s="1020"/>
      <c r="BW116" s="112">
        <v>0</v>
      </c>
      <c r="BX116" s="38">
        <f t="shared" si="24"/>
        <v>0</v>
      </c>
      <c r="BY116" s="159"/>
      <c r="BZ116" s="155" t="s">
        <v>24</v>
      </c>
      <c r="CA116" s="1018" t="s">
        <v>134</v>
      </c>
      <c r="CB116" s="1019"/>
      <c r="CC116" s="1020"/>
      <c r="CD116" s="112">
        <v>0</v>
      </c>
      <c r="CE116" s="38">
        <f>CD$116*$CE$44</f>
        <v>0</v>
      </c>
      <c r="CF116" s="159"/>
      <c r="CG116" s="155" t="s">
        <v>24</v>
      </c>
      <c r="CH116" s="1018" t="s">
        <v>134</v>
      </c>
      <c r="CI116" s="1019"/>
      <c r="CJ116" s="1020"/>
      <c r="CK116" s="112">
        <v>0</v>
      </c>
      <c r="CL116" s="38">
        <f>CK$116*$CL$44</f>
        <v>0</v>
      </c>
      <c r="CN116" s="155" t="s">
        <v>24</v>
      </c>
      <c r="CO116" s="1018" t="s">
        <v>134</v>
      </c>
      <c r="CP116" s="1019"/>
      <c r="CQ116" s="1020"/>
      <c r="CR116" s="112">
        <v>0</v>
      </c>
      <c r="CS116" s="38">
        <f>CR$116*$CS$44</f>
        <v>0</v>
      </c>
      <c r="CU116" s="155" t="s">
        <v>24</v>
      </c>
      <c r="CV116" s="1018" t="s">
        <v>134</v>
      </c>
      <c r="CW116" s="1019"/>
      <c r="CX116" s="1020"/>
      <c r="CY116" s="112">
        <v>0</v>
      </c>
      <c r="CZ116" s="38">
        <f>CY$116*$CZ$44</f>
        <v>0</v>
      </c>
      <c r="DB116" s="155" t="s">
        <v>24</v>
      </c>
      <c r="DC116" s="1018" t="s">
        <v>134</v>
      </c>
      <c r="DD116" s="1019"/>
      <c r="DE116" s="1020"/>
      <c r="DF116" s="112">
        <v>0</v>
      </c>
      <c r="DG116" s="38">
        <f>DF$116*$DG$44</f>
        <v>0</v>
      </c>
      <c r="DI116" s="155" t="s">
        <v>24</v>
      </c>
      <c r="DJ116" s="1018" t="s">
        <v>134</v>
      </c>
      <c r="DK116" s="1019"/>
      <c r="DL116" s="1020"/>
      <c r="DM116" s="112">
        <v>0</v>
      </c>
      <c r="DN116" s="38">
        <f>DM$116*$DN$44</f>
        <v>0</v>
      </c>
      <c r="DO116" s="159"/>
      <c r="DP116" s="155" t="s">
        <v>24</v>
      </c>
      <c r="DQ116" s="1018" t="s">
        <v>134</v>
      </c>
      <c r="DR116" s="1019"/>
      <c r="DS116" s="1020"/>
      <c r="DT116" s="112">
        <v>0</v>
      </c>
      <c r="DU116" s="38">
        <f>DT$116*$DU$44</f>
        <v>0</v>
      </c>
      <c r="DV116" s="159"/>
      <c r="DW116" s="155" t="s">
        <v>24</v>
      </c>
      <c r="DX116" s="1018" t="s">
        <v>134</v>
      </c>
      <c r="DY116" s="1019"/>
      <c r="DZ116" s="1020"/>
      <c r="EA116" s="112">
        <v>0</v>
      </c>
      <c r="EB116" s="38">
        <f>EA$116*$EB$44</f>
        <v>0</v>
      </c>
      <c r="ED116" s="155" t="s">
        <v>24</v>
      </c>
      <c r="EE116" s="1018" t="s">
        <v>134</v>
      </c>
      <c r="EF116" s="1019"/>
      <c r="EG116" s="1020"/>
      <c r="EH116" s="112">
        <v>0</v>
      </c>
      <c r="EI116" s="38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7.3501999999999992</v>
      </c>
      <c r="G117" s="215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7.5310149199999987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15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7.5310149199999987</v>
      </c>
      <c r="AB117" s="215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7.8173333333333321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0.51321111111111106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 t="shared" si="25"/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55" t="s">
        <v>25</v>
      </c>
      <c r="BT117" s="1017" t="s">
        <v>135</v>
      </c>
      <c r="BU117" s="1017"/>
      <c r="BV117" s="1017"/>
      <c r="BW117" s="381">
        <v>2.1111111111111108E-4</v>
      </c>
      <c r="BX117" s="398">
        <f t="shared" si="24"/>
        <v>0.54521133333333327</v>
      </c>
      <c r="BY117" s="159"/>
      <c r="BZ117" s="155" t="s">
        <v>25</v>
      </c>
      <c r="CA117" s="1017" t="s">
        <v>135</v>
      </c>
      <c r="CB117" s="1017"/>
      <c r="CC117" s="1017"/>
      <c r="CD117" s="381">
        <v>2.1111111111111108E-4</v>
      </c>
      <c r="CE117" s="398">
        <f>CD$117*$CE$44</f>
        <v>0.54521133333333327</v>
      </c>
      <c r="CF117" s="159"/>
      <c r="CG117" s="155" t="s">
        <v>25</v>
      </c>
      <c r="CH117" s="1017" t="s">
        <v>135</v>
      </c>
      <c r="CI117" s="1017"/>
      <c r="CJ117" s="1017"/>
      <c r="CK117" s="381">
        <v>2.1111111111111108E-4</v>
      </c>
      <c r="CL117" s="398">
        <f>CK$117*$CL$44</f>
        <v>0.54521133333333327</v>
      </c>
      <c r="CN117" s="155" t="s">
        <v>25</v>
      </c>
      <c r="CO117" s="1017" t="s">
        <v>135</v>
      </c>
      <c r="CP117" s="1017"/>
      <c r="CQ117" s="1017"/>
      <c r="CR117" s="1">
        <v>2.1111111111111108E-4</v>
      </c>
      <c r="CS117" s="38">
        <f>CR$117*$CS$44</f>
        <v>0.57721155555555548</v>
      </c>
      <c r="CU117" s="155" t="s">
        <v>25</v>
      </c>
      <c r="CV117" s="1017" t="s">
        <v>135</v>
      </c>
      <c r="CW117" s="1017"/>
      <c r="CX117" s="1017"/>
      <c r="CY117" s="1">
        <v>2.1111111111111108E-4</v>
      </c>
      <c r="CZ117" s="38">
        <f>CY$117*$CZ$44</f>
        <v>0.57721155555555548</v>
      </c>
      <c r="DB117" s="155" t="s">
        <v>25</v>
      </c>
      <c r="DC117" s="1017" t="s">
        <v>135</v>
      </c>
      <c r="DD117" s="1017"/>
      <c r="DE117" s="1017"/>
      <c r="DF117" s="1">
        <v>2.1111111111111108E-4</v>
      </c>
      <c r="DG117" s="38">
        <f>DF$117*$DG$44</f>
        <v>0.60377777777777764</v>
      </c>
      <c r="DI117" s="155" t="s">
        <v>25</v>
      </c>
      <c r="DJ117" s="1017" t="s">
        <v>135</v>
      </c>
      <c r="DK117" s="1017"/>
      <c r="DL117" s="1017"/>
      <c r="DM117" s="1">
        <f>'Relatório de Custos TA 03'!H69</f>
        <v>2.1111111111111108E-4</v>
      </c>
      <c r="DN117" s="38">
        <f>DM$117*$DN$44</f>
        <v>0.62699999999999989</v>
      </c>
      <c r="DO117" s="159"/>
      <c r="DP117" s="155" t="s">
        <v>25</v>
      </c>
      <c r="DQ117" s="1017" t="s">
        <v>135</v>
      </c>
      <c r="DR117" s="1017"/>
      <c r="DS117" s="1017"/>
      <c r="DT117" s="1">
        <f>'Relatório de Custos TA 03'!H69</f>
        <v>2.1111111111111108E-4</v>
      </c>
      <c r="DU117" s="38">
        <f>DT$117*$DU$44</f>
        <v>0.62699999999999989</v>
      </c>
      <c r="DV117" s="159"/>
      <c r="DW117" s="155" t="s">
        <v>25</v>
      </c>
      <c r="DX117" s="1017" t="s">
        <v>135</v>
      </c>
      <c r="DY117" s="1017"/>
      <c r="DZ117" s="1017"/>
      <c r="EA117" s="1">
        <f>'Relatório de Custos TA 03'!H69</f>
        <v>2.1111111111111108E-4</v>
      </c>
      <c r="EB117" s="38">
        <f>EA$117*$EB$44</f>
        <v>0.65145299999999984</v>
      </c>
      <c r="ED117" s="155" t="s">
        <v>25</v>
      </c>
      <c r="EE117" s="1017" t="s">
        <v>135</v>
      </c>
      <c r="EF117" s="1017"/>
      <c r="EG117" s="1017"/>
      <c r="EH117" s="1">
        <f>'Relatório de Custos TA 03'!H69</f>
        <v>2.1111111111111108E-4</v>
      </c>
      <c r="EI117" s="38">
        <f>EH$117*$EI$44</f>
        <v>0.65145299999999984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0.36751</v>
      </c>
      <c r="G118" s="215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0.37655074599999994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15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0.37655074599999994</v>
      </c>
      <c r="AB118" s="215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0.39086666666666664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 t="shared" si="25"/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55" t="s">
        <v>32</v>
      </c>
      <c r="BT118" s="1027" t="s">
        <v>136</v>
      </c>
      <c r="BU118" s="1028"/>
      <c r="BV118" s="1029"/>
      <c r="BW118" s="112">
        <v>0</v>
      </c>
      <c r="BX118" s="38">
        <f t="shared" si="24"/>
        <v>0</v>
      </c>
      <c r="BY118" s="159"/>
      <c r="BZ118" s="155" t="s">
        <v>32</v>
      </c>
      <c r="CA118" s="1027" t="s">
        <v>136</v>
      </c>
      <c r="CB118" s="1028"/>
      <c r="CC118" s="1029"/>
      <c r="CD118" s="112">
        <v>0</v>
      </c>
      <c r="CE118" s="38">
        <f>CD$118*$CE$44</f>
        <v>0</v>
      </c>
      <c r="CF118" s="159"/>
      <c r="CG118" s="155" t="s">
        <v>32</v>
      </c>
      <c r="CH118" s="1027" t="s">
        <v>136</v>
      </c>
      <c r="CI118" s="1028"/>
      <c r="CJ118" s="1029"/>
      <c r="CK118" s="112">
        <v>0</v>
      </c>
      <c r="CL118" s="38">
        <f>CK$118*$CL$44</f>
        <v>0</v>
      </c>
      <c r="CN118" s="155" t="s">
        <v>32</v>
      </c>
      <c r="CO118" s="1027" t="s">
        <v>136</v>
      </c>
      <c r="CP118" s="1028"/>
      <c r="CQ118" s="1029"/>
      <c r="CR118" s="112">
        <v>0</v>
      </c>
      <c r="CS118" s="38">
        <f>CR$118*$CS$44</f>
        <v>0</v>
      </c>
      <c r="CU118" s="155" t="s">
        <v>32</v>
      </c>
      <c r="CV118" s="1027" t="s">
        <v>136</v>
      </c>
      <c r="CW118" s="1028"/>
      <c r="CX118" s="1029"/>
      <c r="CY118" s="112">
        <v>0</v>
      </c>
      <c r="CZ118" s="38">
        <f>CY$118*$CZ$44</f>
        <v>0</v>
      </c>
      <c r="DB118" s="155" t="s">
        <v>32</v>
      </c>
      <c r="DC118" s="1027" t="s">
        <v>136</v>
      </c>
      <c r="DD118" s="1028"/>
      <c r="DE118" s="1029"/>
      <c r="DF118" s="112">
        <v>0</v>
      </c>
      <c r="DG118" s="38">
        <f>DF$118*$DG$44</f>
        <v>0</v>
      </c>
      <c r="DI118" s="155" t="s">
        <v>32</v>
      </c>
      <c r="DJ118" s="1027" t="s">
        <v>136</v>
      </c>
      <c r="DK118" s="1028"/>
      <c r="DL118" s="1029"/>
      <c r="DM118" s="112">
        <v>0</v>
      </c>
      <c r="DN118" s="38">
        <f>DM$118*$DN$44</f>
        <v>0</v>
      </c>
      <c r="DO118" s="159"/>
      <c r="DP118" s="155" t="s">
        <v>32</v>
      </c>
      <c r="DQ118" s="1027" t="s">
        <v>136</v>
      </c>
      <c r="DR118" s="1028"/>
      <c r="DS118" s="1029"/>
      <c r="DT118" s="112">
        <v>0</v>
      </c>
      <c r="DU118" s="38">
        <f>DT$118*$DU$44</f>
        <v>0</v>
      </c>
      <c r="DV118" s="159"/>
      <c r="DW118" s="155" t="s">
        <v>32</v>
      </c>
      <c r="DX118" s="1027" t="s">
        <v>136</v>
      </c>
      <c r="DY118" s="1028"/>
      <c r="DZ118" s="1029"/>
      <c r="EA118" s="112">
        <v>0</v>
      </c>
      <c r="EB118" s="38">
        <f>EA$118*$EB$44</f>
        <v>0</v>
      </c>
      <c r="ED118" s="155" t="s">
        <v>32</v>
      </c>
      <c r="EE118" s="1027" t="s">
        <v>136</v>
      </c>
      <c r="EF118" s="1028"/>
      <c r="EG118" s="1029"/>
      <c r="EH118" s="112">
        <v>0</v>
      </c>
      <c r="EI118" s="38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15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15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15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 t="shared" si="25"/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55" t="s">
        <v>33</v>
      </c>
      <c r="BT119" s="1018" t="s">
        <v>137</v>
      </c>
      <c r="BU119" s="1019"/>
      <c r="BV119" s="1020"/>
      <c r="BW119" s="1">
        <v>0</v>
      </c>
      <c r="BX119" s="38">
        <f t="shared" si="24"/>
        <v>0</v>
      </c>
      <c r="BY119" s="159"/>
      <c r="BZ119" s="155" t="s">
        <v>33</v>
      </c>
      <c r="CA119" s="1018" t="s">
        <v>137</v>
      </c>
      <c r="CB119" s="1019"/>
      <c r="CC119" s="1020"/>
      <c r="CD119" s="1">
        <v>0</v>
      </c>
      <c r="CE119" s="38">
        <f>CD$119*$CE$44</f>
        <v>0</v>
      </c>
      <c r="CF119" s="159"/>
      <c r="CG119" s="155" t="s">
        <v>33</v>
      </c>
      <c r="CH119" s="1018" t="s">
        <v>137</v>
      </c>
      <c r="CI119" s="1019"/>
      <c r="CJ119" s="1020"/>
      <c r="CK119" s="1">
        <v>0</v>
      </c>
      <c r="CL119" s="38">
        <f>CK$119*$CL$44</f>
        <v>0</v>
      </c>
      <c r="CN119" s="155" t="s">
        <v>33</v>
      </c>
      <c r="CO119" s="1018" t="s">
        <v>137</v>
      </c>
      <c r="CP119" s="1019"/>
      <c r="CQ119" s="1020"/>
      <c r="CR119" s="1">
        <v>0</v>
      </c>
      <c r="CS119" s="38">
        <f>CR$119*$CS$44</f>
        <v>0</v>
      </c>
      <c r="CU119" s="155" t="s">
        <v>33</v>
      </c>
      <c r="CV119" s="1018" t="s">
        <v>137</v>
      </c>
      <c r="CW119" s="1019"/>
      <c r="CX119" s="1020"/>
      <c r="CY119" s="1">
        <v>0</v>
      </c>
      <c r="CZ119" s="38">
        <f>CY$119*$CZ$44</f>
        <v>0</v>
      </c>
      <c r="DB119" s="155" t="s">
        <v>33</v>
      </c>
      <c r="DC119" s="1018" t="s">
        <v>137</v>
      </c>
      <c r="DD119" s="1019"/>
      <c r="DE119" s="1020"/>
      <c r="DF119" s="1">
        <v>0</v>
      </c>
      <c r="DG119" s="38">
        <f>DF$119*$DG$44</f>
        <v>0</v>
      </c>
      <c r="DI119" s="155" t="s">
        <v>33</v>
      </c>
      <c r="DJ119" s="1018" t="s">
        <v>137</v>
      </c>
      <c r="DK119" s="1019"/>
      <c r="DL119" s="1020"/>
      <c r="DM119" s="1">
        <v>0</v>
      </c>
      <c r="DN119" s="38">
        <f>DM$119*$DN$44</f>
        <v>0</v>
      </c>
      <c r="DO119" s="159"/>
      <c r="DP119" s="155" t="s">
        <v>33</v>
      </c>
      <c r="DQ119" s="1018" t="s">
        <v>137</v>
      </c>
      <c r="DR119" s="1019"/>
      <c r="DS119" s="1020"/>
      <c r="DT119" s="1">
        <v>0</v>
      </c>
      <c r="DU119" s="38">
        <f>DT$119*$DU$44</f>
        <v>0</v>
      </c>
      <c r="DV119" s="159"/>
      <c r="DW119" s="155" t="s">
        <v>33</v>
      </c>
      <c r="DX119" s="1018" t="s">
        <v>137</v>
      </c>
      <c r="DY119" s="1019"/>
      <c r="DZ119" s="1020"/>
      <c r="EA119" s="1">
        <v>0</v>
      </c>
      <c r="EB119" s="38">
        <f>EA$119*$EB$44</f>
        <v>0</v>
      </c>
      <c r="ED119" s="155" t="s">
        <v>33</v>
      </c>
      <c r="EE119" s="1018" t="s">
        <v>137</v>
      </c>
      <c r="EF119" s="1019"/>
      <c r="EG119" s="1020"/>
      <c r="EH119" s="1">
        <v>0</v>
      </c>
      <c r="EI119" s="38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52.498040696866205</v>
      </c>
      <c r="G120" s="215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53.78949249800911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39.417805692342448</v>
      </c>
      <c r="U120" s="21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53.78949249800911</v>
      </c>
      <c r="AB120" s="21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55.834492051141744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40.916414273363969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42.413356258974851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42.926567370085962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42.413356258974851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45.057953766887401</v>
      </c>
      <c r="BS120" s="24"/>
      <c r="BT120" s="935" t="s">
        <v>42</v>
      </c>
      <c r="BU120" s="1014"/>
      <c r="BV120" s="1015"/>
      <c r="BW120" s="1">
        <f>SUM(BW114:BW119)</f>
        <v>1.7657987400282172E-2</v>
      </c>
      <c r="BX120" s="11">
        <f>SUM(BX$114:BX$119)</f>
        <v>45.603165100220735</v>
      </c>
      <c r="BY120" s="40"/>
      <c r="BZ120" s="24"/>
      <c r="CA120" s="935" t="s">
        <v>42</v>
      </c>
      <c r="CB120" s="1014"/>
      <c r="CC120" s="1015"/>
      <c r="CD120" s="1">
        <f>SUM(CD114:CD119)</f>
        <v>1.7657987400282172E-2</v>
      </c>
      <c r="CE120" s="11">
        <f>SUM(CE$114:CE$119)</f>
        <v>45.603165100220735</v>
      </c>
      <c r="CF120" s="40"/>
      <c r="CG120" s="24"/>
      <c r="CH120" s="935" t="s">
        <v>42</v>
      </c>
      <c r="CI120" s="1014"/>
      <c r="CJ120" s="1015"/>
      <c r="CK120" s="1">
        <f>SUM(CK114:CK119)</f>
        <v>1.7657987400282172E-2</v>
      </c>
      <c r="CL120" s="11">
        <f>SUM(CL$114:CL$119)</f>
        <v>45.603165100220735</v>
      </c>
      <c r="CN120" s="24"/>
      <c r="CO120" s="935" t="s">
        <v>42</v>
      </c>
      <c r="CP120" s="1014"/>
      <c r="CQ120" s="1015"/>
      <c r="CR120" s="1">
        <f>SUM(CR114:CR119)</f>
        <v>1.7657987400282172E-2</v>
      </c>
      <c r="CS120" s="11">
        <f>SUM(CS$114:CS$119)</f>
        <v>48.279762830355509</v>
      </c>
      <c r="CU120" s="24"/>
      <c r="CV120" s="935" t="s">
        <v>42</v>
      </c>
      <c r="CW120" s="1014"/>
      <c r="CX120" s="1015"/>
      <c r="CY120" s="1">
        <f>SUM(CY114:CY119)</f>
        <v>1.7657987400282172E-2</v>
      </c>
      <c r="CZ120" s="11">
        <f>SUM(CZ$114:CZ$119)</f>
        <v>48.279762830355509</v>
      </c>
      <c r="DB120" s="24"/>
      <c r="DC120" s="935" t="s">
        <v>42</v>
      </c>
      <c r="DD120" s="1014"/>
      <c r="DE120" s="1015"/>
      <c r="DF120" s="1">
        <f>SUM(DF114:DF119)</f>
        <v>1.7657987400282172E-2</v>
      </c>
      <c r="DG120" s="11">
        <f>SUM(DG$114:DG$119)</f>
        <v>50.501843964807016</v>
      </c>
      <c r="DI120" s="24"/>
      <c r="DJ120" s="935" t="s">
        <v>42</v>
      </c>
      <c r="DK120" s="1014"/>
      <c r="DL120" s="1015"/>
      <c r="DM120" s="1">
        <f>SUM(DM114:DM119)</f>
        <v>1.7657987400282172E-2</v>
      </c>
      <c r="DN120" s="11">
        <f>SUM(DN$114:DN$119)</f>
        <v>52.444222578838058</v>
      </c>
      <c r="DO120" s="40"/>
      <c r="DP120" s="24"/>
      <c r="DQ120" s="935" t="s">
        <v>42</v>
      </c>
      <c r="DR120" s="1014"/>
      <c r="DS120" s="1015"/>
      <c r="DT120" s="1">
        <f>SUM(DT114:DT119)</f>
        <v>1.7657987400282172E-2</v>
      </c>
      <c r="DU120" s="11">
        <f>SUM(DU$114:DU$119)</f>
        <v>52.444222578838058</v>
      </c>
      <c r="DV120" s="40"/>
      <c r="DW120" s="24"/>
      <c r="DX120" s="935" t="s">
        <v>42</v>
      </c>
      <c r="DY120" s="1014"/>
      <c r="DZ120" s="1015"/>
      <c r="EA120" s="1">
        <f>SUM(EA114:EA119)</f>
        <v>1.7657987400282172E-2</v>
      </c>
      <c r="EB120" s="11">
        <f>SUM(EB$114:EB$119)</f>
        <v>54.489547259412731</v>
      </c>
      <c r="ED120" s="24"/>
      <c r="EE120" s="935" t="s">
        <v>42</v>
      </c>
      <c r="EF120" s="1014"/>
      <c r="EG120" s="1015"/>
      <c r="EH120" s="1">
        <f>SUM(EH114:EH119)</f>
        <v>1.7657987400282172E-2</v>
      </c>
      <c r="EI120" s="11">
        <f>SUM(EI$114:EI$119)</f>
        <v>54.489547259412731</v>
      </c>
    </row>
    <row r="121" spans="1:139" ht="13.5" x14ac:dyDescent="0.2">
      <c r="A121" s="222"/>
      <c r="B121" s="1108"/>
      <c r="C121" s="1109"/>
      <c r="D121" s="1109"/>
      <c r="E121" s="1109"/>
      <c r="F121" s="1109"/>
      <c r="G121" s="215"/>
      <c r="H121" s="222"/>
      <c r="I121" s="1108"/>
      <c r="J121" s="1109"/>
      <c r="K121" s="1109"/>
      <c r="L121" s="1109"/>
      <c r="M121" s="1109"/>
      <c r="O121" s="222"/>
      <c r="P121" s="1108"/>
      <c r="Q121" s="1109"/>
      <c r="R121" s="1109"/>
      <c r="S121" s="1109"/>
      <c r="T121" s="1109"/>
      <c r="U121" s="215"/>
      <c r="V121" s="222"/>
      <c r="W121" s="1108"/>
      <c r="X121" s="1109"/>
      <c r="Y121" s="1109"/>
      <c r="Z121" s="1109"/>
      <c r="AA121" s="1109"/>
      <c r="AB121" s="215"/>
      <c r="AC121" s="222"/>
      <c r="AD121" s="1108"/>
      <c r="AE121" s="1109"/>
      <c r="AF121" s="1109"/>
      <c r="AG121" s="1109"/>
      <c r="AH121" s="1109"/>
      <c r="AJ121" s="222"/>
      <c r="AK121" s="1108"/>
      <c r="AL121" s="1109"/>
      <c r="AM121" s="1109"/>
      <c r="AN121" s="1109"/>
      <c r="AO121" s="1109"/>
      <c r="AQ121" s="222"/>
      <c r="AR121" s="1108"/>
      <c r="AS121" s="1109"/>
      <c r="AT121" s="1109"/>
      <c r="AU121" s="1109"/>
      <c r="AV121" s="1109"/>
      <c r="AW121" s="421"/>
      <c r="AX121" s="222"/>
      <c r="AY121" s="1108"/>
      <c r="AZ121" s="1109"/>
      <c r="BA121" s="1109"/>
      <c r="BB121" s="1109"/>
      <c r="BC121" s="110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22"/>
      <c r="B122" s="1108"/>
      <c r="C122" s="1109"/>
      <c r="D122" s="1109"/>
      <c r="E122" s="1109"/>
      <c r="F122" s="1109"/>
      <c r="G122" s="215"/>
      <c r="H122" s="222"/>
      <c r="I122" s="1108"/>
      <c r="J122" s="1109"/>
      <c r="K122" s="1109"/>
      <c r="L122" s="1109"/>
      <c r="M122" s="1109"/>
      <c r="O122" s="222"/>
      <c r="P122" s="1108"/>
      <c r="Q122" s="1109"/>
      <c r="R122" s="1109"/>
      <c r="S122" s="1109"/>
      <c r="T122" s="1109"/>
      <c r="U122" s="215"/>
      <c r="V122" s="222"/>
      <c r="W122" s="1108"/>
      <c r="X122" s="1109"/>
      <c r="Y122" s="1109"/>
      <c r="Z122" s="1109"/>
      <c r="AA122" s="1109"/>
      <c r="AB122" s="215"/>
      <c r="AC122" s="222"/>
      <c r="AD122" s="1108"/>
      <c r="AE122" s="1109"/>
      <c r="AF122" s="1109"/>
      <c r="AG122" s="1109"/>
      <c r="AH122" s="1109"/>
      <c r="AJ122" s="222"/>
      <c r="AK122" s="1108"/>
      <c r="AL122" s="1109"/>
      <c r="AM122" s="1109"/>
      <c r="AN122" s="1109"/>
      <c r="AO122" s="1109"/>
      <c r="AQ122" s="222"/>
      <c r="AR122" s="1108"/>
      <c r="AS122" s="1109"/>
      <c r="AT122" s="1109"/>
      <c r="AU122" s="1109"/>
      <c r="AV122" s="1109"/>
      <c r="AW122" s="421"/>
      <c r="AX122" s="222"/>
      <c r="AY122" s="1108"/>
      <c r="AZ122" s="1109"/>
      <c r="BA122" s="1109"/>
      <c r="BB122" s="1109"/>
      <c r="BC122" s="110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52"/>
      <c r="B123" s="52"/>
      <c r="C123" s="52"/>
      <c r="D123" s="52"/>
      <c r="E123" s="52"/>
      <c r="F123" s="40"/>
      <c r="G123" s="215"/>
      <c r="H123" s="52"/>
      <c r="I123" s="52"/>
      <c r="J123" s="52"/>
      <c r="K123" s="52"/>
      <c r="L123" s="52"/>
      <c r="M123" s="40"/>
      <c r="O123" s="52"/>
      <c r="P123" s="52"/>
      <c r="Q123" s="52"/>
      <c r="R123" s="52"/>
      <c r="S123" s="52"/>
      <c r="T123" s="40"/>
      <c r="U123" s="215"/>
      <c r="V123" s="52"/>
      <c r="W123" s="52"/>
      <c r="X123" s="52"/>
      <c r="Y123" s="52"/>
      <c r="Z123" s="52"/>
      <c r="AA123" s="40"/>
      <c r="AB123" s="215"/>
      <c r="AC123" s="52"/>
      <c r="AD123" s="52"/>
      <c r="AE123" s="52"/>
      <c r="AF123" s="52"/>
      <c r="AG123" s="52"/>
      <c r="AH123" s="40"/>
      <c r="AJ123" s="52"/>
      <c r="AK123" s="52"/>
      <c r="AL123" s="52"/>
      <c r="AM123" s="52"/>
      <c r="AN123" s="52"/>
      <c r="AO123" s="40"/>
      <c r="AQ123" s="52"/>
      <c r="AR123" s="52"/>
      <c r="AS123" s="52"/>
      <c r="AT123" s="52"/>
      <c r="AU123" s="52"/>
      <c r="AV123" s="40"/>
      <c r="AW123" s="175"/>
      <c r="AX123" s="52"/>
      <c r="AY123" s="52"/>
      <c r="AZ123" s="52"/>
      <c r="BA123" s="52"/>
      <c r="BB123" s="52"/>
      <c r="BC123" s="40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G124" s="21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215"/>
      <c r="V124" s="925" t="s">
        <v>138</v>
      </c>
      <c r="W124" s="925"/>
      <c r="X124" s="925"/>
      <c r="Y124" s="925"/>
      <c r="Z124" s="925"/>
      <c r="AA124" s="925"/>
      <c r="AB124" s="21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G125" s="215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215"/>
      <c r="V125" s="41"/>
      <c r="W125" s="41"/>
      <c r="X125" s="41"/>
      <c r="Y125" s="41"/>
      <c r="Z125" s="41"/>
      <c r="AA125" s="42"/>
      <c r="AB125" s="215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51" t="s">
        <v>7</v>
      </c>
      <c r="F126" s="11" t="s">
        <v>8</v>
      </c>
      <c r="G126" s="215"/>
      <c r="H126" s="51" t="s">
        <v>41</v>
      </c>
      <c r="I126" s="914" t="s">
        <v>139</v>
      </c>
      <c r="J126" s="915"/>
      <c r="K126" s="926"/>
      <c r="L126" s="51" t="s">
        <v>7</v>
      </c>
      <c r="M126" s="11" t="s">
        <v>8</v>
      </c>
      <c r="O126" s="51" t="s">
        <v>41</v>
      </c>
      <c r="P126" s="914" t="s">
        <v>139</v>
      </c>
      <c r="Q126" s="915"/>
      <c r="R126" s="926"/>
      <c r="S126" s="51" t="s">
        <v>7</v>
      </c>
      <c r="T126" s="11" t="s">
        <v>8</v>
      </c>
      <c r="U126" s="215"/>
      <c r="V126" s="51" t="s">
        <v>41</v>
      </c>
      <c r="W126" s="914" t="s">
        <v>139</v>
      </c>
      <c r="X126" s="915"/>
      <c r="Y126" s="926"/>
      <c r="Z126" s="51" t="s">
        <v>7</v>
      </c>
      <c r="AA126" s="11" t="s">
        <v>8</v>
      </c>
      <c r="AB126" s="215"/>
      <c r="AC126" s="51" t="s">
        <v>41</v>
      </c>
      <c r="AD126" s="914" t="s">
        <v>139</v>
      </c>
      <c r="AE126" s="915"/>
      <c r="AF126" s="926"/>
      <c r="AG126" s="51" t="s">
        <v>7</v>
      </c>
      <c r="AH126" s="11" t="s">
        <v>8</v>
      </c>
      <c r="AJ126" s="51" t="s">
        <v>41</v>
      </c>
      <c r="AK126" s="914" t="s">
        <v>139</v>
      </c>
      <c r="AL126" s="915"/>
      <c r="AM126" s="926"/>
      <c r="AN126" s="51" t="s">
        <v>7</v>
      </c>
      <c r="AO126" s="11" t="s">
        <v>8</v>
      </c>
      <c r="AQ126" s="51" t="s">
        <v>41</v>
      </c>
      <c r="AR126" s="914" t="s">
        <v>139</v>
      </c>
      <c r="AS126" s="915"/>
      <c r="AT126" s="926"/>
      <c r="AU126" s="51" t="s">
        <v>7</v>
      </c>
      <c r="AV126" s="11" t="s">
        <v>8</v>
      </c>
      <c r="AW126" s="175"/>
      <c r="AX126" s="51" t="s">
        <v>41</v>
      </c>
      <c r="AY126" s="914" t="s">
        <v>139</v>
      </c>
      <c r="AZ126" s="915"/>
      <c r="BA126" s="926"/>
      <c r="BB126" s="51" t="s">
        <v>7</v>
      </c>
      <c r="BC126" s="11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">
        <v>0</v>
      </c>
      <c r="F127" s="50">
        <v>0</v>
      </c>
      <c r="G127" s="215"/>
      <c r="H127" s="10" t="s">
        <v>22</v>
      </c>
      <c r="I127" s="940" t="s">
        <v>140</v>
      </c>
      <c r="J127" s="940"/>
      <c r="K127" s="940"/>
      <c r="L127" s="1">
        <v>0</v>
      </c>
      <c r="M127" s="50">
        <v>0</v>
      </c>
      <c r="O127" s="10" t="s">
        <v>22</v>
      </c>
      <c r="P127" s="940" t="s">
        <v>140</v>
      </c>
      <c r="Q127" s="940"/>
      <c r="R127" s="940"/>
      <c r="S127" s="1">
        <v>0</v>
      </c>
      <c r="T127" s="50">
        <v>0</v>
      </c>
      <c r="U127" s="215"/>
      <c r="V127" s="10" t="s">
        <v>22</v>
      </c>
      <c r="W127" s="940" t="s">
        <v>140</v>
      </c>
      <c r="X127" s="940"/>
      <c r="Y127" s="940"/>
      <c r="Z127" s="1">
        <v>0</v>
      </c>
      <c r="AA127" s="50">
        <v>0</v>
      </c>
      <c r="AB127" s="215"/>
      <c r="AC127" s="10" t="s">
        <v>22</v>
      </c>
      <c r="AD127" s="940" t="s">
        <v>140</v>
      </c>
      <c r="AE127" s="940"/>
      <c r="AF127" s="940"/>
      <c r="AG127" s="1">
        <v>0</v>
      </c>
      <c r="AH127" s="50">
        <v>0</v>
      </c>
      <c r="AJ127" s="10" t="s">
        <v>22</v>
      </c>
      <c r="AK127" s="940" t="s">
        <v>140</v>
      </c>
      <c r="AL127" s="940"/>
      <c r="AM127" s="940"/>
      <c r="AN127" s="1">
        <v>0</v>
      </c>
      <c r="AO127" s="50">
        <v>0</v>
      </c>
      <c r="AQ127" s="10" t="s">
        <v>22</v>
      </c>
      <c r="AR127" s="940" t="s">
        <v>140</v>
      </c>
      <c r="AS127" s="940"/>
      <c r="AT127" s="940"/>
      <c r="AU127" s="1">
        <v>0</v>
      </c>
      <c r="AV127" s="50">
        <v>0</v>
      </c>
      <c r="AW127" s="159"/>
      <c r="AX127" s="10" t="s">
        <v>22</v>
      </c>
      <c r="AY127" s="940" t="s">
        <v>140</v>
      </c>
      <c r="AZ127" s="940"/>
      <c r="BA127" s="940"/>
      <c r="BB127" s="1">
        <v>0</v>
      </c>
      <c r="BC127" s="50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8">
        <f>E127</f>
        <v>0</v>
      </c>
      <c r="F128" s="11">
        <f>F127</f>
        <v>0</v>
      </c>
      <c r="G128" s="215"/>
      <c r="H128" s="922" t="s">
        <v>42</v>
      </c>
      <c r="I128" s="923"/>
      <c r="J128" s="923"/>
      <c r="K128" s="923"/>
      <c r="L128" s="8">
        <f>L127</f>
        <v>0</v>
      </c>
      <c r="M128" s="11">
        <f>M127</f>
        <v>0</v>
      </c>
      <c r="O128" s="922" t="s">
        <v>42</v>
      </c>
      <c r="P128" s="923"/>
      <c r="Q128" s="923"/>
      <c r="R128" s="923"/>
      <c r="S128" s="8">
        <f>S127</f>
        <v>0</v>
      </c>
      <c r="T128" s="11">
        <f>T127</f>
        <v>0</v>
      </c>
      <c r="U128" s="215"/>
      <c r="V128" s="922" t="s">
        <v>42</v>
      </c>
      <c r="W128" s="923"/>
      <c r="X128" s="923"/>
      <c r="Y128" s="923"/>
      <c r="Z128" s="8">
        <f>Z127</f>
        <v>0</v>
      </c>
      <c r="AA128" s="11">
        <f>AA127</f>
        <v>0</v>
      </c>
      <c r="AB128" s="215"/>
      <c r="AC128" s="922" t="s">
        <v>42</v>
      </c>
      <c r="AD128" s="923"/>
      <c r="AE128" s="923"/>
      <c r="AF128" s="923"/>
      <c r="AG128" s="8">
        <f>AG127</f>
        <v>0</v>
      </c>
      <c r="AH128" s="11">
        <f>AH127</f>
        <v>0</v>
      </c>
      <c r="AJ128" s="922" t="s">
        <v>42</v>
      </c>
      <c r="AK128" s="923"/>
      <c r="AL128" s="923"/>
      <c r="AM128" s="923"/>
      <c r="AN128" s="8">
        <f>AN127</f>
        <v>0</v>
      </c>
      <c r="AO128" s="11">
        <f>AO127</f>
        <v>0</v>
      </c>
      <c r="AQ128" s="922" t="s">
        <v>42</v>
      </c>
      <c r="AR128" s="923"/>
      <c r="AS128" s="923"/>
      <c r="AT128" s="923"/>
      <c r="AU128" s="8">
        <f>AU127</f>
        <v>0</v>
      </c>
      <c r="AV128" s="11">
        <f>AV127</f>
        <v>0</v>
      </c>
      <c r="AW128" s="175"/>
      <c r="AX128" s="922" t="s">
        <v>42</v>
      </c>
      <c r="AY128" s="923"/>
      <c r="AZ128" s="923"/>
      <c r="BA128" s="923"/>
      <c r="BB128" s="8">
        <f>BB127</f>
        <v>0</v>
      </c>
      <c r="BC128" s="11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22"/>
      <c r="B129" s="1108"/>
      <c r="C129" s="1109"/>
      <c r="D129" s="1109"/>
      <c r="E129" s="1109"/>
      <c r="F129" s="1109"/>
      <c r="G129" s="215"/>
      <c r="H129" s="222"/>
      <c r="I129" s="1108"/>
      <c r="J129" s="1109"/>
      <c r="K129" s="1109"/>
      <c r="L129" s="1109"/>
      <c r="M129" s="1109"/>
      <c r="O129" s="222"/>
      <c r="P129" s="1108"/>
      <c r="Q129" s="1109"/>
      <c r="R129" s="1109"/>
      <c r="S129" s="1109"/>
      <c r="T129" s="1109"/>
      <c r="U129" s="215"/>
      <c r="V129" s="222"/>
      <c r="W129" s="1108"/>
      <c r="X129" s="1109"/>
      <c r="Y129" s="1109"/>
      <c r="Z129" s="1109"/>
      <c r="AA129" s="1109"/>
      <c r="AB129" s="215"/>
      <c r="AC129" s="222"/>
      <c r="AD129" s="1108"/>
      <c r="AE129" s="1109"/>
      <c r="AF129" s="1109"/>
      <c r="AG129" s="1109"/>
      <c r="AH129" s="1109"/>
      <c r="AJ129" s="222"/>
      <c r="AK129" s="1108"/>
      <c r="AL129" s="1109"/>
      <c r="AM129" s="1109"/>
      <c r="AN129" s="1109"/>
      <c r="AO129" s="1109"/>
      <c r="AQ129" s="222"/>
      <c r="AR129" s="1108"/>
      <c r="AS129" s="1109"/>
      <c r="AT129" s="1109"/>
      <c r="AU129" s="1109"/>
      <c r="AV129" s="1109"/>
      <c r="AW129" s="421"/>
      <c r="AX129" s="222"/>
      <c r="AY129" s="1108"/>
      <c r="AZ129" s="1109"/>
      <c r="BA129" s="1109"/>
      <c r="BB129" s="1109"/>
      <c r="BC129" s="110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41"/>
      <c r="B130" s="41"/>
      <c r="C130" s="41"/>
      <c r="D130" s="41"/>
      <c r="E130" s="41"/>
      <c r="F130" s="22"/>
      <c r="G130" s="215"/>
      <c r="H130" s="41"/>
      <c r="I130" s="41"/>
      <c r="J130" s="41"/>
      <c r="K130" s="41"/>
      <c r="L130" s="41"/>
      <c r="M130" s="22"/>
      <c r="O130" s="41"/>
      <c r="P130" s="41"/>
      <c r="Q130" s="41"/>
      <c r="R130" s="41"/>
      <c r="S130" s="41"/>
      <c r="T130" s="22"/>
      <c r="U130" s="215"/>
      <c r="V130" s="41"/>
      <c r="W130" s="41"/>
      <c r="X130" s="41"/>
      <c r="Y130" s="41"/>
      <c r="Z130" s="41"/>
      <c r="AA130" s="22"/>
      <c r="AB130" s="215"/>
      <c r="AC130" s="41"/>
      <c r="AD130" s="41"/>
      <c r="AE130" s="41"/>
      <c r="AF130" s="41"/>
      <c r="AG130" s="41"/>
      <c r="AH130" s="22"/>
      <c r="AJ130" s="41"/>
      <c r="AK130" s="41"/>
      <c r="AL130" s="41"/>
      <c r="AM130" s="41"/>
      <c r="AN130" s="41"/>
      <c r="AO130" s="22"/>
      <c r="AQ130" s="41"/>
      <c r="AR130" s="41"/>
      <c r="AS130" s="41"/>
      <c r="AT130" s="41"/>
      <c r="AU130" s="41"/>
      <c r="AV130" s="22"/>
      <c r="AW130" s="159"/>
      <c r="AX130" s="41"/>
      <c r="AY130" s="41"/>
      <c r="AZ130" s="41"/>
      <c r="BA130" s="41"/>
      <c r="BB130" s="41"/>
      <c r="BC130" s="22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G131" s="21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215"/>
      <c r="V131" s="925" t="s">
        <v>115</v>
      </c>
      <c r="W131" s="925"/>
      <c r="X131" s="925"/>
      <c r="Y131" s="925"/>
      <c r="Z131" s="925"/>
      <c r="AA131" s="925"/>
      <c r="AB131" s="21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G132" s="215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15"/>
      <c r="V132" s="52"/>
      <c r="W132" s="41"/>
      <c r="X132" s="41"/>
      <c r="Y132" s="41"/>
      <c r="Z132" s="41"/>
      <c r="AA132" s="22"/>
      <c r="AB132" s="215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G133" s="215"/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215"/>
      <c r="V133" s="51">
        <v>4</v>
      </c>
      <c r="W133" s="922" t="s">
        <v>116</v>
      </c>
      <c r="X133" s="923"/>
      <c r="Y133" s="923"/>
      <c r="Z133" s="924"/>
      <c r="AA133" s="11" t="s">
        <v>8</v>
      </c>
      <c r="AB133" s="215"/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52.498040696866205</v>
      </c>
      <c r="G134" s="215"/>
      <c r="H134" s="43" t="s">
        <v>39</v>
      </c>
      <c r="I134" s="927" t="s">
        <v>131</v>
      </c>
      <c r="J134" s="928"/>
      <c r="K134" s="928"/>
      <c r="L134" s="929"/>
      <c r="M134" s="50">
        <f>M120</f>
        <v>53.78949249800911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39.417805692342448</v>
      </c>
      <c r="U134" s="215"/>
      <c r="V134" s="43" t="s">
        <v>39</v>
      </c>
      <c r="W134" s="927" t="s">
        <v>131</v>
      </c>
      <c r="X134" s="928"/>
      <c r="Y134" s="928"/>
      <c r="Z134" s="929"/>
      <c r="AA134" s="50">
        <f>AA120</f>
        <v>53.78949249800911</v>
      </c>
      <c r="AB134" s="215"/>
      <c r="AC134" s="43" t="s">
        <v>39</v>
      </c>
      <c r="AD134" s="927" t="s">
        <v>131</v>
      </c>
      <c r="AE134" s="928"/>
      <c r="AF134" s="928"/>
      <c r="AG134" s="929"/>
      <c r="AH134" s="50">
        <f>AH120</f>
        <v>55.834492051141744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40.916414273363969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42.413356258974851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42.926567370085962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42.413356258974851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45.057953766887401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45.603165100220735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45.603165100220735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45.603165100220735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48.279762830355509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48.279762830355509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50.501843964807016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52.444222578838058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52.444222578838058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54.489547259412731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54.489547259412731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G135" s="215"/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15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B135" s="215"/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52.498040696866205</v>
      </c>
      <c r="G136" s="215"/>
      <c r="H136" s="922" t="s">
        <v>40</v>
      </c>
      <c r="I136" s="923"/>
      <c r="J136" s="923"/>
      <c r="K136" s="923"/>
      <c r="L136" s="924"/>
      <c r="M136" s="11">
        <f>SUM(M134:M135)</f>
        <v>53.78949249800911</v>
      </c>
      <c r="O136" s="922" t="s">
        <v>40</v>
      </c>
      <c r="P136" s="923"/>
      <c r="Q136" s="923"/>
      <c r="R136" s="923"/>
      <c r="S136" s="924"/>
      <c r="T136" s="11">
        <f>SUM(T134:T135)</f>
        <v>39.417805692342448</v>
      </c>
      <c r="U136" s="215"/>
      <c r="V136" s="922" t="s">
        <v>40</v>
      </c>
      <c r="W136" s="923"/>
      <c r="X136" s="923"/>
      <c r="Y136" s="923"/>
      <c r="Z136" s="924"/>
      <c r="AA136" s="11">
        <f>SUM(AA134:AA135)</f>
        <v>53.78949249800911</v>
      </c>
      <c r="AB136" s="215"/>
      <c r="AC136" s="922" t="s">
        <v>40</v>
      </c>
      <c r="AD136" s="923"/>
      <c r="AE136" s="923"/>
      <c r="AF136" s="923"/>
      <c r="AG136" s="924"/>
      <c r="AH136" s="11">
        <f>SUM(AH134:AH135)</f>
        <v>55.834492051141744</v>
      </c>
      <c r="AJ136" s="922" t="s">
        <v>40</v>
      </c>
      <c r="AK136" s="923"/>
      <c r="AL136" s="923"/>
      <c r="AM136" s="923"/>
      <c r="AN136" s="924"/>
      <c r="AO136" s="11">
        <f>SUM(AO134:AO135)</f>
        <v>40.916414273363969</v>
      </c>
      <c r="AQ136" s="922" t="s">
        <v>40</v>
      </c>
      <c r="AR136" s="923"/>
      <c r="AS136" s="923"/>
      <c r="AT136" s="923"/>
      <c r="AU136" s="924"/>
      <c r="AV136" s="11">
        <f>SUM(AV134:AV135)</f>
        <v>42.413356258974851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42.926567370085962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42.413356258974851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45.057953766887401</v>
      </c>
      <c r="BS136" s="922" t="s">
        <v>40</v>
      </c>
      <c r="BT136" s="923"/>
      <c r="BU136" s="923"/>
      <c r="BV136" s="923"/>
      <c r="BW136" s="924"/>
      <c r="BX136" s="11">
        <f>SUM(BX$134:BX$135)</f>
        <v>45.603165100220735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45.603165100220735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45.603165100220735</v>
      </c>
      <c r="CN136" s="922" t="s">
        <v>40</v>
      </c>
      <c r="CO136" s="923"/>
      <c r="CP136" s="923"/>
      <c r="CQ136" s="923"/>
      <c r="CR136" s="924"/>
      <c r="CS136" s="11">
        <f>SUM(CS$134:CS$135)</f>
        <v>48.279762830355509</v>
      </c>
      <c r="CU136" s="922" t="s">
        <v>40</v>
      </c>
      <c r="CV136" s="923"/>
      <c r="CW136" s="923"/>
      <c r="CX136" s="923"/>
      <c r="CY136" s="924"/>
      <c r="CZ136" s="11">
        <f>SUM(CZ$134:CZ$135)</f>
        <v>48.279762830355509</v>
      </c>
      <c r="DB136" s="922" t="s">
        <v>40</v>
      </c>
      <c r="DC136" s="923"/>
      <c r="DD136" s="923"/>
      <c r="DE136" s="923"/>
      <c r="DF136" s="924"/>
      <c r="DG136" s="11">
        <f>SUM(DG$134:DG$135)</f>
        <v>50.501843964807016</v>
      </c>
      <c r="DI136" s="922" t="s">
        <v>40</v>
      </c>
      <c r="DJ136" s="923"/>
      <c r="DK136" s="923"/>
      <c r="DL136" s="923"/>
      <c r="DM136" s="924"/>
      <c r="DN136" s="11">
        <f>SUM(DN$134:DN$135)</f>
        <v>52.444222578838058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52.444222578838058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54.489547259412731</v>
      </c>
      <c r="ED136" s="922" t="s">
        <v>40</v>
      </c>
      <c r="EE136" s="923"/>
      <c r="EF136" s="923"/>
      <c r="EG136" s="923"/>
      <c r="EH136" s="924"/>
      <c r="EI136" s="11">
        <f>SUM(EI$134:EI$135)</f>
        <v>54.489547259412731</v>
      </c>
    </row>
    <row r="137" spans="1:139" x14ac:dyDescent="0.2">
      <c r="A137" s="41"/>
      <c r="B137" s="41"/>
      <c r="C137" s="41"/>
      <c r="D137" s="41"/>
      <c r="E137" s="41"/>
      <c r="F137" s="22"/>
      <c r="G137" s="215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15"/>
      <c r="V137" s="41"/>
      <c r="W137" s="41"/>
      <c r="X137" s="41"/>
      <c r="Y137" s="41"/>
      <c r="Z137" s="41"/>
      <c r="AA137" s="22"/>
      <c r="AB137" s="215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G138" s="215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15"/>
      <c r="V138" s="41"/>
      <c r="W138" s="41"/>
      <c r="X138" s="41"/>
      <c r="Y138" s="41"/>
      <c r="Z138" s="41"/>
      <c r="AA138" s="22"/>
      <c r="AB138" s="215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10" t="s">
        <v>86</v>
      </c>
      <c r="B139" s="1110"/>
      <c r="C139" s="1110"/>
      <c r="D139" s="1110"/>
      <c r="E139" s="1110"/>
      <c r="F139" s="1110"/>
      <c r="G139" s="215"/>
      <c r="H139" s="1110" t="s">
        <v>86</v>
      </c>
      <c r="I139" s="1110"/>
      <c r="J139" s="1110"/>
      <c r="K139" s="1110"/>
      <c r="L139" s="1110"/>
      <c r="M139" s="1110"/>
      <c r="O139" s="1110" t="s">
        <v>86</v>
      </c>
      <c r="P139" s="1110"/>
      <c r="Q139" s="1110"/>
      <c r="R139" s="1110"/>
      <c r="S139" s="1110"/>
      <c r="T139" s="1110"/>
      <c r="U139" s="215"/>
      <c r="V139" s="1110" t="s">
        <v>86</v>
      </c>
      <c r="W139" s="1110"/>
      <c r="X139" s="1110"/>
      <c r="Y139" s="1110"/>
      <c r="Z139" s="1110"/>
      <c r="AA139" s="1110"/>
      <c r="AB139" s="215"/>
      <c r="AC139" s="1110" t="s">
        <v>86</v>
      </c>
      <c r="AD139" s="1110"/>
      <c r="AE139" s="1110"/>
      <c r="AF139" s="1110"/>
      <c r="AG139" s="1110"/>
      <c r="AH139" s="1110"/>
      <c r="AJ139" s="1110" t="s">
        <v>86</v>
      </c>
      <c r="AK139" s="1110"/>
      <c r="AL139" s="1110"/>
      <c r="AM139" s="1110"/>
      <c r="AN139" s="1110"/>
      <c r="AO139" s="1110"/>
      <c r="AQ139" s="1110" t="s">
        <v>86</v>
      </c>
      <c r="AR139" s="1110"/>
      <c r="AS139" s="1110"/>
      <c r="AT139" s="1110"/>
      <c r="AU139" s="1110"/>
      <c r="AV139" s="1110"/>
      <c r="AW139" s="203"/>
      <c r="AX139" s="1110" t="s">
        <v>86</v>
      </c>
      <c r="AY139" s="1110"/>
      <c r="AZ139" s="1110"/>
      <c r="BA139" s="1110"/>
      <c r="BB139" s="1110"/>
      <c r="BC139" s="1110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41"/>
      <c r="B140" s="41"/>
      <c r="C140" s="41"/>
      <c r="D140" s="41"/>
      <c r="E140" s="41"/>
      <c r="F140" s="22"/>
      <c r="G140" s="215"/>
      <c r="H140" s="41"/>
      <c r="I140" s="41"/>
      <c r="J140" s="41"/>
      <c r="K140" s="41"/>
      <c r="L140" s="41"/>
      <c r="M140" s="22"/>
      <c r="O140" s="41"/>
      <c r="P140" s="41"/>
      <c r="Q140" s="41"/>
      <c r="R140" s="41"/>
      <c r="S140" s="41"/>
      <c r="T140" s="22"/>
      <c r="U140" s="215"/>
      <c r="V140" s="41"/>
      <c r="W140" s="41"/>
      <c r="X140" s="41"/>
      <c r="Y140" s="41"/>
      <c r="Z140" s="41"/>
      <c r="AA140" s="22"/>
      <c r="AB140" s="215"/>
      <c r="AC140" s="41"/>
      <c r="AD140" s="41"/>
      <c r="AE140" s="41"/>
      <c r="AF140" s="41"/>
      <c r="AG140" s="41"/>
      <c r="AH140" s="22"/>
      <c r="AJ140" s="41"/>
      <c r="AK140" s="41"/>
      <c r="AL140" s="41"/>
      <c r="AM140" s="41"/>
      <c r="AN140" s="41"/>
      <c r="AO140" s="22"/>
      <c r="AQ140" s="41"/>
      <c r="AR140" s="41"/>
      <c r="AS140" s="41"/>
      <c r="AT140" s="41"/>
      <c r="AU140" s="41"/>
      <c r="AV140" s="22"/>
      <c r="AW140" s="159"/>
      <c r="AX140" s="41"/>
      <c r="AY140" s="41"/>
      <c r="AZ140" s="41"/>
      <c r="BA140" s="41"/>
      <c r="BB140" s="41"/>
      <c r="BC140" s="22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0">
        <v>5</v>
      </c>
      <c r="B141" s="922" t="s">
        <v>20</v>
      </c>
      <c r="C141" s="923"/>
      <c r="D141" s="923"/>
      <c r="E141" s="924"/>
      <c r="F141" s="11" t="s">
        <v>8</v>
      </c>
      <c r="G141" s="215"/>
      <c r="H141" s="10">
        <v>5</v>
      </c>
      <c r="I141" s="922" t="s">
        <v>20</v>
      </c>
      <c r="J141" s="923"/>
      <c r="K141" s="923"/>
      <c r="L141" s="924"/>
      <c r="M141" s="11" t="s">
        <v>8</v>
      </c>
      <c r="O141" s="10">
        <v>5</v>
      </c>
      <c r="P141" s="922" t="s">
        <v>20</v>
      </c>
      <c r="Q141" s="923"/>
      <c r="R141" s="923"/>
      <c r="S141" s="924"/>
      <c r="T141" s="11" t="s">
        <v>8</v>
      </c>
      <c r="U141" s="215"/>
      <c r="V141" s="10">
        <v>5</v>
      </c>
      <c r="W141" s="922" t="s">
        <v>20</v>
      </c>
      <c r="X141" s="923"/>
      <c r="Y141" s="923"/>
      <c r="Z141" s="924"/>
      <c r="AA141" s="11" t="s">
        <v>8</v>
      </c>
      <c r="AB141" s="215"/>
      <c r="AC141" s="10">
        <v>5</v>
      </c>
      <c r="AD141" s="922" t="s">
        <v>20</v>
      </c>
      <c r="AE141" s="923"/>
      <c r="AF141" s="923"/>
      <c r="AG141" s="924"/>
      <c r="AH141" s="11" t="s">
        <v>8</v>
      </c>
      <c r="AJ141" s="10">
        <v>5</v>
      </c>
      <c r="AK141" s="922" t="s">
        <v>20</v>
      </c>
      <c r="AL141" s="923"/>
      <c r="AM141" s="923"/>
      <c r="AN141" s="924"/>
      <c r="AO141" s="11" t="s">
        <v>8</v>
      </c>
      <c r="AQ141" s="10">
        <v>5</v>
      </c>
      <c r="AR141" s="922" t="s">
        <v>20</v>
      </c>
      <c r="AS141" s="923"/>
      <c r="AT141" s="923"/>
      <c r="AU141" s="924"/>
      <c r="AV141" s="11" t="s">
        <v>8</v>
      </c>
      <c r="AW141" s="175"/>
      <c r="AX141" s="10">
        <v>5</v>
      </c>
      <c r="AY141" s="922" t="s">
        <v>20</v>
      </c>
      <c r="AZ141" s="923"/>
      <c r="BA141" s="923"/>
      <c r="BB141" s="924"/>
      <c r="BC141" s="11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50">
        <f>SUM('(VI) Uniforme '!$Y$18)</f>
        <v>34.390555555555551</v>
      </c>
      <c r="G142" s="215"/>
      <c r="H142" s="10" t="s">
        <v>22</v>
      </c>
      <c r="I142" s="927" t="s">
        <v>48</v>
      </c>
      <c r="J142" s="928"/>
      <c r="K142" s="928"/>
      <c r="L142" s="929"/>
      <c r="M142" s="50">
        <f>SUM('(VI) Uniforme '!$Y$18)</f>
        <v>34.390555555555551</v>
      </c>
      <c r="O142" s="10" t="s">
        <v>22</v>
      </c>
      <c r="P142" s="927" t="s">
        <v>48</v>
      </c>
      <c r="Q142" s="928"/>
      <c r="R142" s="928"/>
      <c r="S142" s="929"/>
      <c r="T142" s="50">
        <f>SUM('(VI) Uniforme '!$Y$18)</f>
        <v>34.390555555555551</v>
      </c>
      <c r="U142" s="215"/>
      <c r="V142" s="10" t="s">
        <v>22</v>
      </c>
      <c r="W142" s="927" t="s">
        <v>48</v>
      </c>
      <c r="X142" s="928"/>
      <c r="Y142" s="928"/>
      <c r="Z142" s="929"/>
      <c r="AA142" s="398">
        <f>SUM('(VI) Uniforme '!$Y$18)*1.0676</f>
        <v>36.715357111111111</v>
      </c>
      <c r="AB142" s="215"/>
      <c r="AC142" s="10" t="s">
        <v>22</v>
      </c>
      <c r="AD142" s="927" t="s">
        <v>48</v>
      </c>
      <c r="AE142" s="928"/>
      <c r="AF142" s="928"/>
      <c r="AG142" s="929"/>
      <c r="AH142" s="50">
        <f>SUM('(VI) Uniforme '!$Y$18)*1.0676</f>
        <v>36.715357111111111</v>
      </c>
      <c r="AJ142" s="10" t="s">
        <v>22</v>
      </c>
      <c r="AK142" s="927" t="s">
        <v>48</v>
      </c>
      <c r="AL142" s="928"/>
      <c r="AM142" s="928"/>
      <c r="AN142" s="929"/>
      <c r="AO142" s="50">
        <f>SUM('(VI) Uniforme '!$Y$18)*1.0676</f>
        <v>36.715357111111111</v>
      </c>
      <c r="AQ142" s="10" t="s">
        <v>22</v>
      </c>
      <c r="AR142" s="927" t="s">
        <v>48</v>
      </c>
      <c r="AS142" s="928"/>
      <c r="AT142" s="928"/>
      <c r="AU142" s="929"/>
      <c r="AV142" s="50">
        <f>SUM('(VI) Uniforme '!$Y$18)*1.0676</f>
        <v>36.715357111111111</v>
      </c>
      <c r="AW142" s="159"/>
      <c r="AX142" s="10" t="s">
        <v>22</v>
      </c>
      <c r="AY142" s="927" t="s">
        <v>48</v>
      </c>
      <c r="AZ142" s="928"/>
      <c r="BA142" s="928"/>
      <c r="BB142" s="929"/>
      <c r="BC142" s="50">
        <f>SUM('(VI) Uniforme '!$Y$18)*1.0676</f>
        <v>36.715357111111111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'!Y24)</f>
        <v>41.16892992868889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'(VI) Uniforme '!$Y$24</f>
        <v>41.16892992868889</v>
      </c>
      <c r="BS142" s="10" t="s">
        <v>22</v>
      </c>
      <c r="BT142" s="927" t="s">
        <v>48</v>
      </c>
      <c r="BU142" s="928"/>
      <c r="BV142" s="928"/>
      <c r="BW142" s="929"/>
      <c r="BX142" s="50">
        <f>'(VI) Uniforme '!$Y$24</f>
        <v>41.16892992868889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'(VI) Uniforme '!$Y$24</f>
        <v>41.16892992868889</v>
      </c>
      <c r="CU142" s="10" t="s">
        <v>22</v>
      </c>
      <c r="CV142" s="927" t="s">
        <v>48</v>
      </c>
      <c r="CW142" s="928"/>
      <c r="CX142" s="928"/>
      <c r="CY142" s="929"/>
      <c r="CZ142" s="398">
        <f>'(VI) Uniforme '!$Y$26</f>
        <v>42.889791199708085</v>
      </c>
      <c r="DB142" s="10" t="s">
        <v>22</v>
      </c>
      <c r="DC142" s="927" t="s">
        <v>48</v>
      </c>
      <c r="DD142" s="928"/>
      <c r="DE142" s="928"/>
      <c r="DF142" s="929"/>
      <c r="DG142" s="50">
        <f>'(VI) Uniforme '!$Y$26</f>
        <v>42.889791199708085</v>
      </c>
      <c r="DI142" s="10" t="s">
        <v>22</v>
      </c>
      <c r="DJ142" s="927" t="s">
        <v>48</v>
      </c>
      <c r="DK142" s="928"/>
      <c r="DL142" s="928"/>
      <c r="DM142" s="929"/>
      <c r="DN142" s="50">
        <f>'(VI) Uniforme '!$Y$26</f>
        <v>42.889791199708085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'(VI) Uniforme '!$Y$28</f>
        <v>44.47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'!Y28)</f>
        <v>44.47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'!Y28)</f>
        <v>44.47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50">
        <f>SUM('(IV) Ferramentas '!$J$65:$K$65)</f>
        <v>7.8512112499999995</v>
      </c>
      <c r="G143" s="215"/>
      <c r="H143" s="10" t="s">
        <v>23</v>
      </c>
      <c r="I143" s="927" t="s">
        <v>319</v>
      </c>
      <c r="J143" s="928"/>
      <c r="K143" s="928"/>
      <c r="L143" s="929"/>
      <c r="M143" s="50">
        <f>SUM('(IV) Ferramentas '!$J$65:$K$65)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50">
        <f>SUM('(IV) Ferramentas '!$J$65:$K$65)</f>
        <v>7.8512112499999995</v>
      </c>
      <c r="U143" s="215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215"/>
      <c r="AC143" s="10" t="s">
        <v>23</v>
      </c>
      <c r="AD143" s="927" t="s">
        <v>319</v>
      </c>
      <c r="AE143" s="928"/>
      <c r="AF143" s="928"/>
      <c r="AG143" s="929"/>
      <c r="AH143" s="50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50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50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50">
        <f>SUM('(IV)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'!J69:J69)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'!J69:J69)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'!J71:J71)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'!J71:J71)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'!J71:J71)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'!J71:J71)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50">
        <f>SUM('(V) Equipamentos'!$I$11:$J$11)</f>
        <v>42.256437499999997</v>
      </c>
      <c r="G144" s="215"/>
      <c r="H144" s="10" t="s">
        <v>24</v>
      </c>
      <c r="I144" s="927" t="s">
        <v>38</v>
      </c>
      <c r="J144" s="928"/>
      <c r="K144" s="928"/>
      <c r="L144" s="929"/>
      <c r="M144" s="50">
        <f>SUM('(V) Equipamentos'!$I$11:$J$11)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50">
        <f>SUM('(V) Equipamentos'!$I$11:$J$11)</f>
        <v>42.256437499999997</v>
      </c>
      <c r="U144" s="215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B144" s="215"/>
      <c r="AC144" s="10" t="s">
        <v>24</v>
      </c>
      <c r="AD144" s="927" t="s">
        <v>38</v>
      </c>
      <c r="AE144" s="928"/>
      <c r="AF144" s="928"/>
      <c r="AG144" s="929"/>
      <c r="AH144" s="50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50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50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50">
        <f>SUM('(V)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50">
        <f>SUM('(VII) EPI'!$H$27:$I$27)</f>
        <v>37.149849421296295</v>
      </c>
      <c r="G145" s="215"/>
      <c r="H145" s="10" t="s">
        <v>25</v>
      </c>
      <c r="I145" s="927" t="s">
        <v>808</v>
      </c>
      <c r="J145" s="928"/>
      <c r="K145" s="928"/>
      <c r="L145" s="929"/>
      <c r="M145" s="50">
        <f>SUM('(VII) EPI'!$H$27:$I$27)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50">
        <f>SUM('(VII) EPI'!$H$27:$I$27)</f>
        <v>37.149849421296295</v>
      </c>
      <c r="U145" s="215"/>
      <c r="V145" s="10" t="s">
        <v>25</v>
      </c>
      <c r="W145" s="927" t="s">
        <v>808</v>
      </c>
      <c r="X145" s="928"/>
      <c r="Y145" s="928"/>
      <c r="Z145" s="929"/>
      <c r="AA145" s="398">
        <f>SUM('(VII) EPI'!$H$27:$I$27)*1.0676</f>
        <v>39.661179242175926</v>
      </c>
      <c r="AB145" s="215"/>
      <c r="AC145" s="10" t="s">
        <v>25</v>
      </c>
      <c r="AD145" s="927" t="s">
        <v>808</v>
      </c>
      <c r="AE145" s="928"/>
      <c r="AF145" s="928"/>
      <c r="AG145" s="929"/>
      <c r="AH145" s="50">
        <f>SUM('(VII) EPI'!$H$27:$I$27)*1.0676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50">
        <f>SUM('(VII) EPI'!$H$27:$I$27)*1.0676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50">
        <f>SUM('(VII) EPI'!$H$27:$I$27)*1.0676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50">
        <f>SUM('(VII)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22" t="s">
        <v>40</v>
      </c>
      <c r="B146" s="923"/>
      <c r="C146" s="923"/>
      <c r="D146" s="923"/>
      <c r="E146" s="924"/>
      <c r="F146" s="11">
        <f>SUM(F142:F145)</f>
        <v>121.64805372685184</v>
      </c>
      <c r="G146" s="215"/>
      <c r="H146" s="922" t="s">
        <v>40</v>
      </c>
      <c r="I146" s="923"/>
      <c r="J146" s="923"/>
      <c r="K146" s="923"/>
      <c r="L146" s="924"/>
      <c r="M146" s="11">
        <f>SUM(M142:M145)</f>
        <v>121.64805372685184</v>
      </c>
      <c r="O146" s="922" t="s">
        <v>40</v>
      </c>
      <c r="P146" s="923"/>
      <c r="Q146" s="923"/>
      <c r="R146" s="923"/>
      <c r="S146" s="924"/>
      <c r="T146" s="11">
        <f>SUM(T142:T145)</f>
        <v>121.64805372685184</v>
      </c>
      <c r="U146" s="215"/>
      <c r="V146" s="922" t="s">
        <v>40</v>
      </c>
      <c r="W146" s="923"/>
      <c r="X146" s="923"/>
      <c r="Y146" s="923"/>
      <c r="Z146" s="924"/>
      <c r="AA146" s="11">
        <f>SUM(AA142:AA145)</f>
        <v>126.48418510328705</v>
      </c>
      <c r="AB146" s="215"/>
      <c r="AC146" s="922" t="s">
        <v>40</v>
      </c>
      <c r="AD146" s="923"/>
      <c r="AE146" s="923"/>
      <c r="AF146" s="923"/>
      <c r="AG146" s="924"/>
      <c r="AH146" s="11">
        <f>SUM(AH142:AH145)</f>
        <v>126.48418510328705</v>
      </c>
      <c r="AJ146" s="922" t="s">
        <v>40</v>
      </c>
      <c r="AK146" s="923"/>
      <c r="AL146" s="923"/>
      <c r="AM146" s="923"/>
      <c r="AN146" s="924"/>
      <c r="AO146" s="11">
        <f>SUM(AO142:AO145)</f>
        <v>126.48418510328705</v>
      </c>
      <c r="AQ146" s="922" t="s">
        <v>40</v>
      </c>
      <c r="AR146" s="923"/>
      <c r="AS146" s="923"/>
      <c r="AT146" s="923"/>
      <c r="AU146" s="924"/>
      <c r="AV146" s="11">
        <f>SUM(AV142:AV145)</f>
        <v>126.48418510328705</v>
      </c>
      <c r="AW146" s="175"/>
      <c r="AX146" s="922" t="s">
        <v>40</v>
      </c>
      <c r="AY146" s="923"/>
      <c r="AZ146" s="923"/>
      <c r="BA146" s="923"/>
      <c r="BB146" s="924"/>
      <c r="BC146" s="11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135.74865896294074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135.74865896294074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135.74865896294074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142.61764875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142.61764875</v>
      </c>
      <c r="ED146" s="922" t="s">
        <v>40</v>
      </c>
      <c r="EE146" s="923"/>
      <c r="EF146" s="923"/>
      <c r="EG146" s="923"/>
      <c r="EH146" s="924"/>
      <c r="EI146" s="11">
        <f>SUM(EI$142:EI$145)</f>
        <v>142.61764875</v>
      </c>
    </row>
    <row r="147" spans="1:139" ht="13.5" x14ac:dyDescent="0.2">
      <c r="A147" s="222"/>
      <c r="B147" s="41"/>
      <c r="C147" s="41"/>
      <c r="D147" s="41"/>
      <c r="E147" s="41"/>
      <c r="F147" s="22"/>
      <c r="G147" s="215"/>
      <c r="H147" s="222"/>
      <c r="I147" s="41"/>
      <c r="J147" s="41"/>
      <c r="K147" s="41"/>
      <c r="L147" s="41"/>
      <c r="M147" s="22"/>
      <c r="O147" s="222"/>
      <c r="P147" s="41"/>
      <c r="Q147" s="41"/>
      <c r="R147" s="41"/>
      <c r="S147" s="41"/>
      <c r="T147" s="22"/>
      <c r="U147" s="215"/>
      <c r="V147" s="222"/>
      <c r="W147" s="41"/>
      <c r="X147" s="41"/>
      <c r="Y147" s="41"/>
      <c r="Z147" s="41"/>
      <c r="AA147" s="22"/>
      <c r="AB147" s="215"/>
      <c r="AC147" s="222"/>
      <c r="AD147" s="41"/>
      <c r="AE147" s="41"/>
      <c r="AF147" s="41"/>
      <c r="AG147" s="41"/>
      <c r="AH147" s="22"/>
      <c r="AJ147" s="222"/>
      <c r="AK147" s="41"/>
      <c r="AL147" s="41"/>
      <c r="AM147" s="41"/>
      <c r="AN147" s="41"/>
      <c r="AO147" s="22"/>
      <c r="AQ147" s="222"/>
      <c r="AR147" s="41"/>
      <c r="AS147" s="41"/>
      <c r="AT147" s="41"/>
      <c r="AU147" s="41"/>
      <c r="AV147" s="22"/>
      <c r="AW147" s="159"/>
      <c r="AX147" s="222"/>
      <c r="AY147" s="41"/>
      <c r="AZ147" s="41"/>
      <c r="BA147" s="41"/>
      <c r="BB147" s="41"/>
      <c r="BC147" s="22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G148" s="215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15"/>
      <c r="V148" s="41"/>
      <c r="W148" s="41"/>
      <c r="X148" s="41"/>
      <c r="Y148" s="41"/>
      <c r="Z148" s="41"/>
      <c r="AA148" s="22"/>
      <c r="AB148" s="215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G149" s="21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215"/>
      <c r="V149" s="925" t="s">
        <v>87</v>
      </c>
      <c r="W149" s="925"/>
      <c r="X149" s="925"/>
      <c r="Y149" s="925"/>
      <c r="Z149" s="925"/>
      <c r="AA149" s="925"/>
      <c r="AB149" s="21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G150" s="215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15"/>
      <c r="V150" s="41"/>
      <c r="W150" s="41"/>
      <c r="X150" s="41"/>
      <c r="Y150" s="41"/>
      <c r="Z150" s="41"/>
      <c r="AA150" s="22"/>
      <c r="AB150" s="215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51" t="s">
        <v>7</v>
      </c>
      <c r="F151" s="11" t="s">
        <v>8</v>
      </c>
      <c r="G151" s="215"/>
      <c r="H151" s="51">
        <v>6</v>
      </c>
      <c r="I151" s="938" t="s">
        <v>44</v>
      </c>
      <c r="J151" s="938"/>
      <c r="K151" s="938"/>
      <c r="L151" s="51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51" t="s">
        <v>7</v>
      </c>
      <c r="T151" s="11" t="s">
        <v>8</v>
      </c>
      <c r="U151" s="215"/>
      <c r="V151" s="51">
        <v>6</v>
      </c>
      <c r="W151" s="938" t="s">
        <v>44</v>
      </c>
      <c r="X151" s="938"/>
      <c r="Y151" s="938"/>
      <c r="Z151" s="51" t="s">
        <v>7</v>
      </c>
      <c r="AA151" s="11" t="s">
        <v>8</v>
      </c>
      <c r="AB151" s="215"/>
      <c r="AC151" s="51">
        <v>6</v>
      </c>
      <c r="AD151" s="938" t="s">
        <v>44</v>
      </c>
      <c r="AE151" s="938"/>
      <c r="AF151" s="938"/>
      <c r="AG151" s="51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51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51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51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939" t="s">
        <v>141</v>
      </c>
      <c r="C152" s="939"/>
      <c r="D152" s="939"/>
      <c r="E152" s="1">
        <f>'Eng Eletricista'!E152</f>
        <v>7.0000000000000007E-2</v>
      </c>
      <c r="F152" s="50">
        <f>E152*($F$44+$F$94+$F$106+$F$136+$F$146)</f>
        <v>286.39212438608695</v>
      </c>
      <c r="G152" s="215"/>
      <c r="H152" s="10" t="s">
        <v>22</v>
      </c>
      <c r="I152" s="939" t="s">
        <v>141</v>
      </c>
      <c r="J152" s="939"/>
      <c r="K152" s="939"/>
      <c r="L152" s="1">
        <v>7.0000000000000007E-2</v>
      </c>
      <c r="M152" s="50">
        <f>L152*(M$44+M$94+M$106+M$136+M$146)</f>
        <v>292.77257051546707</v>
      </c>
      <c r="O152" s="10" t="s">
        <v>22</v>
      </c>
      <c r="P152" s="939" t="s">
        <v>141</v>
      </c>
      <c r="Q152" s="939"/>
      <c r="R152" s="939"/>
      <c r="S152" s="1">
        <v>7.0000000000000007E-2</v>
      </c>
      <c r="T152" s="50">
        <f>S152*(T$44+T$94+T$106+T$136+T$146)</f>
        <v>287.89674795344331</v>
      </c>
      <c r="U152" s="215"/>
      <c r="V152" s="10" t="s">
        <v>22</v>
      </c>
      <c r="W152" s="939" t="s">
        <v>141</v>
      </c>
      <c r="X152" s="939"/>
      <c r="Y152" s="939"/>
      <c r="Z152" s="1">
        <v>7.0000000000000007E-2</v>
      </c>
      <c r="AA152" s="50">
        <f>Z152*(AA$44+AA$94+AA$106+AA$136+AA$146)</f>
        <v>293.11109971181753</v>
      </c>
      <c r="AB152" s="215"/>
      <c r="AC152" s="10" t="s">
        <v>22</v>
      </c>
      <c r="AD152" s="939" t="s">
        <v>141</v>
      </c>
      <c r="AE152" s="939"/>
      <c r="AF152" s="939"/>
      <c r="AG152" s="1">
        <v>7.0000000000000007E-2</v>
      </c>
      <c r="AH152" s="50">
        <f>AG152*(AH$44+AH$94+AH$106+AH$136+AH$146)</f>
        <v>304.50605706445447</v>
      </c>
      <c r="AJ152" s="10" t="s">
        <v>22</v>
      </c>
      <c r="AK152" s="939" t="s">
        <v>141</v>
      </c>
      <c r="AL152" s="939"/>
      <c r="AM152" s="939"/>
      <c r="AN152" s="1">
        <v>7.0000000000000007E-2</v>
      </c>
      <c r="AO152" s="50">
        <f>AN152*(AO$44+AO$94+AO$106+AO$136+AO$146)</f>
        <v>299.44486270401006</v>
      </c>
      <c r="AQ152" s="10" t="s">
        <v>22</v>
      </c>
      <c r="AR152" s="939" t="s">
        <v>141</v>
      </c>
      <c r="AS152" s="939"/>
      <c r="AT152" s="939"/>
      <c r="AU152" s="1">
        <v>7.0000000000000007E-2</v>
      </c>
      <c r="AV152" s="50">
        <f>AU152*(AV$44+AV$94+AV$106+AV$136+AV$146)</f>
        <v>308.24594571913616</v>
      </c>
      <c r="AW152" s="159"/>
      <c r="AX152" s="10" t="s">
        <v>22</v>
      </c>
      <c r="AY152" s="939" t="s">
        <v>141</v>
      </c>
      <c r="AZ152" s="939"/>
      <c r="BA152" s="939"/>
      <c r="BB152" s="1">
        <v>7.0000000000000007E-2</v>
      </c>
      <c r="BC152" s="50">
        <f>BB152*(BC$44+BC$94+BC$106+BC$136+BC$146)</f>
        <v>308.5189798907989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308.89445888931192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329.42940488270131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329.46756967603466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329.46756967603466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329.46756967603466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345.01838968497964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345.26897528086272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363.88864000526991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375.40954477380762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375.63978846301865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389.24848998198883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389.03585400843883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">
        <f>'Eng Eletricista'!E153</f>
        <v>0.17132166403937935</v>
      </c>
      <c r="F153" s="50">
        <f>E153*($F$44+$F$94+$F$106+$F$136+$F$146+$F$152)</f>
        <v>749.99625128327341</v>
      </c>
      <c r="G153" s="215"/>
      <c r="H153" s="10" t="s">
        <v>23</v>
      </c>
      <c r="I153" s="916" t="s">
        <v>15</v>
      </c>
      <c r="J153" s="917"/>
      <c r="K153" s="918"/>
      <c r="L153" s="1">
        <v>0.17132166403937935</v>
      </c>
      <c r="M153" s="50">
        <f>L153*(M$44+M$94+M$106+M$136+M$146+M$152)</f>
        <v>766.70519776288688</v>
      </c>
      <c r="O153" s="10" t="s">
        <v>23</v>
      </c>
      <c r="P153" s="916" t="s">
        <v>15</v>
      </c>
      <c r="Q153" s="917"/>
      <c r="R153" s="918"/>
      <c r="S153" s="1">
        <v>0.17132166403937935</v>
      </c>
      <c r="T153" s="50">
        <f>S153*(T$44+T$94+T$106+T$136+T$146+T$152)</f>
        <v>753.93652037247648</v>
      </c>
      <c r="U153" s="215"/>
      <c r="V153" s="10" t="s">
        <v>23</v>
      </c>
      <c r="W153" s="916" t="s">
        <v>15</v>
      </c>
      <c r="X153" s="917"/>
      <c r="Y153" s="918"/>
      <c r="Z153" s="1">
        <v>0.17132166403937935</v>
      </c>
      <c r="AA153" s="50">
        <f>Z153*(AA$44+AA$94+AA$106+AA$136+AA$146+AA$152)</f>
        <v>767.59172922305561</v>
      </c>
      <c r="AB153" s="215"/>
      <c r="AC153" s="10" t="s">
        <v>23</v>
      </c>
      <c r="AD153" s="916" t="s">
        <v>15</v>
      </c>
      <c r="AE153" s="917"/>
      <c r="AF153" s="918"/>
      <c r="AG153" s="1">
        <v>0.17132166403937935</v>
      </c>
      <c r="AH153" s="50">
        <f>AG153*(AH$44+AH$94+AH$106+AH$136+AH$146+AH$152)</f>
        <v>797.43254735424591</v>
      </c>
      <c r="AJ153" s="10" t="s">
        <v>23</v>
      </c>
      <c r="AK153" s="916" t="s">
        <v>15</v>
      </c>
      <c r="AL153" s="917"/>
      <c r="AM153" s="918"/>
      <c r="AN153" s="1">
        <v>0.17132166403937935</v>
      </c>
      <c r="AO153" s="50">
        <f>AN153*(AO$44+AO$94+AO$106+AO$136+AO$146+AO$152)</f>
        <v>784.17842311641562</v>
      </c>
      <c r="AQ153" s="10" t="s">
        <v>23</v>
      </c>
      <c r="AR153" s="916" t="s">
        <v>15</v>
      </c>
      <c r="AS153" s="917"/>
      <c r="AT153" s="918"/>
      <c r="AU153" s="1">
        <v>0.17132166403937935</v>
      </c>
      <c r="AV153" s="50">
        <f>AU153*(AV$44+AV$94+AV$106+AV$136+AV$146+AV$152)</f>
        <v>807.22647055391747</v>
      </c>
      <c r="AW153" s="159"/>
      <c r="AX153" s="10" t="s">
        <v>23</v>
      </c>
      <c r="AY153" s="916" t="s">
        <v>15</v>
      </c>
      <c r="AZ153" s="917"/>
      <c r="BA153" s="918"/>
      <c r="BB153" s="1">
        <v>0.17132166403937935</v>
      </c>
      <c r="BC153" s="50">
        <f>BB153*(BC$44+BC$94+BC$106+BC$136+BC$146+BC$152)</f>
        <v>807.94148534581586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808.92477998746858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862.70116279953288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862.8011077683143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862.8011077683143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862.8011077683143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903.52519100241398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904.18141804755624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952.94211205543672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983.11275800569456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983.71571419438203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1019.3538280075301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1018.7969824469466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579.25653922122001</v>
      </c>
      <c r="G154" s="215"/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592.16162574032296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582.29978994721591</v>
      </c>
      <c r="U154" s="215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592.84633469006667</v>
      </c>
      <c r="AB154" s="215"/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615.89376860540563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605.65699992385953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623.45806515799927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624.01030391004417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624.76974750750742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666.30371697235796</v>
      </c>
      <c r="BS154" s="10" t="s">
        <v>24</v>
      </c>
      <c r="BT154" s="914" t="s">
        <v>16</v>
      </c>
      <c r="BU154" s="915"/>
      <c r="BV154" s="915"/>
      <c r="BW154" s="116">
        <f>BW155+BW156+BW157+BW158</f>
        <v>0.10149999999999999</v>
      </c>
      <c r="BX154" s="11">
        <f>SUM(BX$155:BX$158)</f>
        <v>666.38090906049149</v>
      </c>
      <c r="BY154" s="40"/>
      <c r="BZ154" s="10" t="s">
        <v>24</v>
      </c>
      <c r="CA154" s="914" t="s">
        <v>16</v>
      </c>
      <c r="CB154" s="915"/>
      <c r="CC154" s="915"/>
      <c r="CD154" s="116">
        <f>CD155+CD156+CD157+CD158</f>
        <v>0.10149999999999999</v>
      </c>
      <c r="CE154" s="11">
        <f>SUM(CE$155:CE$158)</f>
        <v>666.38090906049149</v>
      </c>
      <c r="CF154" s="40"/>
      <c r="CG154" s="10" t="s">
        <v>24</v>
      </c>
      <c r="CH154" s="914" t="s">
        <v>16</v>
      </c>
      <c r="CI154" s="915"/>
      <c r="CJ154" s="915"/>
      <c r="CK154" s="116">
        <f>CK155+CK156+CK157+CK158</f>
        <v>0.10149999999999999</v>
      </c>
      <c r="CL154" s="11">
        <f>SUM(CL$155:CL$158)</f>
        <v>666.38090906049149</v>
      </c>
      <c r="CN154" s="10" t="s">
        <v>24</v>
      </c>
      <c r="CO154" s="914" t="s">
        <v>16</v>
      </c>
      <c r="CP154" s="915"/>
      <c r="CQ154" s="915"/>
      <c r="CR154" s="116">
        <f>CR155+CR156+CR157+CR158</f>
        <v>0.10149999999999999</v>
      </c>
      <c r="CS154" s="11">
        <f>SUM(CS$155:CS$158)</f>
        <v>697.8339882949258</v>
      </c>
      <c r="CU154" s="10" t="s">
        <v>24</v>
      </c>
      <c r="CV154" s="914" t="s">
        <v>16</v>
      </c>
      <c r="CW154" s="915"/>
      <c r="CX154" s="915"/>
      <c r="CY154" s="116">
        <f>CY155+CY156+CY157+CY158</f>
        <v>0.10149999999999999</v>
      </c>
      <c r="CZ154" s="11">
        <f>SUM(CZ$155:CZ$158)</f>
        <v>698.3408225710466</v>
      </c>
      <c r="DB154" s="10" t="s">
        <v>24</v>
      </c>
      <c r="DC154" s="914" t="s">
        <v>16</v>
      </c>
      <c r="DD154" s="915"/>
      <c r="DE154" s="915"/>
      <c r="DF154" s="116">
        <f>DF155+DF156+DF157+DF158</f>
        <v>0.10149999999999999</v>
      </c>
      <c r="DG154" s="11">
        <f>SUM(DG$155:DG$158)</f>
        <v>736.00094528859563</v>
      </c>
      <c r="DI154" s="10" t="s">
        <v>24</v>
      </c>
      <c r="DJ154" s="914" t="s">
        <v>16</v>
      </c>
      <c r="DK154" s="915"/>
      <c r="DL154" s="915"/>
      <c r="DM154" s="116">
        <f>DM155+DM156+DM157+DM158</f>
        <v>0.10149999999999999</v>
      </c>
      <c r="DN154" s="11">
        <f>SUM(DN$155:DN$158)</f>
        <v>759.30312037188696</v>
      </c>
      <c r="DO154" s="40"/>
      <c r="DP154" s="10" t="s">
        <v>24</v>
      </c>
      <c r="DQ154" s="914" t="s">
        <v>16</v>
      </c>
      <c r="DR154" s="915"/>
      <c r="DS154" s="915"/>
      <c r="DT154" s="116">
        <f>DT155+DT156+DT157+DT158</f>
        <v>0.10149999999999999</v>
      </c>
      <c r="DU154" s="11">
        <f>SUM(DU$155:DU$158)</f>
        <v>759.76881111975854</v>
      </c>
      <c r="DV154" s="40"/>
      <c r="DW154" s="10" t="s">
        <v>24</v>
      </c>
      <c r="DX154" s="914" t="s">
        <v>16</v>
      </c>
      <c r="DY154" s="915"/>
      <c r="DZ154" s="915"/>
      <c r="EA154" s="116">
        <f>EA155+EA156+EA157+EA158</f>
        <v>0.10149999999999999</v>
      </c>
      <c r="EB154" s="11">
        <f>SUM(EB$155:EB$158)</f>
        <v>787.29376265978851</v>
      </c>
      <c r="ED154" s="10" t="s">
        <v>24</v>
      </c>
      <c r="EE154" s="914" t="s">
        <v>16</v>
      </c>
      <c r="EF154" s="915"/>
      <c r="EG154" s="915"/>
      <c r="EH154" s="116">
        <f>EH155+EH156+EH157+EH158</f>
        <v>0.10149999999999999</v>
      </c>
      <c r="EI154" s="11">
        <f>SUM(EI$155:EI$158)</f>
        <v>786.86368526706497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">
        <f>'Eng Eletricista'!E155</f>
        <v>0.03</v>
      </c>
      <c r="F155" s="50">
        <f>E155*(F44+F94+F106+F136+F146+F152+F153)/(1-E154)</f>
        <v>171.20882932646893</v>
      </c>
      <c r="G155" s="215"/>
      <c r="H155" s="30" t="s">
        <v>88</v>
      </c>
      <c r="I155" s="916" t="s">
        <v>17</v>
      </c>
      <c r="J155" s="917"/>
      <c r="K155" s="918"/>
      <c r="L155" s="1">
        <v>0.03</v>
      </c>
      <c r="M155" s="50">
        <f>L155*(M44+M94+M106+M136+M146+M152+M153)/(1-L154)</f>
        <v>175.02314061290332</v>
      </c>
      <c r="O155" s="30" t="s">
        <v>88</v>
      </c>
      <c r="P155" s="916" t="s">
        <v>17</v>
      </c>
      <c r="Q155" s="917"/>
      <c r="R155" s="918"/>
      <c r="S155" s="1">
        <v>0.03</v>
      </c>
      <c r="T155" s="50">
        <f>S155*(T44+T94+T106+T136+T146+T152+T153)/(1-S154)</f>
        <v>172.10831229966976</v>
      </c>
      <c r="U155" s="215"/>
      <c r="V155" s="30" t="s">
        <v>88</v>
      </c>
      <c r="W155" s="916" t="s">
        <v>17</v>
      </c>
      <c r="X155" s="917"/>
      <c r="Y155" s="918"/>
      <c r="Z155" s="1">
        <v>0.03</v>
      </c>
      <c r="AA155" s="50">
        <f>Z155*(AA44+AA94+AA106+AA136+AA146+AA152+AA153)/(1-Z154)</f>
        <v>175.22551764238423</v>
      </c>
      <c r="AB155" s="215"/>
      <c r="AC155" s="30" t="s">
        <v>88</v>
      </c>
      <c r="AD155" s="916" t="s">
        <v>17</v>
      </c>
      <c r="AE155" s="917"/>
      <c r="AF155" s="918"/>
      <c r="AG155" s="1">
        <v>0.03</v>
      </c>
      <c r="AH155" s="50">
        <f>AG155*(AH44+AH94+AH106+AH136+AH146+AH152+AH153)/(1-AG154)</f>
        <v>182.03756707548936</v>
      </c>
      <c r="AJ155" s="30" t="s">
        <v>88</v>
      </c>
      <c r="AK155" s="916" t="s">
        <v>17</v>
      </c>
      <c r="AL155" s="917"/>
      <c r="AM155" s="918"/>
      <c r="AN155" s="1">
        <v>0.03</v>
      </c>
      <c r="AO155" s="50">
        <f>AN155*(AO44+AO94+AO106+AO136+AO146+AO152+AO153)/(1-AN154)</f>
        <v>179.01192115976141</v>
      </c>
      <c r="AQ155" s="30" t="s">
        <v>88</v>
      </c>
      <c r="AR155" s="916" t="s">
        <v>17</v>
      </c>
      <c r="AS155" s="917"/>
      <c r="AT155" s="918"/>
      <c r="AU155" s="1">
        <v>0.03</v>
      </c>
      <c r="AV155" s="50">
        <f>AU155*(AV44+AV94+AV106+AV136+AV146+AV152+AV153)/(1-AU154)</f>
        <v>184.27331975113279</v>
      </c>
      <c r="AW155" s="159"/>
      <c r="AX155" s="30" t="s">
        <v>88</v>
      </c>
      <c r="AY155" s="916" t="s">
        <v>17</v>
      </c>
      <c r="AZ155" s="917"/>
      <c r="BA155" s="918"/>
      <c r="BB155" s="1">
        <v>0.03</v>
      </c>
      <c r="BC155" s="50">
        <f>BB155*(BC44+BC94+BC106+BC136+BC146+BC152+BC153)/(1-BB154)</f>
        <v>184.43654302759924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184.66100911551942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196.93705920365261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196.95987459916006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196.95987459916006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196.95987459916006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206.25635122017511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206.40615445449654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217.53722520845187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224.42456759760205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224.56221018317987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232.69766384033159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232.57054736957588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">
        <f>'Eng Eletricista'!E156</f>
        <v>6.4999999999999997E-3</v>
      </c>
      <c r="F156" s="50">
        <f>E156*(F44+F94+F106+F136+F146+F152+F153)/(1-E154)</f>
        <v>37.095246354068273</v>
      </c>
      <c r="G156" s="215"/>
      <c r="H156" s="30" t="s">
        <v>89</v>
      </c>
      <c r="I156" s="916" t="s">
        <v>18</v>
      </c>
      <c r="J156" s="917"/>
      <c r="K156" s="918"/>
      <c r="L156" s="1">
        <v>6.4999999999999997E-3</v>
      </c>
      <c r="M156" s="50">
        <f>L156*(M44+M94+M106+M136+M146+M152+M153)/(1-L154)</f>
        <v>37.921680466129054</v>
      </c>
      <c r="O156" s="30" t="s">
        <v>89</v>
      </c>
      <c r="P156" s="916" t="s">
        <v>18</v>
      </c>
      <c r="Q156" s="917"/>
      <c r="R156" s="918"/>
      <c r="S156" s="1">
        <v>6.4999999999999997E-3</v>
      </c>
      <c r="T156" s="50">
        <f>S156*(T44+T94+T106+T136+T146+T152+T153)/(1-S154)</f>
        <v>37.290134331595112</v>
      </c>
      <c r="U156" s="215"/>
      <c r="V156" s="30" t="s">
        <v>89</v>
      </c>
      <c r="W156" s="916" t="s">
        <v>18</v>
      </c>
      <c r="X156" s="917"/>
      <c r="Y156" s="918"/>
      <c r="Z156" s="1">
        <v>6.4999999999999997E-3</v>
      </c>
      <c r="AA156" s="50">
        <f>Z156*(AA44+AA94+AA106+AA136+AA146+AA152+AA153)/(1-Z154)</f>
        <v>37.965528822516589</v>
      </c>
      <c r="AB156" s="215"/>
      <c r="AC156" s="30" t="s">
        <v>89</v>
      </c>
      <c r="AD156" s="916" t="s">
        <v>18</v>
      </c>
      <c r="AE156" s="917"/>
      <c r="AF156" s="918"/>
      <c r="AG156" s="1">
        <v>6.4999999999999997E-3</v>
      </c>
      <c r="AH156" s="50">
        <f>AG156*(AH44+AH94+AH106+AH136+AH146+AH152+AH153)/(1-AG154)</f>
        <v>39.441472866356023</v>
      </c>
      <c r="AJ156" s="30" t="s">
        <v>89</v>
      </c>
      <c r="AK156" s="916" t="s">
        <v>18</v>
      </c>
      <c r="AL156" s="917"/>
      <c r="AM156" s="918"/>
      <c r="AN156" s="1">
        <v>6.4999999999999997E-3</v>
      </c>
      <c r="AO156" s="50">
        <f>AN156*(AO44+AO94+AO106+AO136+AO146+AO152+AO153)/(1-AN154)</f>
        <v>38.785916251281641</v>
      </c>
      <c r="AQ156" s="30" t="s">
        <v>89</v>
      </c>
      <c r="AR156" s="916" t="s">
        <v>18</v>
      </c>
      <c r="AS156" s="917"/>
      <c r="AT156" s="918"/>
      <c r="AU156" s="1">
        <v>6.4999999999999997E-3</v>
      </c>
      <c r="AV156" s="50">
        <f>AU156*(AV44+AV94+AV106+AV136+AV146+AV152+AV153)/(1-AU154)</f>
        <v>39.925885946078765</v>
      </c>
      <c r="AW156" s="159"/>
      <c r="AX156" s="30" t="s">
        <v>89</v>
      </c>
      <c r="AY156" s="916" t="s">
        <v>18</v>
      </c>
      <c r="AZ156" s="917"/>
      <c r="BA156" s="918"/>
      <c r="BB156" s="1">
        <v>6.4999999999999997E-3</v>
      </c>
      <c r="BC156" s="50">
        <f>BB156*(BC44+BC94+BC106+BC136+BC146+BC152+BC153)/(1-BB154)</f>
        <v>39.961250989313172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40.009885308362541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42.669696160791396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42.67463949648468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42.67463949648468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42.67463949648468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44.688876097704608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44.721333465140916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47.133065461831244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48.625322979480437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48.655145539688981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50.417827165405178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50.390285263408096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">
        <f>'Eng Eletricista'!E157</f>
        <v>0.02</v>
      </c>
      <c r="F157" s="50">
        <f>E157*(F44+F94+F106+F136+F146+F152+F153)/(1-E154)</f>
        <v>114.13921955097932</v>
      </c>
      <c r="G157" s="215"/>
      <c r="H157" s="30" t="s">
        <v>90</v>
      </c>
      <c r="I157" s="919" t="s">
        <v>19</v>
      </c>
      <c r="J157" s="920"/>
      <c r="K157" s="921"/>
      <c r="L157" s="1">
        <v>0.02</v>
      </c>
      <c r="M157" s="50">
        <f>L157*(M44+M94+M106+M136+M146+M152+M153)/(1-L154)</f>
        <v>116.68209374193555</v>
      </c>
      <c r="O157" s="30" t="s">
        <v>90</v>
      </c>
      <c r="P157" s="919" t="s">
        <v>19</v>
      </c>
      <c r="Q157" s="920"/>
      <c r="R157" s="921"/>
      <c r="S157" s="1">
        <v>0.02</v>
      </c>
      <c r="T157" s="50">
        <f>S157*(T44+T94+T106+T136+T146+T152+T153)/(1-S154)</f>
        <v>114.73887486644651</v>
      </c>
      <c r="U157" s="215"/>
      <c r="V157" s="30" t="s">
        <v>90</v>
      </c>
      <c r="W157" s="919" t="s">
        <v>19</v>
      </c>
      <c r="X157" s="920"/>
      <c r="Y157" s="921"/>
      <c r="Z157" s="1">
        <v>0.02</v>
      </c>
      <c r="AA157" s="50">
        <f>Z157*(AA44+AA94+AA106+AA136+AA146+AA152+AA153)/(1-Z154)</f>
        <v>116.81701176158951</v>
      </c>
      <c r="AB157" s="215"/>
      <c r="AC157" s="30" t="s">
        <v>90</v>
      </c>
      <c r="AD157" s="919" t="s">
        <v>19</v>
      </c>
      <c r="AE157" s="920"/>
      <c r="AF157" s="921"/>
      <c r="AG157" s="1">
        <v>0.02</v>
      </c>
      <c r="AH157" s="50">
        <f>AG157*(AH44+AH94+AH106+AH136+AH146+AH152+AH153)/(1-AG154)</f>
        <v>121.35837805032625</v>
      </c>
      <c r="AJ157" s="30" t="s">
        <v>90</v>
      </c>
      <c r="AK157" s="919" t="s">
        <v>19</v>
      </c>
      <c r="AL157" s="920"/>
      <c r="AM157" s="921"/>
      <c r="AN157" s="1">
        <v>0.02</v>
      </c>
      <c r="AO157" s="50">
        <f>AN157*(AO44+AO94+AO106+AO136+AO146+AO152+AO153)/(1-AN154)</f>
        <v>119.34128077317429</v>
      </c>
      <c r="AQ157" s="30" t="s">
        <v>90</v>
      </c>
      <c r="AR157" s="919" t="s">
        <v>19</v>
      </c>
      <c r="AS157" s="920"/>
      <c r="AT157" s="921"/>
      <c r="AU157" s="1">
        <v>0.02</v>
      </c>
      <c r="AV157" s="50">
        <f>AU157*(AV44+AV94+AV106+AV136+AV146+AV152+AV153)/(1-AU154)</f>
        <v>122.84887983408852</v>
      </c>
      <c r="AW157" s="159"/>
      <c r="AX157" s="30" t="s">
        <v>90</v>
      </c>
      <c r="AY157" s="919" t="s">
        <v>19</v>
      </c>
      <c r="AZ157" s="920"/>
      <c r="BA157" s="921"/>
      <c r="BB157" s="1">
        <v>0.02</v>
      </c>
      <c r="BC157" s="50">
        <f>BB157*(BC44+BC94+BC106+BC136+BC146+BC152+BC153)/(1-BB154)</f>
        <v>122.95769535173285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123.1073394103463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131.29137280243506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131.3065830661067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131.3065830661067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131.3065830661067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137.50423414678343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137.60410296966435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145.0248168056346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149.61637839840137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149.70814012211994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155.13177589355439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155.04703157971724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">
        <f>'Eng Eletricista'!E158</f>
        <v>4.4999999999999998E-2</v>
      </c>
      <c r="F158" s="50">
        <f>E158*(F44+F94+F106+F136+F146+F152+F153)/(1-E154)</f>
        <v>256.81324398970344</v>
      </c>
      <c r="G158" s="215"/>
      <c r="H158" s="30" t="s">
        <v>825</v>
      </c>
      <c r="I158" s="919" t="s">
        <v>826</v>
      </c>
      <c r="J158" s="920"/>
      <c r="K158" s="921"/>
      <c r="L158" s="1">
        <v>4.4999999999999998E-2</v>
      </c>
      <c r="M158" s="50">
        <f>L158*(M44+M94+M106+M136+M146+M152+M153)/(1-L154)</f>
        <v>262.53471091935501</v>
      </c>
      <c r="O158" s="30" t="s">
        <v>825</v>
      </c>
      <c r="P158" s="919" t="s">
        <v>826</v>
      </c>
      <c r="Q158" s="920"/>
      <c r="R158" s="921"/>
      <c r="S158" s="1">
        <v>4.4999999999999998E-2</v>
      </c>
      <c r="T158" s="50">
        <f>S158*(T44+T94+T106+T136+T146+T152+T153)/(1-S154)</f>
        <v>258.16246844950462</v>
      </c>
      <c r="U158" s="215"/>
      <c r="V158" s="30" t="s">
        <v>825</v>
      </c>
      <c r="W158" s="919" t="s">
        <v>826</v>
      </c>
      <c r="X158" s="920"/>
      <c r="Y158" s="921"/>
      <c r="Z158" s="1">
        <v>4.4999999999999998E-2</v>
      </c>
      <c r="AA158" s="50">
        <f>Z158*(AA44+AA94+AA106+AA136+AA146+AA152+AA153)/(1-Z154)</f>
        <v>262.83827646357639</v>
      </c>
      <c r="AB158" s="215"/>
      <c r="AC158" s="30" t="s">
        <v>825</v>
      </c>
      <c r="AD158" s="919" t="s">
        <v>826</v>
      </c>
      <c r="AE158" s="920"/>
      <c r="AF158" s="921"/>
      <c r="AG158" s="1">
        <v>4.4999999999999998E-2</v>
      </c>
      <c r="AH158" s="50">
        <f>AG158*(AH44+AH94+AH106+AH136+AH146+AH152+AH153)/(1-AG154)</f>
        <v>273.05635061323403</v>
      </c>
      <c r="AJ158" s="30" t="s">
        <v>825</v>
      </c>
      <c r="AK158" s="919" t="s">
        <v>826</v>
      </c>
      <c r="AL158" s="920"/>
      <c r="AM158" s="921"/>
      <c r="AN158" s="1">
        <v>4.4999999999999998E-2</v>
      </c>
      <c r="AO158" s="50">
        <f>AN158*(AO44+AO94+AO106+AO136+AO146+AO152+AO153)/(1-AN154)</f>
        <v>268.51788173964212</v>
      </c>
      <c r="AQ158" s="30" t="s">
        <v>825</v>
      </c>
      <c r="AR158" s="919" t="s">
        <v>826</v>
      </c>
      <c r="AS158" s="920"/>
      <c r="AT158" s="921"/>
      <c r="AU158" s="1">
        <v>4.4999999999999998E-2</v>
      </c>
      <c r="AV158" s="50">
        <f>AU158*(AV44+AV94+AV106+AV136+AV146+AV152+AV153)/(1-AU154)</f>
        <v>276.40997962669917</v>
      </c>
      <c r="AW158" s="159"/>
      <c r="AX158" s="30" t="s">
        <v>825</v>
      </c>
      <c r="AY158" s="919" t="s">
        <v>826</v>
      </c>
      <c r="AZ158" s="920"/>
      <c r="BA158" s="921"/>
      <c r="BB158" s="1">
        <v>4.4999999999999998E-2</v>
      </c>
      <c r="BC158" s="50">
        <f>BB158*(BC44+BC94+BC106+BC136+BC146+BC152+BC153)/(1-BB154)</f>
        <v>276.65481454139888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276.99151367327914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295.40558880547889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295.43981189874006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295.43981189874006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295.43981189874006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309.3845268302627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309.6092316817448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326.30583781267785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336.63685139640307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336.84331527476985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349.04649576049735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348.85582105436379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1615.6449148905804</v>
      </c>
      <c r="G159" s="215"/>
      <c r="H159" s="922" t="s">
        <v>40</v>
      </c>
      <c r="I159" s="923"/>
      <c r="J159" s="923"/>
      <c r="K159" s="923"/>
      <c r="L159" s="924"/>
      <c r="M159" s="11">
        <f>M152+M153+M154</f>
        <v>1651.639394018677</v>
      </c>
      <c r="O159" s="922" t="s">
        <v>40</v>
      </c>
      <c r="P159" s="923"/>
      <c r="Q159" s="923"/>
      <c r="R159" s="923"/>
      <c r="S159" s="924"/>
      <c r="T159" s="11">
        <f>T152+T153+T154</f>
        <v>1624.1330582731357</v>
      </c>
      <c r="U159" s="215"/>
      <c r="V159" s="922" t="s">
        <v>40</v>
      </c>
      <c r="W159" s="923"/>
      <c r="X159" s="923"/>
      <c r="Y159" s="923"/>
      <c r="Z159" s="924"/>
      <c r="AA159" s="11">
        <f>AA152+AA153+AA154</f>
        <v>1653.5491636249399</v>
      </c>
      <c r="AB159" s="215"/>
      <c r="AC159" s="922" t="s">
        <v>40</v>
      </c>
      <c r="AD159" s="923"/>
      <c r="AE159" s="923"/>
      <c r="AF159" s="923"/>
      <c r="AG159" s="924"/>
      <c r="AH159" s="11">
        <f>AH152+AH153+AH154</f>
        <v>1717.8323730241059</v>
      </c>
      <c r="AJ159" s="922" t="s">
        <v>40</v>
      </c>
      <c r="AK159" s="923"/>
      <c r="AL159" s="923"/>
      <c r="AM159" s="923"/>
      <c r="AN159" s="924"/>
      <c r="AO159" s="11">
        <f>AO152+AO153+AO154</f>
        <v>1689.2802857442853</v>
      </c>
      <c r="AQ159" s="922" t="s">
        <v>40</v>
      </c>
      <c r="AR159" s="923"/>
      <c r="AS159" s="923"/>
      <c r="AT159" s="923"/>
      <c r="AU159" s="924"/>
      <c r="AV159" s="11">
        <f>AV152+AV153+AV154</f>
        <v>1738.9304814310528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1740.4707691466588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1742.5889863842879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1858.4342846545921</v>
      </c>
      <c r="BS159" s="922" t="s">
        <v>40</v>
      </c>
      <c r="BT159" s="923"/>
      <c r="BU159" s="923"/>
      <c r="BV159" s="923"/>
      <c r="BW159" s="924"/>
      <c r="BX159" s="11">
        <f>BX$152+BX$153+BX$154</f>
        <v>1858.6495865048405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1858.6495865048405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1858.6495865048405</v>
      </c>
      <c r="CN159" s="922" t="s">
        <v>40</v>
      </c>
      <c r="CO159" s="923"/>
      <c r="CP159" s="923"/>
      <c r="CQ159" s="923"/>
      <c r="CR159" s="924"/>
      <c r="CS159" s="11">
        <f>CS$152+CS$153+CS$154</f>
        <v>1946.3775689823194</v>
      </c>
      <c r="CU159" s="922" t="s">
        <v>40</v>
      </c>
      <c r="CV159" s="923"/>
      <c r="CW159" s="923"/>
      <c r="CX159" s="923"/>
      <c r="CY159" s="924"/>
      <c r="CZ159" s="11">
        <f>CZ$152+CZ$153+CZ$154</f>
        <v>1947.7912158994657</v>
      </c>
      <c r="DB159" s="922" t="s">
        <v>40</v>
      </c>
      <c r="DC159" s="923"/>
      <c r="DD159" s="923"/>
      <c r="DE159" s="923"/>
      <c r="DF159" s="924"/>
      <c r="DG159" s="11">
        <f>DG$152+DG$153+DG$154</f>
        <v>2052.831697349302</v>
      </c>
      <c r="DI159" s="922" t="s">
        <v>40</v>
      </c>
      <c r="DJ159" s="923"/>
      <c r="DK159" s="923"/>
      <c r="DL159" s="923"/>
      <c r="DM159" s="924"/>
      <c r="DN159" s="11">
        <f>DN$152+DN$153+DN$154</f>
        <v>2117.8254231513893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2119.1243137771589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2195.8960806493074</v>
      </c>
      <c r="ED159" s="922" t="s">
        <v>40</v>
      </c>
      <c r="EE159" s="923"/>
      <c r="EF159" s="923"/>
      <c r="EG159" s="923"/>
      <c r="EH159" s="924"/>
      <c r="EI159" s="11">
        <f>EI$152+EI$153+EI$154</f>
        <v>2194.6965217224506</v>
      </c>
    </row>
    <row r="160" spans="1:139" x14ac:dyDescent="0.2">
      <c r="A160" s="225"/>
      <c r="B160" s="225"/>
      <c r="C160" s="41"/>
      <c r="D160" s="41"/>
      <c r="E160" s="41"/>
      <c r="F160" s="22"/>
      <c r="G160" s="215"/>
      <c r="H160" s="225"/>
      <c r="I160" s="225"/>
      <c r="J160" s="41"/>
      <c r="K160" s="41"/>
      <c r="L160" s="41"/>
      <c r="M160" s="22"/>
      <c r="O160" s="225"/>
      <c r="P160" s="225"/>
      <c r="Q160" s="41"/>
      <c r="R160" s="41"/>
      <c r="S160" s="41"/>
      <c r="T160" s="22"/>
      <c r="U160" s="215"/>
      <c r="V160" s="225"/>
      <c r="W160" s="225"/>
      <c r="X160" s="41"/>
      <c r="Y160" s="41"/>
      <c r="Z160" s="41"/>
      <c r="AA160" s="22"/>
      <c r="AB160" s="215"/>
      <c r="AC160" s="225"/>
      <c r="AD160" s="225"/>
      <c r="AE160" s="41"/>
      <c r="AF160" s="41"/>
      <c r="AG160" s="41"/>
      <c r="AH160" s="22"/>
      <c r="AJ160" s="225"/>
      <c r="AK160" s="225"/>
      <c r="AL160" s="41"/>
      <c r="AM160" s="41"/>
      <c r="AN160" s="41"/>
      <c r="AO160" s="22"/>
      <c r="AQ160" s="225"/>
      <c r="AR160" s="225"/>
      <c r="AS160" s="41"/>
      <c r="AT160" s="41"/>
      <c r="AU160" s="41"/>
      <c r="AV160" s="22"/>
      <c r="AW160" s="159"/>
      <c r="AX160" s="225"/>
      <c r="AY160" s="225"/>
      <c r="AZ160" s="41"/>
      <c r="BA160" s="41"/>
      <c r="BB160" s="41"/>
      <c r="BC160" s="22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25"/>
      <c r="B161" s="225"/>
      <c r="C161" s="41"/>
      <c r="D161" s="41"/>
      <c r="E161" s="41"/>
      <c r="F161" s="22"/>
      <c r="G161" s="215"/>
      <c r="H161" s="225"/>
      <c r="I161" s="225"/>
      <c r="J161" s="41"/>
      <c r="K161" s="41"/>
      <c r="L161" s="41"/>
      <c r="M161" s="22"/>
      <c r="O161" s="225"/>
      <c r="P161" s="225"/>
      <c r="Q161" s="41"/>
      <c r="R161" s="41"/>
      <c r="S161" s="41"/>
      <c r="T161" s="22"/>
      <c r="U161" s="215"/>
      <c r="V161" s="225"/>
      <c r="W161" s="225"/>
      <c r="X161" s="41"/>
      <c r="Y161" s="41"/>
      <c r="Z161" s="41"/>
      <c r="AA161" s="22"/>
      <c r="AB161" s="215"/>
      <c r="AC161" s="225"/>
      <c r="AD161" s="225"/>
      <c r="AE161" s="41"/>
      <c r="AF161" s="41"/>
      <c r="AG161" s="41"/>
      <c r="AH161" s="22"/>
      <c r="AJ161" s="225"/>
      <c r="AK161" s="225"/>
      <c r="AL161" s="41"/>
      <c r="AM161" s="41"/>
      <c r="AN161" s="41"/>
      <c r="AO161" s="22"/>
      <c r="AQ161" s="225"/>
      <c r="AR161" s="225"/>
      <c r="AS161" s="41"/>
      <c r="AT161" s="41"/>
      <c r="AU161" s="41"/>
      <c r="AV161" s="22"/>
      <c r="AW161" s="159"/>
      <c r="AX161" s="225"/>
      <c r="AY161" s="225"/>
      <c r="AZ161" s="41"/>
      <c r="BA161" s="41"/>
      <c r="BB161" s="41"/>
      <c r="BC161" s="22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25"/>
      <c r="B162" s="225"/>
      <c r="C162" s="41"/>
      <c r="D162" s="41"/>
      <c r="E162" s="41"/>
      <c r="F162" s="22"/>
      <c r="G162" s="215"/>
      <c r="H162" s="225"/>
      <c r="I162" s="225"/>
      <c r="J162" s="41"/>
      <c r="K162" s="41"/>
      <c r="L162" s="41"/>
      <c r="M162" s="22"/>
      <c r="O162" s="225"/>
      <c r="P162" s="225"/>
      <c r="Q162" s="41"/>
      <c r="R162" s="41"/>
      <c r="S162" s="41"/>
      <c r="T162" s="22"/>
      <c r="U162" s="215"/>
      <c r="V162" s="225"/>
      <c r="W162" s="225"/>
      <c r="X162" s="41"/>
      <c r="Y162" s="41"/>
      <c r="Z162" s="41"/>
      <c r="AA162" s="22"/>
      <c r="AB162" s="215"/>
      <c r="AC162" s="225"/>
      <c r="AD162" s="225"/>
      <c r="AE162" s="41"/>
      <c r="AF162" s="41"/>
      <c r="AG162" s="41"/>
      <c r="AH162" s="22"/>
      <c r="AJ162" s="225"/>
      <c r="AK162" s="225"/>
      <c r="AL162" s="41"/>
      <c r="AM162" s="41"/>
      <c r="AN162" s="41"/>
      <c r="AO162" s="22"/>
      <c r="AQ162" s="225"/>
      <c r="AR162" s="225"/>
      <c r="AS162" s="41"/>
      <c r="AT162" s="41"/>
      <c r="AU162" s="41"/>
      <c r="AV162" s="22"/>
      <c r="AW162" s="159"/>
      <c r="AX162" s="225"/>
      <c r="AY162" s="225"/>
      <c r="AZ162" s="41"/>
      <c r="BA162" s="41"/>
      <c r="BB162" s="41"/>
      <c r="BC162" s="22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25"/>
      <c r="B163" s="225"/>
      <c r="C163" s="41"/>
      <c r="D163" s="41"/>
      <c r="E163" s="41"/>
      <c r="F163" s="22"/>
      <c r="G163" s="215"/>
      <c r="H163" s="225"/>
      <c r="I163" s="225"/>
      <c r="J163" s="41"/>
      <c r="K163" s="41"/>
      <c r="L163" s="41"/>
      <c r="M163" s="22"/>
      <c r="O163" s="225"/>
      <c r="P163" s="225"/>
      <c r="Q163" s="41"/>
      <c r="R163" s="41"/>
      <c r="S163" s="41"/>
      <c r="T163" s="22"/>
      <c r="U163" s="215"/>
      <c r="V163" s="225"/>
      <c r="W163" s="225"/>
      <c r="X163" s="41"/>
      <c r="Y163" s="41"/>
      <c r="Z163" s="41"/>
      <c r="AA163" s="22"/>
      <c r="AB163" s="215"/>
      <c r="AC163" s="225"/>
      <c r="AD163" s="225"/>
      <c r="AE163" s="41"/>
      <c r="AF163" s="41"/>
      <c r="AG163" s="41"/>
      <c r="AH163" s="22"/>
      <c r="AJ163" s="225"/>
      <c r="AK163" s="225"/>
      <c r="AL163" s="41"/>
      <c r="AM163" s="41"/>
      <c r="AN163" s="41"/>
      <c r="AO163" s="22"/>
      <c r="AQ163" s="225"/>
      <c r="AR163" s="225"/>
      <c r="AS163" s="41"/>
      <c r="AT163" s="41"/>
      <c r="AU163" s="41"/>
      <c r="AV163" s="22"/>
      <c r="AW163" s="159"/>
      <c r="AX163" s="225"/>
      <c r="AY163" s="225"/>
      <c r="AZ163" s="41"/>
      <c r="BA163" s="41"/>
      <c r="BB163" s="41"/>
      <c r="BC163" s="22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G164" s="21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215"/>
      <c r="V164" s="925" t="s">
        <v>117</v>
      </c>
      <c r="W164" s="925"/>
      <c r="X164" s="925"/>
      <c r="Y164" s="925"/>
      <c r="Z164" s="925"/>
      <c r="AA164" s="925"/>
      <c r="AB164" s="21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G165" s="215"/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215"/>
      <c r="V165" s="914" t="s">
        <v>56</v>
      </c>
      <c r="W165" s="915"/>
      <c r="X165" s="915"/>
      <c r="Y165" s="915"/>
      <c r="Z165" s="926"/>
      <c r="AA165" s="11" t="s">
        <v>8</v>
      </c>
      <c r="AB165" s="215"/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2205.06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2259.3044759999998</v>
      </c>
      <c r="O166" s="10" t="s">
        <v>22</v>
      </c>
      <c r="P166" s="927" t="s">
        <v>45</v>
      </c>
      <c r="Q166" s="928"/>
      <c r="R166" s="928"/>
      <c r="S166" s="929"/>
      <c r="T166" s="50">
        <f>T44</f>
        <v>2259.3044759999998</v>
      </c>
      <c r="U166" s="361" t="s">
        <v>827</v>
      </c>
      <c r="V166" s="10" t="s">
        <v>22</v>
      </c>
      <c r="W166" s="927" t="s">
        <v>45</v>
      </c>
      <c r="X166" s="928"/>
      <c r="Y166" s="928"/>
      <c r="Z166" s="929"/>
      <c r="AA166" s="50">
        <f>AA44</f>
        <v>2259.3044759999998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2345.1999999999998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2345.1999999999998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2431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2431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2431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2582.58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2582.58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2582.58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2582.58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2734.16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2734.16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2860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2970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2970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3085.83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3085.83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1563.9568869679999</v>
      </c>
      <c r="G167" s="362">
        <f>(F167+F168+F169-F84)/F166</f>
        <v>0.49621189851139325</v>
      </c>
      <c r="H167" s="10" t="s">
        <v>23</v>
      </c>
      <c r="I167" s="927" t="s">
        <v>91</v>
      </c>
      <c r="J167" s="928"/>
      <c r="K167" s="928"/>
      <c r="L167" s="929"/>
      <c r="M167" s="50">
        <f>M94</f>
        <v>1595.9256237874126</v>
      </c>
      <c r="O167" s="10" t="s">
        <v>23</v>
      </c>
      <c r="P167" s="927" t="s">
        <v>91</v>
      </c>
      <c r="Q167" s="928"/>
      <c r="R167" s="928"/>
      <c r="S167" s="929"/>
      <c r="T167" s="50">
        <f>T94</f>
        <v>1595.9256237874126</v>
      </c>
      <c r="U167" s="362">
        <f>(T167+T168+T169-T84)/T166</f>
        <v>0.46538178740028213</v>
      </c>
      <c r="V167" s="10" t="s">
        <v>23</v>
      </c>
      <c r="W167" s="927" t="s">
        <v>91</v>
      </c>
      <c r="X167" s="928"/>
      <c r="Y167" s="928"/>
      <c r="Z167" s="929"/>
      <c r="AA167" s="50">
        <f>AA94</f>
        <v>1595.9256237874126</v>
      </c>
      <c r="AB167" s="362">
        <f>(AA167+AA168+AA169-AA84)/AA166</f>
        <v>0.4962118985113933</v>
      </c>
      <c r="AC167" s="10" t="s">
        <v>23</v>
      </c>
      <c r="AD167" s="927" t="s">
        <v>91</v>
      </c>
      <c r="AE167" s="928"/>
      <c r="AF167" s="928"/>
      <c r="AG167" s="929"/>
      <c r="AH167" s="50">
        <f>AH94</f>
        <v>1664.9990758933332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1664.9990758933332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1699.7666201333332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1699.7666201333332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1699.7666201333332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1832.4230816239997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1832.4230816239997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1832.4230816239997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1832.4230816239997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1893.8457431146667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1893.8457431146667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2026.4031413333332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2070.9769160000001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2070.9769160000001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2142.4321007239996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2142.4321007239996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148.15308126666665</v>
      </c>
      <c r="G168" s="215"/>
      <c r="H168" s="10" t="s">
        <v>24</v>
      </c>
      <c r="I168" s="927" t="s">
        <v>92</v>
      </c>
      <c r="J168" s="928"/>
      <c r="K168" s="928"/>
      <c r="L168" s="929"/>
      <c r="M168" s="50">
        <f>M106</f>
        <v>151.79764706582665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96.514725842582664</v>
      </c>
      <c r="U168" s="215"/>
      <c r="V168" s="10" t="s">
        <v>24</v>
      </c>
      <c r="W168" s="927" t="s">
        <v>92</v>
      </c>
      <c r="X168" s="928"/>
      <c r="Y168" s="928"/>
      <c r="Z168" s="929"/>
      <c r="AA168" s="50">
        <f>AA106</f>
        <v>151.79764706582665</v>
      </c>
      <c r="AB168" s="215"/>
      <c r="AC168" s="10" t="s">
        <v>24</v>
      </c>
      <c r="AD168" s="927" t="s">
        <v>92</v>
      </c>
      <c r="AE168" s="928"/>
      <c r="AF168" s="928"/>
      <c r="AG168" s="929"/>
      <c r="AH168" s="50">
        <f>AH106</f>
        <v>157.56877644444444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100.18407764444444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103.84934877777778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103.84934877777778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103.84934877777778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110.32466111333332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110.32466111333332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110.32466111333332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110.32466111333332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116.79997344888886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116.79997344888886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122.17570444444445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130.24390499999998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130.24390499999998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135.32341729499998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132.28576053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52.498040696866205</v>
      </c>
      <c r="G169" s="215"/>
      <c r="H169" s="10" t="s">
        <v>25</v>
      </c>
      <c r="I169" s="927" t="s">
        <v>93</v>
      </c>
      <c r="J169" s="928"/>
      <c r="K169" s="928"/>
      <c r="L169" s="929"/>
      <c r="M169" s="50">
        <f>M136</f>
        <v>53.78949249800911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39.417805692342448</v>
      </c>
      <c r="U169" s="215"/>
      <c r="V169" s="10" t="s">
        <v>25</v>
      </c>
      <c r="W169" s="927" t="s">
        <v>93</v>
      </c>
      <c r="X169" s="928"/>
      <c r="Y169" s="928"/>
      <c r="Z169" s="929"/>
      <c r="AA169" s="50">
        <f>AA136</f>
        <v>53.78949249800911</v>
      </c>
      <c r="AB169" s="215"/>
      <c r="AC169" s="10" t="s">
        <v>25</v>
      </c>
      <c r="AD169" s="927" t="s">
        <v>93</v>
      </c>
      <c r="AE169" s="928"/>
      <c r="AF169" s="928"/>
      <c r="AG169" s="929"/>
      <c r="AH169" s="50">
        <f>AH136</f>
        <v>55.834492051141744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40.916414273363969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42.413356258974851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42.926567370085962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42.413356258974851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45.057953766887401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45.603165100220735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45.603165100220735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45.603165100220735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48.279762830355509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48.279762830355509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50.501843964807016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52.444222578838058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52.444222578838058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54.489547259412731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54.489547259412731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121.64805372685184</v>
      </c>
      <c r="G170" s="215"/>
      <c r="H170" s="10" t="s">
        <v>32</v>
      </c>
      <c r="I170" s="927" t="s">
        <v>120</v>
      </c>
      <c r="J170" s="928"/>
      <c r="K170" s="928"/>
      <c r="L170" s="929"/>
      <c r="M170" s="50">
        <f>M146</f>
        <v>121.64805372685184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121.64805372685184</v>
      </c>
      <c r="U170" s="215"/>
      <c r="V170" s="10" t="s">
        <v>32</v>
      </c>
      <c r="W170" s="927" t="s">
        <v>120</v>
      </c>
      <c r="X170" s="928"/>
      <c r="Y170" s="928"/>
      <c r="Z170" s="929"/>
      <c r="AA170" s="50">
        <f>AA146</f>
        <v>126.48418510328705</v>
      </c>
      <c r="AB170" s="215"/>
      <c r="AC170" s="10" t="s">
        <v>32</v>
      </c>
      <c r="AD170" s="927" t="s">
        <v>120</v>
      </c>
      <c r="AE170" s="928"/>
      <c r="AF170" s="928"/>
      <c r="AG170" s="929"/>
      <c r="AH170" s="50">
        <f>AH146</f>
        <v>126.48418510328705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126.48418510328705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126.48418510328705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135.74865896294074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135.74865896294074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135.74865896294074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142.61764875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142.61764875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142.61764875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4091.3160626583845</v>
      </c>
      <c r="G171" s="215"/>
      <c r="H171" s="922" t="s">
        <v>119</v>
      </c>
      <c r="I171" s="923"/>
      <c r="J171" s="923"/>
      <c r="K171" s="923"/>
      <c r="L171" s="924"/>
      <c r="M171" s="11">
        <f>SUM(M166:M170)</f>
        <v>4182.4652930781003</v>
      </c>
      <c r="O171" s="922" t="s">
        <v>119</v>
      </c>
      <c r="P171" s="923"/>
      <c r="Q171" s="923"/>
      <c r="R171" s="923"/>
      <c r="S171" s="924"/>
      <c r="T171" s="11">
        <f>SUM(T166:T170)</f>
        <v>4112.8106850491895</v>
      </c>
      <c r="U171" s="215"/>
      <c r="V171" s="922" t="s">
        <v>119</v>
      </c>
      <c r="W171" s="923"/>
      <c r="X171" s="923"/>
      <c r="Y171" s="923"/>
      <c r="Z171" s="924"/>
      <c r="AA171" s="11">
        <f>SUM(AA166:AA170)</f>
        <v>4187.3014244545357</v>
      </c>
      <c r="AB171" s="215"/>
      <c r="AC171" s="922" t="s">
        <v>119</v>
      </c>
      <c r="AD171" s="923"/>
      <c r="AE171" s="923"/>
      <c r="AF171" s="923"/>
      <c r="AG171" s="924"/>
      <c r="AH171" s="11">
        <f>SUM(AH166:AH170)</f>
        <v>4350.086529492206</v>
      </c>
      <c r="AJ171" s="922" t="s">
        <v>119</v>
      </c>
      <c r="AK171" s="923"/>
      <c r="AL171" s="923"/>
      <c r="AM171" s="923"/>
      <c r="AN171" s="924"/>
      <c r="AO171" s="11">
        <f>SUM(AO166:AO170)</f>
        <v>4277.783752914429</v>
      </c>
      <c r="AQ171" s="922" t="s">
        <v>119</v>
      </c>
      <c r="AR171" s="923"/>
      <c r="AS171" s="923"/>
      <c r="AT171" s="923"/>
      <c r="AU171" s="924"/>
      <c r="AV171" s="11">
        <f>SUM(AV166:AV170)</f>
        <v>4403.513510273373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4407.4139984399835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4412.7779841330266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4706.1343554671612</v>
      </c>
      <c r="BS171" s="922" t="s">
        <v>119</v>
      </c>
      <c r="BT171" s="923"/>
      <c r="BU171" s="923"/>
      <c r="BV171" s="923"/>
      <c r="BW171" s="924"/>
      <c r="BX171" s="11">
        <f>SUM(BX$166:BX$170)</f>
        <v>4706.6795668004943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4706.6795668004943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4706.6795668004943</v>
      </c>
      <c r="CN171" s="922" t="s">
        <v>119</v>
      </c>
      <c r="CO171" s="923"/>
      <c r="CP171" s="923"/>
      <c r="CQ171" s="923"/>
      <c r="CR171" s="924"/>
      <c r="CS171" s="11">
        <f>SUM(CS$166:CS$170)</f>
        <v>4928.8341383568513</v>
      </c>
      <c r="CU171" s="922" t="s">
        <v>119</v>
      </c>
      <c r="CV171" s="923"/>
      <c r="CW171" s="923"/>
      <c r="CX171" s="923"/>
      <c r="CY171" s="924"/>
      <c r="CZ171" s="11">
        <f>SUM(CZ$166:CZ$170)</f>
        <v>4932.4139325837523</v>
      </c>
      <c r="DB171" s="922" t="s">
        <v>119</v>
      </c>
      <c r="DC171" s="923"/>
      <c r="DD171" s="923"/>
      <c r="DE171" s="923"/>
      <c r="DF171" s="924"/>
      <c r="DG171" s="11">
        <f>SUM(DG$166:DG$170)</f>
        <v>5198.4091429324271</v>
      </c>
      <c r="DI171" s="922" t="s">
        <v>119</v>
      </c>
      <c r="DJ171" s="923"/>
      <c r="DK171" s="923"/>
      <c r="DL171" s="923"/>
      <c r="DM171" s="924"/>
      <c r="DN171" s="11">
        <f>SUM(DN$166:DN$170)</f>
        <v>5362.9934967686795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5366.2826923288376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5560.6927140284115</v>
      </c>
      <c r="ED171" s="922" t="s">
        <v>119</v>
      </c>
      <c r="EE171" s="923"/>
      <c r="EF171" s="923"/>
      <c r="EG171" s="923"/>
      <c r="EH171" s="924"/>
      <c r="EI171" s="11">
        <f>SUM(EI$166:EI$170)</f>
        <v>5557.6550572634114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1615.6449148905804</v>
      </c>
      <c r="G172" s="215"/>
      <c r="H172" s="10" t="s">
        <v>33</v>
      </c>
      <c r="I172" s="927" t="s">
        <v>121</v>
      </c>
      <c r="J172" s="928"/>
      <c r="K172" s="928"/>
      <c r="L172" s="929"/>
      <c r="M172" s="50">
        <f>M159</f>
        <v>1651.639394018677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1624.1330582731357</v>
      </c>
      <c r="U172" s="215"/>
      <c r="V172" s="10" t="s">
        <v>33</v>
      </c>
      <c r="W172" s="927" t="s">
        <v>121</v>
      </c>
      <c r="X172" s="928"/>
      <c r="Y172" s="928"/>
      <c r="Z172" s="929"/>
      <c r="AA172" s="50">
        <f>AA159</f>
        <v>1653.5491636249399</v>
      </c>
      <c r="AB172" s="215"/>
      <c r="AC172" s="10" t="s">
        <v>33</v>
      </c>
      <c r="AD172" s="927" t="s">
        <v>121</v>
      </c>
      <c r="AE172" s="928"/>
      <c r="AF172" s="928"/>
      <c r="AG172" s="929"/>
      <c r="AH172" s="50">
        <f>AH159</f>
        <v>1717.8323730241059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1689.2802857442853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1738.9304814310528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1740.4707691466588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1742.5889863842879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1858.4342846545921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1858.6495865048405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1858.6495865048405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1858.6495865048405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1946.3775689823194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1947.7912158994657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2052.831697349302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2117.8254231513893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2119.1243137771589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2195.8960806493074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2194.6965217224506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5706.9609775489644</v>
      </c>
      <c r="G173" s="223"/>
      <c r="H173" s="922" t="s">
        <v>118</v>
      </c>
      <c r="I173" s="923"/>
      <c r="J173" s="923"/>
      <c r="K173" s="923"/>
      <c r="L173" s="924"/>
      <c r="M173" s="11">
        <f>SUM(M171:M172)</f>
        <v>5834.1046870967775</v>
      </c>
      <c r="O173" s="922" t="s">
        <v>118</v>
      </c>
      <c r="P173" s="923"/>
      <c r="Q173" s="923"/>
      <c r="R173" s="923"/>
      <c r="S173" s="924"/>
      <c r="T173" s="11">
        <f>SUM(T171:T172)</f>
        <v>5736.9437433223247</v>
      </c>
      <c r="U173" s="223"/>
      <c r="V173" s="922" t="s">
        <v>118</v>
      </c>
      <c r="W173" s="923"/>
      <c r="X173" s="923"/>
      <c r="Y173" s="923"/>
      <c r="Z173" s="924"/>
      <c r="AA173" s="11">
        <f>SUM(AA171:AA172)</f>
        <v>5840.8505880794755</v>
      </c>
      <c r="AB173" s="223"/>
      <c r="AC173" s="922" t="s">
        <v>118</v>
      </c>
      <c r="AD173" s="923"/>
      <c r="AE173" s="923"/>
      <c r="AF173" s="923"/>
      <c r="AG173" s="924"/>
      <c r="AH173" s="11">
        <f>SUM(AH171:AH172)</f>
        <v>6067.9189025163123</v>
      </c>
      <c r="AJ173" s="922" t="s">
        <v>118</v>
      </c>
      <c r="AK173" s="923"/>
      <c r="AL173" s="923"/>
      <c r="AM173" s="923"/>
      <c r="AN173" s="924"/>
      <c r="AO173" s="11">
        <f>SUM(AO171:AO172)</f>
        <v>5967.0640386587147</v>
      </c>
      <c r="AQ173" s="922" t="s">
        <v>118</v>
      </c>
      <c r="AR173" s="923"/>
      <c r="AS173" s="923"/>
      <c r="AT173" s="923"/>
      <c r="AU173" s="924"/>
      <c r="AV173" s="11">
        <f>SUM(AV171:AV172)</f>
        <v>6142.4439917044256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6147.8847675866418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6155.3669705173143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6564.5686401217536</v>
      </c>
      <c r="BS173" s="922" t="s">
        <v>118</v>
      </c>
      <c r="BT173" s="923"/>
      <c r="BU173" s="923"/>
      <c r="BV173" s="923"/>
      <c r="BW173" s="924"/>
      <c r="BX173" s="11">
        <f>SUM(BX$171:BX$172)</f>
        <v>6565.3291533053343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6565.3291533053343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6565.3291533053343</v>
      </c>
      <c r="CN173" s="922" t="s">
        <v>118</v>
      </c>
      <c r="CO173" s="923"/>
      <c r="CP173" s="923"/>
      <c r="CQ173" s="923"/>
      <c r="CR173" s="924"/>
      <c r="CS173" s="11">
        <f>SUM(CS$171:CS$172)</f>
        <v>6875.211707339171</v>
      </c>
      <c r="CU173" s="922" t="s">
        <v>118</v>
      </c>
      <c r="CV173" s="923"/>
      <c r="CW173" s="923"/>
      <c r="CX173" s="923"/>
      <c r="CY173" s="924"/>
      <c r="CZ173" s="11">
        <f>SUM(CZ$171:CZ$172)</f>
        <v>6880.2051484832182</v>
      </c>
      <c r="DB173" s="922" t="s">
        <v>118</v>
      </c>
      <c r="DC173" s="923"/>
      <c r="DD173" s="923"/>
      <c r="DE173" s="923"/>
      <c r="DF173" s="924"/>
      <c r="DG173" s="11">
        <f>SUM(DG$171:DG$172)</f>
        <v>7251.2408402817291</v>
      </c>
      <c r="DI173" s="922" t="s">
        <v>118</v>
      </c>
      <c r="DJ173" s="923"/>
      <c r="DK173" s="923"/>
      <c r="DL173" s="923"/>
      <c r="DM173" s="924"/>
      <c r="DN173" s="11">
        <f>SUM(DN$171:DN$172)</f>
        <v>7480.8189199200688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7485.4070061059965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7756.5887946777184</v>
      </c>
      <c r="ED173" s="922" t="s">
        <v>118</v>
      </c>
      <c r="EE173" s="923"/>
      <c r="EF173" s="923"/>
      <c r="EG173" s="923"/>
      <c r="EH173" s="924"/>
      <c r="EI173" s="11">
        <f>SUM(EI$171:EI$172)</f>
        <v>7752.351578985862</v>
      </c>
    </row>
    <row r="174" spans="1:139" ht="15" x14ac:dyDescent="0.2">
      <c r="A174" s="930" t="s">
        <v>125</v>
      </c>
      <c r="B174" s="1098"/>
      <c r="C174" s="1098"/>
      <c r="D174" s="1098"/>
      <c r="E174" s="1098"/>
      <c r="F174" s="11">
        <f>F173/F44</f>
        <v>2.5881204944758713</v>
      </c>
      <c r="G174" s="226"/>
      <c r="H174" s="930" t="s">
        <v>125</v>
      </c>
      <c r="I174" s="1098"/>
      <c r="J174" s="1098"/>
      <c r="K174" s="1098"/>
      <c r="L174" s="1098"/>
      <c r="M174" s="11">
        <f>M173/M44</f>
        <v>2.5822569507877069</v>
      </c>
      <c r="O174" s="930" t="s">
        <v>125</v>
      </c>
      <c r="P174" s="1098"/>
      <c r="Q174" s="1098"/>
      <c r="R174" s="1098"/>
      <c r="S174" s="1098"/>
      <c r="T174" s="11">
        <f>T173/T44</f>
        <v>2.5392521478465504</v>
      </c>
      <c r="U174" s="226"/>
      <c r="V174" s="930" t="s">
        <v>125</v>
      </c>
      <c r="W174" s="1098"/>
      <c r="X174" s="1098"/>
      <c r="Y174" s="1098"/>
      <c r="Z174" s="1098"/>
      <c r="AA174" s="11">
        <f>AA173/AA44</f>
        <v>2.5852427816282857</v>
      </c>
      <c r="AB174" s="226"/>
      <c r="AC174" s="930" t="s">
        <v>125</v>
      </c>
      <c r="AD174" s="1098"/>
      <c r="AE174" s="1098"/>
      <c r="AF174" s="1098"/>
      <c r="AG174" s="1098"/>
      <c r="AH174" s="11">
        <f>AH173/AH44</f>
        <v>2.587378007213164</v>
      </c>
      <c r="AJ174" s="930" t="s">
        <v>125</v>
      </c>
      <c r="AK174" s="1098"/>
      <c r="AL174" s="1098"/>
      <c r="AM174" s="1098"/>
      <c r="AN174" s="1098"/>
      <c r="AO174" s="11">
        <f>AO173/AO44</f>
        <v>2.5443732042720089</v>
      </c>
      <c r="AQ174" s="930" t="s">
        <v>125</v>
      </c>
      <c r="AR174" s="1098"/>
      <c r="AS174" s="1098"/>
      <c r="AT174" s="1098"/>
      <c r="AU174" s="1098"/>
      <c r="AV174" s="11">
        <f>AV173/AV44</f>
        <v>2.5267149287142843</v>
      </c>
      <c r="AW174" s="175"/>
      <c r="AX174" s="930" t="s">
        <v>125</v>
      </c>
      <c r="AY174" s="1098"/>
      <c r="AZ174" s="1098"/>
      <c r="BA174" s="1098"/>
      <c r="BB174" s="1098"/>
      <c r="BC174" s="11">
        <f>BC173/BC44</f>
        <v>2.5289530101137974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2.5320308393736379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2.5418645850745198</v>
      </c>
      <c r="BS174" s="930" t="s">
        <v>125</v>
      </c>
      <c r="BT174" s="1098"/>
      <c r="BU174" s="1098"/>
      <c r="BV174" s="1098"/>
      <c r="BW174" s="1098"/>
      <c r="BX174" s="11">
        <f>BX$173/BX$44</f>
        <v>2.5421590631482216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2.5421590631482216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2.5421590631482216</v>
      </c>
      <c r="CN174" s="930" t="s">
        <v>125</v>
      </c>
      <c r="CO174" s="1098"/>
      <c r="CP174" s="1098"/>
      <c r="CQ174" s="1098"/>
      <c r="CR174" s="1098"/>
      <c r="CS174" s="11">
        <f>CS$173/CS$44</f>
        <v>2.5145608550118395</v>
      </c>
      <c r="CU174" s="930" t="s">
        <v>125</v>
      </c>
      <c r="CV174" s="1098"/>
      <c r="CW174" s="1098"/>
      <c r="CX174" s="1098"/>
      <c r="CY174" s="1098"/>
      <c r="CZ174" s="11">
        <f>CZ$173/CZ$44</f>
        <v>2.5163871713737378</v>
      </c>
      <c r="DB174" s="930" t="s">
        <v>125</v>
      </c>
      <c r="DC174" s="1098"/>
      <c r="DD174" s="1098"/>
      <c r="DE174" s="1098"/>
      <c r="DF174" s="1098"/>
      <c r="DG174" s="11">
        <f>DG$173/DG$44</f>
        <v>2.5353988952034019</v>
      </c>
      <c r="DI174" s="930" t="s">
        <v>125</v>
      </c>
      <c r="DJ174" s="1098"/>
      <c r="DK174" s="1098"/>
      <c r="DL174" s="1098"/>
      <c r="DM174" s="1098"/>
      <c r="DN174" s="11">
        <f>DN$173/DN$44</f>
        <v>2.5187942491313362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2.5203390592949484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2.5136150710433558</v>
      </c>
      <c r="ED174" s="930" t="s">
        <v>125</v>
      </c>
      <c r="EE174" s="1098"/>
      <c r="EF174" s="1098"/>
      <c r="EG174" s="1098"/>
      <c r="EH174" s="1098"/>
      <c r="EI174" s="11">
        <f>EI$173/EI$44</f>
        <v>2.5122419507833751</v>
      </c>
    </row>
    <row r="175" spans="1:139" x14ac:dyDescent="0.2">
      <c r="A175" s="41"/>
      <c r="B175" s="41"/>
      <c r="C175" s="41"/>
      <c r="D175" s="108"/>
      <c r="E175" s="108"/>
      <c r="F175" s="22"/>
      <c r="G175" s="215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215"/>
      <c r="V175" s="41"/>
      <c r="W175" s="41"/>
      <c r="X175" s="41"/>
      <c r="Y175" s="108"/>
      <c r="Z175" s="108"/>
      <c r="AA175" s="22"/>
      <c r="AB175" s="215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22"/>
      <c r="DP175" s="41"/>
      <c r="DQ175" s="41"/>
      <c r="DR175" s="41"/>
      <c r="DS175" s="108"/>
      <c r="DT175" s="108"/>
      <c r="DU175" s="22"/>
      <c r="DV175" s="22"/>
      <c r="DW175" s="41"/>
      <c r="DX175" s="41"/>
      <c r="DY175" s="41"/>
      <c r="DZ175" s="108"/>
      <c r="EA175" s="108"/>
      <c r="EB175" s="22"/>
      <c r="ED175" s="41"/>
      <c r="EE175" s="41"/>
      <c r="EF175" s="41"/>
      <c r="EG175" s="108"/>
      <c r="EH175" s="108"/>
      <c r="EI175" s="22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1009" t="s">
        <v>47</v>
      </c>
      <c r="BT178" s="1010"/>
      <c r="BU178" s="1011"/>
      <c r="BV178" s="1010" t="s">
        <v>51</v>
      </c>
      <c r="BW178" s="1010"/>
      <c r="BX178" s="1011"/>
      <c r="BY178" s="430"/>
      <c r="BZ178" s="1009" t="s">
        <v>47</v>
      </c>
      <c r="CA178" s="1010"/>
      <c r="CB178" s="1011"/>
      <c r="CC178" s="1010" t="s">
        <v>51</v>
      </c>
      <c r="CD178" s="1010"/>
      <c r="CE178" s="1011"/>
      <c r="CF178" s="430"/>
      <c r="CG178" s="1009" t="s">
        <v>47</v>
      </c>
      <c r="CH178" s="1010"/>
      <c r="CI178" s="1011"/>
      <c r="CJ178" s="1010" t="s">
        <v>51</v>
      </c>
      <c r="CK178" s="1010"/>
      <c r="CL178" s="1011"/>
      <c r="CN178" s="1009" t="s">
        <v>47</v>
      </c>
      <c r="CO178" s="1010"/>
      <c r="CP178" s="1011"/>
      <c r="CQ178" s="1010" t="s">
        <v>51</v>
      </c>
      <c r="CR178" s="1010"/>
      <c r="CS178" s="1011"/>
      <c r="CU178" s="1009" t="s">
        <v>47</v>
      </c>
      <c r="CV178" s="1010"/>
      <c r="CW178" s="1011"/>
      <c r="CX178" s="1010" t="s">
        <v>51</v>
      </c>
      <c r="CY178" s="1010"/>
      <c r="CZ178" s="1011"/>
      <c r="DB178" s="1009" t="s">
        <v>47</v>
      </c>
      <c r="DC178" s="1010"/>
      <c r="DD178" s="1011"/>
      <c r="DE178" s="1010" t="s">
        <v>51</v>
      </c>
      <c r="DF178" s="1010"/>
      <c r="DG178" s="1011"/>
      <c r="DI178" s="1009" t="s">
        <v>47</v>
      </c>
      <c r="DJ178" s="1010"/>
      <c r="DK178" s="1011"/>
      <c r="DL178" s="1010" t="s">
        <v>51</v>
      </c>
      <c r="DM178" s="1010"/>
      <c r="DN178" s="1011"/>
      <c r="DO178" s="430"/>
      <c r="DP178" s="1009" t="s">
        <v>47</v>
      </c>
      <c r="DQ178" s="1010"/>
      <c r="DR178" s="1011"/>
      <c r="DS178" s="1010" t="s">
        <v>51</v>
      </c>
      <c r="DT178" s="1010"/>
      <c r="DU178" s="1011"/>
      <c r="DV178" s="430"/>
      <c r="DW178" s="1009" t="s">
        <v>47</v>
      </c>
      <c r="DX178" s="1010"/>
      <c r="DY178" s="1011"/>
      <c r="DZ178" s="1010" t="s">
        <v>51</v>
      </c>
      <c r="EA178" s="1010"/>
      <c r="EB178" s="1011"/>
      <c r="ED178" s="1009" t="s">
        <v>47</v>
      </c>
      <c r="EE178" s="1010"/>
      <c r="EF178" s="1011"/>
      <c r="EG178" s="1010" t="s">
        <v>51</v>
      </c>
      <c r="EH178" s="1010"/>
      <c r="EI178" s="1011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99" t="s">
        <v>42</v>
      </c>
      <c r="BT182" s="1000"/>
      <c r="BU182" s="1001"/>
      <c r="BV182" s="1002">
        <f>SUM(BV179:BX181)</f>
        <v>0.24433333333333329</v>
      </c>
      <c r="BW182" s="1003"/>
      <c r="BX182" s="1004"/>
      <c r="BY182" s="432"/>
      <c r="BZ182" s="999" t="s">
        <v>42</v>
      </c>
      <c r="CA182" s="1000"/>
      <c r="CB182" s="1001"/>
      <c r="CC182" s="1002">
        <f>SUM(CC179:CE181)</f>
        <v>0.24433333333333329</v>
      </c>
      <c r="CD182" s="1003"/>
      <c r="CE182" s="1004"/>
      <c r="CF182" s="432"/>
      <c r="CG182" s="999" t="s">
        <v>42</v>
      </c>
      <c r="CH182" s="1000"/>
      <c r="CI182" s="1001"/>
      <c r="CJ182" s="1002">
        <f>SUM(CJ179:CL181)</f>
        <v>0.24433333333333329</v>
      </c>
      <c r="CK182" s="1003"/>
      <c r="CL182" s="1004"/>
      <c r="CN182" s="999" t="s">
        <v>42</v>
      </c>
      <c r="CO182" s="1000"/>
      <c r="CP182" s="1001"/>
      <c r="CQ182" s="1002">
        <f>SUM(CQ179:CS181)</f>
        <v>0.24433333333333329</v>
      </c>
      <c r="CR182" s="1003"/>
      <c r="CS182" s="1004"/>
      <c r="CU182" s="999" t="s">
        <v>42</v>
      </c>
      <c r="CV182" s="1000"/>
      <c r="CW182" s="1001"/>
      <c r="CX182" s="1002">
        <f>SUM(CX179:CZ181)</f>
        <v>0.24433333333333329</v>
      </c>
      <c r="CY182" s="1003"/>
      <c r="CZ182" s="1004"/>
      <c r="DB182" s="999" t="s">
        <v>42</v>
      </c>
      <c r="DC182" s="1000"/>
      <c r="DD182" s="1001"/>
      <c r="DE182" s="1002">
        <f>SUM(DE179:DG181)</f>
        <v>0.24433333333333329</v>
      </c>
      <c r="DF182" s="1003"/>
      <c r="DG182" s="1004"/>
      <c r="DI182" s="999" t="s">
        <v>42</v>
      </c>
      <c r="DJ182" s="1000"/>
      <c r="DK182" s="1001"/>
      <c r="DL182" s="1002">
        <f>SUM(DL179:DN181)</f>
        <v>0.24433333333333329</v>
      </c>
      <c r="DM182" s="1003"/>
      <c r="DN182" s="1004"/>
      <c r="DO182" s="432"/>
      <c r="DP182" s="999" t="s">
        <v>42</v>
      </c>
      <c r="DQ182" s="1000"/>
      <c r="DR182" s="1001"/>
      <c r="DS182" s="1002">
        <f>SUM(DS179:DU181)</f>
        <v>0.24433333333333329</v>
      </c>
      <c r="DT182" s="1003"/>
      <c r="DU182" s="1004"/>
      <c r="DV182" s="432"/>
      <c r="DW182" s="999" t="s">
        <v>42</v>
      </c>
      <c r="DX182" s="1000"/>
      <c r="DY182" s="1001"/>
      <c r="DZ182" s="1002">
        <f>SUM(DZ179:EB181)</f>
        <v>0.24433333333333329</v>
      </c>
      <c r="EA182" s="1003"/>
      <c r="EB182" s="1004"/>
      <c r="ED182" s="999" t="s">
        <v>42</v>
      </c>
      <c r="EE182" s="1000"/>
      <c r="EF182" s="1001"/>
      <c r="EG182" s="1002">
        <f>SUM(EG179:EI181)</f>
        <v>0.24433333333333329</v>
      </c>
      <c r="EH182" s="1003"/>
      <c r="EI182" s="1004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1005" t="s">
        <v>52</v>
      </c>
      <c r="BT184" s="1006"/>
      <c r="BU184" s="1007"/>
      <c r="BV184" s="371" t="s">
        <v>828</v>
      </c>
      <c r="BW184" s="371" t="s">
        <v>828</v>
      </c>
      <c r="BX184" s="372">
        <f>BX183+BV182</f>
        <v>0.27841613333333326</v>
      </c>
      <c r="BY184" s="433"/>
      <c r="BZ184" s="1005" t="s">
        <v>52</v>
      </c>
      <c r="CA184" s="1006"/>
      <c r="CB184" s="1007"/>
      <c r="CC184" s="371" t="s">
        <v>828</v>
      </c>
      <c r="CD184" s="371" t="s">
        <v>828</v>
      </c>
      <c r="CE184" s="372">
        <f>CE183+CC182</f>
        <v>0.27841613333333326</v>
      </c>
      <c r="CF184" s="433"/>
      <c r="CG184" s="1005" t="s">
        <v>52</v>
      </c>
      <c r="CH184" s="1006"/>
      <c r="CI184" s="1007"/>
      <c r="CJ184" s="371" t="s">
        <v>828</v>
      </c>
      <c r="CK184" s="371" t="s">
        <v>828</v>
      </c>
      <c r="CL184" s="372">
        <f>CL183+CJ182</f>
        <v>0.27841613333333326</v>
      </c>
      <c r="CN184" s="1005" t="s">
        <v>52</v>
      </c>
      <c r="CO184" s="1006"/>
      <c r="CP184" s="1007"/>
      <c r="CQ184" s="371" t="s">
        <v>828</v>
      </c>
      <c r="CR184" s="371" t="s">
        <v>828</v>
      </c>
      <c r="CS184" s="372">
        <f>CS183+CQ182</f>
        <v>0.27841613333333326</v>
      </c>
      <c r="CU184" s="1005" t="s">
        <v>52</v>
      </c>
      <c r="CV184" s="1006"/>
      <c r="CW184" s="1007"/>
      <c r="CX184" s="371" t="s">
        <v>828</v>
      </c>
      <c r="CY184" s="371" t="s">
        <v>828</v>
      </c>
      <c r="CZ184" s="372">
        <f>CZ183+CX182</f>
        <v>0.27841613333333326</v>
      </c>
      <c r="DB184" s="1005" t="s">
        <v>52</v>
      </c>
      <c r="DC184" s="1006"/>
      <c r="DD184" s="1007"/>
      <c r="DE184" s="371" t="s">
        <v>828</v>
      </c>
      <c r="DF184" s="371" t="s">
        <v>828</v>
      </c>
      <c r="DG184" s="372">
        <f>DG183+DE182</f>
        <v>0.27841613333333326</v>
      </c>
      <c r="DI184" s="1005" t="s">
        <v>52</v>
      </c>
      <c r="DJ184" s="1006"/>
      <c r="DK184" s="1007"/>
      <c r="DL184" s="371" t="s">
        <v>828</v>
      </c>
      <c r="DM184" s="371" t="s">
        <v>828</v>
      </c>
      <c r="DN184" s="372">
        <f>DN183+DL182</f>
        <v>0.27841613333333326</v>
      </c>
      <c r="DO184" s="433"/>
      <c r="DP184" s="1005" t="s">
        <v>52</v>
      </c>
      <c r="DQ184" s="1006"/>
      <c r="DR184" s="1007"/>
      <c r="DS184" s="371" t="s">
        <v>828</v>
      </c>
      <c r="DT184" s="371" t="s">
        <v>828</v>
      </c>
      <c r="DU184" s="372">
        <f>DU183+DS182</f>
        <v>0.27841613333333326</v>
      </c>
      <c r="DV184" s="433"/>
      <c r="DW184" s="1005" t="s">
        <v>52</v>
      </c>
      <c r="DX184" s="1006"/>
      <c r="DY184" s="1007"/>
      <c r="DZ184" s="371" t="s">
        <v>828</v>
      </c>
      <c r="EA184" s="371" t="s">
        <v>828</v>
      </c>
      <c r="EB184" s="372">
        <f>EB183+DZ182</f>
        <v>0.27841613333333326</v>
      </c>
      <c r="ED184" s="1005" t="s">
        <v>52</v>
      </c>
      <c r="EE184" s="1006"/>
      <c r="EF184" s="1007"/>
      <c r="EG184" s="371" t="s">
        <v>828</v>
      </c>
      <c r="EH184" s="371" t="s">
        <v>828</v>
      </c>
      <c r="EI184" s="372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12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E197" s="34"/>
      <c r="BF197" s="34"/>
      <c r="BG197" s="46"/>
      <c r="BH197" s="34"/>
      <c r="BI197" s="34"/>
      <c r="BL197" s="34"/>
      <c r="BM197" s="34"/>
      <c r="BN197" s="46"/>
      <c r="BO197" s="34"/>
      <c r="BP197" s="34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  <row r="198" spans="1:139" x14ac:dyDescent="0.2">
      <c r="BL198" s="2"/>
      <c r="BM198" s="2"/>
      <c r="BN198" s="2"/>
      <c r="BO198" s="2"/>
      <c r="BP198" s="2"/>
      <c r="BQ198" s="2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DU31"/>
  <sheetViews>
    <sheetView zoomScale="95" zoomScaleNormal="95" workbookViewId="0">
      <pane ySplit="1" topLeftCell="A2" activePane="bottomLeft" state="frozen"/>
      <selection activeCell="DQ31" sqref="DQ31"/>
      <selection pane="bottomLeft" activeCell="DQ31" sqref="DQ31"/>
    </sheetView>
  </sheetViews>
  <sheetFormatPr defaultColWidth="9.140625" defaultRowHeight="15" x14ac:dyDescent="0.2"/>
  <cols>
    <col min="1" max="1" width="5.42578125" style="54" bestFit="1" customWidth="1"/>
    <col min="2" max="2" width="41.140625" style="54" customWidth="1"/>
    <col min="3" max="3" width="13.42578125" style="54" customWidth="1"/>
    <col min="4" max="4" width="13.85546875" style="54" customWidth="1"/>
    <col min="5" max="5" width="15" style="54" customWidth="1"/>
    <col min="6" max="6" width="9.140625" style="54" customWidth="1"/>
    <col min="7" max="7" width="8.140625" style="54" customWidth="1"/>
    <col min="8" max="9" width="9.140625" style="54"/>
    <col min="10" max="10" width="15.7109375" style="54" customWidth="1"/>
    <col min="11" max="11" width="25.28515625" style="54" customWidth="1"/>
    <col min="12" max="16384" width="9.140625" style="54"/>
  </cols>
  <sheetData>
    <row r="1" spans="1:125" ht="15.75" x14ac:dyDescent="0.2">
      <c r="A1" s="1208"/>
      <c r="B1" s="1209"/>
      <c r="C1" s="1209"/>
      <c r="D1" s="1209"/>
      <c r="E1" s="1209"/>
      <c r="F1" s="1209"/>
      <c r="G1" s="1209"/>
      <c r="H1" s="1209"/>
      <c r="I1" s="1209"/>
      <c r="J1" s="1209"/>
      <c r="K1" s="1209"/>
    </row>
    <row r="2" spans="1:125" ht="15.75" x14ac:dyDescent="0.2">
      <c r="A2" s="1210" t="s">
        <v>148</v>
      </c>
      <c r="B2" s="1210"/>
      <c r="C2" s="1210"/>
      <c r="D2" s="1210"/>
      <c r="E2" s="1210"/>
      <c r="F2" s="1210"/>
      <c r="G2" s="1210"/>
      <c r="H2" s="1210"/>
      <c r="I2" s="1210"/>
      <c r="J2" s="1210"/>
      <c r="K2" s="55"/>
    </row>
    <row r="3" spans="1:125" ht="38.25" x14ac:dyDescent="0.2">
      <c r="A3" s="58" t="s">
        <v>47</v>
      </c>
      <c r="B3" s="1211" t="s">
        <v>149</v>
      </c>
      <c r="C3" s="1211"/>
      <c r="D3" s="58" t="s">
        <v>150</v>
      </c>
      <c r="E3" s="58" t="s">
        <v>151</v>
      </c>
      <c r="F3" s="1211" t="s">
        <v>152</v>
      </c>
      <c r="G3" s="1211"/>
      <c r="H3" s="58" t="s">
        <v>153</v>
      </c>
      <c r="I3" s="58" t="s">
        <v>154</v>
      </c>
      <c r="J3" s="58" t="s">
        <v>155</v>
      </c>
      <c r="K3" s="58" t="s">
        <v>156</v>
      </c>
    </row>
    <row r="4" spans="1:125" ht="61.5" customHeight="1" x14ac:dyDescent="0.2">
      <c r="A4" s="59">
        <v>1</v>
      </c>
      <c r="B4" s="1202" t="s">
        <v>725</v>
      </c>
      <c r="C4" s="1202"/>
      <c r="D4" s="110" t="s">
        <v>157</v>
      </c>
      <c r="E4" s="60" t="s">
        <v>158</v>
      </c>
      <c r="F4" s="1203">
        <v>2</v>
      </c>
      <c r="G4" s="1203"/>
      <c r="H4" s="109">
        <v>1</v>
      </c>
      <c r="I4" s="61">
        <v>2</v>
      </c>
      <c r="J4" s="320" t="s">
        <v>713</v>
      </c>
      <c r="K4" s="62" t="s">
        <v>726</v>
      </c>
    </row>
    <row r="5" spans="1:125" ht="38.25" x14ac:dyDescent="0.2">
      <c r="A5" s="59">
        <v>2</v>
      </c>
      <c r="B5" s="1202" t="s">
        <v>159</v>
      </c>
      <c r="C5" s="1202"/>
      <c r="D5" s="110" t="s">
        <v>157</v>
      </c>
      <c r="E5" s="60" t="s">
        <v>158</v>
      </c>
      <c r="F5" s="1203">
        <v>2</v>
      </c>
      <c r="G5" s="1203"/>
      <c r="H5" s="109">
        <v>1</v>
      </c>
      <c r="I5" s="61">
        <f t="shared" ref="I5:I17" si="0">F5*H5</f>
        <v>2</v>
      </c>
      <c r="J5" s="320" t="s">
        <v>765</v>
      </c>
      <c r="K5" s="62" t="s">
        <v>727</v>
      </c>
    </row>
    <row r="6" spans="1:125" ht="38.25" x14ac:dyDescent="0.2">
      <c r="A6" s="59">
        <v>3</v>
      </c>
      <c r="B6" s="1202" t="s">
        <v>161</v>
      </c>
      <c r="C6" s="1202"/>
      <c r="D6" s="110" t="s">
        <v>157</v>
      </c>
      <c r="E6" s="60" t="s">
        <v>158</v>
      </c>
      <c r="F6" s="1203">
        <v>15</v>
      </c>
      <c r="G6" s="1203"/>
      <c r="H6" s="109">
        <v>1</v>
      </c>
      <c r="I6" s="61">
        <f t="shared" si="0"/>
        <v>15</v>
      </c>
      <c r="J6" s="320" t="s">
        <v>765</v>
      </c>
      <c r="K6" s="62" t="s">
        <v>728</v>
      </c>
      <c r="DP6" s="720"/>
      <c r="DQ6" s="720"/>
      <c r="DR6" s="720"/>
      <c r="DS6" s="720"/>
      <c r="DT6" s="720"/>
      <c r="DU6" s="720"/>
    </row>
    <row r="7" spans="1:125" ht="38.25" x14ac:dyDescent="0.2">
      <c r="A7" s="59">
        <v>4</v>
      </c>
      <c r="B7" s="1202" t="s">
        <v>173</v>
      </c>
      <c r="C7" s="1202"/>
      <c r="D7" s="110" t="s">
        <v>172</v>
      </c>
      <c r="E7" s="60" t="s">
        <v>158</v>
      </c>
      <c r="F7" s="1207">
        <v>6</v>
      </c>
      <c r="G7" s="1207"/>
      <c r="H7" s="298">
        <v>2</v>
      </c>
      <c r="I7" s="299">
        <f t="shared" si="0"/>
        <v>12</v>
      </c>
      <c r="J7" s="320" t="s">
        <v>765</v>
      </c>
      <c r="K7" s="62" t="s">
        <v>728</v>
      </c>
    </row>
    <row r="8" spans="1:125" ht="25.5" customHeight="1" x14ac:dyDescent="0.2">
      <c r="A8" s="59">
        <v>5</v>
      </c>
      <c r="B8" s="1202" t="s">
        <v>171</v>
      </c>
      <c r="C8" s="1202"/>
      <c r="D8" s="110" t="s">
        <v>172</v>
      </c>
      <c r="E8" s="60" t="s">
        <v>741</v>
      </c>
      <c r="F8" s="1207">
        <v>6</v>
      </c>
      <c r="G8" s="1207"/>
      <c r="H8" s="298">
        <v>2</v>
      </c>
      <c r="I8" s="299">
        <f t="shared" si="0"/>
        <v>12</v>
      </c>
      <c r="J8" s="320" t="s">
        <v>765</v>
      </c>
      <c r="K8" s="62" t="s">
        <v>728</v>
      </c>
    </row>
    <row r="9" spans="1:125" ht="38.25" x14ac:dyDescent="0.2">
      <c r="A9" s="57">
        <v>6</v>
      </c>
      <c r="B9" s="1202" t="s">
        <v>694</v>
      </c>
      <c r="C9" s="1202"/>
      <c r="D9" s="110" t="s">
        <v>157</v>
      </c>
      <c r="E9" s="60" t="s">
        <v>158</v>
      </c>
      <c r="F9" s="1203">
        <v>6</v>
      </c>
      <c r="G9" s="1203"/>
      <c r="H9" s="109">
        <v>1</v>
      </c>
      <c r="I9" s="61">
        <f t="shared" si="0"/>
        <v>6</v>
      </c>
      <c r="J9" s="320" t="s">
        <v>765</v>
      </c>
      <c r="K9" s="62" t="s">
        <v>729</v>
      </c>
    </row>
    <row r="10" spans="1:125" ht="25.5" x14ac:dyDescent="0.2">
      <c r="A10" s="59">
        <v>7</v>
      </c>
      <c r="B10" s="1202" t="s">
        <v>791</v>
      </c>
      <c r="C10" s="1202"/>
      <c r="D10" s="110" t="s">
        <v>157</v>
      </c>
      <c r="E10" s="60" t="s">
        <v>158</v>
      </c>
      <c r="F10" s="1203">
        <v>2</v>
      </c>
      <c r="G10" s="1203"/>
      <c r="H10" s="109">
        <v>1</v>
      </c>
      <c r="I10" s="61">
        <f t="shared" si="0"/>
        <v>2</v>
      </c>
      <c r="J10" s="324" t="s">
        <v>766</v>
      </c>
      <c r="K10" s="62" t="s">
        <v>194</v>
      </c>
    </row>
    <row r="11" spans="1:125" ht="25.5" x14ac:dyDescent="0.2">
      <c r="A11" s="59">
        <v>8</v>
      </c>
      <c r="B11" s="1202" t="s">
        <v>164</v>
      </c>
      <c r="C11" s="1202"/>
      <c r="D11" s="110" t="s">
        <v>157</v>
      </c>
      <c r="E11" s="60" t="s">
        <v>158</v>
      </c>
      <c r="F11" s="1203">
        <v>1</v>
      </c>
      <c r="G11" s="1203"/>
      <c r="H11" s="109">
        <v>1</v>
      </c>
      <c r="I11" s="61">
        <f t="shared" si="0"/>
        <v>1</v>
      </c>
      <c r="J11" s="324" t="s">
        <v>766</v>
      </c>
      <c r="K11" s="62" t="s">
        <v>730</v>
      </c>
    </row>
    <row r="12" spans="1:125" ht="25.5" x14ac:dyDescent="0.2">
      <c r="A12" s="59">
        <v>9</v>
      </c>
      <c r="B12" s="1202" t="s">
        <v>165</v>
      </c>
      <c r="C12" s="1202"/>
      <c r="D12" s="110" t="s">
        <v>157</v>
      </c>
      <c r="E12" s="60" t="s">
        <v>158</v>
      </c>
      <c r="F12" s="1203">
        <v>1</v>
      </c>
      <c r="G12" s="1203"/>
      <c r="H12" s="109">
        <v>1</v>
      </c>
      <c r="I12" s="61">
        <f t="shared" si="0"/>
        <v>1</v>
      </c>
      <c r="J12" s="324" t="s">
        <v>766</v>
      </c>
      <c r="K12" s="62" t="s">
        <v>731</v>
      </c>
    </row>
    <row r="13" spans="1:125" ht="25.5" x14ac:dyDescent="0.2">
      <c r="A13" s="59">
        <v>10</v>
      </c>
      <c r="B13" s="1202" t="s">
        <v>166</v>
      </c>
      <c r="C13" s="1202"/>
      <c r="D13" s="110" t="s">
        <v>167</v>
      </c>
      <c r="E13" s="60" t="s">
        <v>158</v>
      </c>
      <c r="F13" s="1203">
        <v>1</v>
      </c>
      <c r="G13" s="1203"/>
      <c r="H13" s="109">
        <v>1</v>
      </c>
      <c r="I13" s="61">
        <f t="shared" si="0"/>
        <v>1</v>
      </c>
      <c r="J13" s="324" t="s">
        <v>766</v>
      </c>
      <c r="K13" s="62" t="s">
        <v>732</v>
      </c>
    </row>
    <row r="14" spans="1:125" ht="25.5" x14ac:dyDescent="0.2">
      <c r="A14" s="59">
        <v>12</v>
      </c>
      <c r="B14" s="1202" t="s">
        <v>792</v>
      </c>
      <c r="C14" s="1202"/>
      <c r="D14" s="110" t="s">
        <v>170</v>
      </c>
      <c r="E14" s="60" t="s">
        <v>158</v>
      </c>
      <c r="F14" s="1203">
        <v>1</v>
      </c>
      <c r="G14" s="1203"/>
      <c r="H14" s="109">
        <v>1</v>
      </c>
      <c r="I14" s="61">
        <f t="shared" si="0"/>
        <v>1</v>
      </c>
      <c r="J14" s="324" t="s">
        <v>766</v>
      </c>
      <c r="K14" s="228" t="s">
        <v>733</v>
      </c>
    </row>
    <row r="15" spans="1:125" ht="38.25" x14ac:dyDescent="0.2">
      <c r="A15" s="59">
        <v>13</v>
      </c>
      <c r="B15" s="1202" t="s">
        <v>162</v>
      </c>
      <c r="C15" s="1202"/>
      <c r="D15" s="110" t="s">
        <v>157</v>
      </c>
      <c r="E15" s="60" t="s">
        <v>158</v>
      </c>
      <c r="F15" s="1203">
        <v>1</v>
      </c>
      <c r="G15" s="1203"/>
      <c r="H15" s="109">
        <v>1</v>
      </c>
      <c r="I15" s="61">
        <f t="shared" si="0"/>
        <v>1</v>
      </c>
      <c r="J15" s="320" t="s">
        <v>765</v>
      </c>
      <c r="K15" s="62" t="s">
        <v>797</v>
      </c>
    </row>
    <row r="16" spans="1:125" ht="38.25" x14ac:dyDescent="0.2">
      <c r="A16" s="59">
        <v>15</v>
      </c>
      <c r="B16" s="1202" t="s">
        <v>168</v>
      </c>
      <c r="C16" s="1202"/>
      <c r="D16" s="110" t="s">
        <v>157</v>
      </c>
      <c r="E16" s="60" t="s">
        <v>158</v>
      </c>
      <c r="F16" s="1203">
        <v>2</v>
      </c>
      <c r="G16" s="1203"/>
      <c r="H16" s="109">
        <v>1</v>
      </c>
      <c r="I16" s="61">
        <f t="shared" si="0"/>
        <v>2</v>
      </c>
      <c r="J16" s="320" t="s">
        <v>765</v>
      </c>
      <c r="K16" s="62" t="s">
        <v>734</v>
      </c>
    </row>
    <row r="17" spans="1:125" ht="40.5" customHeight="1" x14ac:dyDescent="0.2">
      <c r="A17" s="59">
        <v>16</v>
      </c>
      <c r="B17" s="1202" t="s">
        <v>169</v>
      </c>
      <c r="C17" s="1202"/>
      <c r="D17" s="110" t="s">
        <v>157</v>
      </c>
      <c r="E17" s="60" t="s">
        <v>158</v>
      </c>
      <c r="F17" s="1203">
        <v>2</v>
      </c>
      <c r="G17" s="1203"/>
      <c r="H17" s="109">
        <v>1</v>
      </c>
      <c r="I17" s="61">
        <f t="shared" si="0"/>
        <v>2</v>
      </c>
      <c r="J17" s="324" t="s">
        <v>767</v>
      </c>
      <c r="K17" s="62" t="s">
        <v>735</v>
      </c>
    </row>
    <row r="18" spans="1:125" ht="15.75" x14ac:dyDescent="0.2">
      <c r="A18" s="1204" t="s">
        <v>40</v>
      </c>
      <c r="B18" s="1204"/>
      <c r="C18" s="1204"/>
      <c r="D18" s="1204"/>
      <c r="E18" s="1204"/>
      <c r="F18" s="1205">
        <f>SUM(F4:G17)</f>
        <v>48</v>
      </c>
      <c r="G18" s="1205"/>
      <c r="H18" s="56"/>
      <c r="I18" s="56">
        <f>SUM(I4:I17)</f>
        <v>60</v>
      </c>
      <c r="J18" s="1206"/>
      <c r="K18" s="1206"/>
    </row>
    <row r="30" spans="1:125" ht="38.25" x14ac:dyDescent="0.2">
      <c r="DS30" s="719" t="s">
        <v>1051</v>
      </c>
      <c r="DU30" s="54">
        <v>1412</v>
      </c>
    </row>
    <row r="31" spans="1:125" ht="12.75" customHeight="1" x14ac:dyDescent="0.2"/>
  </sheetData>
  <mergeCells count="35">
    <mergeCell ref="A1:K1"/>
    <mergeCell ref="F11:G11"/>
    <mergeCell ref="A2:J2"/>
    <mergeCell ref="B3:C3"/>
    <mergeCell ref="F3:G3"/>
    <mergeCell ref="B4:C4"/>
    <mergeCell ref="F4:G4"/>
    <mergeCell ref="B5:C5"/>
    <mergeCell ref="F5:G5"/>
    <mergeCell ref="J18:K18"/>
    <mergeCell ref="B17:C17"/>
    <mergeCell ref="F17:G17"/>
    <mergeCell ref="F12:G12"/>
    <mergeCell ref="B6:C6"/>
    <mergeCell ref="F6:G6"/>
    <mergeCell ref="B8:C8"/>
    <mergeCell ref="F8:G8"/>
    <mergeCell ref="B9:C9"/>
    <mergeCell ref="F9:G9"/>
    <mergeCell ref="B7:C7"/>
    <mergeCell ref="F7:G7"/>
    <mergeCell ref="B10:C10"/>
    <mergeCell ref="F10:G10"/>
    <mergeCell ref="B11:C11"/>
    <mergeCell ref="B12:C12"/>
    <mergeCell ref="B16:C16"/>
    <mergeCell ref="F16:G16"/>
    <mergeCell ref="A18:E18"/>
    <mergeCell ref="F18:G18"/>
    <mergeCell ref="B13:C13"/>
    <mergeCell ref="F13:G13"/>
    <mergeCell ref="B14:C14"/>
    <mergeCell ref="F14:G14"/>
    <mergeCell ref="B15:C15"/>
    <mergeCell ref="F15:G1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59999389629810485"/>
    <pageSetUpPr fitToPage="1"/>
  </sheetPr>
  <dimension ref="A1:AV377"/>
  <sheetViews>
    <sheetView view="pageBreakPreview" topLeftCell="X1" zoomScale="89" zoomScaleSheetLayoutView="89" workbookViewId="0">
      <pane ySplit="1" topLeftCell="A2" activePane="bottomLeft" state="frozen"/>
      <selection pane="bottomLeft" activeCell="AL1" sqref="AL1"/>
    </sheetView>
  </sheetViews>
  <sheetFormatPr defaultColWidth="9.140625" defaultRowHeight="15" x14ac:dyDescent="0.25"/>
  <cols>
    <col min="1" max="1" width="9.28515625" style="63" customWidth="1"/>
    <col min="2" max="2" width="96.85546875" style="63" customWidth="1"/>
    <col min="3" max="3" width="11.5703125" style="63" customWidth="1"/>
    <col min="4" max="4" width="8.7109375" style="63" customWidth="1"/>
    <col min="5" max="5" width="11.7109375" style="63" customWidth="1"/>
    <col min="6" max="6" width="12.28515625" style="80" customWidth="1"/>
    <col min="7" max="7" width="11.5703125" style="63" customWidth="1"/>
    <col min="8" max="8" width="17.5703125" style="63" customWidth="1"/>
    <col min="9" max="9" width="17" style="63" customWidth="1"/>
    <col min="10" max="10" width="9.140625" style="63" customWidth="1"/>
    <col min="11" max="11" width="14.42578125" style="63" customWidth="1"/>
    <col min="12" max="12" width="12.28515625" style="80" customWidth="1"/>
    <col min="13" max="13" width="14.5703125" style="63" customWidth="1"/>
    <col min="14" max="14" width="17.5703125" style="63" customWidth="1"/>
    <col min="15" max="15" width="17" style="63" customWidth="1"/>
    <col min="16" max="16" width="4.5703125" style="63" customWidth="1"/>
    <col min="17" max="17" width="16.85546875" style="63" customWidth="1"/>
    <col min="18" max="18" width="12.140625" style="63" customWidth="1"/>
    <col min="19" max="19" width="13.7109375" style="63" customWidth="1"/>
    <col min="20" max="20" width="16.28515625" style="63" customWidth="1"/>
    <col min="21" max="21" width="15.140625" style="63" customWidth="1"/>
    <col min="22" max="22" width="4.7109375" style="1371" customWidth="1"/>
    <col min="23" max="24" width="14.140625" style="63" customWidth="1"/>
    <col min="25" max="25" width="11.85546875" style="63" customWidth="1"/>
    <col min="26" max="26" width="12.7109375" style="63" customWidth="1"/>
    <col min="27" max="27" width="12.140625" style="63" customWidth="1"/>
    <col min="28" max="28" width="13.85546875" style="63" customWidth="1"/>
    <col min="29" max="29" width="5.7109375" style="63" customWidth="1"/>
    <col min="30" max="30" width="17.85546875" style="63" customWidth="1"/>
    <col min="31" max="31" width="15.140625" style="63" customWidth="1"/>
    <col min="32" max="32" width="14.85546875" style="63" customWidth="1"/>
    <col min="33" max="34" width="12.85546875" style="63" customWidth="1"/>
    <col min="35" max="35" width="13.140625" style="63" customWidth="1"/>
    <col min="36" max="36" width="14" style="63" customWidth="1"/>
    <col min="37" max="37" width="9.140625" style="63" customWidth="1"/>
    <col min="38" max="38" width="17.85546875" style="63" customWidth="1"/>
    <col min="39" max="39" width="14.85546875" style="63" customWidth="1"/>
    <col min="40" max="40" width="12.85546875" style="63" customWidth="1"/>
    <col min="41" max="41" width="13.140625" style="63" customWidth="1"/>
    <col min="42" max="42" width="14" style="63" customWidth="1"/>
    <col min="43" max="43" width="10.5703125" style="63" bestFit="1" customWidth="1"/>
    <col min="44" max="44" width="17.85546875" style="63" customWidth="1"/>
    <col min="45" max="45" width="14.85546875" style="63" customWidth="1"/>
    <col min="46" max="46" width="12.85546875" style="63" customWidth="1"/>
    <col min="47" max="47" width="20" style="63" bestFit="1" customWidth="1"/>
    <col min="48" max="48" width="17.28515625" style="63" bestFit="1" customWidth="1"/>
    <col min="49" max="16384" width="9.140625" style="63"/>
  </cols>
  <sheetData>
    <row r="1" spans="1:48" ht="132.75" customHeight="1" x14ac:dyDescent="0.25">
      <c r="A1" s="103" t="s">
        <v>70</v>
      </c>
      <c r="B1" s="103" t="s">
        <v>686</v>
      </c>
      <c r="C1" s="103" t="s">
        <v>681</v>
      </c>
      <c r="D1" s="103" t="s">
        <v>682</v>
      </c>
      <c r="E1" s="15" t="s">
        <v>67</v>
      </c>
      <c r="F1" s="78" t="s">
        <v>225</v>
      </c>
      <c r="G1" s="15" t="s">
        <v>226</v>
      </c>
      <c r="H1" s="15" t="s">
        <v>227</v>
      </c>
      <c r="I1" s="15" t="s">
        <v>683</v>
      </c>
      <c r="K1" s="15" t="s">
        <v>854</v>
      </c>
      <c r="L1" s="78" t="s">
        <v>225</v>
      </c>
      <c r="M1" s="15" t="s">
        <v>226</v>
      </c>
      <c r="N1" s="15" t="s">
        <v>227</v>
      </c>
      <c r="O1" s="15" t="s">
        <v>683</v>
      </c>
      <c r="Q1" s="514" t="s">
        <v>974</v>
      </c>
      <c r="R1" s="78" t="s">
        <v>225</v>
      </c>
      <c r="S1" s="15" t="s">
        <v>226</v>
      </c>
      <c r="T1" s="15" t="s">
        <v>227</v>
      </c>
      <c r="U1" s="15" t="s">
        <v>683</v>
      </c>
      <c r="V1" s="1363"/>
      <c r="W1" s="689" t="s">
        <v>1087</v>
      </c>
      <c r="X1" s="689" t="s">
        <v>1043</v>
      </c>
      <c r="Y1" s="78" t="s">
        <v>225</v>
      </c>
      <c r="Z1" s="15" t="s">
        <v>226</v>
      </c>
      <c r="AA1" s="15" t="s">
        <v>227</v>
      </c>
      <c r="AB1" s="15" t="s">
        <v>683</v>
      </c>
      <c r="AD1" s="15" t="s">
        <v>1034</v>
      </c>
      <c r="AE1" s="78" t="s">
        <v>225</v>
      </c>
      <c r="AF1" s="685" t="s">
        <v>1035</v>
      </c>
      <c r="AG1" s="15" t="s">
        <v>226</v>
      </c>
      <c r="AH1" s="687" t="s">
        <v>1036</v>
      </c>
      <c r="AI1" s="687" t="s">
        <v>1037</v>
      </c>
      <c r="AJ1" s="687" t="s">
        <v>1038</v>
      </c>
      <c r="AL1" s="689" t="s">
        <v>1043</v>
      </c>
      <c r="AM1" s="15" t="s">
        <v>225</v>
      </c>
      <c r="AN1" s="15" t="s">
        <v>226</v>
      </c>
      <c r="AO1" s="15" t="s">
        <v>227</v>
      </c>
      <c r="AP1" s="15" t="s">
        <v>683</v>
      </c>
      <c r="AR1" s="724" t="s">
        <v>1072</v>
      </c>
      <c r="AS1" s="15" t="s">
        <v>225</v>
      </c>
      <c r="AT1" s="15" t="s">
        <v>226</v>
      </c>
      <c r="AU1" s="15" t="s">
        <v>227</v>
      </c>
      <c r="AV1" s="15" t="s">
        <v>683</v>
      </c>
    </row>
    <row r="2" spans="1:48" ht="18" customHeight="1" x14ac:dyDescent="0.25">
      <c r="A2" s="104">
        <v>1</v>
      </c>
      <c r="B2" s="229" t="s">
        <v>320</v>
      </c>
      <c r="C2" s="230" t="s">
        <v>321</v>
      </c>
      <c r="D2" s="231">
        <v>20</v>
      </c>
      <c r="E2" s="232">
        <v>2.6309999999999993</v>
      </c>
      <c r="F2" s="233">
        <v>20</v>
      </c>
      <c r="G2" s="232">
        <f>SUM(F2/12)</f>
        <v>1.6666666666666667</v>
      </c>
      <c r="H2" s="232">
        <f>SUM(E2*G2)</f>
        <v>4.3849999999999989</v>
      </c>
      <c r="I2" s="232">
        <f>SUM(E2*F2)</f>
        <v>52.61999999999999</v>
      </c>
      <c r="K2" s="467">
        <f>ROUND((E2*1.0676),2)</f>
        <v>2.81</v>
      </c>
      <c r="L2" s="233">
        <v>20</v>
      </c>
      <c r="M2" s="232">
        <f>SUM(L2/12)</f>
        <v>1.6666666666666667</v>
      </c>
      <c r="N2" s="232">
        <f>SUM(K2*M2)</f>
        <v>4.6833333333333336</v>
      </c>
      <c r="O2" s="232">
        <f>SUM(K2*L2)</f>
        <v>56.2</v>
      </c>
      <c r="Q2" s="503">
        <f>ROUND((K2*1.1213),2)</f>
        <v>3.15</v>
      </c>
      <c r="R2" s="233">
        <v>20</v>
      </c>
      <c r="S2" s="232">
        <f>SUM(R2/12)</f>
        <v>1.6666666666666667</v>
      </c>
      <c r="T2" s="232">
        <f>SUM(Q2*S2)</f>
        <v>5.25</v>
      </c>
      <c r="U2" s="232">
        <f>SUM(Q2*R2)</f>
        <v>63</v>
      </c>
      <c r="V2" s="1361"/>
      <c r="W2" s="690">
        <v>3.15</v>
      </c>
      <c r="X2" s="690">
        <f>ROUND((W2*1.0418),2)</f>
        <v>3.28</v>
      </c>
      <c r="Y2" s="233">
        <v>20</v>
      </c>
      <c r="Z2" s="232">
        <f>SUM(Y2/12)</f>
        <v>1.6666666666666667</v>
      </c>
      <c r="AA2" s="232">
        <f t="shared" ref="AA2:AA65" si="0">SUM(X2*Z2)</f>
        <v>5.4666666666666668</v>
      </c>
      <c r="AB2" s="232">
        <f t="shared" ref="AB2:AB65" si="1">SUM(X2*Y2)</f>
        <v>65.599999999999994</v>
      </c>
      <c r="AD2" s="684">
        <v>3.15</v>
      </c>
      <c r="AE2" s="233">
        <v>20</v>
      </c>
      <c r="AF2" s="686">
        <f>ROUNDDOWN((AE2*1.25),0)</f>
        <v>25</v>
      </c>
      <c r="AG2" s="232">
        <f>SUM(AE2/12)</f>
        <v>1.6666666666666667</v>
      </c>
      <c r="AH2" s="503">
        <f>AF2/12</f>
        <v>2.0833333333333335</v>
      </c>
      <c r="AI2" s="503">
        <f>AH2*AD2</f>
        <v>6.5625</v>
      </c>
      <c r="AJ2" s="503">
        <f>AF2*AD2</f>
        <v>78.75</v>
      </c>
      <c r="AL2" s="690">
        <f>ROUND((AD2*1.0418),2)</f>
        <v>3.28</v>
      </c>
      <c r="AM2" s="688">
        <v>25</v>
      </c>
      <c r="AN2" s="684">
        <v>2.0833333333333335</v>
      </c>
      <c r="AO2" s="684">
        <f t="shared" ref="AO2:AO65" si="2">AN2*AL2</f>
        <v>6.833333333333333</v>
      </c>
      <c r="AP2" s="684">
        <f t="shared" ref="AP2:AP65" si="3">AM2*AL2</f>
        <v>82</v>
      </c>
      <c r="AR2" s="725">
        <f>ROUND((AL2*1.0369),2)</f>
        <v>3.4</v>
      </c>
      <c r="AS2" s="688">
        <v>25</v>
      </c>
      <c r="AT2" s="684">
        <v>2.0833333333333335</v>
      </c>
      <c r="AU2" s="684">
        <f>AT2*AR2</f>
        <v>7.0833333333333339</v>
      </c>
      <c r="AV2" s="684">
        <f>AS2*AR2</f>
        <v>85</v>
      </c>
    </row>
    <row r="3" spans="1:48" ht="15.75" x14ac:dyDescent="0.25">
      <c r="A3" s="104">
        <v>2</v>
      </c>
      <c r="B3" s="229" t="s">
        <v>322</v>
      </c>
      <c r="C3" s="230" t="s">
        <v>321</v>
      </c>
      <c r="D3" s="231">
        <v>800</v>
      </c>
      <c r="E3" s="232">
        <v>0.70400000000000007</v>
      </c>
      <c r="F3" s="233">
        <v>800</v>
      </c>
      <c r="G3" s="232">
        <f t="shared" ref="G3:G52" si="4">SUM(F3/12)</f>
        <v>66.666666666666671</v>
      </c>
      <c r="H3" s="232">
        <f t="shared" ref="H3:H52" si="5">SUM(E3*G3)</f>
        <v>46.933333333333344</v>
      </c>
      <c r="I3" s="232">
        <f t="shared" ref="I3:I52" si="6">SUM(E3*F3)</f>
        <v>563.20000000000005</v>
      </c>
      <c r="K3" s="467">
        <f t="shared" ref="K3:K66" si="7">ROUND((E3*1.0676),2)</f>
        <v>0.75</v>
      </c>
      <c r="L3" s="233">
        <v>800</v>
      </c>
      <c r="M3" s="232">
        <f t="shared" ref="M3:M66" si="8">SUM(L3/12)</f>
        <v>66.666666666666671</v>
      </c>
      <c r="N3" s="232">
        <f>SUM(K3*M3)</f>
        <v>50</v>
      </c>
      <c r="O3" s="232">
        <f t="shared" ref="O3:O66" si="9">SUM(K3*L3)</f>
        <v>600</v>
      </c>
      <c r="Q3" s="503">
        <f t="shared" ref="Q3:Q66" si="10">ROUND((K3*1.1213),2)</f>
        <v>0.84</v>
      </c>
      <c r="R3" s="233">
        <v>800</v>
      </c>
      <c r="S3" s="232">
        <f t="shared" ref="S3:S66" si="11">SUM(R3/12)</f>
        <v>66.666666666666671</v>
      </c>
      <c r="T3" s="232">
        <f>SUM(Q3*S3)</f>
        <v>56</v>
      </c>
      <c r="U3" s="232">
        <f t="shared" ref="U3:U66" si="12">SUM(Q3*R3)</f>
        <v>672</v>
      </c>
      <c r="V3" s="1361"/>
      <c r="W3" s="690">
        <v>0.84</v>
      </c>
      <c r="X3" s="690">
        <f t="shared" ref="X3:X66" si="13">ROUND((W3*1.0418),2)</f>
        <v>0.88</v>
      </c>
      <c r="Y3" s="233">
        <v>800</v>
      </c>
      <c r="Z3" s="232">
        <f t="shared" ref="Z3:Z66" si="14">SUM(Y3/12)</f>
        <v>66.666666666666671</v>
      </c>
      <c r="AA3" s="232">
        <f t="shared" si="0"/>
        <v>58.666666666666671</v>
      </c>
      <c r="AB3" s="232">
        <f t="shared" si="1"/>
        <v>704</v>
      </c>
      <c r="AD3" s="684">
        <v>0.84</v>
      </c>
      <c r="AE3" s="233">
        <v>800</v>
      </c>
      <c r="AF3" s="686">
        <f>ROUNDDOWN((AE3*1.25),0)</f>
        <v>1000</v>
      </c>
      <c r="AG3" s="232">
        <f t="shared" ref="AG3:AG66" si="15">SUM(AE3/12)</f>
        <v>66.666666666666671</v>
      </c>
      <c r="AH3" s="503">
        <f t="shared" ref="AH3:AH66" si="16">AF3/12</f>
        <v>83.333333333333329</v>
      </c>
      <c r="AI3" s="503">
        <f t="shared" ref="AI3:AI66" si="17">AH3*AD3</f>
        <v>70</v>
      </c>
      <c r="AJ3" s="503">
        <f t="shared" ref="AJ3:AJ66" si="18">AF3*AD3</f>
        <v>840</v>
      </c>
      <c r="AL3" s="690">
        <f>ROUND((AD3*1.0418),2)</f>
        <v>0.88</v>
      </c>
      <c r="AM3" s="688">
        <v>1000</v>
      </c>
      <c r="AN3" s="684">
        <v>83.333333333333329</v>
      </c>
      <c r="AO3" s="684">
        <f t="shared" si="2"/>
        <v>73.333333333333329</v>
      </c>
      <c r="AP3" s="684">
        <f t="shared" si="3"/>
        <v>880</v>
      </c>
      <c r="AR3" s="725">
        <f t="shared" ref="AR3:AR66" si="19">ROUND((AL3*1.0369),2)</f>
        <v>0.91</v>
      </c>
      <c r="AS3" s="688">
        <v>1000</v>
      </c>
      <c r="AT3" s="684">
        <v>83.333333333333329</v>
      </c>
      <c r="AU3" s="684">
        <f t="shared" ref="AU3:AU65" si="20">AT3*AR3</f>
        <v>75.833333333333329</v>
      </c>
      <c r="AV3" s="684">
        <f t="shared" ref="AV3:AV65" si="21">AS3*AR3</f>
        <v>910</v>
      </c>
    </row>
    <row r="4" spans="1:48" ht="15.75" x14ac:dyDescent="0.25">
      <c r="A4" s="104">
        <v>3</v>
      </c>
      <c r="B4" s="229" t="s">
        <v>323</v>
      </c>
      <c r="C4" s="230" t="s">
        <v>321</v>
      </c>
      <c r="D4" s="231">
        <v>240</v>
      </c>
      <c r="E4" s="232">
        <v>0.35200000000000004</v>
      </c>
      <c r="F4" s="233">
        <v>240</v>
      </c>
      <c r="G4" s="232">
        <f t="shared" si="4"/>
        <v>20</v>
      </c>
      <c r="H4" s="232">
        <f t="shared" si="5"/>
        <v>7.0400000000000009</v>
      </c>
      <c r="I4" s="232">
        <f t="shared" si="6"/>
        <v>84.48</v>
      </c>
      <c r="K4" s="467">
        <f t="shared" si="7"/>
        <v>0.38</v>
      </c>
      <c r="L4" s="233">
        <v>240</v>
      </c>
      <c r="M4" s="232">
        <f t="shared" si="8"/>
        <v>20</v>
      </c>
      <c r="N4" s="232">
        <f t="shared" ref="N4:N66" si="22">SUM(K4*M4)</f>
        <v>7.6</v>
      </c>
      <c r="O4" s="232">
        <f t="shared" si="9"/>
        <v>91.2</v>
      </c>
      <c r="Q4" s="503">
        <f t="shared" si="10"/>
        <v>0.43</v>
      </c>
      <c r="R4" s="233">
        <v>240</v>
      </c>
      <c r="S4" s="232">
        <f t="shared" si="11"/>
        <v>20</v>
      </c>
      <c r="T4" s="232">
        <f t="shared" ref="T4:T66" si="23">SUM(Q4*S4)</f>
        <v>8.6</v>
      </c>
      <c r="U4" s="232">
        <f t="shared" si="12"/>
        <v>103.2</v>
      </c>
      <c r="V4" s="1361"/>
      <c r="W4" s="690">
        <v>0.43</v>
      </c>
      <c r="X4" s="690">
        <f t="shared" si="13"/>
        <v>0.45</v>
      </c>
      <c r="Y4" s="233">
        <v>240</v>
      </c>
      <c r="Z4" s="232">
        <f t="shared" si="14"/>
        <v>20</v>
      </c>
      <c r="AA4" s="232">
        <f t="shared" si="0"/>
        <v>9</v>
      </c>
      <c r="AB4" s="232">
        <f t="shared" si="1"/>
        <v>108</v>
      </c>
      <c r="AD4" s="684">
        <v>0.43</v>
      </c>
      <c r="AE4" s="233">
        <v>240</v>
      </c>
      <c r="AF4" s="686">
        <f t="shared" ref="AF4:AF62" si="24">ROUNDDOWN((AE4*1.25),0)</f>
        <v>300</v>
      </c>
      <c r="AG4" s="232">
        <f t="shared" si="15"/>
        <v>20</v>
      </c>
      <c r="AH4" s="503">
        <f t="shared" si="16"/>
        <v>25</v>
      </c>
      <c r="AI4" s="503">
        <f t="shared" si="17"/>
        <v>10.75</v>
      </c>
      <c r="AJ4" s="503">
        <f t="shared" si="18"/>
        <v>129</v>
      </c>
      <c r="AL4" s="690">
        <f t="shared" ref="AL4:AL67" si="25">ROUND((AD4*1.0418),2)</f>
        <v>0.45</v>
      </c>
      <c r="AM4" s="688">
        <v>300</v>
      </c>
      <c r="AN4" s="684">
        <v>25</v>
      </c>
      <c r="AO4" s="684">
        <f t="shared" si="2"/>
        <v>11.25</v>
      </c>
      <c r="AP4" s="684">
        <f t="shared" si="3"/>
        <v>135</v>
      </c>
      <c r="AR4" s="725">
        <f t="shared" si="19"/>
        <v>0.47</v>
      </c>
      <c r="AS4" s="688">
        <v>300</v>
      </c>
      <c r="AT4" s="684">
        <v>25</v>
      </c>
      <c r="AU4" s="684">
        <f t="shared" si="20"/>
        <v>11.75</v>
      </c>
      <c r="AV4" s="684">
        <f t="shared" si="21"/>
        <v>141</v>
      </c>
    </row>
    <row r="5" spans="1:48" ht="15.75" x14ac:dyDescent="0.25">
      <c r="A5" s="104">
        <v>4</v>
      </c>
      <c r="B5" s="229" t="s">
        <v>324</v>
      </c>
      <c r="C5" s="230" t="s">
        <v>321</v>
      </c>
      <c r="D5" s="231">
        <v>30</v>
      </c>
      <c r="E5" s="232">
        <v>0.24</v>
      </c>
      <c r="F5" s="233">
        <v>30</v>
      </c>
      <c r="G5" s="232">
        <f t="shared" si="4"/>
        <v>2.5</v>
      </c>
      <c r="H5" s="232">
        <f t="shared" si="5"/>
        <v>0.6</v>
      </c>
      <c r="I5" s="232">
        <f t="shared" si="6"/>
        <v>7.1999999999999993</v>
      </c>
      <c r="K5" s="467">
        <f t="shared" si="7"/>
        <v>0.26</v>
      </c>
      <c r="L5" s="233">
        <v>30</v>
      </c>
      <c r="M5" s="232">
        <f t="shared" si="8"/>
        <v>2.5</v>
      </c>
      <c r="N5" s="232">
        <f t="shared" si="22"/>
        <v>0.65</v>
      </c>
      <c r="O5" s="232">
        <f t="shared" si="9"/>
        <v>7.8000000000000007</v>
      </c>
      <c r="Q5" s="503">
        <f t="shared" si="10"/>
        <v>0.28999999999999998</v>
      </c>
      <c r="R5" s="233">
        <v>30</v>
      </c>
      <c r="S5" s="232">
        <f t="shared" si="11"/>
        <v>2.5</v>
      </c>
      <c r="T5" s="232">
        <f t="shared" si="23"/>
        <v>0.72499999999999998</v>
      </c>
      <c r="U5" s="232">
        <f t="shared" si="12"/>
        <v>8.6999999999999993</v>
      </c>
      <c r="V5" s="1361"/>
      <c r="W5" s="690">
        <v>0.28999999999999998</v>
      </c>
      <c r="X5" s="690">
        <f t="shared" si="13"/>
        <v>0.3</v>
      </c>
      <c r="Y5" s="233">
        <v>30</v>
      </c>
      <c r="Z5" s="232">
        <f t="shared" si="14"/>
        <v>2.5</v>
      </c>
      <c r="AA5" s="232">
        <f t="shared" si="0"/>
        <v>0.75</v>
      </c>
      <c r="AB5" s="232">
        <f t="shared" si="1"/>
        <v>9</v>
      </c>
      <c r="AD5" s="684">
        <v>0.28999999999999998</v>
      </c>
      <c r="AE5" s="233">
        <v>30</v>
      </c>
      <c r="AF5" s="686">
        <f t="shared" si="24"/>
        <v>37</v>
      </c>
      <c r="AG5" s="232">
        <f t="shared" si="15"/>
        <v>2.5</v>
      </c>
      <c r="AH5" s="503">
        <f t="shared" si="16"/>
        <v>3.0833333333333335</v>
      </c>
      <c r="AI5" s="503">
        <f t="shared" si="17"/>
        <v>0.89416666666666667</v>
      </c>
      <c r="AJ5" s="503">
        <f t="shared" si="18"/>
        <v>10.729999999999999</v>
      </c>
      <c r="AL5" s="690">
        <f t="shared" si="25"/>
        <v>0.3</v>
      </c>
      <c r="AM5" s="688">
        <v>37</v>
      </c>
      <c r="AN5" s="684">
        <v>3.0833333333333335</v>
      </c>
      <c r="AO5" s="684">
        <f t="shared" si="2"/>
        <v>0.92500000000000004</v>
      </c>
      <c r="AP5" s="684">
        <f t="shared" si="3"/>
        <v>11.1</v>
      </c>
      <c r="AR5" s="725">
        <f t="shared" si="19"/>
        <v>0.31</v>
      </c>
      <c r="AS5" s="688">
        <v>37</v>
      </c>
      <c r="AT5" s="684">
        <v>3.0833333333333335</v>
      </c>
      <c r="AU5" s="684">
        <f t="shared" si="20"/>
        <v>0.95583333333333342</v>
      </c>
      <c r="AV5" s="684">
        <f t="shared" si="21"/>
        <v>11.47</v>
      </c>
    </row>
    <row r="6" spans="1:48" ht="15.75" x14ac:dyDescent="0.25">
      <c r="A6" s="104">
        <v>5</v>
      </c>
      <c r="B6" s="229" t="s">
        <v>325</v>
      </c>
      <c r="C6" s="230" t="s">
        <v>321</v>
      </c>
      <c r="D6" s="231">
        <v>30</v>
      </c>
      <c r="E6" s="232">
        <v>0.32500000000000001</v>
      </c>
      <c r="F6" s="233">
        <v>30</v>
      </c>
      <c r="G6" s="232">
        <f t="shared" si="4"/>
        <v>2.5</v>
      </c>
      <c r="H6" s="232">
        <f t="shared" si="5"/>
        <v>0.8125</v>
      </c>
      <c r="I6" s="232">
        <f t="shared" si="6"/>
        <v>9.75</v>
      </c>
      <c r="K6" s="467">
        <f t="shared" si="7"/>
        <v>0.35</v>
      </c>
      <c r="L6" s="233">
        <v>30</v>
      </c>
      <c r="M6" s="232">
        <f t="shared" si="8"/>
        <v>2.5</v>
      </c>
      <c r="N6" s="232">
        <f t="shared" si="22"/>
        <v>0.875</v>
      </c>
      <c r="O6" s="232">
        <f t="shared" si="9"/>
        <v>10.5</v>
      </c>
      <c r="Q6" s="503">
        <f t="shared" si="10"/>
        <v>0.39</v>
      </c>
      <c r="R6" s="233">
        <v>30</v>
      </c>
      <c r="S6" s="232">
        <f t="shared" si="11"/>
        <v>2.5</v>
      </c>
      <c r="T6" s="232">
        <f t="shared" si="23"/>
        <v>0.97500000000000009</v>
      </c>
      <c r="U6" s="232">
        <f t="shared" si="12"/>
        <v>11.700000000000001</v>
      </c>
      <c r="V6" s="1361"/>
      <c r="W6" s="690">
        <v>0.39</v>
      </c>
      <c r="X6" s="690">
        <f t="shared" si="13"/>
        <v>0.41</v>
      </c>
      <c r="Y6" s="233">
        <v>30</v>
      </c>
      <c r="Z6" s="232">
        <f t="shared" si="14"/>
        <v>2.5</v>
      </c>
      <c r="AA6" s="232">
        <f t="shared" si="0"/>
        <v>1.0249999999999999</v>
      </c>
      <c r="AB6" s="232">
        <f t="shared" si="1"/>
        <v>12.299999999999999</v>
      </c>
      <c r="AD6" s="684">
        <v>0.39</v>
      </c>
      <c r="AE6" s="233">
        <v>30</v>
      </c>
      <c r="AF6" s="686">
        <f t="shared" si="24"/>
        <v>37</v>
      </c>
      <c r="AG6" s="232">
        <f t="shared" si="15"/>
        <v>2.5</v>
      </c>
      <c r="AH6" s="503">
        <f t="shared" si="16"/>
        <v>3.0833333333333335</v>
      </c>
      <c r="AI6" s="503">
        <f t="shared" si="17"/>
        <v>1.2025000000000001</v>
      </c>
      <c r="AJ6" s="503">
        <f t="shared" si="18"/>
        <v>14.43</v>
      </c>
      <c r="AL6" s="690">
        <f t="shared" si="25"/>
        <v>0.41</v>
      </c>
      <c r="AM6" s="688">
        <v>37</v>
      </c>
      <c r="AN6" s="684">
        <v>3.0833333333333335</v>
      </c>
      <c r="AO6" s="684">
        <f t="shared" si="2"/>
        <v>1.2641666666666667</v>
      </c>
      <c r="AP6" s="684">
        <f t="shared" si="3"/>
        <v>15.17</v>
      </c>
      <c r="AR6" s="725">
        <f t="shared" si="19"/>
        <v>0.43</v>
      </c>
      <c r="AS6" s="688">
        <v>37</v>
      </c>
      <c r="AT6" s="684">
        <v>3.0833333333333335</v>
      </c>
      <c r="AU6" s="684">
        <f t="shared" si="20"/>
        <v>1.3258333333333334</v>
      </c>
      <c r="AV6" s="684">
        <f t="shared" si="21"/>
        <v>15.91</v>
      </c>
    </row>
    <row r="7" spans="1:48" ht="15.75" x14ac:dyDescent="0.25">
      <c r="A7" s="104">
        <v>6</v>
      </c>
      <c r="B7" s="229" t="s">
        <v>326</v>
      </c>
      <c r="C7" s="230" t="s">
        <v>321</v>
      </c>
      <c r="D7" s="231">
        <v>1200</v>
      </c>
      <c r="E7" s="232">
        <v>0.10400000000000001</v>
      </c>
      <c r="F7" s="233">
        <v>1200</v>
      </c>
      <c r="G7" s="232">
        <f t="shared" si="4"/>
        <v>100</v>
      </c>
      <c r="H7" s="232">
        <f t="shared" si="5"/>
        <v>10.4</v>
      </c>
      <c r="I7" s="232">
        <f t="shared" si="6"/>
        <v>124.80000000000001</v>
      </c>
      <c r="K7" s="467">
        <f t="shared" si="7"/>
        <v>0.11</v>
      </c>
      <c r="L7" s="233">
        <v>1200</v>
      </c>
      <c r="M7" s="232">
        <f t="shared" si="8"/>
        <v>100</v>
      </c>
      <c r="N7" s="232">
        <f t="shared" si="22"/>
        <v>11</v>
      </c>
      <c r="O7" s="232">
        <f t="shared" si="9"/>
        <v>132</v>
      </c>
      <c r="Q7" s="503">
        <f t="shared" si="10"/>
        <v>0.12</v>
      </c>
      <c r="R7" s="233">
        <v>1200</v>
      </c>
      <c r="S7" s="232">
        <f t="shared" si="11"/>
        <v>100</v>
      </c>
      <c r="T7" s="232">
        <f t="shared" si="23"/>
        <v>12</v>
      </c>
      <c r="U7" s="232">
        <f t="shared" si="12"/>
        <v>144</v>
      </c>
      <c r="V7" s="1361"/>
      <c r="W7" s="690">
        <v>0.12</v>
      </c>
      <c r="X7" s="690">
        <f t="shared" si="13"/>
        <v>0.13</v>
      </c>
      <c r="Y7" s="233">
        <v>1200</v>
      </c>
      <c r="Z7" s="232">
        <f t="shared" si="14"/>
        <v>100</v>
      </c>
      <c r="AA7" s="232">
        <f t="shared" si="0"/>
        <v>13</v>
      </c>
      <c r="AB7" s="232">
        <f t="shared" si="1"/>
        <v>156</v>
      </c>
      <c r="AD7" s="684">
        <v>0.12</v>
      </c>
      <c r="AE7" s="233">
        <v>1200</v>
      </c>
      <c r="AF7" s="686">
        <f t="shared" si="24"/>
        <v>1500</v>
      </c>
      <c r="AG7" s="232">
        <f t="shared" si="15"/>
        <v>100</v>
      </c>
      <c r="AH7" s="503">
        <f t="shared" si="16"/>
        <v>125</v>
      </c>
      <c r="AI7" s="503">
        <f t="shared" si="17"/>
        <v>15</v>
      </c>
      <c r="AJ7" s="503">
        <f t="shared" si="18"/>
        <v>180</v>
      </c>
      <c r="AL7" s="690">
        <f t="shared" si="25"/>
        <v>0.13</v>
      </c>
      <c r="AM7" s="688">
        <v>1500</v>
      </c>
      <c r="AN7" s="684">
        <v>125</v>
      </c>
      <c r="AO7" s="684">
        <f t="shared" si="2"/>
        <v>16.25</v>
      </c>
      <c r="AP7" s="684">
        <f t="shared" si="3"/>
        <v>195</v>
      </c>
      <c r="AR7" s="725">
        <f t="shared" si="19"/>
        <v>0.13</v>
      </c>
      <c r="AS7" s="688">
        <v>1500</v>
      </c>
      <c r="AT7" s="684">
        <v>125</v>
      </c>
      <c r="AU7" s="684">
        <f t="shared" si="20"/>
        <v>16.25</v>
      </c>
      <c r="AV7" s="684">
        <f t="shared" si="21"/>
        <v>195</v>
      </c>
    </row>
    <row r="8" spans="1:48" ht="15.75" x14ac:dyDescent="0.25">
      <c r="A8" s="104">
        <v>7</v>
      </c>
      <c r="B8" s="229" t="s">
        <v>327</v>
      </c>
      <c r="C8" s="230" t="s">
        <v>321</v>
      </c>
      <c r="D8" s="231">
        <v>600</v>
      </c>
      <c r="E8" s="232">
        <v>0.35200000000000004</v>
      </c>
      <c r="F8" s="233">
        <v>600</v>
      </c>
      <c r="G8" s="232">
        <f t="shared" si="4"/>
        <v>50</v>
      </c>
      <c r="H8" s="232">
        <f t="shared" si="5"/>
        <v>17.600000000000001</v>
      </c>
      <c r="I8" s="232">
        <f t="shared" si="6"/>
        <v>211.20000000000002</v>
      </c>
      <c r="K8" s="467">
        <f t="shared" si="7"/>
        <v>0.38</v>
      </c>
      <c r="L8" s="233">
        <v>600</v>
      </c>
      <c r="M8" s="232">
        <f t="shared" si="8"/>
        <v>50</v>
      </c>
      <c r="N8" s="232">
        <f t="shared" si="22"/>
        <v>19</v>
      </c>
      <c r="O8" s="232">
        <f t="shared" si="9"/>
        <v>228</v>
      </c>
      <c r="Q8" s="503">
        <f t="shared" si="10"/>
        <v>0.43</v>
      </c>
      <c r="R8" s="233">
        <v>600</v>
      </c>
      <c r="S8" s="232">
        <f t="shared" si="11"/>
        <v>50</v>
      </c>
      <c r="T8" s="232">
        <f t="shared" si="23"/>
        <v>21.5</v>
      </c>
      <c r="U8" s="232">
        <f t="shared" si="12"/>
        <v>258</v>
      </c>
      <c r="V8" s="1361"/>
      <c r="W8" s="690">
        <v>0.43</v>
      </c>
      <c r="X8" s="690">
        <f t="shared" si="13"/>
        <v>0.45</v>
      </c>
      <c r="Y8" s="233">
        <v>600</v>
      </c>
      <c r="Z8" s="232">
        <f t="shared" si="14"/>
        <v>50</v>
      </c>
      <c r="AA8" s="232">
        <f t="shared" si="0"/>
        <v>22.5</v>
      </c>
      <c r="AB8" s="232">
        <f t="shared" si="1"/>
        <v>270</v>
      </c>
      <c r="AD8" s="684">
        <v>0.43</v>
      </c>
      <c r="AE8" s="233">
        <v>600</v>
      </c>
      <c r="AF8" s="686">
        <f t="shared" si="24"/>
        <v>750</v>
      </c>
      <c r="AG8" s="232">
        <f t="shared" si="15"/>
        <v>50</v>
      </c>
      <c r="AH8" s="503">
        <f t="shared" si="16"/>
        <v>62.5</v>
      </c>
      <c r="AI8" s="503">
        <f t="shared" si="17"/>
        <v>26.875</v>
      </c>
      <c r="AJ8" s="503">
        <f t="shared" si="18"/>
        <v>322.5</v>
      </c>
      <c r="AL8" s="690">
        <f t="shared" si="25"/>
        <v>0.45</v>
      </c>
      <c r="AM8" s="688">
        <v>750</v>
      </c>
      <c r="AN8" s="684">
        <v>62.5</v>
      </c>
      <c r="AO8" s="684">
        <f t="shared" si="2"/>
        <v>28.125</v>
      </c>
      <c r="AP8" s="684">
        <f t="shared" si="3"/>
        <v>337.5</v>
      </c>
      <c r="AR8" s="725">
        <f t="shared" si="19"/>
        <v>0.47</v>
      </c>
      <c r="AS8" s="688">
        <v>750</v>
      </c>
      <c r="AT8" s="684">
        <v>62.5</v>
      </c>
      <c r="AU8" s="684">
        <f t="shared" si="20"/>
        <v>29.375</v>
      </c>
      <c r="AV8" s="684">
        <f t="shared" si="21"/>
        <v>352.5</v>
      </c>
    </row>
    <row r="9" spans="1:48" ht="15.75" x14ac:dyDescent="0.25">
      <c r="A9" s="104">
        <v>8</v>
      </c>
      <c r="B9" s="229" t="s">
        <v>328</v>
      </c>
      <c r="C9" s="230" t="s">
        <v>321</v>
      </c>
      <c r="D9" s="231">
        <v>120</v>
      </c>
      <c r="E9" s="232">
        <v>0.32800000000000001</v>
      </c>
      <c r="F9" s="233">
        <v>120</v>
      </c>
      <c r="G9" s="232">
        <f t="shared" si="4"/>
        <v>10</v>
      </c>
      <c r="H9" s="232">
        <f t="shared" si="5"/>
        <v>3.2800000000000002</v>
      </c>
      <c r="I9" s="232">
        <f t="shared" si="6"/>
        <v>39.36</v>
      </c>
      <c r="K9" s="467">
        <f t="shared" si="7"/>
        <v>0.35</v>
      </c>
      <c r="L9" s="233">
        <v>120</v>
      </c>
      <c r="M9" s="232">
        <f t="shared" si="8"/>
        <v>10</v>
      </c>
      <c r="N9" s="232">
        <f t="shared" si="22"/>
        <v>3.5</v>
      </c>
      <c r="O9" s="232">
        <f t="shared" si="9"/>
        <v>42</v>
      </c>
      <c r="Q9" s="503">
        <f t="shared" si="10"/>
        <v>0.39</v>
      </c>
      <c r="R9" s="233">
        <v>120</v>
      </c>
      <c r="S9" s="232">
        <f t="shared" si="11"/>
        <v>10</v>
      </c>
      <c r="T9" s="232">
        <f t="shared" si="23"/>
        <v>3.9000000000000004</v>
      </c>
      <c r="U9" s="232">
        <f t="shared" si="12"/>
        <v>46.800000000000004</v>
      </c>
      <c r="V9" s="1361"/>
      <c r="W9" s="690">
        <v>0.39</v>
      </c>
      <c r="X9" s="690">
        <f t="shared" si="13"/>
        <v>0.41</v>
      </c>
      <c r="Y9" s="233">
        <v>120</v>
      </c>
      <c r="Z9" s="232">
        <f t="shared" si="14"/>
        <v>10</v>
      </c>
      <c r="AA9" s="232">
        <f t="shared" si="0"/>
        <v>4.0999999999999996</v>
      </c>
      <c r="AB9" s="232">
        <f t="shared" si="1"/>
        <v>49.199999999999996</v>
      </c>
      <c r="AD9" s="684">
        <v>0.39</v>
      </c>
      <c r="AE9" s="233">
        <v>120</v>
      </c>
      <c r="AF9" s="686">
        <f t="shared" si="24"/>
        <v>150</v>
      </c>
      <c r="AG9" s="232">
        <f t="shared" si="15"/>
        <v>10</v>
      </c>
      <c r="AH9" s="503">
        <f t="shared" si="16"/>
        <v>12.5</v>
      </c>
      <c r="AI9" s="503">
        <f t="shared" si="17"/>
        <v>4.875</v>
      </c>
      <c r="AJ9" s="503">
        <f t="shared" si="18"/>
        <v>58.5</v>
      </c>
      <c r="AL9" s="690">
        <f t="shared" si="25"/>
        <v>0.41</v>
      </c>
      <c r="AM9" s="688">
        <v>150</v>
      </c>
      <c r="AN9" s="684">
        <v>12.5</v>
      </c>
      <c r="AO9" s="684">
        <f t="shared" si="2"/>
        <v>5.125</v>
      </c>
      <c r="AP9" s="684">
        <f t="shared" si="3"/>
        <v>61.499999999999993</v>
      </c>
      <c r="AR9" s="725">
        <f t="shared" si="19"/>
        <v>0.43</v>
      </c>
      <c r="AS9" s="688">
        <v>150</v>
      </c>
      <c r="AT9" s="684">
        <v>12.5</v>
      </c>
      <c r="AU9" s="684">
        <f t="shared" si="20"/>
        <v>5.375</v>
      </c>
      <c r="AV9" s="684">
        <f t="shared" si="21"/>
        <v>64.5</v>
      </c>
    </row>
    <row r="10" spans="1:48" ht="15.75" x14ac:dyDescent="0.25">
      <c r="A10" s="104">
        <v>9</v>
      </c>
      <c r="B10" s="229" t="s">
        <v>329</v>
      </c>
      <c r="C10" s="230" t="s">
        <v>321</v>
      </c>
      <c r="D10" s="231">
        <v>200</v>
      </c>
      <c r="E10" s="232">
        <v>0.33600000000000002</v>
      </c>
      <c r="F10" s="233">
        <v>200</v>
      </c>
      <c r="G10" s="232">
        <f t="shared" si="4"/>
        <v>16.666666666666668</v>
      </c>
      <c r="H10" s="232">
        <f t="shared" si="5"/>
        <v>5.6000000000000005</v>
      </c>
      <c r="I10" s="232">
        <f t="shared" si="6"/>
        <v>67.2</v>
      </c>
      <c r="K10" s="467">
        <f t="shared" si="7"/>
        <v>0.36</v>
      </c>
      <c r="L10" s="233">
        <v>200</v>
      </c>
      <c r="M10" s="232">
        <f t="shared" si="8"/>
        <v>16.666666666666668</v>
      </c>
      <c r="N10" s="232">
        <f t="shared" si="22"/>
        <v>6</v>
      </c>
      <c r="O10" s="232">
        <f t="shared" si="9"/>
        <v>72</v>
      </c>
      <c r="Q10" s="503">
        <f t="shared" si="10"/>
        <v>0.4</v>
      </c>
      <c r="R10" s="233">
        <v>200</v>
      </c>
      <c r="S10" s="232">
        <f t="shared" si="11"/>
        <v>16.666666666666668</v>
      </c>
      <c r="T10" s="232">
        <f t="shared" si="23"/>
        <v>6.6666666666666679</v>
      </c>
      <c r="U10" s="232">
        <f t="shared" si="12"/>
        <v>80</v>
      </c>
      <c r="V10" s="1361"/>
      <c r="W10" s="690">
        <v>0.4</v>
      </c>
      <c r="X10" s="690">
        <f t="shared" si="13"/>
        <v>0.42</v>
      </c>
      <c r="Y10" s="233">
        <v>200</v>
      </c>
      <c r="Z10" s="232">
        <f t="shared" si="14"/>
        <v>16.666666666666668</v>
      </c>
      <c r="AA10" s="232">
        <f t="shared" si="0"/>
        <v>7</v>
      </c>
      <c r="AB10" s="232">
        <f t="shared" si="1"/>
        <v>84</v>
      </c>
      <c r="AD10" s="684">
        <v>0.4</v>
      </c>
      <c r="AE10" s="233">
        <v>200</v>
      </c>
      <c r="AF10" s="686">
        <f t="shared" si="24"/>
        <v>250</v>
      </c>
      <c r="AG10" s="232">
        <f t="shared" si="15"/>
        <v>16.666666666666668</v>
      </c>
      <c r="AH10" s="503">
        <f t="shared" si="16"/>
        <v>20.833333333333332</v>
      </c>
      <c r="AI10" s="503">
        <f t="shared" si="17"/>
        <v>8.3333333333333339</v>
      </c>
      <c r="AJ10" s="503">
        <f t="shared" si="18"/>
        <v>100</v>
      </c>
      <c r="AL10" s="690">
        <f t="shared" si="25"/>
        <v>0.42</v>
      </c>
      <c r="AM10" s="688">
        <v>250</v>
      </c>
      <c r="AN10" s="684">
        <v>20.833333333333332</v>
      </c>
      <c r="AO10" s="684">
        <f t="shared" si="2"/>
        <v>8.75</v>
      </c>
      <c r="AP10" s="684">
        <f t="shared" si="3"/>
        <v>105</v>
      </c>
      <c r="AR10" s="725">
        <f t="shared" si="19"/>
        <v>0.44</v>
      </c>
      <c r="AS10" s="688">
        <v>250</v>
      </c>
      <c r="AT10" s="684">
        <v>20.833333333333332</v>
      </c>
      <c r="AU10" s="684">
        <f t="shared" si="20"/>
        <v>9.1666666666666661</v>
      </c>
      <c r="AV10" s="684">
        <f t="shared" si="21"/>
        <v>110</v>
      </c>
    </row>
    <row r="11" spans="1:48" ht="18.75" customHeight="1" x14ac:dyDescent="0.25">
      <c r="A11" s="104">
        <v>10</v>
      </c>
      <c r="B11" s="229" t="s">
        <v>330</v>
      </c>
      <c r="C11" s="230" t="s">
        <v>321</v>
      </c>
      <c r="D11" s="231">
        <v>15</v>
      </c>
      <c r="E11" s="232">
        <v>0.21999999999999997</v>
      </c>
      <c r="F11" s="233">
        <v>15</v>
      </c>
      <c r="G11" s="232">
        <f t="shared" si="4"/>
        <v>1.25</v>
      </c>
      <c r="H11" s="232">
        <f t="shared" si="5"/>
        <v>0.27499999999999997</v>
      </c>
      <c r="I11" s="232">
        <f t="shared" si="6"/>
        <v>3.3</v>
      </c>
      <c r="K11" s="467">
        <f t="shared" si="7"/>
        <v>0.23</v>
      </c>
      <c r="L11" s="233">
        <v>15</v>
      </c>
      <c r="M11" s="232">
        <f t="shared" si="8"/>
        <v>1.25</v>
      </c>
      <c r="N11" s="232">
        <f t="shared" si="22"/>
        <v>0.28750000000000003</v>
      </c>
      <c r="O11" s="232">
        <f t="shared" si="9"/>
        <v>3.45</v>
      </c>
      <c r="Q11" s="503">
        <f t="shared" si="10"/>
        <v>0.26</v>
      </c>
      <c r="R11" s="233">
        <v>15</v>
      </c>
      <c r="S11" s="232">
        <f t="shared" si="11"/>
        <v>1.25</v>
      </c>
      <c r="T11" s="232">
        <f t="shared" si="23"/>
        <v>0.32500000000000001</v>
      </c>
      <c r="U11" s="232">
        <f t="shared" si="12"/>
        <v>3.9000000000000004</v>
      </c>
      <c r="V11" s="1361"/>
      <c r="W11" s="690">
        <v>0.26</v>
      </c>
      <c r="X11" s="690">
        <f t="shared" si="13"/>
        <v>0.27</v>
      </c>
      <c r="Y11" s="233">
        <v>15</v>
      </c>
      <c r="Z11" s="232">
        <f t="shared" si="14"/>
        <v>1.25</v>
      </c>
      <c r="AA11" s="232">
        <f t="shared" si="0"/>
        <v>0.33750000000000002</v>
      </c>
      <c r="AB11" s="232">
        <f t="shared" si="1"/>
        <v>4.0500000000000007</v>
      </c>
      <c r="AD11" s="684">
        <v>0.26</v>
      </c>
      <c r="AE11" s="233">
        <v>15</v>
      </c>
      <c r="AF11" s="686">
        <f t="shared" si="24"/>
        <v>18</v>
      </c>
      <c r="AG11" s="232">
        <f t="shared" si="15"/>
        <v>1.25</v>
      </c>
      <c r="AH11" s="503">
        <f t="shared" si="16"/>
        <v>1.5</v>
      </c>
      <c r="AI11" s="503">
        <f t="shared" si="17"/>
        <v>0.39</v>
      </c>
      <c r="AJ11" s="503">
        <f t="shared" si="18"/>
        <v>4.68</v>
      </c>
      <c r="AL11" s="690">
        <f t="shared" si="25"/>
        <v>0.27</v>
      </c>
      <c r="AM11" s="688">
        <v>18</v>
      </c>
      <c r="AN11" s="684">
        <v>1.5</v>
      </c>
      <c r="AO11" s="684">
        <f t="shared" si="2"/>
        <v>0.40500000000000003</v>
      </c>
      <c r="AP11" s="684">
        <f t="shared" si="3"/>
        <v>4.8600000000000003</v>
      </c>
      <c r="AR11" s="725">
        <f t="shared" si="19"/>
        <v>0.28000000000000003</v>
      </c>
      <c r="AS11" s="688">
        <v>18</v>
      </c>
      <c r="AT11" s="684">
        <v>1.5</v>
      </c>
      <c r="AU11" s="684">
        <f t="shared" si="20"/>
        <v>0.42000000000000004</v>
      </c>
      <c r="AV11" s="684">
        <f t="shared" si="21"/>
        <v>5.0400000000000009</v>
      </c>
    </row>
    <row r="12" spans="1:48" ht="15.75" x14ac:dyDescent="0.25">
      <c r="A12" s="104">
        <v>11</v>
      </c>
      <c r="B12" s="229" t="s">
        <v>331</v>
      </c>
      <c r="C12" s="230" t="s">
        <v>321</v>
      </c>
      <c r="D12" s="231">
        <v>20</v>
      </c>
      <c r="E12" s="232">
        <v>0.56499999999999995</v>
      </c>
      <c r="F12" s="233">
        <v>20</v>
      </c>
      <c r="G12" s="232">
        <f t="shared" si="4"/>
        <v>1.6666666666666667</v>
      </c>
      <c r="H12" s="232">
        <f t="shared" si="5"/>
        <v>0.94166666666666665</v>
      </c>
      <c r="I12" s="232">
        <f t="shared" si="6"/>
        <v>11.299999999999999</v>
      </c>
      <c r="K12" s="467">
        <f t="shared" si="7"/>
        <v>0.6</v>
      </c>
      <c r="L12" s="233">
        <v>20</v>
      </c>
      <c r="M12" s="232">
        <f t="shared" si="8"/>
        <v>1.6666666666666667</v>
      </c>
      <c r="N12" s="232">
        <f t="shared" si="22"/>
        <v>1</v>
      </c>
      <c r="O12" s="232">
        <f t="shared" si="9"/>
        <v>12</v>
      </c>
      <c r="Q12" s="503">
        <f t="shared" si="10"/>
        <v>0.67</v>
      </c>
      <c r="R12" s="233">
        <v>20</v>
      </c>
      <c r="S12" s="232">
        <f t="shared" si="11"/>
        <v>1.6666666666666667</v>
      </c>
      <c r="T12" s="232">
        <f t="shared" si="23"/>
        <v>1.1166666666666667</v>
      </c>
      <c r="U12" s="232">
        <f t="shared" si="12"/>
        <v>13.4</v>
      </c>
      <c r="V12" s="1361"/>
      <c r="W12" s="690">
        <v>0.67</v>
      </c>
      <c r="X12" s="690">
        <f t="shared" si="13"/>
        <v>0.7</v>
      </c>
      <c r="Y12" s="233">
        <v>20</v>
      </c>
      <c r="Z12" s="232">
        <f t="shared" si="14"/>
        <v>1.6666666666666667</v>
      </c>
      <c r="AA12" s="232">
        <f t="shared" si="0"/>
        <v>1.1666666666666667</v>
      </c>
      <c r="AB12" s="232">
        <f t="shared" si="1"/>
        <v>14</v>
      </c>
      <c r="AD12" s="684">
        <v>0.67</v>
      </c>
      <c r="AE12" s="233">
        <v>20</v>
      </c>
      <c r="AF12" s="686">
        <f t="shared" si="24"/>
        <v>25</v>
      </c>
      <c r="AG12" s="232">
        <f t="shared" si="15"/>
        <v>1.6666666666666667</v>
      </c>
      <c r="AH12" s="503">
        <f t="shared" si="16"/>
        <v>2.0833333333333335</v>
      </c>
      <c r="AI12" s="503">
        <f t="shared" si="17"/>
        <v>1.3958333333333335</v>
      </c>
      <c r="AJ12" s="503">
        <f t="shared" si="18"/>
        <v>16.75</v>
      </c>
      <c r="AL12" s="690">
        <f t="shared" si="25"/>
        <v>0.7</v>
      </c>
      <c r="AM12" s="688">
        <v>25</v>
      </c>
      <c r="AN12" s="684">
        <v>2.0833333333333335</v>
      </c>
      <c r="AO12" s="684">
        <f t="shared" si="2"/>
        <v>1.4583333333333333</v>
      </c>
      <c r="AP12" s="684">
        <f t="shared" si="3"/>
        <v>17.5</v>
      </c>
      <c r="AR12" s="725">
        <f t="shared" si="19"/>
        <v>0.73</v>
      </c>
      <c r="AS12" s="688">
        <v>25</v>
      </c>
      <c r="AT12" s="684">
        <v>2.0833333333333335</v>
      </c>
      <c r="AU12" s="684">
        <f t="shared" si="20"/>
        <v>1.5208333333333335</v>
      </c>
      <c r="AV12" s="684">
        <f t="shared" si="21"/>
        <v>18.25</v>
      </c>
    </row>
    <row r="13" spans="1:48" ht="15.75" x14ac:dyDescent="0.25">
      <c r="A13" s="104">
        <v>12</v>
      </c>
      <c r="B13" s="229" t="s">
        <v>332</v>
      </c>
      <c r="C13" s="230" t="s">
        <v>321</v>
      </c>
      <c r="D13" s="231">
        <v>120</v>
      </c>
      <c r="E13" s="232">
        <v>0.72800000000000009</v>
      </c>
      <c r="F13" s="233">
        <v>120</v>
      </c>
      <c r="G13" s="232">
        <f t="shared" si="4"/>
        <v>10</v>
      </c>
      <c r="H13" s="232">
        <f t="shared" si="5"/>
        <v>7.2800000000000011</v>
      </c>
      <c r="I13" s="232">
        <f t="shared" si="6"/>
        <v>87.360000000000014</v>
      </c>
      <c r="K13" s="467">
        <f t="shared" si="7"/>
        <v>0.78</v>
      </c>
      <c r="L13" s="233">
        <v>120</v>
      </c>
      <c r="M13" s="232">
        <f t="shared" si="8"/>
        <v>10</v>
      </c>
      <c r="N13" s="232">
        <f t="shared" si="22"/>
        <v>7.8000000000000007</v>
      </c>
      <c r="O13" s="232">
        <f t="shared" si="9"/>
        <v>93.600000000000009</v>
      </c>
      <c r="Q13" s="503">
        <f t="shared" si="10"/>
        <v>0.87</v>
      </c>
      <c r="R13" s="233">
        <v>120</v>
      </c>
      <c r="S13" s="232">
        <f t="shared" si="11"/>
        <v>10</v>
      </c>
      <c r="T13" s="232">
        <f t="shared" si="23"/>
        <v>8.6999999999999993</v>
      </c>
      <c r="U13" s="232">
        <f t="shared" si="12"/>
        <v>104.4</v>
      </c>
      <c r="V13" s="1361"/>
      <c r="W13" s="690">
        <v>0.87</v>
      </c>
      <c r="X13" s="690">
        <f t="shared" si="13"/>
        <v>0.91</v>
      </c>
      <c r="Y13" s="233">
        <v>120</v>
      </c>
      <c r="Z13" s="232">
        <f t="shared" si="14"/>
        <v>10</v>
      </c>
      <c r="AA13" s="232">
        <f t="shared" si="0"/>
        <v>9.1</v>
      </c>
      <c r="AB13" s="232">
        <f t="shared" si="1"/>
        <v>109.2</v>
      </c>
      <c r="AD13" s="684">
        <v>0.87</v>
      </c>
      <c r="AE13" s="233">
        <v>120</v>
      </c>
      <c r="AF13" s="686">
        <f t="shared" si="24"/>
        <v>150</v>
      </c>
      <c r="AG13" s="232">
        <f t="shared" si="15"/>
        <v>10</v>
      </c>
      <c r="AH13" s="503">
        <f t="shared" si="16"/>
        <v>12.5</v>
      </c>
      <c r="AI13" s="503">
        <f t="shared" si="17"/>
        <v>10.875</v>
      </c>
      <c r="AJ13" s="503">
        <f t="shared" si="18"/>
        <v>130.5</v>
      </c>
      <c r="AL13" s="690">
        <f t="shared" si="25"/>
        <v>0.91</v>
      </c>
      <c r="AM13" s="688">
        <v>150</v>
      </c>
      <c r="AN13" s="684">
        <v>12.5</v>
      </c>
      <c r="AO13" s="684">
        <f t="shared" si="2"/>
        <v>11.375</v>
      </c>
      <c r="AP13" s="684">
        <f t="shared" si="3"/>
        <v>136.5</v>
      </c>
      <c r="AR13" s="725">
        <f t="shared" si="19"/>
        <v>0.94</v>
      </c>
      <c r="AS13" s="688">
        <v>150</v>
      </c>
      <c r="AT13" s="684">
        <v>12.5</v>
      </c>
      <c r="AU13" s="684">
        <f t="shared" si="20"/>
        <v>11.75</v>
      </c>
      <c r="AV13" s="684">
        <f t="shared" si="21"/>
        <v>141</v>
      </c>
    </row>
    <row r="14" spans="1:48" ht="15.75" x14ac:dyDescent="0.25">
      <c r="A14" s="504">
        <v>13</v>
      </c>
      <c r="B14" s="505" t="s">
        <v>333</v>
      </c>
      <c r="C14" s="506" t="s">
        <v>321</v>
      </c>
      <c r="D14" s="507">
        <v>6</v>
      </c>
      <c r="E14" s="508">
        <v>0.13799999999999996</v>
      </c>
      <c r="F14" s="509">
        <v>6</v>
      </c>
      <c r="G14" s="508">
        <f t="shared" si="4"/>
        <v>0.5</v>
      </c>
      <c r="H14" s="508">
        <f t="shared" si="5"/>
        <v>6.8999999999999978E-2</v>
      </c>
      <c r="I14" s="508">
        <f t="shared" si="6"/>
        <v>0.82799999999999974</v>
      </c>
      <c r="J14"/>
      <c r="K14" s="510">
        <f t="shared" si="7"/>
        <v>0.15</v>
      </c>
      <c r="L14" s="509">
        <v>6</v>
      </c>
      <c r="M14" s="508">
        <f t="shared" si="8"/>
        <v>0.5</v>
      </c>
      <c r="N14" s="508">
        <f t="shared" si="22"/>
        <v>7.4999999999999997E-2</v>
      </c>
      <c r="O14" s="508">
        <f t="shared" si="9"/>
        <v>0.89999999999999991</v>
      </c>
      <c r="P14"/>
      <c r="Q14" s="503">
        <f t="shared" si="10"/>
        <v>0.17</v>
      </c>
      <c r="R14" s="509">
        <v>6</v>
      </c>
      <c r="S14" s="508">
        <f t="shared" si="11"/>
        <v>0.5</v>
      </c>
      <c r="T14" s="508">
        <f t="shared" si="23"/>
        <v>8.5000000000000006E-2</v>
      </c>
      <c r="U14" s="508">
        <f t="shared" si="12"/>
        <v>1.02</v>
      </c>
      <c r="V14" s="1362"/>
      <c r="W14" s="690">
        <v>0.17</v>
      </c>
      <c r="X14" s="690">
        <f t="shared" si="13"/>
        <v>0.18</v>
      </c>
      <c r="Y14" s="509">
        <v>6</v>
      </c>
      <c r="Z14" s="508">
        <f t="shared" si="14"/>
        <v>0.5</v>
      </c>
      <c r="AA14" s="508">
        <f t="shared" si="0"/>
        <v>0.09</v>
      </c>
      <c r="AB14" s="508">
        <f t="shared" si="1"/>
        <v>1.08</v>
      </c>
      <c r="AC14"/>
      <c r="AD14" s="684">
        <v>0.17</v>
      </c>
      <c r="AE14" s="509">
        <v>6</v>
      </c>
      <c r="AF14" s="686">
        <f t="shared" si="24"/>
        <v>7</v>
      </c>
      <c r="AG14" s="508">
        <f t="shared" si="15"/>
        <v>0.5</v>
      </c>
      <c r="AH14" s="503">
        <f t="shared" si="16"/>
        <v>0.58333333333333337</v>
      </c>
      <c r="AI14" s="503">
        <f t="shared" si="17"/>
        <v>9.9166666666666681E-2</v>
      </c>
      <c r="AJ14" s="503">
        <f t="shared" si="18"/>
        <v>1.1900000000000002</v>
      </c>
      <c r="AK14"/>
      <c r="AL14" s="690">
        <f t="shared" si="25"/>
        <v>0.18</v>
      </c>
      <c r="AM14" s="688">
        <v>7</v>
      </c>
      <c r="AN14" s="684">
        <v>0.58333333333333337</v>
      </c>
      <c r="AO14" s="684">
        <f t="shared" si="2"/>
        <v>0.105</v>
      </c>
      <c r="AP14" s="684">
        <f t="shared" si="3"/>
        <v>1.26</v>
      </c>
      <c r="AR14" s="725">
        <f t="shared" si="19"/>
        <v>0.19</v>
      </c>
      <c r="AS14" s="688">
        <v>7</v>
      </c>
      <c r="AT14" s="684">
        <v>0.58333333333333337</v>
      </c>
      <c r="AU14" s="684">
        <f t="shared" si="20"/>
        <v>0.11083333333333334</v>
      </c>
      <c r="AV14" s="684">
        <f t="shared" si="21"/>
        <v>1.33</v>
      </c>
    </row>
    <row r="15" spans="1:48" ht="15.75" x14ac:dyDescent="0.25">
      <c r="A15" s="504">
        <v>14</v>
      </c>
      <c r="B15" s="505" t="s">
        <v>334</v>
      </c>
      <c r="C15" s="506" t="s">
        <v>321</v>
      </c>
      <c r="D15" s="507">
        <v>6</v>
      </c>
      <c r="E15" s="508">
        <v>35.032000000000004</v>
      </c>
      <c r="F15" s="509">
        <v>6</v>
      </c>
      <c r="G15" s="508">
        <f t="shared" si="4"/>
        <v>0.5</v>
      </c>
      <c r="H15" s="508">
        <f t="shared" si="5"/>
        <v>17.516000000000002</v>
      </c>
      <c r="I15" s="508">
        <f t="shared" si="6"/>
        <v>210.19200000000001</v>
      </c>
      <c r="J15"/>
      <c r="K15" s="510">
        <f t="shared" si="7"/>
        <v>37.4</v>
      </c>
      <c r="L15" s="509">
        <v>6</v>
      </c>
      <c r="M15" s="508">
        <f t="shared" si="8"/>
        <v>0.5</v>
      </c>
      <c r="N15" s="508">
        <f t="shared" si="22"/>
        <v>18.7</v>
      </c>
      <c r="O15" s="508">
        <f t="shared" si="9"/>
        <v>224.39999999999998</v>
      </c>
      <c r="P15"/>
      <c r="Q15" s="503">
        <f t="shared" si="10"/>
        <v>41.94</v>
      </c>
      <c r="R15" s="509">
        <v>6</v>
      </c>
      <c r="S15" s="508">
        <f t="shared" si="11"/>
        <v>0.5</v>
      </c>
      <c r="T15" s="508">
        <f t="shared" si="23"/>
        <v>20.97</v>
      </c>
      <c r="U15" s="508">
        <f t="shared" si="12"/>
        <v>251.64</v>
      </c>
      <c r="V15" s="1362"/>
      <c r="W15" s="690">
        <v>41.94</v>
      </c>
      <c r="X15" s="690">
        <f t="shared" si="13"/>
        <v>43.69</v>
      </c>
      <c r="Y15" s="509">
        <v>6</v>
      </c>
      <c r="Z15" s="508">
        <f t="shared" si="14"/>
        <v>0.5</v>
      </c>
      <c r="AA15" s="508">
        <f t="shared" si="0"/>
        <v>21.844999999999999</v>
      </c>
      <c r="AB15" s="508">
        <f t="shared" si="1"/>
        <v>262.14</v>
      </c>
      <c r="AC15"/>
      <c r="AD15" s="684">
        <v>41.94</v>
      </c>
      <c r="AE15" s="509">
        <v>6</v>
      </c>
      <c r="AF15" s="686">
        <f t="shared" si="24"/>
        <v>7</v>
      </c>
      <c r="AG15" s="508">
        <f t="shared" si="15"/>
        <v>0.5</v>
      </c>
      <c r="AH15" s="503">
        <f t="shared" si="16"/>
        <v>0.58333333333333337</v>
      </c>
      <c r="AI15" s="503">
        <f t="shared" si="17"/>
        <v>24.465</v>
      </c>
      <c r="AJ15" s="503">
        <f t="shared" si="18"/>
        <v>293.58</v>
      </c>
      <c r="AK15"/>
      <c r="AL15" s="690">
        <f t="shared" si="25"/>
        <v>43.69</v>
      </c>
      <c r="AM15" s="688">
        <v>7</v>
      </c>
      <c r="AN15" s="684">
        <v>0.58333333333333337</v>
      </c>
      <c r="AO15" s="684">
        <f t="shared" si="2"/>
        <v>25.485833333333332</v>
      </c>
      <c r="AP15" s="684">
        <f t="shared" si="3"/>
        <v>305.83</v>
      </c>
      <c r="AR15" s="725">
        <f t="shared" si="19"/>
        <v>45.3</v>
      </c>
      <c r="AS15" s="688">
        <v>7</v>
      </c>
      <c r="AT15" s="684">
        <v>0.58333333333333337</v>
      </c>
      <c r="AU15" s="684">
        <f t="shared" si="20"/>
        <v>26.425000000000001</v>
      </c>
      <c r="AV15" s="684">
        <f t="shared" si="21"/>
        <v>317.09999999999997</v>
      </c>
    </row>
    <row r="16" spans="1:48" ht="15.75" x14ac:dyDescent="0.25">
      <c r="A16" s="504">
        <v>15</v>
      </c>
      <c r="B16" s="505" t="s">
        <v>335</v>
      </c>
      <c r="C16" s="506" t="s">
        <v>321</v>
      </c>
      <c r="D16" s="507">
        <f>79+23+50</f>
        <v>152</v>
      </c>
      <c r="E16" s="508">
        <v>3.1920000000000002</v>
      </c>
      <c r="F16" s="509">
        <v>152</v>
      </c>
      <c r="G16" s="508">
        <f t="shared" si="4"/>
        <v>12.666666666666666</v>
      </c>
      <c r="H16" s="508">
        <f t="shared" si="5"/>
        <v>40.432000000000002</v>
      </c>
      <c r="I16" s="508">
        <f t="shared" si="6"/>
        <v>485.18400000000003</v>
      </c>
      <c r="J16"/>
      <c r="K16" s="510">
        <f t="shared" si="7"/>
        <v>3.41</v>
      </c>
      <c r="L16" s="509">
        <v>152</v>
      </c>
      <c r="M16" s="508">
        <f t="shared" si="8"/>
        <v>12.666666666666666</v>
      </c>
      <c r="N16" s="508">
        <f t="shared" si="22"/>
        <v>43.193333333333335</v>
      </c>
      <c r="O16" s="508">
        <f t="shared" si="9"/>
        <v>518.32000000000005</v>
      </c>
      <c r="P16"/>
      <c r="Q16" s="503">
        <f t="shared" si="10"/>
        <v>3.82</v>
      </c>
      <c r="R16" s="509">
        <v>152</v>
      </c>
      <c r="S16" s="508">
        <f t="shared" si="11"/>
        <v>12.666666666666666</v>
      </c>
      <c r="T16" s="508">
        <f t="shared" si="23"/>
        <v>48.386666666666663</v>
      </c>
      <c r="U16" s="508">
        <f t="shared" si="12"/>
        <v>580.64</v>
      </c>
      <c r="V16" s="1362"/>
      <c r="W16" s="690">
        <v>3.82</v>
      </c>
      <c r="X16" s="690">
        <f t="shared" si="13"/>
        <v>3.98</v>
      </c>
      <c r="Y16" s="509">
        <v>152</v>
      </c>
      <c r="Z16" s="508">
        <f t="shared" si="14"/>
        <v>12.666666666666666</v>
      </c>
      <c r="AA16" s="508">
        <f t="shared" si="0"/>
        <v>50.413333333333334</v>
      </c>
      <c r="AB16" s="508">
        <f t="shared" si="1"/>
        <v>604.96</v>
      </c>
      <c r="AC16"/>
      <c r="AD16" s="684">
        <v>3.82</v>
      </c>
      <c r="AE16" s="509">
        <v>152</v>
      </c>
      <c r="AF16" s="686">
        <f t="shared" si="24"/>
        <v>190</v>
      </c>
      <c r="AG16" s="508">
        <f t="shared" si="15"/>
        <v>12.666666666666666</v>
      </c>
      <c r="AH16" s="503">
        <f t="shared" si="16"/>
        <v>15.833333333333334</v>
      </c>
      <c r="AI16" s="503">
        <f t="shared" si="17"/>
        <v>60.483333333333334</v>
      </c>
      <c r="AJ16" s="503">
        <f t="shared" si="18"/>
        <v>725.8</v>
      </c>
      <c r="AK16"/>
      <c r="AL16" s="690">
        <f t="shared" si="25"/>
        <v>3.98</v>
      </c>
      <c r="AM16" s="688">
        <v>190</v>
      </c>
      <c r="AN16" s="684">
        <v>15.833333333333334</v>
      </c>
      <c r="AO16" s="684">
        <f t="shared" si="2"/>
        <v>63.016666666666666</v>
      </c>
      <c r="AP16" s="684">
        <f t="shared" si="3"/>
        <v>756.2</v>
      </c>
      <c r="AR16" s="725">
        <f t="shared" si="19"/>
        <v>4.13</v>
      </c>
      <c r="AS16" s="688">
        <v>190</v>
      </c>
      <c r="AT16" s="684">
        <v>15.833333333333334</v>
      </c>
      <c r="AU16" s="684">
        <f t="shared" si="20"/>
        <v>65.391666666666666</v>
      </c>
      <c r="AV16" s="684">
        <f t="shared" si="21"/>
        <v>784.69999999999993</v>
      </c>
    </row>
    <row r="17" spans="1:48" ht="15.75" x14ac:dyDescent="0.25">
      <c r="A17" s="504">
        <v>16</v>
      </c>
      <c r="B17" s="505" t="s">
        <v>336</v>
      </c>
      <c r="C17" s="506" t="s">
        <v>321</v>
      </c>
      <c r="D17" s="507">
        <v>6</v>
      </c>
      <c r="E17" s="508">
        <v>81.992000000000004</v>
      </c>
      <c r="F17" s="509">
        <v>6</v>
      </c>
      <c r="G17" s="508">
        <f t="shared" si="4"/>
        <v>0.5</v>
      </c>
      <c r="H17" s="508">
        <f t="shared" si="5"/>
        <v>40.996000000000002</v>
      </c>
      <c r="I17" s="508">
        <f t="shared" si="6"/>
        <v>491.952</v>
      </c>
      <c r="J17"/>
      <c r="K17" s="510">
        <f t="shared" si="7"/>
        <v>87.53</v>
      </c>
      <c r="L17" s="509">
        <v>6</v>
      </c>
      <c r="M17" s="508">
        <f t="shared" si="8"/>
        <v>0.5</v>
      </c>
      <c r="N17" s="508">
        <f t="shared" si="22"/>
        <v>43.765000000000001</v>
      </c>
      <c r="O17" s="508">
        <f t="shared" si="9"/>
        <v>525.18000000000006</v>
      </c>
      <c r="P17"/>
      <c r="Q17" s="503">
        <f t="shared" si="10"/>
        <v>98.15</v>
      </c>
      <c r="R17" s="509">
        <v>6</v>
      </c>
      <c r="S17" s="508">
        <f t="shared" si="11"/>
        <v>0.5</v>
      </c>
      <c r="T17" s="508">
        <f t="shared" si="23"/>
        <v>49.075000000000003</v>
      </c>
      <c r="U17" s="508">
        <f t="shared" si="12"/>
        <v>588.90000000000009</v>
      </c>
      <c r="V17" s="1362"/>
      <c r="W17" s="690">
        <v>98.15</v>
      </c>
      <c r="X17" s="690">
        <f t="shared" si="13"/>
        <v>102.25</v>
      </c>
      <c r="Y17" s="509">
        <v>6</v>
      </c>
      <c r="Z17" s="508">
        <f t="shared" si="14"/>
        <v>0.5</v>
      </c>
      <c r="AA17" s="508">
        <f t="shared" si="0"/>
        <v>51.125</v>
      </c>
      <c r="AB17" s="508">
        <f t="shared" si="1"/>
        <v>613.5</v>
      </c>
      <c r="AC17"/>
      <c r="AD17" s="684">
        <v>98.15</v>
      </c>
      <c r="AE17" s="509">
        <v>6</v>
      </c>
      <c r="AF17" s="686">
        <f t="shared" si="24"/>
        <v>7</v>
      </c>
      <c r="AG17" s="508">
        <f t="shared" si="15"/>
        <v>0.5</v>
      </c>
      <c r="AH17" s="503">
        <f t="shared" si="16"/>
        <v>0.58333333333333337</v>
      </c>
      <c r="AI17" s="503">
        <f t="shared" si="17"/>
        <v>57.254166666666677</v>
      </c>
      <c r="AJ17" s="503">
        <f t="shared" si="18"/>
        <v>687.05000000000007</v>
      </c>
      <c r="AK17"/>
      <c r="AL17" s="690">
        <f t="shared" si="25"/>
        <v>102.25</v>
      </c>
      <c r="AM17" s="688">
        <v>7</v>
      </c>
      <c r="AN17" s="684">
        <v>0.58333333333333337</v>
      </c>
      <c r="AO17" s="684">
        <f t="shared" si="2"/>
        <v>59.645833333333336</v>
      </c>
      <c r="AP17" s="684">
        <f t="shared" si="3"/>
        <v>715.75</v>
      </c>
      <c r="AR17" s="725">
        <f t="shared" si="19"/>
        <v>106.02</v>
      </c>
      <c r="AS17" s="688">
        <v>7</v>
      </c>
      <c r="AT17" s="684">
        <v>0.58333333333333337</v>
      </c>
      <c r="AU17" s="684">
        <f t="shared" si="20"/>
        <v>61.844999999999999</v>
      </c>
      <c r="AV17" s="684">
        <f t="shared" si="21"/>
        <v>742.14</v>
      </c>
    </row>
    <row r="18" spans="1:48" ht="15.75" x14ac:dyDescent="0.25">
      <c r="A18" s="504">
        <v>17</v>
      </c>
      <c r="B18" s="505" t="s">
        <v>337</v>
      </c>
      <c r="C18" s="507" t="s">
        <v>321</v>
      </c>
      <c r="D18" s="507">
        <v>10</v>
      </c>
      <c r="E18" s="508">
        <v>12.104000000000001</v>
      </c>
      <c r="F18" s="509">
        <v>10</v>
      </c>
      <c r="G18" s="508">
        <f t="shared" si="4"/>
        <v>0.83333333333333337</v>
      </c>
      <c r="H18" s="508">
        <f t="shared" si="5"/>
        <v>10.086666666666668</v>
      </c>
      <c r="I18" s="508">
        <f t="shared" si="6"/>
        <v>121.04</v>
      </c>
      <c r="J18"/>
      <c r="K18" s="510">
        <f t="shared" si="7"/>
        <v>12.92</v>
      </c>
      <c r="L18" s="509">
        <v>10</v>
      </c>
      <c r="M18" s="508">
        <f t="shared" si="8"/>
        <v>0.83333333333333337</v>
      </c>
      <c r="N18" s="508">
        <f t="shared" si="22"/>
        <v>10.766666666666667</v>
      </c>
      <c r="O18" s="508">
        <f t="shared" si="9"/>
        <v>129.19999999999999</v>
      </c>
      <c r="P18"/>
      <c r="Q18" s="503">
        <f t="shared" si="10"/>
        <v>14.49</v>
      </c>
      <c r="R18" s="509">
        <v>10</v>
      </c>
      <c r="S18" s="508">
        <f t="shared" si="11"/>
        <v>0.83333333333333337</v>
      </c>
      <c r="T18" s="508">
        <f t="shared" si="23"/>
        <v>12.075000000000001</v>
      </c>
      <c r="U18" s="508">
        <f t="shared" si="12"/>
        <v>144.9</v>
      </c>
      <c r="V18" s="1362"/>
      <c r="W18" s="690">
        <v>14.49</v>
      </c>
      <c r="X18" s="690">
        <f t="shared" si="13"/>
        <v>15.1</v>
      </c>
      <c r="Y18" s="509">
        <v>10</v>
      </c>
      <c r="Z18" s="508">
        <f t="shared" si="14"/>
        <v>0.83333333333333337</v>
      </c>
      <c r="AA18" s="508">
        <f t="shared" si="0"/>
        <v>12.583333333333334</v>
      </c>
      <c r="AB18" s="508">
        <f t="shared" si="1"/>
        <v>151</v>
      </c>
      <c r="AC18"/>
      <c r="AD18" s="684">
        <v>14.49</v>
      </c>
      <c r="AE18" s="509">
        <v>10</v>
      </c>
      <c r="AF18" s="686">
        <f t="shared" si="24"/>
        <v>12</v>
      </c>
      <c r="AG18" s="508">
        <f t="shared" si="15"/>
        <v>0.83333333333333337</v>
      </c>
      <c r="AH18" s="503">
        <f t="shared" si="16"/>
        <v>1</v>
      </c>
      <c r="AI18" s="503">
        <f t="shared" si="17"/>
        <v>14.49</v>
      </c>
      <c r="AJ18" s="503">
        <f t="shared" si="18"/>
        <v>173.88</v>
      </c>
      <c r="AK18"/>
      <c r="AL18" s="690">
        <f t="shared" si="25"/>
        <v>15.1</v>
      </c>
      <c r="AM18" s="688">
        <v>12</v>
      </c>
      <c r="AN18" s="684">
        <v>1</v>
      </c>
      <c r="AO18" s="684">
        <f t="shared" si="2"/>
        <v>15.1</v>
      </c>
      <c r="AP18" s="684">
        <f t="shared" si="3"/>
        <v>181.2</v>
      </c>
      <c r="AR18" s="725">
        <f t="shared" si="19"/>
        <v>15.66</v>
      </c>
      <c r="AS18" s="688">
        <v>12</v>
      </c>
      <c r="AT18" s="684">
        <v>1</v>
      </c>
      <c r="AU18" s="684">
        <f t="shared" si="20"/>
        <v>15.66</v>
      </c>
      <c r="AV18" s="684">
        <f t="shared" si="21"/>
        <v>187.92000000000002</v>
      </c>
    </row>
    <row r="19" spans="1:48" ht="15.75" x14ac:dyDescent="0.25">
      <c r="A19" s="504">
        <v>18</v>
      </c>
      <c r="B19" s="505" t="s">
        <v>338</v>
      </c>
      <c r="C19" s="506" t="s">
        <v>321</v>
      </c>
      <c r="D19" s="507">
        <v>300</v>
      </c>
      <c r="E19" s="508">
        <v>0.34400000000000003</v>
      </c>
      <c r="F19" s="509">
        <v>300</v>
      </c>
      <c r="G19" s="508">
        <f t="shared" si="4"/>
        <v>25</v>
      </c>
      <c r="H19" s="508">
        <f t="shared" si="5"/>
        <v>8.6000000000000014</v>
      </c>
      <c r="I19" s="508">
        <f t="shared" si="6"/>
        <v>103.2</v>
      </c>
      <c r="J19"/>
      <c r="K19" s="510">
        <f t="shared" si="7"/>
        <v>0.37</v>
      </c>
      <c r="L19" s="509">
        <v>300</v>
      </c>
      <c r="M19" s="508">
        <f t="shared" si="8"/>
        <v>25</v>
      </c>
      <c r="N19" s="508">
        <f t="shared" si="22"/>
        <v>9.25</v>
      </c>
      <c r="O19" s="508">
        <f t="shared" si="9"/>
        <v>111</v>
      </c>
      <c r="P19"/>
      <c r="Q19" s="503">
        <f t="shared" si="10"/>
        <v>0.41</v>
      </c>
      <c r="R19" s="509">
        <v>300</v>
      </c>
      <c r="S19" s="508">
        <f t="shared" si="11"/>
        <v>25</v>
      </c>
      <c r="T19" s="508">
        <f t="shared" si="23"/>
        <v>10.25</v>
      </c>
      <c r="U19" s="508">
        <f t="shared" si="12"/>
        <v>122.99999999999999</v>
      </c>
      <c r="V19" s="1362"/>
      <c r="W19" s="690">
        <v>0.41</v>
      </c>
      <c r="X19" s="690">
        <f t="shared" si="13"/>
        <v>0.43</v>
      </c>
      <c r="Y19" s="509">
        <v>300</v>
      </c>
      <c r="Z19" s="508">
        <f t="shared" si="14"/>
        <v>25</v>
      </c>
      <c r="AA19" s="508">
        <f t="shared" si="0"/>
        <v>10.75</v>
      </c>
      <c r="AB19" s="508">
        <f t="shared" si="1"/>
        <v>129</v>
      </c>
      <c r="AC19"/>
      <c r="AD19" s="684">
        <v>0.41</v>
      </c>
      <c r="AE19" s="509">
        <v>300</v>
      </c>
      <c r="AF19" s="686">
        <f t="shared" si="24"/>
        <v>375</v>
      </c>
      <c r="AG19" s="508">
        <f t="shared" si="15"/>
        <v>25</v>
      </c>
      <c r="AH19" s="503">
        <f t="shared" si="16"/>
        <v>31.25</v>
      </c>
      <c r="AI19" s="503">
        <f t="shared" si="17"/>
        <v>12.8125</v>
      </c>
      <c r="AJ19" s="503">
        <f t="shared" si="18"/>
        <v>153.75</v>
      </c>
      <c r="AK19"/>
      <c r="AL19" s="690">
        <f t="shared" si="25"/>
        <v>0.43</v>
      </c>
      <c r="AM19" s="688">
        <v>375</v>
      </c>
      <c r="AN19" s="684">
        <v>31.25</v>
      </c>
      <c r="AO19" s="684">
        <f t="shared" si="2"/>
        <v>13.4375</v>
      </c>
      <c r="AP19" s="684">
        <f t="shared" si="3"/>
        <v>161.25</v>
      </c>
      <c r="AR19" s="725">
        <f t="shared" si="19"/>
        <v>0.45</v>
      </c>
      <c r="AS19" s="688">
        <v>375</v>
      </c>
      <c r="AT19" s="684">
        <v>31.25</v>
      </c>
      <c r="AU19" s="684">
        <f t="shared" si="20"/>
        <v>14.0625</v>
      </c>
      <c r="AV19" s="684">
        <f t="shared" si="21"/>
        <v>168.75</v>
      </c>
    </row>
    <row r="20" spans="1:48" ht="15.75" x14ac:dyDescent="0.25">
      <c r="A20" s="504">
        <v>19</v>
      </c>
      <c r="B20" s="505" t="s">
        <v>339</v>
      </c>
      <c r="C20" s="506" t="s">
        <v>321</v>
      </c>
      <c r="D20" s="507">
        <v>200</v>
      </c>
      <c r="E20" s="508">
        <v>0.40160000000000001</v>
      </c>
      <c r="F20" s="509">
        <v>200</v>
      </c>
      <c r="G20" s="508">
        <f t="shared" si="4"/>
        <v>16.666666666666668</v>
      </c>
      <c r="H20" s="508">
        <f t="shared" si="5"/>
        <v>6.6933333333333342</v>
      </c>
      <c r="I20" s="508">
        <f t="shared" si="6"/>
        <v>80.320000000000007</v>
      </c>
      <c r="J20"/>
      <c r="K20" s="510">
        <f t="shared" si="7"/>
        <v>0.43</v>
      </c>
      <c r="L20" s="509">
        <v>200</v>
      </c>
      <c r="M20" s="508">
        <f t="shared" si="8"/>
        <v>16.666666666666668</v>
      </c>
      <c r="N20" s="508">
        <f t="shared" si="22"/>
        <v>7.166666666666667</v>
      </c>
      <c r="O20" s="508">
        <f t="shared" si="9"/>
        <v>86</v>
      </c>
      <c r="P20"/>
      <c r="Q20" s="503">
        <f t="shared" si="10"/>
        <v>0.48</v>
      </c>
      <c r="R20" s="509">
        <v>200</v>
      </c>
      <c r="S20" s="508">
        <f t="shared" si="11"/>
        <v>16.666666666666668</v>
      </c>
      <c r="T20" s="508">
        <f t="shared" si="23"/>
        <v>8</v>
      </c>
      <c r="U20" s="508">
        <f t="shared" si="12"/>
        <v>96</v>
      </c>
      <c r="V20" s="1362"/>
      <c r="W20" s="690">
        <v>0.48</v>
      </c>
      <c r="X20" s="690">
        <f t="shared" si="13"/>
        <v>0.5</v>
      </c>
      <c r="Y20" s="509">
        <v>200</v>
      </c>
      <c r="Z20" s="508">
        <f t="shared" si="14"/>
        <v>16.666666666666668</v>
      </c>
      <c r="AA20" s="508">
        <f t="shared" si="0"/>
        <v>8.3333333333333339</v>
      </c>
      <c r="AB20" s="508">
        <f t="shared" si="1"/>
        <v>100</v>
      </c>
      <c r="AC20"/>
      <c r="AD20" s="684">
        <v>0.48</v>
      </c>
      <c r="AE20" s="509">
        <v>200</v>
      </c>
      <c r="AF20" s="686">
        <f t="shared" si="24"/>
        <v>250</v>
      </c>
      <c r="AG20" s="508">
        <f t="shared" si="15"/>
        <v>16.666666666666668</v>
      </c>
      <c r="AH20" s="503">
        <f t="shared" si="16"/>
        <v>20.833333333333332</v>
      </c>
      <c r="AI20" s="503">
        <f t="shared" si="17"/>
        <v>9.9999999999999982</v>
      </c>
      <c r="AJ20" s="503">
        <f t="shared" si="18"/>
        <v>120</v>
      </c>
      <c r="AK20"/>
      <c r="AL20" s="690">
        <f t="shared" si="25"/>
        <v>0.5</v>
      </c>
      <c r="AM20" s="688">
        <v>250</v>
      </c>
      <c r="AN20" s="684">
        <v>20.833333333333332</v>
      </c>
      <c r="AO20" s="684">
        <f t="shared" si="2"/>
        <v>10.416666666666666</v>
      </c>
      <c r="AP20" s="684">
        <f t="shared" si="3"/>
        <v>125</v>
      </c>
      <c r="AR20" s="725">
        <f t="shared" si="19"/>
        <v>0.52</v>
      </c>
      <c r="AS20" s="688">
        <v>250</v>
      </c>
      <c r="AT20" s="684">
        <v>20.833333333333332</v>
      </c>
      <c r="AU20" s="684">
        <f t="shared" si="20"/>
        <v>10.833333333333334</v>
      </c>
      <c r="AV20" s="684">
        <f t="shared" si="21"/>
        <v>130</v>
      </c>
    </row>
    <row r="21" spans="1:48" ht="15.75" x14ac:dyDescent="0.25">
      <c r="A21" s="504">
        <v>20</v>
      </c>
      <c r="B21" s="505" t="s">
        <v>340</v>
      </c>
      <c r="C21" s="506" t="s">
        <v>321</v>
      </c>
      <c r="D21" s="507">
        <v>2.19</v>
      </c>
      <c r="E21" s="508">
        <v>3.2000000000000001E-2</v>
      </c>
      <c r="F21" s="509">
        <v>2.19</v>
      </c>
      <c r="G21" s="508">
        <f t="shared" si="4"/>
        <v>0.1825</v>
      </c>
      <c r="H21" s="508">
        <f t="shared" si="5"/>
        <v>5.8399999999999997E-3</v>
      </c>
      <c r="I21" s="508">
        <f t="shared" si="6"/>
        <v>7.0080000000000003E-2</v>
      </c>
      <c r="J21"/>
      <c r="K21" s="510">
        <f t="shared" si="7"/>
        <v>0.03</v>
      </c>
      <c r="L21" s="509">
        <v>2.19</v>
      </c>
      <c r="M21" s="508">
        <f t="shared" si="8"/>
        <v>0.1825</v>
      </c>
      <c r="N21" s="508">
        <f t="shared" si="22"/>
        <v>5.4749999999999998E-3</v>
      </c>
      <c r="O21" s="508">
        <f t="shared" si="9"/>
        <v>6.5699999999999995E-2</v>
      </c>
      <c r="P21"/>
      <c r="Q21" s="503">
        <f t="shared" si="10"/>
        <v>0.03</v>
      </c>
      <c r="R21" s="509">
        <v>2.19</v>
      </c>
      <c r="S21" s="508">
        <f t="shared" si="11"/>
        <v>0.1825</v>
      </c>
      <c r="T21" s="508">
        <f t="shared" si="23"/>
        <v>5.4749999999999998E-3</v>
      </c>
      <c r="U21" s="508">
        <f t="shared" si="12"/>
        <v>6.5699999999999995E-2</v>
      </c>
      <c r="V21" s="1362"/>
      <c r="W21" s="690">
        <v>0.03</v>
      </c>
      <c r="X21" s="690">
        <f t="shared" si="13"/>
        <v>0.03</v>
      </c>
      <c r="Y21" s="509">
        <v>2.19</v>
      </c>
      <c r="Z21" s="508">
        <f t="shared" si="14"/>
        <v>0.1825</v>
      </c>
      <c r="AA21" s="508">
        <f t="shared" si="0"/>
        <v>5.4749999999999998E-3</v>
      </c>
      <c r="AB21" s="508">
        <f t="shared" si="1"/>
        <v>6.5699999999999995E-2</v>
      </c>
      <c r="AC21"/>
      <c r="AD21" s="684">
        <v>0.03</v>
      </c>
      <c r="AE21" s="509">
        <v>2.19</v>
      </c>
      <c r="AF21" s="686">
        <f>ROUNDDOWN((AE21*1.25),2)</f>
        <v>2.73</v>
      </c>
      <c r="AG21" s="508">
        <f t="shared" si="15"/>
        <v>0.1825</v>
      </c>
      <c r="AH21" s="503">
        <f t="shared" si="16"/>
        <v>0.22750000000000001</v>
      </c>
      <c r="AI21" s="503">
        <f t="shared" si="17"/>
        <v>6.8250000000000003E-3</v>
      </c>
      <c r="AJ21" s="503">
        <f t="shared" si="18"/>
        <v>8.1900000000000001E-2</v>
      </c>
      <c r="AK21"/>
      <c r="AL21" s="690">
        <f t="shared" si="25"/>
        <v>0.03</v>
      </c>
      <c r="AM21" s="688">
        <v>2.73</v>
      </c>
      <c r="AN21" s="684">
        <v>0.22750000000000001</v>
      </c>
      <c r="AO21" s="684">
        <f t="shared" si="2"/>
        <v>6.8250000000000003E-3</v>
      </c>
      <c r="AP21" s="684">
        <f t="shared" si="3"/>
        <v>8.1900000000000001E-2</v>
      </c>
      <c r="AR21" s="725">
        <f t="shared" si="19"/>
        <v>0.03</v>
      </c>
      <c r="AS21" s="688">
        <v>2.73</v>
      </c>
      <c r="AT21" s="684">
        <v>0.22750000000000001</v>
      </c>
      <c r="AU21" s="684">
        <f t="shared" si="20"/>
        <v>6.8250000000000003E-3</v>
      </c>
      <c r="AV21" s="684">
        <f t="shared" si="21"/>
        <v>8.1900000000000001E-2</v>
      </c>
    </row>
    <row r="22" spans="1:48" ht="15.75" x14ac:dyDescent="0.25">
      <c r="A22" s="504">
        <v>21</v>
      </c>
      <c r="B22" s="505" t="s">
        <v>341</v>
      </c>
      <c r="C22" s="507" t="s">
        <v>342</v>
      </c>
      <c r="D22" s="507">
        <v>2</v>
      </c>
      <c r="E22" s="508">
        <v>6.8849999999999998</v>
      </c>
      <c r="F22" s="509">
        <v>2</v>
      </c>
      <c r="G22" s="508">
        <f t="shared" si="4"/>
        <v>0.16666666666666666</v>
      </c>
      <c r="H22" s="508">
        <f t="shared" si="5"/>
        <v>1.1475</v>
      </c>
      <c r="I22" s="508">
        <f t="shared" si="6"/>
        <v>13.77</v>
      </c>
      <c r="J22"/>
      <c r="K22" s="510">
        <f t="shared" si="7"/>
        <v>7.35</v>
      </c>
      <c r="L22" s="509">
        <v>2</v>
      </c>
      <c r="M22" s="508">
        <f t="shared" si="8"/>
        <v>0.16666666666666666</v>
      </c>
      <c r="N22" s="508">
        <f t="shared" si="22"/>
        <v>1.2249999999999999</v>
      </c>
      <c r="O22" s="508">
        <f t="shared" si="9"/>
        <v>14.7</v>
      </c>
      <c r="P22"/>
      <c r="Q22" s="503">
        <f t="shared" si="10"/>
        <v>8.24</v>
      </c>
      <c r="R22" s="509">
        <v>2</v>
      </c>
      <c r="S22" s="508">
        <f t="shared" si="11"/>
        <v>0.16666666666666666</v>
      </c>
      <c r="T22" s="508">
        <f t="shared" si="23"/>
        <v>1.3733333333333333</v>
      </c>
      <c r="U22" s="508">
        <f t="shared" si="12"/>
        <v>16.48</v>
      </c>
      <c r="V22" s="1362"/>
      <c r="W22" s="690">
        <v>8.24</v>
      </c>
      <c r="X22" s="690">
        <f t="shared" si="13"/>
        <v>8.58</v>
      </c>
      <c r="Y22" s="509">
        <v>2</v>
      </c>
      <c r="Z22" s="508">
        <f t="shared" si="14"/>
        <v>0.16666666666666666</v>
      </c>
      <c r="AA22" s="508">
        <f t="shared" si="0"/>
        <v>1.43</v>
      </c>
      <c r="AB22" s="508">
        <f t="shared" si="1"/>
        <v>17.16</v>
      </c>
      <c r="AC22"/>
      <c r="AD22" s="684">
        <v>8.24</v>
      </c>
      <c r="AE22" s="509">
        <v>2</v>
      </c>
      <c r="AF22" s="686">
        <f>ROUND((AE22*1.25),2)</f>
        <v>2.5</v>
      </c>
      <c r="AG22" s="508">
        <f t="shared" si="15"/>
        <v>0.16666666666666666</v>
      </c>
      <c r="AH22" s="503">
        <f t="shared" si="16"/>
        <v>0.20833333333333334</v>
      </c>
      <c r="AI22" s="503">
        <f t="shared" si="17"/>
        <v>1.7166666666666668</v>
      </c>
      <c r="AJ22" s="503">
        <f t="shared" si="18"/>
        <v>20.6</v>
      </c>
      <c r="AK22"/>
      <c r="AL22" s="690">
        <f t="shared" si="25"/>
        <v>8.58</v>
      </c>
      <c r="AM22" s="688">
        <v>2.5</v>
      </c>
      <c r="AN22" s="684">
        <v>0.20833333333333334</v>
      </c>
      <c r="AO22" s="684">
        <f t="shared" si="2"/>
        <v>1.7875000000000001</v>
      </c>
      <c r="AP22" s="684">
        <f t="shared" si="3"/>
        <v>21.45</v>
      </c>
      <c r="AR22" s="725">
        <f t="shared" si="19"/>
        <v>8.9</v>
      </c>
      <c r="AS22" s="688">
        <v>2.5</v>
      </c>
      <c r="AT22" s="684">
        <v>0.20833333333333334</v>
      </c>
      <c r="AU22" s="684">
        <f t="shared" si="20"/>
        <v>1.8541666666666667</v>
      </c>
      <c r="AV22" s="684">
        <f t="shared" si="21"/>
        <v>22.25</v>
      </c>
    </row>
    <row r="23" spans="1:48" ht="15.75" x14ac:dyDescent="0.25">
      <c r="A23" s="504">
        <v>22</v>
      </c>
      <c r="B23" s="505" t="s">
        <v>343</v>
      </c>
      <c r="C23" s="507" t="s">
        <v>321</v>
      </c>
      <c r="D23" s="507">
        <v>190</v>
      </c>
      <c r="E23" s="508">
        <v>5.31</v>
      </c>
      <c r="F23" s="509">
        <v>190</v>
      </c>
      <c r="G23" s="508">
        <f t="shared" si="4"/>
        <v>15.833333333333334</v>
      </c>
      <c r="H23" s="508">
        <f t="shared" si="5"/>
        <v>84.075000000000003</v>
      </c>
      <c r="I23" s="508">
        <f t="shared" si="6"/>
        <v>1008.9</v>
      </c>
      <c r="J23"/>
      <c r="K23" s="510">
        <f t="shared" si="7"/>
        <v>5.67</v>
      </c>
      <c r="L23" s="509">
        <v>190</v>
      </c>
      <c r="M23" s="508">
        <f t="shared" si="8"/>
        <v>15.833333333333334</v>
      </c>
      <c r="N23" s="508">
        <f t="shared" si="22"/>
        <v>89.775000000000006</v>
      </c>
      <c r="O23" s="508">
        <f t="shared" si="9"/>
        <v>1077.3</v>
      </c>
      <c r="P23"/>
      <c r="Q23" s="503">
        <f t="shared" si="10"/>
        <v>6.36</v>
      </c>
      <c r="R23" s="509">
        <v>190</v>
      </c>
      <c r="S23" s="508">
        <f t="shared" si="11"/>
        <v>15.833333333333334</v>
      </c>
      <c r="T23" s="508">
        <f t="shared" si="23"/>
        <v>100.7</v>
      </c>
      <c r="U23" s="508">
        <f t="shared" si="12"/>
        <v>1208.4000000000001</v>
      </c>
      <c r="V23" s="1362"/>
      <c r="W23" s="690">
        <v>6.36</v>
      </c>
      <c r="X23" s="690">
        <f t="shared" si="13"/>
        <v>6.63</v>
      </c>
      <c r="Y23" s="509">
        <v>190</v>
      </c>
      <c r="Z23" s="508">
        <f t="shared" si="14"/>
        <v>15.833333333333334</v>
      </c>
      <c r="AA23" s="508">
        <f t="shared" si="0"/>
        <v>104.97500000000001</v>
      </c>
      <c r="AB23" s="508">
        <f t="shared" si="1"/>
        <v>1259.7</v>
      </c>
      <c r="AC23"/>
      <c r="AD23" s="684">
        <v>6.36</v>
      </c>
      <c r="AE23" s="509">
        <v>190</v>
      </c>
      <c r="AF23" s="686">
        <f t="shared" si="24"/>
        <v>237</v>
      </c>
      <c r="AG23" s="508">
        <f t="shared" si="15"/>
        <v>15.833333333333334</v>
      </c>
      <c r="AH23" s="503">
        <f t="shared" si="16"/>
        <v>19.75</v>
      </c>
      <c r="AI23" s="503">
        <f t="shared" si="17"/>
        <v>125.61</v>
      </c>
      <c r="AJ23" s="503">
        <f t="shared" si="18"/>
        <v>1507.3200000000002</v>
      </c>
      <c r="AK23"/>
      <c r="AL23" s="690">
        <f t="shared" si="25"/>
        <v>6.63</v>
      </c>
      <c r="AM23" s="688">
        <v>237</v>
      </c>
      <c r="AN23" s="684">
        <v>19.75</v>
      </c>
      <c r="AO23" s="684">
        <f t="shared" si="2"/>
        <v>130.9425</v>
      </c>
      <c r="AP23" s="684">
        <f t="shared" si="3"/>
        <v>1571.31</v>
      </c>
      <c r="AR23" s="725">
        <f t="shared" si="19"/>
        <v>6.87</v>
      </c>
      <c r="AS23" s="688">
        <v>237</v>
      </c>
      <c r="AT23" s="684">
        <v>19.75</v>
      </c>
      <c r="AU23" s="684">
        <f t="shared" si="20"/>
        <v>135.6825</v>
      </c>
      <c r="AV23" s="684">
        <f t="shared" si="21"/>
        <v>1628.19</v>
      </c>
    </row>
    <row r="24" spans="1:48" ht="15.75" x14ac:dyDescent="0.25">
      <c r="A24" s="504">
        <v>23</v>
      </c>
      <c r="B24" s="505" t="s">
        <v>344</v>
      </c>
      <c r="C24" s="506" t="s">
        <v>321</v>
      </c>
      <c r="D24" s="507">
        <v>220</v>
      </c>
      <c r="E24" s="508">
        <v>24.864000000000001</v>
      </c>
      <c r="F24" s="509">
        <v>220</v>
      </c>
      <c r="G24" s="508">
        <f t="shared" si="4"/>
        <v>18.333333333333332</v>
      </c>
      <c r="H24" s="508">
        <f t="shared" si="5"/>
        <v>455.84</v>
      </c>
      <c r="I24" s="508">
        <f t="shared" si="6"/>
        <v>5470.08</v>
      </c>
      <c r="J24"/>
      <c r="K24" s="510">
        <f t="shared" si="7"/>
        <v>26.54</v>
      </c>
      <c r="L24" s="509">
        <v>220</v>
      </c>
      <c r="M24" s="508">
        <f t="shared" si="8"/>
        <v>18.333333333333332</v>
      </c>
      <c r="N24" s="508">
        <f t="shared" si="22"/>
        <v>486.56666666666661</v>
      </c>
      <c r="O24" s="508">
        <f t="shared" si="9"/>
        <v>5838.8</v>
      </c>
      <c r="P24"/>
      <c r="Q24" s="503">
        <f t="shared" si="10"/>
        <v>29.76</v>
      </c>
      <c r="R24" s="509">
        <v>220</v>
      </c>
      <c r="S24" s="508">
        <f t="shared" si="11"/>
        <v>18.333333333333332</v>
      </c>
      <c r="T24" s="508">
        <f t="shared" si="23"/>
        <v>545.6</v>
      </c>
      <c r="U24" s="508">
        <f t="shared" si="12"/>
        <v>6547.2000000000007</v>
      </c>
      <c r="V24" s="1362"/>
      <c r="W24" s="690">
        <v>29.76</v>
      </c>
      <c r="X24" s="690">
        <f t="shared" si="13"/>
        <v>31</v>
      </c>
      <c r="Y24" s="509">
        <v>220</v>
      </c>
      <c r="Z24" s="508">
        <f t="shared" si="14"/>
        <v>18.333333333333332</v>
      </c>
      <c r="AA24" s="508">
        <f t="shared" si="0"/>
        <v>568.33333333333326</v>
      </c>
      <c r="AB24" s="508">
        <f t="shared" si="1"/>
        <v>6820</v>
      </c>
      <c r="AC24"/>
      <c r="AD24" s="684">
        <v>29.76</v>
      </c>
      <c r="AE24" s="509">
        <v>220</v>
      </c>
      <c r="AF24" s="686">
        <f t="shared" si="24"/>
        <v>275</v>
      </c>
      <c r="AG24" s="508">
        <f t="shared" si="15"/>
        <v>18.333333333333332</v>
      </c>
      <c r="AH24" s="503">
        <f t="shared" si="16"/>
        <v>22.916666666666668</v>
      </c>
      <c r="AI24" s="503">
        <f t="shared" si="17"/>
        <v>682.00000000000011</v>
      </c>
      <c r="AJ24" s="503">
        <f t="shared" si="18"/>
        <v>8184</v>
      </c>
      <c r="AK24"/>
      <c r="AL24" s="690">
        <f t="shared" si="25"/>
        <v>31</v>
      </c>
      <c r="AM24" s="688">
        <v>275</v>
      </c>
      <c r="AN24" s="684">
        <v>22.916666666666668</v>
      </c>
      <c r="AO24" s="684">
        <f t="shared" si="2"/>
        <v>710.41666666666674</v>
      </c>
      <c r="AP24" s="684">
        <f t="shared" si="3"/>
        <v>8525</v>
      </c>
      <c r="AR24" s="725">
        <f t="shared" si="19"/>
        <v>32.14</v>
      </c>
      <c r="AS24" s="688">
        <v>275</v>
      </c>
      <c r="AT24" s="684">
        <v>22.916666666666668</v>
      </c>
      <c r="AU24" s="684">
        <f t="shared" si="20"/>
        <v>736.54166666666674</v>
      </c>
      <c r="AV24" s="684">
        <f t="shared" si="21"/>
        <v>8838.5</v>
      </c>
    </row>
    <row r="25" spans="1:48" ht="15.75" x14ac:dyDescent="0.25">
      <c r="A25" s="504">
        <v>24</v>
      </c>
      <c r="B25" s="505" t="s">
        <v>345</v>
      </c>
      <c r="C25" s="506" t="s">
        <v>321</v>
      </c>
      <c r="D25" s="507">
        <v>1</v>
      </c>
      <c r="E25" s="508">
        <v>10.27</v>
      </c>
      <c r="F25" s="509">
        <v>1</v>
      </c>
      <c r="G25" s="508">
        <f t="shared" si="4"/>
        <v>8.3333333333333329E-2</v>
      </c>
      <c r="H25" s="508">
        <f t="shared" si="5"/>
        <v>0.85583333333333322</v>
      </c>
      <c r="I25" s="508">
        <f t="shared" si="6"/>
        <v>10.27</v>
      </c>
      <c r="J25"/>
      <c r="K25" s="510">
        <f t="shared" si="7"/>
        <v>10.96</v>
      </c>
      <c r="L25" s="509">
        <v>1</v>
      </c>
      <c r="M25" s="508">
        <f t="shared" si="8"/>
        <v>8.3333333333333329E-2</v>
      </c>
      <c r="N25" s="508">
        <f t="shared" si="22"/>
        <v>0.91333333333333333</v>
      </c>
      <c r="O25" s="508">
        <f t="shared" si="9"/>
        <v>10.96</v>
      </c>
      <c r="P25"/>
      <c r="Q25" s="503">
        <f t="shared" si="10"/>
        <v>12.29</v>
      </c>
      <c r="R25" s="509">
        <v>1</v>
      </c>
      <c r="S25" s="508">
        <f t="shared" si="11"/>
        <v>8.3333333333333329E-2</v>
      </c>
      <c r="T25" s="508">
        <f t="shared" si="23"/>
        <v>1.0241666666666664</v>
      </c>
      <c r="U25" s="508">
        <f t="shared" si="12"/>
        <v>12.29</v>
      </c>
      <c r="V25" s="1362"/>
      <c r="W25" s="690">
        <v>12.29</v>
      </c>
      <c r="X25" s="690">
        <f t="shared" si="13"/>
        <v>12.8</v>
      </c>
      <c r="Y25" s="509">
        <v>1</v>
      </c>
      <c r="Z25" s="508">
        <f t="shared" si="14"/>
        <v>8.3333333333333329E-2</v>
      </c>
      <c r="AA25" s="508">
        <f t="shared" si="0"/>
        <v>1.0666666666666667</v>
      </c>
      <c r="AB25" s="508">
        <f t="shared" si="1"/>
        <v>12.8</v>
      </c>
      <c r="AC25"/>
      <c r="AD25" s="684">
        <v>12.29</v>
      </c>
      <c r="AE25" s="509">
        <v>1</v>
      </c>
      <c r="AF25" s="686">
        <f t="shared" si="24"/>
        <v>1</v>
      </c>
      <c r="AG25" s="508">
        <f t="shared" si="15"/>
        <v>8.3333333333333329E-2</v>
      </c>
      <c r="AH25" s="503">
        <f t="shared" si="16"/>
        <v>8.3333333333333329E-2</v>
      </c>
      <c r="AI25" s="503">
        <f t="shared" si="17"/>
        <v>1.0241666666666664</v>
      </c>
      <c r="AJ25" s="503">
        <f t="shared" si="18"/>
        <v>12.29</v>
      </c>
      <c r="AK25"/>
      <c r="AL25" s="690">
        <f t="shared" si="25"/>
        <v>12.8</v>
      </c>
      <c r="AM25" s="688">
        <v>1</v>
      </c>
      <c r="AN25" s="684">
        <v>8.3333333333333329E-2</v>
      </c>
      <c r="AO25" s="684">
        <f t="shared" si="2"/>
        <v>1.0666666666666667</v>
      </c>
      <c r="AP25" s="684">
        <f t="shared" si="3"/>
        <v>12.8</v>
      </c>
      <c r="AR25" s="725">
        <f t="shared" si="19"/>
        <v>13.27</v>
      </c>
      <c r="AS25" s="688">
        <v>1</v>
      </c>
      <c r="AT25" s="684">
        <v>8.3333333333333329E-2</v>
      </c>
      <c r="AU25" s="684">
        <f t="shared" si="20"/>
        <v>1.1058333333333332</v>
      </c>
      <c r="AV25" s="684">
        <f t="shared" si="21"/>
        <v>13.27</v>
      </c>
    </row>
    <row r="26" spans="1:48" ht="15.75" x14ac:dyDescent="0.25">
      <c r="A26" s="504">
        <v>25</v>
      </c>
      <c r="B26" s="505" t="s">
        <v>346</v>
      </c>
      <c r="C26" s="506" t="s">
        <v>321</v>
      </c>
      <c r="D26" s="507">
        <v>20</v>
      </c>
      <c r="E26" s="508">
        <v>5.5E-2</v>
      </c>
      <c r="F26" s="509">
        <v>20</v>
      </c>
      <c r="G26" s="508">
        <f t="shared" si="4"/>
        <v>1.6666666666666667</v>
      </c>
      <c r="H26" s="508">
        <f t="shared" si="5"/>
        <v>9.1666666666666674E-2</v>
      </c>
      <c r="I26" s="508">
        <f t="shared" si="6"/>
        <v>1.1000000000000001</v>
      </c>
      <c r="J26"/>
      <c r="K26" s="510">
        <f t="shared" si="7"/>
        <v>0.06</v>
      </c>
      <c r="L26" s="509">
        <v>20</v>
      </c>
      <c r="M26" s="508">
        <f t="shared" si="8"/>
        <v>1.6666666666666667</v>
      </c>
      <c r="N26" s="508">
        <f t="shared" si="22"/>
        <v>0.1</v>
      </c>
      <c r="O26" s="508">
        <f t="shared" si="9"/>
        <v>1.2</v>
      </c>
      <c r="P26"/>
      <c r="Q26" s="503">
        <f t="shared" si="10"/>
        <v>7.0000000000000007E-2</v>
      </c>
      <c r="R26" s="509">
        <v>20</v>
      </c>
      <c r="S26" s="508">
        <f t="shared" si="11"/>
        <v>1.6666666666666667</v>
      </c>
      <c r="T26" s="508">
        <f t="shared" si="23"/>
        <v>0.11666666666666668</v>
      </c>
      <c r="U26" s="508">
        <f t="shared" si="12"/>
        <v>1.4000000000000001</v>
      </c>
      <c r="V26" s="1362"/>
      <c r="W26" s="690">
        <v>7.0000000000000007E-2</v>
      </c>
      <c r="X26" s="690">
        <f t="shared" si="13"/>
        <v>7.0000000000000007E-2</v>
      </c>
      <c r="Y26" s="509">
        <v>20</v>
      </c>
      <c r="Z26" s="508">
        <f t="shared" si="14"/>
        <v>1.6666666666666667</v>
      </c>
      <c r="AA26" s="508">
        <f t="shared" si="0"/>
        <v>0.11666666666666668</v>
      </c>
      <c r="AB26" s="508">
        <f t="shared" si="1"/>
        <v>1.4000000000000001</v>
      </c>
      <c r="AC26"/>
      <c r="AD26" s="684">
        <v>7.0000000000000007E-2</v>
      </c>
      <c r="AE26" s="509">
        <v>20</v>
      </c>
      <c r="AF26" s="686">
        <f t="shared" si="24"/>
        <v>25</v>
      </c>
      <c r="AG26" s="508">
        <f t="shared" si="15"/>
        <v>1.6666666666666667</v>
      </c>
      <c r="AH26" s="503">
        <f t="shared" si="16"/>
        <v>2.0833333333333335</v>
      </c>
      <c r="AI26" s="503">
        <f t="shared" si="17"/>
        <v>0.14583333333333337</v>
      </c>
      <c r="AJ26" s="503">
        <f t="shared" si="18"/>
        <v>1.7500000000000002</v>
      </c>
      <c r="AK26"/>
      <c r="AL26" s="690">
        <f t="shared" si="25"/>
        <v>7.0000000000000007E-2</v>
      </c>
      <c r="AM26" s="688">
        <v>25</v>
      </c>
      <c r="AN26" s="684">
        <v>2.0833333333333335</v>
      </c>
      <c r="AO26" s="684">
        <f t="shared" si="2"/>
        <v>0.14583333333333337</v>
      </c>
      <c r="AP26" s="684">
        <f t="shared" si="3"/>
        <v>1.7500000000000002</v>
      </c>
      <c r="AR26" s="725">
        <f t="shared" si="19"/>
        <v>7.0000000000000007E-2</v>
      </c>
      <c r="AS26" s="688">
        <v>25</v>
      </c>
      <c r="AT26" s="684">
        <v>2.0833333333333335</v>
      </c>
      <c r="AU26" s="684">
        <f t="shared" si="20"/>
        <v>0.14583333333333337</v>
      </c>
      <c r="AV26" s="684">
        <f t="shared" si="21"/>
        <v>1.7500000000000002</v>
      </c>
    </row>
    <row r="27" spans="1:48" ht="15.75" x14ac:dyDescent="0.25">
      <c r="A27" s="504">
        <v>26</v>
      </c>
      <c r="B27" s="505" t="s">
        <v>347</v>
      </c>
      <c r="C27" s="506" t="s">
        <v>321</v>
      </c>
      <c r="D27" s="507">
        <v>500</v>
      </c>
      <c r="E27" s="508">
        <v>4.8000000000000001E-2</v>
      </c>
      <c r="F27" s="509">
        <v>500</v>
      </c>
      <c r="G27" s="508">
        <f t="shared" si="4"/>
        <v>41.666666666666664</v>
      </c>
      <c r="H27" s="508">
        <f t="shared" si="5"/>
        <v>2</v>
      </c>
      <c r="I27" s="508">
        <f t="shared" si="6"/>
        <v>24</v>
      </c>
      <c r="J27"/>
      <c r="K27" s="510">
        <f t="shared" si="7"/>
        <v>0.05</v>
      </c>
      <c r="L27" s="509">
        <v>500</v>
      </c>
      <c r="M27" s="508">
        <f t="shared" si="8"/>
        <v>41.666666666666664</v>
      </c>
      <c r="N27" s="508">
        <f t="shared" si="22"/>
        <v>2.0833333333333335</v>
      </c>
      <c r="O27" s="508">
        <f t="shared" si="9"/>
        <v>25</v>
      </c>
      <c r="P27"/>
      <c r="Q27" s="503">
        <f t="shared" si="10"/>
        <v>0.06</v>
      </c>
      <c r="R27" s="509">
        <v>500</v>
      </c>
      <c r="S27" s="508">
        <f t="shared" si="11"/>
        <v>41.666666666666664</v>
      </c>
      <c r="T27" s="508">
        <f t="shared" si="23"/>
        <v>2.4999999999999996</v>
      </c>
      <c r="U27" s="508">
        <f t="shared" si="12"/>
        <v>30</v>
      </c>
      <c r="V27" s="1362"/>
      <c r="W27" s="690">
        <v>0.06</v>
      </c>
      <c r="X27" s="690">
        <f t="shared" si="13"/>
        <v>0.06</v>
      </c>
      <c r="Y27" s="509">
        <v>500</v>
      </c>
      <c r="Z27" s="508">
        <f t="shared" si="14"/>
        <v>41.666666666666664</v>
      </c>
      <c r="AA27" s="508">
        <f t="shared" si="0"/>
        <v>2.4999999999999996</v>
      </c>
      <c r="AB27" s="508">
        <f t="shared" si="1"/>
        <v>30</v>
      </c>
      <c r="AC27"/>
      <c r="AD27" s="684">
        <v>0.06</v>
      </c>
      <c r="AE27" s="509">
        <v>500</v>
      </c>
      <c r="AF27" s="686">
        <f t="shared" si="24"/>
        <v>625</v>
      </c>
      <c r="AG27" s="508">
        <f t="shared" si="15"/>
        <v>41.666666666666664</v>
      </c>
      <c r="AH27" s="503">
        <f t="shared" si="16"/>
        <v>52.083333333333336</v>
      </c>
      <c r="AI27" s="503">
        <f t="shared" si="17"/>
        <v>3.125</v>
      </c>
      <c r="AJ27" s="503">
        <f t="shared" si="18"/>
        <v>37.5</v>
      </c>
      <c r="AK27"/>
      <c r="AL27" s="690">
        <f t="shared" si="25"/>
        <v>0.06</v>
      </c>
      <c r="AM27" s="688">
        <v>625</v>
      </c>
      <c r="AN27" s="684">
        <v>52.083333333333336</v>
      </c>
      <c r="AO27" s="684">
        <f t="shared" si="2"/>
        <v>3.125</v>
      </c>
      <c r="AP27" s="684">
        <f t="shared" si="3"/>
        <v>37.5</v>
      </c>
      <c r="AR27" s="725">
        <f t="shared" si="19"/>
        <v>0.06</v>
      </c>
      <c r="AS27" s="688">
        <v>625</v>
      </c>
      <c r="AT27" s="684">
        <v>52.083333333333336</v>
      </c>
      <c r="AU27" s="684">
        <f t="shared" si="20"/>
        <v>3.125</v>
      </c>
      <c r="AV27" s="684">
        <f t="shared" si="21"/>
        <v>37.5</v>
      </c>
    </row>
    <row r="28" spans="1:48" ht="15.75" x14ac:dyDescent="0.25">
      <c r="A28" s="504">
        <v>27</v>
      </c>
      <c r="B28" s="505" t="s">
        <v>348</v>
      </c>
      <c r="C28" s="506" t="s">
        <v>321</v>
      </c>
      <c r="D28" s="507">
        <v>1</v>
      </c>
      <c r="E28" s="508">
        <v>11.136000000000001</v>
      </c>
      <c r="F28" s="509">
        <v>1</v>
      </c>
      <c r="G28" s="508">
        <f t="shared" si="4"/>
        <v>8.3333333333333329E-2</v>
      </c>
      <c r="H28" s="508">
        <f t="shared" si="5"/>
        <v>0.92800000000000005</v>
      </c>
      <c r="I28" s="508">
        <f t="shared" si="6"/>
        <v>11.136000000000001</v>
      </c>
      <c r="J28"/>
      <c r="K28" s="510">
        <f t="shared" si="7"/>
        <v>11.89</v>
      </c>
      <c r="L28" s="509">
        <v>1</v>
      </c>
      <c r="M28" s="508">
        <f t="shared" si="8"/>
        <v>8.3333333333333329E-2</v>
      </c>
      <c r="N28" s="508">
        <f t="shared" si="22"/>
        <v>0.99083333333333334</v>
      </c>
      <c r="O28" s="508">
        <f t="shared" si="9"/>
        <v>11.89</v>
      </c>
      <c r="P28"/>
      <c r="Q28" s="503">
        <f t="shared" si="10"/>
        <v>13.33</v>
      </c>
      <c r="R28" s="509">
        <v>1</v>
      </c>
      <c r="S28" s="508">
        <f t="shared" si="11"/>
        <v>8.3333333333333329E-2</v>
      </c>
      <c r="T28" s="508">
        <f t="shared" si="23"/>
        <v>1.1108333333333333</v>
      </c>
      <c r="U28" s="508">
        <f t="shared" si="12"/>
        <v>13.33</v>
      </c>
      <c r="V28" s="1362"/>
      <c r="W28" s="690">
        <v>13.33</v>
      </c>
      <c r="X28" s="690">
        <f t="shared" si="13"/>
        <v>13.89</v>
      </c>
      <c r="Y28" s="509">
        <v>1</v>
      </c>
      <c r="Z28" s="508">
        <f t="shared" si="14"/>
        <v>8.3333333333333329E-2</v>
      </c>
      <c r="AA28" s="508">
        <f t="shared" si="0"/>
        <v>1.1575</v>
      </c>
      <c r="AB28" s="508">
        <f t="shared" si="1"/>
        <v>13.89</v>
      </c>
      <c r="AC28"/>
      <c r="AD28" s="684">
        <v>13.33</v>
      </c>
      <c r="AE28" s="509">
        <v>1</v>
      </c>
      <c r="AF28" s="686">
        <f t="shared" si="24"/>
        <v>1</v>
      </c>
      <c r="AG28" s="508">
        <f t="shared" si="15"/>
        <v>8.3333333333333329E-2</v>
      </c>
      <c r="AH28" s="503">
        <f t="shared" si="16"/>
        <v>8.3333333333333329E-2</v>
      </c>
      <c r="AI28" s="503">
        <f t="shared" si="17"/>
        <v>1.1108333333333333</v>
      </c>
      <c r="AJ28" s="503">
        <f t="shared" si="18"/>
        <v>13.33</v>
      </c>
      <c r="AK28"/>
      <c r="AL28" s="690">
        <f t="shared" si="25"/>
        <v>13.89</v>
      </c>
      <c r="AM28" s="688">
        <v>1</v>
      </c>
      <c r="AN28" s="684">
        <v>8.3333333333333329E-2</v>
      </c>
      <c r="AO28" s="684">
        <f t="shared" si="2"/>
        <v>1.1575</v>
      </c>
      <c r="AP28" s="684">
        <f t="shared" si="3"/>
        <v>13.89</v>
      </c>
      <c r="AR28" s="725">
        <f t="shared" si="19"/>
        <v>14.4</v>
      </c>
      <c r="AS28" s="688">
        <v>1</v>
      </c>
      <c r="AT28" s="684">
        <v>8.3333333333333329E-2</v>
      </c>
      <c r="AU28" s="684">
        <f t="shared" si="20"/>
        <v>1.2</v>
      </c>
      <c r="AV28" s="684">
        <f t="shared" si="21"/>
        <v>14.4</v>
      </c>
    </row>
    <row r="29" spans="1:48" ht="15.75" x14ac:dyDescent="0.25">
      <c r="A29" s="504">
        <v>28</v>
      </c>
      <c r="B29" s="505" t="s">
        <v>349</v>
      </c>
      <c r="C29" s="506" t="s">
        <v>321</v>
      </c>
      <c r="D29" s="507">
        <v>1</v>
      </c>
      <c r="E29" s="508">
        <v>21.552000000000003</v>
      </c>
      <c r="F29" s="509">
        <v>1</v>
      </c>
      <c r="G29" s="508">
        <f t="shared" si="4"/>
        <v>8.3333333333333329E-2</v>
      </c>
      <c r="H29" s="508">
        <f t="shared" si="5"/>
        <v>1.7960000000000003</v>
      </c>
      <c r="I29" s="508">
        <f t="shared" si="6"/>
        <v>21.552000000000003</v>
      </c>
      <c r="J29"/>
      <c r="K29" s="510">
        <f t="shared" si="7"/>
        <v>23.01</v>
      </c>
      <c r="L29" s="509">
        <v>1</v>
      </c>
      <c r="M29" s="508">
        <f t="shared" si="8"/>
        <v>8.3333333333333329E-2</v>
      </c>
      <c r="N29" s="508">
        <f t="shared" si="22"/>
        <v>1.9175</v>
      </c>
      <c r="O29" s="508">
        <f t="shared" si="9"/>
        <v>23.01</v>
      </c>
      <c r="P29"/>
      <c r="Q29" s="503">
        <f t="shared" si="10"/>
        <v>25.8</v>
      </c>
      <c r="R29" s="509">
        <v>1</v>
      </c>
      <c r="S29" s="508">
        <f t="shared" si="11"/>
        <v>8.3333333333333329E-2</v>
      </c>
      <c r="T29" s="508">
        <f t="shared" si="23"/>
        <v>2.15</v>
      </c>
      <c r="U29" s="508">
        <f t="shared" si="12"/>
        <v>25.8</v>
      </c>
      <c r="V29" s="1362"/>
      <c r="W29" s="690">
        <v>25.8</v>
      </c>
      <c r="X29" s="690">
        <f t="shared" si="13"/>
        <v>26.88</v>
      </c>
      <c r="Y29" s="509">
        <v>1</v>
      </c>
      <c r="Z29" s="508">
        <f t="shared" si="14"/>
        <v>8.3333333333333329E-2</v>
      </c>
      <c r="AA29" s="508">
        <f t="shared" si="0"/>
        <v>2.2399999999999998</v>
      </c>
      <c r="AB29" s="508">
        <f t="shared" si="1"/>
        <v>26.88</v>
      </c>
      <c r="AC29"/>
      <c r="AD29" s="684">
        <v>25.8</v>
      </c>
      <c r="AE29" s="509">
        <v>1</v>
      </c>
      <c r="AF29" s="686">
        <f t="shared" si="24"/>
        <v>1</v>
      </c>
      <c r="AG29" s="508">
        <f t="shared" si="15"/>
        <v>8.3333333333333329E-2</v>
      </c>
      <c r="AH29" s="503">
        <f t="shared" si="16"/>
        <v>8.3333333333333329E-2</v>
      </c>
      <c r="AI29" s="503">
        <f t="shared" si="17"/>
        <v>2.15</v>
      </c>
      <c r="AJ29" s="503">
        <f t="shared" si="18"/>
        <v>25.8</v>
      </c>
      <c r="AK29"/>
      <c r="AL29" s="690">
        <f t="shared" si="25"/>
        <v>26.88</v>
      </c>
      <c r="AM29" s="688">
        <v>1</v>
      </c>
      <c r="AN29" s="684">
        <v>8.3333333333333329E-2</v>
      </c>
      <c r="AO29" s="684">
        <f t="shared" si="2"/>
        <v>2.2399999999999998</v>
      </c>
      <c r="AP29" s="684">
        <f t="shared" si="3"/>
        <v>26.88</v>
      </c>
      <c r="AR29" s="725">
        <f t="shared" si="19"/>
        <v>27.87</v>
      </c>
      <c r="AS29" s="688">
        <v>1</v>
      </c>
      <c r="AT29" s="684">
        <v>8.3333333333333329E-2</v>
      </c>
      <c r="AU29" s="684">
        <f t="shared" si="20"/>
        <v>2.3224999999999998</v>
      </c>
      <c r="AV29" s="684">
        <f t="shared" si="21"/>
        <v>27.87</v>
      </c>
    </row>
    <row r="30" spans="1:48" ht="15.75" x14ac:dyDescent="0.25">
      <c r="A30" s="504">
        <v>29</v>
      </c>
      <c r="B30" s="505" t="s">
        <v>350</v>
      </c>
      <c r="C30" s="506" t="s">
        <v>321</v>
      </c>
      <c r="D30" s="507">
        <v>5.3</v>
      </c>
      <c r="E30" s="508">
        <v>4.88</v>
      </c>
      <c r="F30" s="509">
        <v>5.3</v>
      </c>
      <c r="G30" s="508">
        <f t="shared" si="4"/>
        <v>0.44166666666666665</v>
      </c>
      <c r="H30" s="508">
        <f t="shared" si="5"/>
        <v>2.1553333333333331</v>
      </c>
      <c r="I30" s="508">
        <f t="shared" si="6"/>
        <v>25.863999999999997</v>
      </c>
      <c r="J30"/>
      <c r="K30" s="510">
        <f t="shared" si="7"/>
        <v>5.21</v>
      </c>
      <c r="L30" s="509">
        <v>5.3</v>
      </c>
      <c r="M30" s="508">
        <f t="shared" si="8"/>
        <v>0.44166666666666665</v>
      </c>
      <c r="N30" s="508">
        <f t="shared" si="22"/>
        <v>2.3010833333333331</v>
      </c>
      <c r="O30" s="508">
        <f t="shared" si="9"/>
        <v>27.613</v>
      </c>
      <c r="P30"/>
      <c r="Q30" s="503">
        <f t="shared" si="10"/>
        <v>5.84</v>
      </c>
      <c r="R30" s="509">
        <v>5.3</v>
      </c>
      <c r="S30" s="508">
        <f t="shared" si="11"/>
        <v>0.44166666666666665</v>
      </c>
      <c r="T30" s="508">
        <f t="shared" si="23"/>
        <v>2.579333333333333</v>
      </c>
      <c r="U30" s="508">
        <f t="shared" si="12"/>
        <v>30.951999999999998</v>
      </c>
      <c r="V30" s="1362"/>
      <c r="W30" s="690">
        <v>5.84</v>
      </c>
      <c r="X30" s="690">
        <f t="shared" si="13"/>
        <v>6.08</v>
      </c>
      <c r="Y30" s="509">
        <v>5.3</v>
      </c>
      <c r="Z30" s="508">
        <f t="shared" si="14"/>
        <v>0.44166666666666665</v>
      </c>
      <c r="AA30" s="508">
        <f t="shared" si="0"/>
        <v>2.6853333333333333</v>
      </c>
      <c r="AB30" s="508">
        <f t="shared" si="1"/>
        <v>32.223999999999997</v>
      </c>
      <c r="AC30"/>
      <c r="AD30" s="684">
        <v>5.84</v>
      </c>
      <c r="AE30" s="509">
        <v>5.3</v>
      </c>
      <c r="AF30" s="686">
        <f>ROUNDDOWN((AE30*1.25),2)</f>
        <v>6.62</v>
      </c>
      <c r="AG30" s="508">
        <f t="shared" si="15"/>
        <v>0.44166666666666665</v>
      </c>
      <c r="AH30" s="503">
        <f t="shared" si="16"/>
        <v>0.55166666666666664</v>
      </c>
      <c r="AI30" s="503">
        <f t="shared" si="17"/>
        <v>3.2217333333333329</v>
      </c>
      <c r="AJ30" s="503">
        <f t="shared" si="18"/>
        <v>38.660800000000002</v>
      </c>
      <c r="AK30"/>
      <c r="AL30" s="690">
        <f t="shared" si="25"/>
        <v>6.08</v>
      </c>
      <c r="AM30" s="688">
        <v>6.62</v>
      </c>
      <c r="AN30" s="684">
        <v>0.55166666666666664</v>
      </c>
      <c r="AO30" s="684">
        <f t="shared" si="2"/>
        <v>3.3541333333333334</v>
      </c>
      <c r="AP30" s="684">
        <f t="shared" si="3"/>
        <v>40.249600000000001</v>
      </c>
      <c r="AR30" s="725">
        <f t="shared" si="19"/>
        <v>6.3</v>
      </c>
      <c r="AS30" s="688">
        <v>6.62</v>
      </c>
      <c r="AT30" s="684">
        <v>0.55166666666666664</v>
      </c>
      <c r="AU30" s="684">
        <f t="shared" si="20"/>
        <v>3.4754999999999998</v>
      </c>
      <c r="AV30" s="684">
        <f t="shared" si="21"/>
        <v>41.705999999999996</v>
      </c>
    </row>
    <row r="31" spans="1:48" ht="15.75" x14ac:dyDescent="0.25">
      <c r="A31" s="504">
        <v>30</v>
      </c>
      <c r="B31" s="505" t="s">
        <v>351</v>
      </c>
      <c r="C31" s="506" t="s">
        <v>321</v>
      </c>
      <c r="D31" s="507">
        <v>30</v>
      </c>
      <c r="E31" s="508">
        <v>8.4719999999999995</v>
      </c>
      <c r="F31" s="509">
        <v>30</v>
      </c>
      <c r="G31" s="508">
        <f t="shared" si="4"/>
        <v>2.5</v>
      </c>
      <c r="H31" s="508">
        <f t="shared" si="5"/>
        <v>21.18</v>
      </c>
      <c r="I31" s="508">
        <f t="shared" si="6"/>
        <v>254.16</v>
      </c>
      <c r="J31"/>
      <c r="K31" s="510">
        <f t="shared" si="7"/>
        <v>9.0399999999999991</v>
      </c>
      <c r="L31" s="509">
        <v>30</v>
      </c>
      <c r="M31" s="508">
        <f t="shared" si="8"/>
        <v>2.5</v>
      </c>
      <c r="N31" s="508">
        <f t="shared" si="22"/>
        <v>22.599999999999998</v>
      </c>
      <c r="O31" s="508">
        <f t="shared" si="9"/>
        <v>271.2</v>
      </c>
      <c r="P31"/>
      <c r="Q31" s="503">
        <f t="shared" si="10"/>
        <v>10.14</v>
      </c>
      <c r="R31" s="509">
        <v>30</v>
      </c>
      <c r="S31" s="508">
        <f t="shared" si="11"/>
        <v>2.5</v>
      </c>
      <c r="T31" s="508">
        <f t="shared" si="23"/>
        <v>25.35</v>
      </c>
      <c r="U31" s="508">
        <f t="shared" si="12"/>
        <v>304.20000000000005</v>
      </c>
      <c r="V31" s="1362"/>
      <c r="W31" s="690">
        <v>10.14</v>
      </c>
      <c r="X31" s="690">
        <f t="shared" si="13"/>
        <v>10.56</v>
      </c>
      <c r="Y31" s="509">
        <v>30</v>
      </c>
      <c r="Z31" s="508">
        <f t="shared" si="14"/>
        <v>2.5</v>
      </c>
      <c r="AA31" s="508">
        <f t="shared" si="0"/>
        <v>26.400000000000002</v>
      </c>
      <c r="AB31" s="508">
        <f t="shared" si="1"/>
        <v>316.8</v>
      </c>
      <c r="AC31"/>
      <c r="AD31" s="684">
        <v>10.14</v>
      </c>
      <c r="AE31" s="509">
        <v>30</v>
      </c>
      <c r="AF31" s="686">
        <f t="shared" si="24"/>
        <v>37</v>
      </c>
      <c r="AG31" s="508">
        <f t="shared" si="15"/>
        <v>2.5</v>
      </c>
      <c r="AH31" s="503">
        <f t="shared" si="16"/>
        <v>3.0833333333333335</v>
      </c>
      <c r="AI31" s="503">
        <f t="shared" si="17"/>
        <v>31.265000000000004</v>
      </c>
      <c r="AJ31" s="503">
        <f t="shared" si="18"/>
        <v>375.18</v>
      </c>
      <c r="AK31"/>
      <c r="AL31" s="690">
        <f t="shared" si="25"/>
        <v>10.56</v>
      </c>
      <c r="AM31" s="688">
        <v>37</v>
      </c>
      <c r="AN31" s="684">
        <v>3.0833333333333335</v>
      </c>
      <c r="AO31" s="684">
        <f t="shared" si="2"/>
        <v>32.56</v>
      </c>
      <c r="AP31" s="684">
        <f t="shared" si="3"/>
        <v>390.72</v>
      </c>
      <c r="AR31" s="725">
        <f t="shared" si="19"/>
        <v>10.95</v>
      </c>
      <c r="AS31" s="688">
        <v>37</v>
      </c>
      <c r="AT31" s="684">
        <v>3.0833333333333335</v>
      </c>
      <c r="AU31" s="684">
        <f t="shared" si="20"/>
        <v>33.762500000000003</v>
      </c>
      <c r="AV31" s="684">
        <f t="shared" si="21"/>
        <v>405.15</v>
      </c>
    </row>
    <row r="32" spans="1:48" ht="15.75" x14ac:dyDescent="0.25">
      <c r="A32" s="504">
        <v>31</v>
      </c>
      <c r="B32" s="505" t="s">
        <v>352</v>
      </c>
      <c r="C32" s="506" t="s">
        <v>321</v>
      </c>
      <c r="D32" s="507">
        <v>8</v>
      </c>
      <c r="E32" s="508">
        <v>11.295999999999999</v>
      </c>
      <c r="F32" s="509">
        <v>8</v>
      </c>
      <c r="G32" s="508">
        <f t="shared" si="4"/>
        <v>0.66666666666666663</v>
      </c>
      <c r="H32" s="508">
        <f t="shared" si="5"/>
        <v>7.530666666666666</v>
      </c>
      <c r="I32" s="508">
        <f t="shared" si="6"/>
        <v>90.367999999999995</v>
      </c>
      <c r="J32"/>
      <c r="K32" s="510">
        <f t="shared" si="7"/>
        <v>12.06</v>
      </c>
      <c r="L32" s="509">
        <v>8</v>
      </c>
      <c r="M32" s="508">
        <f t="shared" si="8"/>
        <v>0.66666666666666663</v>
      </c>
      <c r="N32" s="508">
        <f t="shared" si="22"/>
        <v>8.0399999999999991</v>
      </c>
      <c r="O32" s="508">
        <f t="shared" si="9"/>
        <v>96.48</v>
      </c>
      <c r="P32"/>
      <c r="Q32" s="503">
        <f t="shared" si="10"/>
        <v>13.52</v>
      </c>
      <c r="R32" s="509">
        <v>8</v>
      </c>
      <c r="S32" s="508">
        <f t="shared" si="11"/>
        <v>0.66666666666666663</v>
      </c>
      <c r="T32" s="508">
        <f t="shared" si="23"/>
        <v>9.0133333333333319</v>
      </c>
      <c r="U32" s="508">
        <f t="shared" si="12"/>
        <v>108.16</v>
      </c>
      <c r="V32" s="1362"/>
      <c r="W32" s="690">
        <v>13.52</v>
      </c>
      <c r="X32" s="690">
        <f t="shared" si="13"/>
        <v>14.09</v>
      </c>
      <c r="Y32" s="509">
        <v>8</v>
      </c>
      <c r="Z32" s="508">
        <f t="shared" si="14"/>
        <v>0.66666666666666663</v>
      </c>
      <c r="AA32" s="508">
        <f t="shared" si="0"/>
        <v>9.3933333333333326</v>
      </c>
      <c r="AB32" s="508">
        <f t="shared" si="1"/>
        <v>112.72</v>
      </c>
      <c r="AC32"/>
      <c r="AD32" s="684">
        <v>13.52</v>
      </c>
      <c r="AE32" s="509">
        <v>8</v>
      </c>
      <c r="AF32" s="686">
        <f t="shared" si="24"/>
        <v>10</v>
      </c>
      <c r="AG32" s="508">
        <f t="shared" si="15"/>
        <v>0.66666666666666663</v>
      </c>
      <c r="AH32" s="503">
        <f t="shared" si="16"/>
        <v>0.83333333333333337</v>
      </c>
      <c r="AI32" s="503">
        <f t="shared" si="17"/>
        <v>11.266666666666667</v>
      </c>
      <c r="AJ32" s="503">
        <f t="shared" si="18"/>
        <v>135.19999999999999</v>
      </c>
      <c r="AK32"/>
      <c r="AL32" s="690">
        <f t="shared" si="25"/>
        <v>14.09</v>
      </c>
      <c r="AM32" s="688">
        <v>10</v>
      </c>
      <c r="AN32" s="684">
        <v>0.83333333333333337</v>
      </c>
      <c r="AO32" s="684">
        <f t="shared" si="2"/>
        <v>11.741666666666667</v>
      </c>
      <c r="AP32" s="684">
        <f t="shared" si="3"/>
        <v>140.9</v>
      </c>
      <c r="AR32" s="725">
        <f t="shared" si="19"/>
        <v>14.61</v>
      </c>
      <c r="AS32" s="688">
        <v>10</v>
      </c>
      <c r="AT32" s="684">
        <v>0.83333333333333337</v>
      </c>
      <c r="AU32" s="684">
        <f t="shared" si="20"/>
        <v>12.175000000000001</v>
      </c>
      <c r="AV32" s="684">
        <f t="shared" si="21"/>
        <v>146.1</v>
      </c>
    </row>
    <row r="33" spans="1:48" ht="15.75" x14ac:dyDescent="0.25">
      <c r="A33" s="504">
        <v>32</v>
      </c>
      <c r="B33" s="505" t="s">
        <v>353</v>
      </c>
      <c r="C33" s="506" t="s">
        <v>321</v>
      </c>
      <c r="D33" s="507">
        <v>6</v>
      </c>
      <c r="E33" s="508">
        <v>22.648</v>
      </c>
      <c r="F33" s="509">
        <v>6</v>
      </c>
      <c r="G33" s="508">
        <f t="shared" si="4"/>
        <v>0.5</v>
      </c>
      <c r="H33" s="508">
        <f t="shared" si="5"/>
        <v>11.324</v>
      </c>
      <c r="I33" s="508">
        <f t="shared" si="6"/>
        <v>135.88800000000001</v>
      </c>
      <c r="J33"/>
      <c r="K33" s="510">
        <f t="shared" si="7"/>
        <v>24.18</v>
      </c>
      <c r="L33" s="509">
        <v>6</v>
      </c>
      <c r="M33" s="508">
        <f t="shared" si="8"/>
        <v>0.5</v>
      </c>
      <c r="N33" s="508">
        <f t="shared" si="22"/>
        <v>12.09</v>
      </c>
      <c r="O33" s="508">
        <f t="shared" si="9"/>
        <v>145.07999999999998</v>
      </c>
      <c r="P33"/>
      <c r="Q33" s="503">
        <f t="shared" si="10"/>
        <v>27.11</v>
      </c>
      <c r="R33" s="509">
        <v>6</v>
      </c>
      <c r="S33" s="508">
        <f t="shared" si="11"/>
        <v>0.5</v>
      </c>
      <c r="T33" s="508">
        <f t="shared" si="23"/>
        <v>13.555</v>
      </c>
      <c r="U33" s="508">
        <f t="shared" si="12"/>
        <v>162.66</v>
      </c>
      <c r="V33" s="1362"/>
      <c r="W33" s="690">
        <v>27.11</v>
      </c>
      <c r="X33" s="690">
        <f t="shared" si="13"/>
        <v>28.24</v>
      </c>
      <c r="Y33" s="509">
        <v>6</v>
      </c>
      <c r="Z33" s="508">
        <f t="shared" si="14"/>
        <v>0.5</v>
      </c>
      <c r="AA33" s="508">
        <f t="shared" si="0"/>
        <v>14.12</v>
      </c>
      <c r="AB33" s="508">
        <f t="shared" si="1"/>
        <v>169.44</v>
      </c>
      <c r="AC33"/>
      <c r="AD33" s="684">
        <v>27.11</v>
      </c>
      <c r="AE33" s="509">
        <v>6</v>
      </c>
      <c r="AF33" s="686">
        <f t="shared" si="24"/>
        <v>7</v>
      </c>
      <c r="AG33" s="508">
        <f t="shared" si="15"/>
        <v>0.5</v>
      </c>
      <c r="AH33" s="503">
        <f t="shared" si="16"/>
        <v>0.58333333333333337</v>
      </c>
      <c r="AI33" s="503">
        <f t="shared" si="17"/>
        <v>15.814166666666667</v>
      </c>
      <c r="AJ33" s="503">
        <f t="shared" si="18"/>
        <v>189.76999999999998</v>
      </c>
      <c r="AK33"/>
      <c r="AL33" s="690">
        <f t="shared" si="25"/>
        <v>28.24</v>
      </c>
      <c r="AM33" s="688">
        <v>7</v>
      </c>
      <c r="AN33" s="684">
        <v>0.58333333333333337</v>
      </c>
      <c r="AO33" s="684">
        <f t="shared" si="2"/>
        <v>16.473333333333333</v>
      </c>
      <c r="AP33" s="684">
        <f t="shared" si="3"/>
        <v>197.67999999999998</v>
      </c>
      <c r="AR33" s="725">
        <f t="shared" si="19"/>
        <v>29.28</v>
      </c>
      <c r="AS33" s="688">
        <v>7</v>
      </c>
      <c r="AT33" s="684">
        <v>0.58333333333333337</v>
      </c>
      <c r="AU33" s="684">
        <f t="shared" si="20"/>
        <v>17.080000000000002</v>
      </c>
      <c r="AV33" s="684">
        <f t="shared" si="21"/>
        <v>204.96</v>
      </c>
    </row>
    <row r="34" spans="1:48" ht="15.75" x14ac:dyDescent="0.25">
      <c r="A34" s="504">
        <v>33</v>
      </c>
      <c r="B34" s="505" t="s">
        <v>354</v>
      </c>
      <c r="C34" s="506" t="s">
        <v>321</v>
      </c>
      <c r="D34" s="507">
        <v>2</v>
      </c>
      <c r="E34" s="508">
        <v>2.08</v>
      </c>
      <c r="F34" s="509">
        <v>2</v>
      </c>
      <c r="G34" s="508">
        <f t="shared" si="4"/>
        <v>0.16666666666666666</v>
      </c>
      <c r="H34" s="508">
        <f t="shared" si="5"/>
        <v>0.34666666666666668</v>
      </c>
      <c r="I34" s="508">
        <f t="shared" si="6"/>
        <v>4.16</v>
      </c>
      <c r="J34"/>
      <c r="K34" s="510">
        <f t="shared" si="7"/>
        <v>2.2200000000000002</v>
      </c>
      <c r="L34" s="509">
        <v>2</v>
      </c>
      <c r="M34" s="508">
        <f t="shared" si="8"/>
        <v>0.16666666666666666</v>
      </c>
      <c r="N34" s="508">
        <f t="shared" si="22"/>
        <v>0.37</v>
      </c>
      <c r="O34" s="508">
        <f t="shared" si="9"/>
        <v>4.4400000000000004</v>
      </c>
      <c r="P34"/>
      <c r="Q34" s="503">
        <f t="shared" si="10"/>
        <v>2.4900000000000002</v>
      </c>
      <c r="R34" s="509">
        <v>2</v>
      </c>
      <c r="S34" s="508">
        <f t="shared" si="11"/>
        <v>0.16666666666666666</v>
      </c>
      <c r="T34" s="508">
        <f t="shared" si="23"/>
        <v>0.41500000000000004</v>
      </c>
      <c r="U34" s="508">
        <f t="shared" si="12"/>
        <v>4.9800000000000004</v>
      </c>
      <c r="V34" s="1362"/>
      <c r="W34" s="690">
        <v>2.4900000000000002</v>
      </c>
      <c r="X34" s="690">
        <f t="shared" si="13"/>
        <v>2.59</v>
      </c>
      <c r="Y34" s="509">
        <v>2</v>
      </c>
      <c r="Z34" s="508">
        <f t="shared" si="14"/>
        <v>0.16666666666666666</v>
      </c>
      <c r="AA34" s="508">
        <f t="shared" si="0"/>
        <v>0.43166666666666664</v>
      </c>
      <c r="AB34" s="508">
        <f t="shared" si="1"/>
        <v>5.18</v>
      </c>
      <c r="AC34"/>
      <c r="AD34" s="684">
        <v>2.4900000000000002</v>
      </c>
      <c r="AE34" s="509">
        <v>2</v>
      </c>
      <c r="AF34" s="686">
        <f t="shared" si="24"/>
        <v>2</v>
      </c>
      <c r="AG34" s="508">
        <f t="shared" si="15"/>
        <v>0.16666666666666666</v>
      </c>
      <c r="AH34" s="503">
        <f t="shared" si="16"/>
        <v>0.16666666666666666</v>
      </c>
      <c r="AI34" s="503">
        <f t="shared" si="17"/>
        <v>0.41500000000000004</v>
      </c>
      <c r="AJ34" s="503">
        <f t="shared" si="18"/>
        <v>4.9800000000000004</v>
      </c>
      <c r="AK34"/>
      <c r="AL34" s="690">
        <f t="shared" si="25"/>
        <v>2.59</v>
      </c>
      <c r="AM34" s="688">
        <v>2</v>
      </c>
      <c r="AN34" s="684">
        <v>0.16666666666666666</v>
      </c>
      <c r="AO34" s="684">
        <f t="shared" si="2"/>
        <v>0.43166666666666664</v>
      </c>
      <c r="AP34" s="684">
        <f t="shared" si="3"/>
        <v>5.18</v>
      </c>
      <c r="AR34" s="725">
        <f t="shared" si="19"/>
        <v>2.69</v>
      </c>
      <c r="AS34" s="688">
        <v>2</v>
      </c>
      <c r="AT34" s="684">
        <v>0.16666666666666666</v>
      </c>
      <c r="AU34" s="684">
        <f t="shared" si="20"/>
        <v>0.44833333333333331</v>
      </c>
      <c r="AV34" s="684">
        <f t="shared" si="21"/>
        <v>5.38</v>
      </c>
    </row>
    <row r="35" spans="1:48" ht="15.75" x14ac:dyDescent="0.25">
      <c r="A35" s="504">
        <v>34</v>
      </c>
      <c r="B35" s="505" t="s">
        <v>355</v>
      </c>
      <c r="C35" s="506" t="s">
        <v>321</v>
      </c>
      <c r="D35" s="507">
        <v>43</v>
      </c>
      <c r="E35" s="508">
        <v>5.3120000000000003</v>
      </c>
      <c r="F35" s="509">
        <v>43</v>
      </c>
      <c r="G35" s="508">
        <f t="shared" si="4"/>
        <v>3.5833333333333335</v>
      </c>
      <c r="H35" s="508">
        <f t="shared" si="5"/>
        <v>19.03466666666667</v>
      </c>
      <c r="I35" s="508">
        <f t="shared" si="6"/>
        <v>228.41600000000003</v>
      </c>
      <c r="J35"/>
      <c r="K35" s="510">
        <f t="shared" si="7"/>
        <v>5.67</v>
      </c>
      <c r="L35" s="509">
        <v>43</v>
      </c>
      <c r="M35" s="508">
        <f t="shared" si="8"/>
        <v>3.5833333333333335</v>
      </c>
      <c r="N35" s="508">
        <f t="shared" si="22"/>
        <v>20.317499999999999</v>
      </c>
      <c r="O35" s="508">
        <f t="shared" si="9"/>
        <v>243.81</v>
      </c>
      <c r="P35"/>
      <c r="Q35" s="503">
        <f t="shared" si="10"/>
        <v>6.36</v>
      </c>
      <c r="R35" s="509">
        <v>43</v>
      </c>
      <c r="S35" s="508">
        <f t="shared" si="11"/>
        <v>3.5833333333333335</v>
      </c>
      <c r="T35" s="508">
        <f t="shared" si="23"/>
        <v>22.790000000000003</v>
      </c>
      <c r="U35" s="508">
        <f t="shared" si="12"/>
        <v>273.48</v>
      </c>
      <c r="V35" s="1362"/>
      <c r="W35" s="690">
        <v>6.36</v>
      </c>
      <c r="X35" s="690">
        <f t="shared" si="13"/>
        <v>6.63</v>
      </c>
      <c r="Y35" s="509">
        <v>43</v>
      </c>
      <c r="Z35" s="508">
        <f t="shared" si="14"/>
        <v>3.5833333333333335</v>
      </c>
      <c r="AA35" s="508">
        <f t="shared" si="0"/>
        <v>23.7575</v>
      </c>
      <c r="AB35" s="508">
        <f t="shared" si="1"/>
        <v>285.08999999999997</v>
      </c>
      <c r="AC35"/>
      <c r="AD35" s="684">
        <v>6.36</v>
      </c>
      <c r="AE35" s="509">
        <v>43</v>
      </c>
      <c r="AF35" s="686">
        <f t="shared" si="24"/>
        <v>53</v>
      </c>
      <c r="AG35" s="508">
        <f t="shared" si="15"/>
        <v>3.5833333333333335</v>
      </c>
      <c r="AH35" s="503">
        <f t="shared" si="16"/>
        <v>4.416666666666667</v>
      </c>
      <c r="AI35" s="503">
        <f t="shared" si="17"/>
        <v>28.090000000000003</v>
      </c>
      <c r="AJ35" s="503">
        <f t="shared" si="18"/>
        <v>337.08000000000004</v>
      </c>
      <c r="AK35"/>
      <c r="AL35" s="690">
        <f t="shared" si="25"/>
        <v>6.63</v>
      </c>
      <c r="AM35" s="688">
        <v>53</v>
      </c>
      <c r="AN35" s="684">
        <v>4.416666666666667</v>
      </c>
      <c r="AO35" s="684">
        <f t="shared" si="2"/>
        <v>29.282500000000002</v>
      </c>
      <c r="AP35" s="684">
        <f t="shared" si="3"/>
        <v>351.39</v>
      </c>
      <c r="AR35" s="725">
        <f t="shared" si="19"/>
        <v>6.87</v>
      </c>
      <c r="AS35" s="688">
        <v>53</v>
      </c>
      <c r="AT35" s="684">
        <v>4.416666666666667</v>
      </c>
      <c r="AU35" s="684">
        <f t="shared" si="20"/>
        <v>30.342500000000001</v>
      </c>
      <c r="AV35" s="684">
        <f t="shared" si="21"/>
        <v>364.11</v>
      </c>
    </row>
    <row r="36" spans="1:48" ht="15.75" x14ac:dyDescent="0.25">
      <c r="A36" s="504">
        <v>35</v>
      </c>
      <c r="B36" s="505" t="s">
        <v>356</v>
      </c>
      <c r="C36" s="506" t="s">
        <v>321</v>
      </c>
      <c r="D36" s="507">
        <v>3</v>
      </c>
      <c r="E36" s="508">
        <v>102.5</v>
      </c>
      <c r="F36" s="509">
        <v>3</v>
      </c>
      <c r="G36" s="508">
        <f t="shared" si="4"/>
        <v>0.25</v>
      </c>
      <c r="H36" s="508">
        <f t="shared" si="5"/>
        <v>25.625</v>
      </c>
      <c r="I36" s="508">
        <f t="shared" si="6"/>
        <v>307.5</v>
      </c>
      <c r="J36"/>
      <c r="K36" s="510">
        <f t="shared" si="7"/>
        <v>109.43</v>
      </c>
      <c r="L36" s="509">
        <v>3</v>
      </c>
      <c r="M36" s="508">
        <f t="shared" si="8"/>
        <v>0.25</v>
      </c>
      <c r="N36" s="508">
        <f t="shared" si="22"/>
        <v>27.357500000000002</v>
      </c>
      <c r="O36" s="508">
        <f t="shared" si="9"/>
        <v>328.29</v>
      </c>
      <c r="P36"/>
      <c r="Q36" s="503">
        <f t="shared" si="10"/>
        <v>122.7</v>
      </c>
      <c r="R36" s="509">
        <v>3</v>
      </c>
      <c r="S36" s="508">
        <f t="shared" si="11"/>
        <v>0.25</v>
      </c>
      <c r="T36" s="508">
        <f t="shared" si="23"/>
        <v>30.675000000000001</v>
      </c>
      <c r="U36" s="508">
        <f t="shared" si="12"/>
        <v>368.1</v>
      </c>
      <c r="V36" s="1362"/>
      <c r="W36" s="690">
        <v>122.7</v>
      </c>
      <c r="X36" s="690">
        <f t="shared" si="13"/>
        <v>127.83</v>
      </c>
      <c r="Y36" s="509">
        <v>3</v>
      </c>
      <c r="Z36" s="508">
        <f t="shared" si="14"/>
        <v>0.25</v>
      </c>
      <c r="AA36" s="508">
        <f t="shared" si="0"/>
        <v>31.9575</v>
      </c>
      <c r="AB36" s="508">
        <f t="shared" si="1"/>
        <v>383.49</v>
      </c>
      <c r="AC36"/>
      <c r="AD36" s="684">
        <v>122.7</v>
      </c>
      <c r="AE36" s="509">
        <v>3</v>
      </c>
      <c r="AF36" s="686">
        <f t="shared" si="24"/>
        <v>3</v>
      </c>
      <c r="AG36" s="508">
        <f t="shared" si="15"/>
        <v>0.25</v>
      </c>
      <c r="AH36" s="503">
        <f t="shared" si="16"/>
        <v>0.25</v>
      </c>
      <c r="AI36" s="503">
        <f t="shared" si="17"/>
        <v>30.675000000000001</v>
      </c>
      <c r="AJ36" s="503">
        <f t="shared" si="18"/>
        <v>368.1</v>
      </c>
      <c r="AK36"/>
      <c r="AL36" s="690">
        <f t="shared" si="25"/>
        <v>127.83</v>
      </c>
      <c r="AM36" s="688">
        <v>3</v>
      </c>
      <c r="AN36" s="684">
        <v>0.25</v>
      </c>
      <c r="AO36" s="684">
        <f t="shared" si="2"/>
        <v>31.9575</v>
      </c>
      <c r="AP36" s="684">
        <f t="shared" si="3"/>
        <v>383.49</v>
      </c>
      <c r="AR36" s="725">
        <f t="shared" si="19"/>
        <v>132.55000000000001</v>
      </c>
      <c r="AS36" s="688">
        <v>3</v>
      </c>
      <c r="AT36" s="684">
        <v>0.25</v>
      </c>
      <c r="AU36" s="684">
        <f t="shared" si="20"/>
        <v>33.137500000000003</v>
      </c>
      <c r="AV36" s="684">
        <f t="shared" si="21"/>
        <v>397.65000000000003</v>
      </c>
    </row>
    <row r="37" spans="1:48" ht="15.75" x14ac:dyDescent="0.25">
      <c r="A37" s="504">
        <v>36</v>
      </c>
      <c r="B37" s="505" t="s">
        <v>357</v>
      </c>
      <c r="C37" s="506" t="s">
        <v>321</v>
      </c>
      <c r="D37" s="507">
        <v>11</v>
      </c>
      <c r="E37" s="508">
        <v>6.08</v>
      </c>
      <c r="F37" s="509">
        <v>11</v>
      </c>
      <c r="G37" s="508">
        <f t="shared" si="4"/>
        <v>0.91666666666666663</v>
      </c>
      <c r="H37" s="508">
        <f t="shared" si="5"/>
        <v>5.5733333333333333</v>
      </c>
      <c r="I37" s="508">
        <f t="shared" si="6"/>
        <v>66.88</v>
      </c>
      <c r="J37"/>
      <c r="K37" s="510">
        <f t="shared" si="7"/>
        <v>6.49</v>
      </c>
      <c r="L37" s="509">
        <v>11</v>
      </c>
      <c r="M37" s="508">
        <f t="shared" si="8"/>
        <v>0.91666666666666663</v>
      </c>
      <c r="N37" s="508">
        <f t="shared" si="22"/>
        <v>5.9491666666666667</v>
      </c>
      <c r="O37" s="508">
        <f t="shared" si="9"/>
        <v>71.39</v>
      </c>
      <c r="P37"/>
      <c r="Q37" s="503">
        <f t="shared" si="10"/>
        <v>7.28</v>
      </c>
      <c r="R37" s="509">
        <v>11</v>
      </c>
      <c r="S37" s="508">
        <f t="shared" si="11"/>
        <v>0.91666666666666663</v>
      </c>
      <c r="T37" s="508">
        <f t="shared" si="23"/>
        <v>6.6733333333333329</v>
      </c>
      <c r="U37" s="508">
        <f t="shared" si="12"/>
        <v>80.08</v>
      </c>
      <c r="V37" s="1362"/>
      <c r="W37" s="690">
        <v>7.28</v>
      </c>
      <c r="X37" s="690">
        <f t="shared" si="13"/>
        <v>7.58</v>
      </c>
      <c r="Y37" s="509">
        <v>11</v>
      </c>
      <c r="Z37" s="508">
        <f t="shared" si="14"/>
        <v>0.91666666666666663</v>
      </c>
      <c r="AA37" s="508">
        <f t="shared" si="0"/>
        <v>6.9483333333333333</v>
      </c>
      <c r="AB37" s="508">
        <f t="shared" si="1"/>
        <v>83.38</v>
      </c>
      <c r="AC37"/>
      <c r="AD37" s="684">
        <v>7.28</v>
      </c>
      <c r="AE37" s="509">
        <v>11</v>
      </c>
      <c r="AF37" s="686">
        <f t="shared" si="24"/>
        <v>13</v>
      </c>
      <c r="AG37" s="508">
        <f t="shared" si="15"/>
        <v>0.91666666666666663</v>
      </c>
      <c r="AH37" s="503">
        <f t="shared" si="16"/>
        <v>1.0833333333333333</v>
      </c>
      <c r="AI37" s="503">
        <f t="shared" si="17"/>
        <v>7.8866666666666667</v>
      </c>
      <c r="AJ37" s="503">
        <f t="shared" si="18"/>
        <v>94.64</v>
      </c>
      <c r="AK37"/>
      <c r="AL37" s="690">
        <f t="shared" si="25"/>
        <v>7.58</v>
      </c>
      <c r="AM37" s="688">
        <v>13</v>
      </c>
      <c r="AN37" s="684">
        <v>1.0833333333333333</v>
      </c>
      <c r="AO37" s="684">
        <f t="shared" si="2"/>
        <v>8.211666666666666</v>
      </c>
      <c r="AP37" s="684">
        <f t="shared" si="3"/>
        <v>98.54</v>
      </c>
      <c r="AR37" s="725">
        <f t="shared" si="19"/>
        <v>7.86</v>
      </c>
      <c r="AS37" s="688">
        <v>13</v>
      </c>
      <c r="AT37" s="684">
        <v>1.0833333333333333</v>
      </c>
      <c r="AU37" s="684">
        <f t="shared" si="20"/>
        <v>8.5150000000000006</v>
      </c>
      <c r="AV37" s="684">
        <f t="shared" si="21"/>
        <v>102.18</v>
      </c>
    </row>
    <row r="38" spans="1:48" ht="15.75" x14ac:dyDescent="0.25">
      <c r="A38" s="504">
        <v>37</v>
      </c>
      <c r="B38" s="505" t="s">
        <v>358</v>
      </c>
      <c r="C38" s="506" t="s">
        <v>321</v>
      </c>
      <c r="D38" s="507">
        <v>4</v>
      </c>
      <c r="E38" s="508">
        <v>760</v>
      </c>
      <c r="F38" s="509">
        <v>4</v>
      </c>
      <c r="G38" s="508">
        <f t="shared" si="4"/>
        <v>0.33333333333333331</v>
      </c>
      <c r="H38" s="508">
        <f t="shared" si="5"/>
        <v>253.33333333333331</v>
      </c>
      <c r="I38" s="508">
        <f t="shared" si="6"/>
        <v>3040</v>
      </c>
      <c r="J38"/>
      <c r="K38" s="510">
        <f t="shared" si="7"/>
        <v>811.38</v>
      </c>
      <c r="L38" s="509">
        <v>4</v>
      </c>
      <c r="M38" s="508">
        <f t="shared" si="8"/>
        <v>0.33333333333333331</v>
      </c>
      <c r="N38" s="508">
        <f t="shared" si="22"/>
        <v>270.45999999999998</v>
      </c>
      <c r="O38" s="508">
        <f t="shared" si="9"/>
        <v>3245.52</v>
      </c>
      <c r="P38"/>
      <c r="Q38" s="503">
        <f t="shared" si="10"/>
        <v>909.8</v>
      </c>
      <c r="R38" s="509">
        <v>4</v>
      </c>
      <c r="S38" s="508">
        <f t="shared" si="11"/>
        <v>0.33333333333333331</v>
      </c>
      <c r="T38" s="508">
        <f t="shared" si="23"/>
        <v>303.26666666666665</v>
      </c>
      <c r="U38" s="508">
        <f t="shared" si="12"/>
        <v>3639.2</v>
      </c>
      <c r="V38" s="1362"/>
      <c r="W38" s="690">
        <v>909.8</v>
      </c>
      <c r="X38" s="690">
        <f t="shared" si="13"/>
        <v>947.83</v>
      </c>
      <c r="Y38" s="509">
        <v>4</v>
      </c>
      <c r="Z38" s="508">
        <f t="shared" si="14"/>
        <v>0.33333333333333331</v>
      </c>
      <c r="AA38" s="508">
        <f t="shared" si="0"/>
        <v>315.94333333333333</v>
      </c>
      <c r="AB38" s="508">
        <f t="shared" si="1"/>
        <v>3791.32</v>
      </c>
      <c r="AC38"/>
      <c r="AD38" s="684">
        <v>909.8</v>
      </c>
      <c r="AE38" s="509">
        <v>4</v>
      </c>
      <c r="AF38" s="686">
        <f t="shared" si="24"/>
        <v>5</v>
      </c>
      <c r="AG38" s="508">
        <f t="shared" si="15"/>
        <v>0.33333333333333331</v>
      </c>
      <c r="AH38" s="503">
        <f t="shared" si="16"/>
        <v>0.41666666666666669</v>
      </c>
      <c r="AI38" s="503">
        <f t="shared" si="17"/>
        <v>379.08333333333331</v>
      </c>
      <c r="AJ38" s="503">
        <f t="shared" si="18"/>
        <v>4549</v>
      </c>
      <c r="AK38"/>
      <c r="AL38" s="690">
        <f t="shared" si="25"/>
        <v>947.83</v>
      </c>
      <c r="AM38" s="688">
        <v>5</v>
      </c>
      <c r="AN38" s="684">
        <v>0.41666666666666669</v>
      </c>
      <c r="AO38" s="684">
        <f t="shared" si="2"/>
        <v>394.92916666666667</v>
      </c>
      <c r="AP38" s="684">
        <f t="shared" si="3"/>
        <v>4739.1500000000005</v>
      </c>
      <c r="AR38" s="725">
        <f t="shared" si="19"/>
        <v>982.8</v>
      </c>
      <c r="AS38" s="688">
        <v>5</v>
      </c>
      <c r="AT38" s="684">
        <v>0.41666666666666669</v>
      </c>
      <c r="AU38" s="684">
        <f t="shared" si="20"/>
        <v>409.5</v>
      </c>
      <c r="AV38" s="684">
        <f t="shared" si="21"/>
        <v>4914</v>
      </c>
    </row>
    <row r="39" spans="1:48" ht="15.75" x14ac:dyDescent="0.25">
      <c r="A39" s="504">
        <v>38</v>
      </c>
      <c r="B39" s="505" t="s">
        <v>359</v>
      </c>
      <c r="C39" s="506" t="s">
        <v>321</v>
      </c>
      <c r="D39" s="507">
        <v>2</v>
      </c>
      <c r="E39" s="508">
        <v>760</v>
      </c>
      <c r="F39" s="509">
        <v>2</v>
      </c>
      <c r="G39" s="508">
        <f t="shared" si="4"/>
        <v>0.16666666666666666</v>
      </c>
      <c r="H39" s="508">
        <f t="shared" si="5"/>
        <v>126.66666666666666</v>
      </c>
      <c r="I39" s="508">
        <f t="shared" si="6"/>
        <v>1520</v>
      </c>
      <c r="J39"/>
      <c r="K39" s="510">
        <f t="shared" si="7"/>
        <v>811.38</v>
      </c>
      <c r="L39" s="509">
        <v>2</v>
      </c>
      <c r="M39" s="508">
        <f t="shared" si="8"/>
        <v>0.16666666666666666</v>
      </c>
      <c r="N39" s="508">
        <f t="shared" si="22"/>
        <v>135.22999999999999</v>
      </c>
      <c r="O39" s="508">
        <f t="shared" si="9"/>
        <v>1622.76</v>
      </c>
      <c r="P39"/>
      <c r="Q39" s="503">
        <f t="shared" si="10"/>
        <v>909.8</v>
      </c>
      <c r="R39" s="509">
        <v>2</v>
      </c>
      <c r="S39" s="508">
        <f t="shared" si="11"/>
        <v>0.16666666666666666</v>
      </c>
      <c r="T39" s="508">
        <f t="shared" si="23"/>
        <v>151.63333333333333</v>
      </c>
      <c r="U39" s="508">
        <f t="shared" si="12"/>
        <v>1819.6</v>
      </c>
      <c r="V39" s="1362"/>
      <c r="W39" s="690">
        <v>909.8</v>
      </c>
      <c r="X39" s="690">
        <f t="shared" si="13"/>
        <v>947.83</v>
      </c>
      <c r="Y39" s="509">
        <v>2</v>
      </c>
      <c r="Z39" s="508">
        <f t="shared" si="14"/>
        <v>0.16666666666666666</v>
      </c>
      <c r="AA39" s="508">
        <f t="shared" si="0"/>
        <v>157.97166666666666</v>
      </c>
      <c r="AB39" s="508">
        <f t="shared" si="1"/>
        <v>1895.66</v>
      </c>
      <c r="AC39"/>
      <c r="AD39" s="684">
        <v>909.8</v>
      </c>
      <c r="AE39" s="509">
        <v>2</v>
      </c>
      <c r="AF39" s="686">
        <f t="shared" si="24"/>
        <v>2</v>
      </c>
      <c r="AG39" s="508">
        <f t="shared" si="15"/>
        <v>0.16666666666666666</v>
      </c>
      <c r="AH39" s="503">
        <f t="shared" si="16"/>
        <v>0.16666666666666666</v>
      </c>
      <c r="AI39" s="503">
        <f t="shared" si="17"/>
        <v>151.63333333333333</v>
      </c>
      <c r="AJ39" s="503">
        <f t="shared" si="18"/>
        <v>1819.6</v>
      </c>
      <c r="AK39"/>
      <c r="AL39" s="690">
        <f t="shared" si="25"/>
        <v>947.83</v>
      </c>
      <c r="AM39" s="688">
        <v>2</v>
      </c>
      <c r="AN39" s="684">
        <v>0.16666666666666666</v>
      </c>
      <c r="AO39" s="684">
        <f t="shared" si="2"/>
        <v>157.97166666666666</v>
      </c>
      <c r="AP39" s="684">
        <f t="shared" si="3"/>
        <v>1895.66</v>
      </c>
      <c r="AR39" s="725">
        <f t="shared" si="19"/>
        <v>982.8</v>
      </c>
      <c r="AS39" s="688">
        <v>2</v>
      </c>
      <c r="AT39" s="684">
        <v>0.16666666666666666</v>
      </c>
      <c r="AU39" s="684">
        <f t="shared" si="20"/>
        <v>163.79999999999998</v>
      </c>
      <c r="AV39" s="684">
        <f t="shared" si="21"/>
        <v>1965.6</v>
      </c>
    </row>
    <row r="40" spans="1:48" ht="15.75" x14ac:dyDescent="0.25">
      <c r="A40" s="504">
        <v>39</v>
      </c>
      <c r="B40" s="505" t="s">
        <v>360</v>
      </c>
      <c r="C40" s="506" t="s">
        <v>321</v>
      </c>
      <c r="D40" s="507">
        <v>30</v>
      </c>
      <c r="E40" s="508">
        <v>191.20000000000002</v>
      </c>
      <c r="F40" s="509">
        <v>30</v>
      </c>
      <c r="G40" s="508">
        <f t="shared" si="4"/>
        <v>2.5</v>
      </c>
      <c r="H40" s="508">
        <f t="shared" si="5"/>
        <v>478.00000000000006</v>
      </c>
      <c r="I40" s="508">
        <f t="shared" si="6"/>
        <v>5736.0000000000009</v>
      </c>
      <c r="J40"/>
      <c r="K40" s="510">
        <f t="shared" si="7"/>
        <v>204.13</v>
      </c>
      <c r="L40" s="509">
        <v>30</v>
      </c>
      <c r="M40" s="508">
        <f t="shared" si="8"/>
        <v>2.5</v>
      </c>
      <c r="N40" s="508">
        <f t="shared" si="22"/>
        <v>510.32499999999999</v>
      </c>
      <c r="O40" s="508">
        <f t="shared" si="9"/>
        <v>6123.9</v>
      </c>
      <c r="P40"/>
      <c r="Q40" s="503">
        <f t="shared" si="10"/>
        <v>228.89</v>
      </c>
      <c r="R40" s="509">
        <v>30</v>
      </c>
      <c r="S40" s="508">
        <f t="shared" si="11"/>
        <v>2.5</v>
      </c>
      <c r="T40" s="508">
        <f t="shared" si="23"/>
        <v>572.22499999999991</v>
      </c>
      <c r="U40" s="508">
        <f t="shared" si="12"/>
        <v>6866.7</v>
      </c>
      <c r="V40" s="1362"/>
      <c r="W40" s="690">
        <v>228.89</v>
      </c>
      <c r="X40" s="690">
        <f t="shared" si="13"/>
        <v>238.46</v>
      </c>
      <c r="Y40" s="509">
        <v>30</v>
      </c>
      <c r="Z40" s="508">
        <f t="shared" si="14"/>
        <v>2.5</v>
      </c>
      <c r="AA40" s="508">
        <f t="shared" si="0"/>
        <v>596.15</v>
      </c>
      <c r="AB40" s="508">
        <f t="shared" si="1"/>
        <v>7153.8</v>
      </c>
      <c r="AC40"/>
      <c r="AD40" s="684">
        <v>228.89</v>
      </c>
      <c r="AE40" s="509">
        <v>30</v>
      </c>
      <c r="AF40" s="686">
        <f t="shared" si="24"/>
        <v>37</v>
      </c>
      <c r="AG40" s="508">
        <f t="shared" si="15"/>
        <v>2.5</v>
      </c>
      <c r="AH40" s="503">
        <f t="shared" si="16"/>
        <v>3.0833333333333335</v>
      </c>
      <c r="AI40" s="503">
        <f t="shared" si="17"/>
        <v>705.74416666666662</v>
      </c>
      <c r="AJ40" s="503">
        <f t="shared" si="18"/>
        <v>8468.93</v>
      </c>
      <c r="AK40"/>
      <c r="AL40" s="690">
        <f t="shared" si="25"/>
        <v>238.46</v>
      </c>
      <c r="AM40" s="688">
        <v>37</v>
      </c>
      <c r="AN40" s="684">
        <v>3.0833333333333335</v>
      </c>
      <c r="AO40" s="684">
        <f t="shared" si="2"/>
        <v>735.25166666666678</v>
      </c>
      <c r="AP40" s="684">
        <f t="shared" si="3"/>
        <v>8823.02</v>
      </c>
      <c r="AR40" s="725">
        <f t="shared" si="19"/>
        <v>247.26</v>
      </c>
      <c r="AS40" s="688">
        <v>37</v>
      </c>
      <c r="AT40" s="684">
        <v>3.0833333333333335</v>
      </c>
      <c r="AU40" s="684">
        <f t="shared" si="20"/>
        <v>762.38499999999999</v>
      </c>
      <c r="AV40" s="684">
        <f t="shared" si="21"/>
        <v>9148.619999999999</v>
      </c>
    </row>
    <row r="41" spans="1:48" ht="15.75" x14ac:dyDescent="0.25">
      <c r="A41" s="504">
        <v>40</v>
      </c>
      <c r="B41" s="505" t="s">
        <v>361</v>
      </c>
      <c r="C41" s="506" t="s">
        <v>321</v>
      </c>
      <c r="D41" s="507">
        <v>120</v>
      </c>
      <c r="E41" s="508">
        <v>48.800000000000004</v>
      </c>
      <c r="F41" s="509">
        <v>120</v>
      </c>
      <c r="G41" s="508">
        <f t="shared" si="4"/>
        <v>10</v>
      </c>
      <c r="H41" s="508">
        <f t="shared" si="5"/>
        <v>488.00000000000006</v>
      </c>
      <c r="I41" s="508">
        <f t="shared" si="6"/>
        <v>5856.0000000000009</v>
      </c>
      <c r="J41"/>
      <c r="K41" s="510">
        <f t="shared" si="7"/>
        <v>52.1</v>
      </c>
      <c r="L41" s="509">
        <v>120</v>
      </c>
      <c r="M41" s="508">
        <f t="shared" si="8"/>
        <v>10</v>
      </c>
      <c r="N41" s="508">
        <f t="shared" si="22"/>
        <v>521</v>
      </c>
      <c r="O41" s="508">
        <f t="shared" si="9"/>
        <v>6252</v>
      </c>
      <c r="P41"/>
      <c r="Q41" s="503">
        <f t="shared" si="10"/>
        <v>58.42</v>
      </c>
      <c r="R41" s="509">
        <v>120</v>
      </c>
      <c r="S41" s="508">
        <f t="shared" si="11"/>
        <v>10</v>
      </c>
      <c r="T41" s="508">
        <f t="shared" si="23"/>
        <v>584.20000000000005</v>
      </c>
      <c r="U41" s="508">
        <f t="shared" si="12"/>
        <v>7010.4000000000005</v>
      </c>
      <c r="V41" s="1362"/>
      <c r="W41" s="690">
        <v>58.42</v>
      </c>
      <c r="X41" s="690">
        <f t="shared" si="13"/>
        <v>60.86</v>
      </c>
      <c r="Y41" s="509">
        <v>120</v>
      </c>
      <c r="Z41" s="508">
        <f t="shared" si="14"/>
        <v>10</v>
      </c>
      <c r="AA41" s="508">
        <f t="shared" si="0"/>
        <v>608.6</v>
      </c>
      <c r="AB41" s="508">
        <f t="shared" si="1"/>
        <v>7303.2</v>
      </c>
      <c r="AC41"/>
      <c r="AD41" s="684">
        <v>58.42</v>
      </c>
      <c r="AE41" s="509">
        <v>120</v>
      </c>
      <c r="AF41" s="686">
        <f t="shared" si="24"/>
        <v>150</v>
      </c>
      <c r="AG41" s="508">
        <f t="shared" si="15"/>
        <v>10</v>
      </c>
      <c r="AH41" s="503">
        <f t="shared" si="16"/>
        <v>12.5</v>
      </c>
      <c r="AI41" s="503">
        <f t="shared" si="17"/>
        <v>730.25</v>
      </c>
      <c r="AJ41" s="503">
        <f t="shared" si="18"/>
        <v>8763</v>
      </c>
      <c r="AK41"/>
      <c r="AL41" s="690">
        <f t="shared" si="25"/>
        <v>60.86</v>
      </c>
      <c r="AM41" s="688">
        <v>150</v>
      </c>
      <c r="AN41" s="684">
        <v>12.5</v>
      </c>
      <c r="AO41" s="684">
        <f t="shared" si="2"/>
        <v>760.75</v>
      </c>
      <c r="AP41" s="684">
        <f t="shared" si="3"/>
        <v>9129</v>
      </c>
      <c r="AR41" s="725">
        <f t="shared" si="19"/>
        <v>63.11</v>
      </c>
      <c r="AS41" s="688">
        <v>150</v>
      </c>
      <c r="AT41" s="684">
        <v>12.5</v>
      </c>
      <c r="AU41" s="684">
        <f t="shared" si="20"/>
        <v>788.875</v>
      </c>
      <c r="AV41" s="684">
        <f t="shared" si="21"/>
        <v>9466.5</v>
      </c>
    </row>
    <row r="42" spans="1:48" ht="15.75" x14ac:dyDescent="0.25">
      <c r="A42" s="504">
        <v>41</v>
      </c>
      <c r="B42" s="505" t="s">
        <v>362</v>
      </c>
      <c r="C42" s="506" t="s">
        <v>321</v>
      </c>
      <c r="D42" s="507">
        <v>24</v>
      </c>
      <c r="E42" s="508">
        <v>88.215000000000003</v>
      </c>
      <c r="F42" s="509">
        <v>24</v>
      </c>
      <c r="G42" s="508">
        <f t="shared" si="4"/>
        <v>2</v>
      </c>
      <c r="H42" s="508">
        <f t="shared" si="5"/>
        <v>176.43</v>
      </c>
      <c r="I42" s="508">
        <f t="shared" si="6"/>
        <v>2117.16</v>
      </c>
      <c r="J42"/>
      <c r="K42" s="510">
        <f t="shared" si="7"/>
        <v>94.18</v>
      </c>
      <c r="L42" s="509">
        <v>24</v>
      </c>
      <c r="M42" s="508">
        <f t="shared" si="8"/>
        <v>2</v>
      </c>
      <c r="N42" s="508">
        <f t="shared" si="22"/>
        <v>188.36</v>
      </c>
      <c r="O42" s="508">
        <f t="shared" si="9"/>
        <v>2260.3200000000002</v>
      </c>
      <c r="P42"/>
      <c r="Q42" s="503">
        <f t="shared" si="10"/>
        <v>105.6</v>
      </c>
      <c r="R42" s="509">
        <v>24</v>
      </c>
      <c r="S42" s="508">
        <f t="shared" si="11"/>
        <v>2</v>
      </c>
      <c r="T42" s="508">
        <f t="shared" si="23"/>
        <v>211.2</v>
      </c>
      <c r="U42" s="508">
        <f t="shared" si="12"/>
        <v>2534.3999999999996</v>
      </c>
      <c r="V42" s="1362"/>
      <c r="W42" s="690">
        <v>105.6</v>
      </c>
      <c r="X42" s="690">
        <f t="shared" si="13"/>
        <v>110.01</v>
      </c>
      <c r="Y42" s="509">
        <v>24</v>
      </c>
      <c r="Z42" s="508">
        <f t="shared" si="14"/>
        <v>2</v>
      </c>
      <c r="AA42" s="508">
        <f t="shared" si="0"/>
        <v>220.02</v>
      </c>
      <c r="AB42" s="508">
        <f t="shared" si="1"/>
        <v>2640.2400000000002</v>
      </c>
      <c r="AC42"/>
      <c r="AD42" s="684">
        <v>105.6</v>
      </c>
      <c r="AE42" s="509">
        <v>24</v>
      </c>
      <c r="AF42" s="686">
        <f t="shared" si="24"/>
        <v>30</v>
      </c>
      <c r="AG42" s="508">
        <f t="shared" si="15"/>
        <v>2</v>
      </c>
      <c r="AH42" s="503">
        <f t="shared" si="16"/>
        <v>2.5</v>
      </c>
      <c r="AI42" s="503">
        <f t="shared" si="17"/>
        <v>264</v>
      </c>
      <c r="AJ42" s="503">
        <f t="shared" si="18"/>
        <v>3168</v>
      </c>
      <c r="AK42"/>
      <c r="AL42" s="690">
        <f t="shared" si="25"/>
        <v>110.01</v>
      </c>
      <c r="AM42" s="688">
        <v>30</v>
      </c>
      <c r="AN42" s="684">
        <v>2.5</v>
      </c>
      <c r="AO42" s="684">
        <f t="shared" si="2"/>
        <v>275.02500000000003</v>
      </c>
      <c r="AP42" s="684">
        <f t="shared" si="3"/>
        <v>3300.3</v>
      </c>
      <c r="AR42" s="725">
        <f t="shared" si="19"/>
        <v>114.07</v>
      </c>
      <c r="AS42" s="688">
        <v>30</v>
      </c>
      <c r="AT42" s="684">
        <v>2.5</v>
      </c>
      <c r="AU42" s="684">
        <f t="shared" si="20"/>
        <v>285.17499999999995</v>
      </c>
      <c r="AV42" s="684">
        <f t="shared" si="21"/>
        <v>3422.1</v>
      </c>
    </row>
    <row r="43" spans="1:48" ht="15.75" x14ac:dyDescent="0.25">
      <c r="A43" s="504">
        <v>42</v>
      </c>
      <c r="B43" s="505" t="s">
        <v>363</v>
      </c>
      <c r="C43" s="506" t="s">
        <v>321</v>
      </c>
      <c r="D43" s="507">
        <v>3</v>
      </c>
      <c r="E43" s="508">
        <v>2.645</v>
      </c>
      <c r="F43" s="509">
        <v>3</v>
      </c>
      <c r="G43" s="508">
        <f t="shared" si="4"/>
        <v>0.25</v>
      </c>
      <c r="H43" s="508">
        <f t="shared" si="5"/>
        <v>0.66125</v>
      </c>
      <c r="I43" s="508">
        <f t="shared" si="6"/>
        <v>7.9350000000000005</v>
      </c>
      <c r="J43"/>
      <c r="K43" s="510">
        <f t="shared" si="7"/>
        <v>2.82</v>
      </c>
      <c r="L43" s="509">
        <v>3</v>
      </c>
      <c r="M43" s="508">
        <f t="shared" si="8"/>
        <v>0.25</v>
      </c>
      <c r="N43" s="508">
        <f t="shared" si="22"/>
        <v>0.70499999999999996</v>
      </c>
      <c r="O43" s="508">
        <f t="shared" si="9"/>
        <v>8.4599999999999991</v>
      </c>
      <c r="P43"/>
      <c r="Q43" s="503">
        <f t="shared" si="10"/>
        <v>3.16</v>
      </c>
      <c r="R43" s="509">
        <v>3</v>
      </c>
      <c r="S43" s="508">
        <f t="shared" si="11"/>
        <v>0.25</v>
      </c>
      <c r="T43" s="508">
        <f t="shared" si="23"/>
        <v>0.79</v>
      </c>
      <c r="U43" s="508">
        <f t="shared" si="12"/>
        <v>9.48</v>
      </c>
      <c r="V43" s="1362"/>
      <c r="W43" s="690">
        <v>3.16</v>
      </c>
      <c r="X43" s="690">
        <f t="shared" si="13"/>
        <v>3.29</v>
      </c>
      <c r="Y43" s="509">
        <v>3</v>
      </c>
      <c r="Z43" s="508">
        <f t="shared" si="14"/>
        <v>0.25</v>
      </c>
      <c r="AA43" s="508">
        <f t="shared" si="0"/>
        <v>0.82250000000000001</v>
      </c>
      <c r="AB43" s="508">
        <f t="shared" si="1"/>
        <v>9.870000000000001</v>
      </c>
      <c r="AC43"/>
      <c r="AD43" s="684">
        <v>3.16</v>
      </c>
      <c r="AE43" s="509">
        <v>3</v>
      </c>
      <c r="AF43" s="686">
        <f t="shared" si="24"/>
        <v>3</v>
      </c>
      <c r="AG43" s="508">
        <f t="shared" si="15"/>
        <v>0.25</v>
      </c>
      <c r="AH43" s="503">
        <f t="shared" si="16"/>
        <v>0.25</v>
      </c>
      <c r="AI43" s="503">
        <f t="shared" si="17"/>
        <v>0.79</v>
      </c>
      <c r="AJ43" s="503">
        <f t="shared" si="18"/>
        <v>9.48</v>
      </c>
      <c r="AK43"/>
      <c r="AL43" s="690">
        <f t="shared" si="25"/>
        <v>3.29</v>
      </c>
      <c r="AM43" s="688">
        <v>3</v>
      </c>
      <c r="AN43" s="684">
        <v>0.25</v>
      </c>
      <c r="AO43" s="684">
        <f t="shared" si="2"/>
        <v>0.82250000000000001</v>
      </c>
      <c r="AP43" s="684">
        <f t="shared" si="3"/>
        <v>9.870000000000001</v>
      </c>
      <c r="AR43" s="725">
        <f t="shared" si="19"/>
        <v>3.41</v>
      </c>
      <c r="AS43" s="688">
        <v>3</v>
      </c>
      <c r="AT43" s="684">
        <v>0.25</v>
      </c>
      <c r="AU43" s="684">
        <f t="shared" si="20"/>
        <v>0.85250000000000004</v>
      </c>
      <c r="AV43" s="684">
        <f t="shared" si="21"/>
        <v>10.23</v>
      </c>
    </row>
    <row r="44" spans="1:48" ht="15.75" x14ac:dyDescent="0.25">
      <c r="A44" s="504">
        <v>43</v>
      </c>
      <c r="B44" s="505" t="s">
        <v>364</v>
      </c>
      <c r="C44" s="506" t="s">
        <v>321</v>
      </c>
      <c r="D44" s="507">
        <v>10</v>
      </c>
      <c r="E44" s="508">
        <v>6.3280000000000003</v>
      </c>
      <c r="F44" s="509">
        <v>10</v>
      </c>
      <c r="G44" s="508">
        <f t="shared" si="4"/>
        <v>0.83333333333333337</v>
      </c>
      <c r="H44" s="508">
        <f t="shared" si="5"/>
        <v>5.2733333333333334</v>
      </c>
      <c r="I44" s="508">
        <f t="shared" si="6"/>
        <v>63.28</v>
      </c>
      <c r="J44"/>
      <c r="K44" s="510">
        <f t="shared" si="7"/>
        <v>6.76</v>
      </c>
      <c r="L44" s="509">
        <v>10</v>
      </c>
      <c r="M44" s="508">
        <f t="shared" si="8"/>
        <v>0.83333333333333337</v>
      </c>
      <c r="N44" s="508">
        <f t="shared" si="22"/>
        <v>5.6333333333333337</v>
      </c>
      <c r="O44" s="508">
        <f t="shared" si="9"/>
        <v>67.599999999999994</v>
      </c>
      <c r="P44"/>
      <c r="Q44" s="503">
        <f t="shared" si="10"/>
        <v>7.58</v>
      </c>
      <c r="R44" s="509">
        <v>10</v>
      </c>
      <c r="S44" s="508">
        <f t="shared" si="11"/>
        <v>0.83333333333333337</v>
      </c>
      <c r="T44" s="508">
        <f t="shared" si="23"/>
        <v>6.3166666666666673</v>
      </c>
      <c r="U44" s="508">
        <f t="shared" si="12"/>
        <v>75.8</v>
      </c>
      <c r="V44" s="1362"/>
      <c r="W44" s="690">
        <v>7.58</v>
      </c>
      <c r="X44" s="690">
        <f t="shared" si="13"/>
        <v>7.9</v>
      </c>
      <c r="Y44" s="509">
        <v>10</v>
      </c>
      <c r="Z44" s="508">
        <f t="shared" si="14"/>
        <v>0.83333333333333337</v>
      </c>
      <c r="AA44" s="508">
        <f t="shared" si="0"/>
        <v>6.5833333333333339</v>
      </c>
      <c r="AB44" s="508">
        <f t="shared" si="1"/>
        <v>79</v>
      </c>
      <c r="AC44"/>
      <c r="AD44" s="684">
        <v>7.58</v>
      </c>
      <c r="AE44" s="509">
        <v>10</v>
      </c>
      <c r="AF44" s="686">
        <f t="shared" si="24"/>
        <v>12</v>
      </c>
      <c r="AG44" s="508">
        <f t="shared" si="15"/>
        <v>0.83333333333333337</v>
      </c>
      <c r="AH44" s="503">
        <f t="shared" si="16"/>
        <v>1</v>
      </c>
      <c r="AI44" s="503">
        <f t="shared" si="17"/>
        <v>7.58</v>
      </c>
      <c r="AJ44" s="503">
        <f t="shared" si="18"/>
        <v>90.960000000000008</v>
      </c>
      <c r="AK44"/>
      <c r="AL44" s="690">
        <f t="shared" si="25"/>
        <v>7.9</v>
      </c>
      <c r="AM44" s="688">
        <v>12</v>
      </c>
      <c r="AN44" s="684">
        <v>1</v>
      </c>
      <c r="AO44" s="684">
        <f t="shared" si="2"/>
        <v>7.9</v>
      </c>
      <c r="AP44" s="684">
        <f t="shared" si="3"/>
        <v>94.800000000000011</v>
      </c>
      <c r="AR44" s="725">
        <f t="shared" si="19"/>
        <v>8.19</v>
      </c>
      <c r="AS44" s="688">
        <v>12</v>
      </c>
      <c r="AT44" s="684">
        <v>1</v>
      </c>
      <c r="AU44" s="684">
        <f t="shared" si="20"/>
        <v>8.19</v>
      </c>
      <c r="AV44" s="684">
        <f t="shared" si="21"/>
        <v>98.28</v>
      </c>
    </row>
    <row r="45" spans="1:48" ht="15.75" x14ac:dyDescent="0.25">
      <c r="A45" s="504">
        <v>44</v>
      </c>
      <c r="B45" s="505" t="s">
        <v>365</v>
      </c>
      <c r="C45" s="506" t="s">
        <v>321</v>
      </c>
      <c r="D45" s="507">
        <v>1</v>
      </c>
      <c r="E45" s="508">
        <v>3.3079999999999989</v>
      </c>
      <c r="F45" s="509">
        <v>1</v>
      </c>
      <c r="G45" s="508">
        <f t="shared" si="4"/>
        <v>8.3333333333333329E-2</v>
      </c>
      <c r="H45" s="508">
        <f t="shared" si="5"/>
        <v>0.27566666666666656</v>
      </c>
      <c r="I45" s="508">
        <f t="shared" si="6"/>
        <v>3.3079999999999989</v>
      </c>
      <c r="J45"/>
      <c r="K45" s="510">
        <f t="shared" si="7"/>
        <v>3.53</v>
      </c>
      <c r="L45" s="509">
        <v>1</v>
      </c>
      <c r="M45" s="508">
        <f t="shared" si="8"/>
        <v>8.3333333333333329E-2</v>
      </c>
      <c r="N45" s="508">
        <f t="shared" si="22"/>
        <v>0.29416666666666663</v>
      </c>
      <c r="O45" s="508">
        <f t="shared" si="9"/>
        <v>3.53</v>
      </c>
      <c r="P45"/>
      <c r="Q45" s="503">
        <f t="shared" si="10"/>
        <v>3.96</v>
      </c>
      <c r="R45" s="509">
        <v>1</v>
      </c>
      <c r="S45" s="508">
        <f t="shared" si="11"/>
        <v>8.3333333333333329E-2</v>
      </c>
      <c r="T45" s="508">
        <f t="shared" si="23"/>
        <v>0.32999999999999996</v>
      </c>
      <c r="U45" s="508">
        <f t="shared" si="12"/>
        <v>3.96</v>
      </c>
      <c r="V45" s="1362"/>
      <c r="W45" s="690">
        <v>3.96</v>
      </c>
      <c r="X45" s="690">
        <f t="shared" si="13"/>
        <v>4.13</v>
      </c>
      <c r="Y45" s="509">
        <v>1</v>
      </c>
      <c r="Z45" s="508">
        <f t="shared" si="14"/>
        <v>8.3333333333333329E-2</v>
      </c>
      <c r="AA45" s="508">
        <f t="shared" si="0"/>
        <v>0.34416666666666662</v>
      </c>
      <c r="AB45" s="508">
        <f t="shared" si="1"/>
        <v>4.13</v>
      </c>
      <c r="AC45"/>
      <c r="AD45" s="684">
        <v>3.96</v>
      </c>
      <c r="AE45" s="509">
        <v>1</v>
      </c>
      <c r="AF45" s="686">
        <f t="shared" si="24"/>
        <v>1</v>
      </c>
      <c r="AG45" s="508">
        <f t="shared" si="15"/>
        <v>8.3333333333333329E-2</v>
      </c>
      <c r="AH45" s="503">
        <f t="shared" si="16"/>
        <v>8.3333333333333329E-2</v>
      </c>
      <c r="AI45" s="503">
        <f t="shared" si="17"/>
        <v>0.32999999999999996</v>
      </c>
      <c r="AJ45" s="503">
        <f t="shared" si="18"/>
        <v>3.96</v>
      </c>
      <c r="AK45"/>
      <c r="AL45" s="690">
        <f t="shared" si="25"/>
        <v>4.13</v>
      </c>
      <c r="AM45" s="688">
        <v>1</v>
      </c>
      <c r="AN45" s="684">
        <v>8.3333333333333329E-2</v>
      </c>
      <c r="AO45" s="684">
        <f t="shared" si="2"/>
        <v>0.34416666666666662</v>
      </c>
      <c r="AP45" s="684">
        <f t="shared" si="3"/>
        <v>4.13</v>
      </c>
      <c r="AR45" s="725">
        <f t="shared" si="19"/>
        <v>4.28</v>
      </c>
      <c r="AS45" s="688">
        <v>1</v>
      </c>
      <c r="AT45" s="684">
        <v>8.3333333333333329E-2</v>
      </c>
      <c r="AU45" s="684">
        <f t="shared" si="20"/>
        <v>0.35666666666666669</v>
      </c>
      <c r="AV45" s="684">
        <f t="shared" si="21"/>
        <v>4.28</v>
      </c>
    </row>
    <row r="46" spans="1:48" ht="15.75" x14ac:dyDescent="0.25">
      <c r="A46" s="504">
        <v>45</v>
      </c>
      <c r="B46" s="505" t="s">
        <v>366</v>
      </c>
      <c r="C46" s="506" t="s">
        <v>321</v>
      </c>
      <c r="D46" s="507">
        <v>8</v>
      </c>
      <c r="E46" s="508">
        <v>3.085</v>
      </c>
      <c r="F46" s="509">
        <v>8</v>
      </c>
      <c r="G46" s="508">
        <f t="shared" si="4"/>
        <v>0.66666666666666663</v>
      </c>
      <c r="H46" s="508">
        <f t="shared" si="5"/>
        <v>2.0566666666666666</v>
      </c>
      <c r="I46" s="508">
        <f t="shared" si="6"/>
        <v>24.68</v>
      </c>
      <c r="J46"/>
      <c r="K46" s="510">
        <f t="shared" si="7"/>
        <v>3.29</v>
      </c>
      <c r="L46" s="509">
        <v>8</v>
      </c>
      <c r="M46" s="508">
        <f t="shared" si="8"/>
        <v>0.66666666666666663</v>
      </c>
      <c r="N46" s="508">
        <f t="shared" si="22"/>
        <v>2.1933333333333334</v>
      </c>
      <c r="O46" s="508">
        <f t="shared" si="9"/>
        <v>26.32</v>
      </c>
      <c r="P46"/>
      <c r="Q46" s="503">
        <f t="shared" si="10"/>
        <v>3.69</v>
      </c>
      <c r="R46" s="509">
        <v>8</v>
      </c>
      <c r="S46" s="508">
        <f t="shared" si="11"/>
        <v>0.66666666666666663</v>
      </c>
      <c r="T46" s="508">
        <f t="shared" si="23"/>
        <v>2.46</v>
      </c>
      <c r="U46" s="508">
        <f t="shared" si="12"/>
        <v>29.52</v>
      </c>
      <c r="V46" s="1362"/>
      <c r="W46" s="690">
        <v>3.69</v>
      </c>
      <c r="X46" s="690">
        <f t="shared" si="13"/>
        <v>3.84</v>
      </c>
      <c r="Y46" s="509">
        <v>8</v>
      </c>
      <c r="Z46" s="508">
        <f t="shared" si="14"/>
        <v>0.66666666666666663</v>
      </c>
      <c r="AA46" s="508">
        <f t="shared" si="0"/>
        <v>2.5599999999999996</v>
      </c>
      <c r="AB46" s="508">
        <f t="shared" si="1"/>
        <v>30.72</v>
      </c>
      <c r="AC46"/>
      <c r="AD46" s="684">
        <v>3.69</v>
      </c>
      <c r="AE46" s="509">
        <v>8</v>
      </c>
      <c r="AF46" s="686">
        <f t="shared" si="24"/>
        <v>10</v>
      </c>
      <c r="AG46" s="508">
        <f t="shared" si="15"/>
        <v>0.66666666666666663</v>
      </c>
      <c r="AH46" s="503">
        <f t="shared" si="16"/>
        <v>0.83333333333333337</v>
      </c>
      <c r="AI46" s="503">
        <f t="shared" si="17"/>
        <v>3.0750000000000002</v>
      </c>
      <c r="AJ46" s="503">
        <f t="shared" si="18"/>
        <v>36.9</v>
      </c>
      <c r="AK46"/>
      <c r="AL46" s="690">
        <f t="shared" si="25"/>
        <v>3.84</v>
      </c>
      <c r="AM46" s="688">
        <v>10</v>
      </c>
      <c r="AN46" s="684">
        <v>0.83333333333333337</v>
      </c>
      <c r="AO46" s="684">
        <f t="shared" si="2"/>
        <v>3.2</v>
      </c>
      <c r="AP46" s="684">
        <f t="shared" si="3"/>
        <v>38.4</v>
      </c>
      <c r="AR46" s="725">
        <f t="shared" si="19"/>
        <v>3.98</v>
      </c>
      <c r="AS46" s="688">
        <v>10</v>
      </c>
      <c r="AT46" s="684">
        <v>0.83333333333333337</v>
      </c>
      <c r="AU46" s="684">
        <f t="shared" si="20"/>
        <v>3.3166666666666669</v>
      </c>
      <c r="AV46" s="684">
        <f t="shared" si="21"/>
        <v>39.799999999999997</v>
      </c>
    </row>
    <row r="47" spans="1:48" ht="15.75" x14ac:dyDescent="0.25">
      <c r="A47" s="504">
        <v>46</v>
      </c>
      <c r="B47" s="505" t="s">
        <v>367</v>
      </c>
      <c r="C47" s="506" t="s">
        <v>321</v>
      </c>
      <c r="D47" s="507">
        <v>24</v>
      </c>
      <c r="E47" s="508">
        <v>2.5649999999999999</v>
      </c>
      <c r="F47" s="509">
        <v>24</v>
      </c>
      <c r="G47" s="508">
        <f t="shared" si="4"/>
        <v>2</v>
      </c>
      <c r="H47" s="508">
        <f t="shared" si="5"/>
        <v>5.13</v>
      </c>
      <c r="I47" s="508">
        <f t="shared" si="6"/>
        <v>61.56</v>
      </c>
      <c r="J47"/>
      <c r="K47" s="510">
        <f t="shared" si="7"/>
        <v>2.74</v>
      </c>
      <c r="L47" s="509">
        <v>24</v>
      </c>
      <c r="M47" s="508">
        <f t="shared" si="8"/>
        <v>2</v>
      </c>
      <c r="N47" s="508">
        <f t="shared" si="22"/>
        <v>5.48</v>
      </c>
      <c r="O47" s="508">
        <f t="shared" si="9"/>
        <v>65.760000000000005</v>
      </c>
      <c r="P47"/>
      <c r="Q47" s="503">
        <f t="shared" si="10"/>
        <v>3.07</v>
      </c>
      <c r="R47" s="509">
        <v>24</v>
      </c>
      <c r="S47" s="508">
        <f t="shared" si="11"/>
        <v>2</v>
      </c>
      <c r="T47" s="508">
        <f t="shared" si="23"/>
        <v>6.14</v>
      </c>
      <c r="U47" s="508">
        <f t="shared" si="12"/>
        <v>73.679999999999993</v>
      </c>
      <c r="V47" s="1362"/>
      <c r="W47" s="690">
        <v>3.07</v>
      </c>
      <c r="X47" s="690">
        <f t="shared" si="13"/>
        <v>3.2</v>
      </c>
      <c r="Y47" s="509">
        <v>24</v>
      </c>
      <c r="Z47" s="508">
        <f t="shared" si="14"/>
        <v>2</v>
      </c>
      <c r="AA47" s="508">
        <f t="shared" si="0"/>
        <v>6.4</v>
      </c>
      <c r="AB47" s="508">
        <f t="shared" si="1"/>
        <v>76.800000000000011</v>
      </c>
      <c r="AC47"/>
      <c r="AD47" s="684">
        <v>3.07</v>
      </c>
      <c r="AE47" s="509">
        <v>24</v>
      </c>
      <c r="AF47" s="686">
        <f t="shared" si="24"/>
        <v>30</v>
      </c>
      <c r="AG47" s="508">
        <f t="shared" si="15"/>
        <v>2</v>
      </c>
      <c r="AH47" s="503">
        <f t="shared" si="16"/>
        <v>2.5</v>
      </c>
      <c r="AI47" s="503">
        <f t="shared" si="17"/>
        <v>7.6749999999999998</v>
      </c>
      <c r="AJ47" s="503">
        <f t="shared" si="18"/>
        <v>92.1</v>
      </c>
      <c r="AK47"/>
      <c r="AL47" s="690">
        <f t="shared" si="25"/>
        <v>3.2</v>
      </c>
      <c r="AM47" s="688">
        <v>30</v>
      </c>
      <c r="AN47" s="684">
        <v>2.5</v>
      </c>
      <c r="AO47" s="684">
        <f t="shared" si="2"/>
        <v>8</v>
      </c>
      <c r="AP47" s="684">
        <f t="shared" si="3"/>
        <v>96</v>
      </c>
      <c r="AR47" s="725">
        <f t="shared" si="19"/>
        <v>3.32</v>
      </c>
      <c r="AS47" s="688">
        <v>30</v>
      </c>
      <c r="AT47" s="684">
        <v>2.5</v>
      </c>
      <c r="AU47" s="684">
        <f t="shared" si="20"/>
        <v>8.2999999999999989</v>
      </c>
      <c r="AV47" s="684">
        <f t="shared" si="21"/>
        <v>99.6</v>
      </c>
    </row>
    <row r="48" spans="1:48" ht="15.75" x14ac:dyDescent="0.25">
      <c r="A48" s="504">
        <v>47</v>
      </c>
      <c r="B48" s="505" t="s">
        <v>368</v>
      </c>
      <c r="C48" s="506" t="s">
        <v>321</v>
      </c>
      <c r="D48" s="507">
        <v>6</v>
      </c>
      <c r="E48" s="508">
        <v>4.58</v>
      </c>
      <c r="F48" s="509">
        <v>6</v>
      </c>
      <c r="G48" s="508">
        <f t="shared" si="4"/>
        <v>0.5</v>
      </c>
      <c r="H48" s="508">
        <f t="shared" si="5"/>
        <v>2.29</v>
      </c>
      <c r="I48" s="508">
        <f t="shared" si="6"/>
        <v>27.48</v>
      </c>
      <c r="J48"/>
      <c r="K48" s="510">
        <f t="shared" si="7"/>
        <v>4.8899999999999997</v>
      </c>
      <c r="L48" s="509">
        <v>6</v>
      </c>
      <c r="M48" s="508">
        <f t="shared" si="8"/>
        <v>0.5</v>
      </c>
      <c r="N48" s="508">
        <f t="shared" si="22"/>
        <v>2.4449999999999998</v>
      </c>
      <c r="O48" s="508">
        <f t="shared" si="9"/>
        <v>29.339999999999996</v>
      </c>
      <c r="P48"/>
      <c r="Q48" s="503">
        <f t="shared" si="10"/>
        <v>5.48</v>
      </c>
      <c r="R48" s="509">
        <v>6</v>
      </c>
      <c r="S48" s="508">
        <f t="shared" si="11"/>
        <v>0.5</v>
      </c>
      <c r="T48" s="508">
        <f t="shared" si="23"/>
        <v>2.74</v>
      </c>
      <c r="U48" s="508">
        <f t="shared" si="12"/>
        <v>32.880000000000003</v>
      </c>
      <c r="V48" s="1362"/>
      <c r="W48" s="690">
        <v>5.48</v>
      </c>
      <c r="X48" s="690">
        <f t="shared" si="13"/>
        <v>5.71</v>
      </c>
      <c r="Y48" s="509">
        <v>6</v>
      </c>
      <c r="Z48" s="508">
        <f t="shared" si="14"/>
        <v>0.5</v>
      </c>
      <c r="AA48" s="508">
        <f t="shared" si="0"/>
        <v>2.855</v>
      </c>
      <c r="AB48" s="508">
        <f t="shared" si="1"/>
        <v>34.26</v>
      </c>
      <c r="AC48"/>
      <c r="AD48" s="684">
        <v>5.48</v>
      </c>
      <c r="AE48" s="509">
        <v>6</v>
      </c>
      <c r="AF48" s="686">
        <f t="shared" si="24"/>
        <v>7</v>
      </c>
      <c r="AG48" s="508">
        <f t="shared" si="15"/>
        <v>0.5</v>
      </c>
      <c r="AH48" s="503">
        <f t="shared" si="16"/>
        <v>0.58333333333333337</v>
      </c>
      <c r="AI48" s="503">
        <f t="shared" si="17"/>
        <v>3.1966666666666672</v>
      </c>
      <c r="AJ48" s="503">
        <f t="shared" si="18"/>
        <v>38.36</v>
      </c>
      <c r="AK48"/>
      <c r="AL48" s="690">
        <f t="shared" si="25"/>
        <v>5.71</v>
      </c>
      <c r="AM48" s="688">
        <v>7</v>
      </c>
      <c r="AN48" s="684">
        <v>0.58333333333333337</v>
      </c>
      <c r="AO48" s="684">
        <f t="shared" si="2"/>
        <v>3.3308333333333335</v>
      </c>
      <c r="AP48" s="684">
        <f t="shared" si="3"/>
        <v>39.97</v>
      </c>
      <c r="AR48" s="725">
        <f t="shared" si="19"/>
        <v>5.92</v>
      </c>
      <c r="AS48" s="688">
        <v>7</v>
      </c>
      <c r="AT48" s="684">
        <v>0.58333333333333337</v>
      </c>
      <c r="AU48" s="684">
        <f t="shared" si="20"/>
        <v>3.4533333333333336</v>
      </c>
      <c r="AV48" s="684">
        <f t="shared" si="21"/>
        <v>41.44</v>
      </c>
    </row>
    <row r="49" spans="1:48" ht="15.75" x14ac:dyDescent="0.25">
      <c r="A49" s="504">
        <v>48</v>
      </c>
      <c r="B49" s="505" t="s">
        <v>369</v>
      </c>
      <c r="C49" s="506" t="s">
        <v>321</v>
      </c>
      <c r="D49" s="507">
        <v>3</v>
      </c>
      <c r="E49" s="508">
        <v>8.1449999999999996</v>
      </c>
      <c r="F49" s="509">
        <v>3</v>
      </c>
      <c r="G49" s="508">
        <f t="shared" si="4"/>
        <v>0.25</v>
      </c>
      <c r="H49" s="508">
        <f t="shared" si="5"/>
        <v>2.0362499999999999</v>
      </c>
      <c r="I49" s="508">
        <f t="shared" si="6"/>
        <v>24.434999999999999</v>
      </c>
      <c r="J49"/>
      <c r="K49" s="510">
        <f t="shared" si="7"/>
        <v>8.6999999999999993</v>
      </c>
      <c r="L49" s="509">
        <v>3</v>
      </c>
      <c r="M49" s="508">
        <f t="shared" si="8"/>
        <v>0.25</v>
      </c>
      <c r="N49" s="508">
        <f t="shared" si="22"/>
        <v>2.1749999999999998</v>
      </c>
      <c r="O49" s="508">
        <f t="shared" si="9"/>
        <v>26.099999999999998</v>
      </c>
      <c r="P49"/>
      <c r="Q49" s="503">
        <f t="shared" si="10"/>
        <v>9.76</v>
      </c>
      <c r="R49" s="509">
        <v>3</v>
      </c>
      <c r="S49" s="508">
        <f t="shared" si="11"/>
        <v>0.25</v>
      </c>
      <c r="T49" s="508">
        <f t="shared" si="23"/>
        <v>2.44</v>
      </c>
      <c r="U49" s="508">
        <f t="shared" si="12"/>
        <v>29.28</v>
      </c>
      <c r="V49" s="1362"/>
      <c r="W49" s="690">
        <v>9.76</v>
      </c>
      <c r="X49" s="690">
        <f t="shared" si="13"/>
        <v>10.17</v>
      </c>
      <c r="Y49" s="509">
        <v>3</v>
      </c>
      <c r="Z49" s="508">
        <f t="shared" si="14"/>
        <v>0.25</v>
      </c>
      <c r="AA49" s="508">
        <f t="shared" si="0"/>
        <v>2.5425</v>
      </c>
      <c r="AB49" s="508">
        <f t="shared" si="1"/>
        <v>30.509999999999998</v>
      </c>
      <c r="AC49"/>
      <c r="AD49" s="684">
        <v>9.76</v>
      </c>
      <c r="AE49" s="509">
        <v>3</v>
      </c>
      <c r="AF49" s="686">
        <f t="shared" si="24"/>
        <v>3</v>
      </c>
      <c r="AG49" s="508">
        <f t="shared" si="15"/>
        <v>0.25</v>
      </c>
      <c r="AH49" s="503">
        <f t="shared" si="16"/>
        <v>0.25</v>
      </c>
      <c r="AI49" s="503">
        <f t="shared" si="17"/>
        <v>2.44</v>
      </c>
      <c r="AJ49" s="503">
        <f t="shared" si="18"/>
        <v>29.28</v>
      </c>
      <c r="AK49"/>
      <c r="AL49" s="690">
        <f t="shared" si="25"/>
        <v>10.17</v>
      </c>
      <c r="AM49" s="688">
        <v>3</v>
      </c>
      <c r="AN49" s="684">
        <v>0.25</v>
      </c>
      <c r="AO49" s="684">
        <f t="shared" si="2"/>
        <v>2.5425</v>
      </c>
      <c r="AP49" s="684">
        <f t="shared" si="3"/>
        <v>30.509999999999998</v>
      </c>
      <c r="AR49" s="725">
        <f t="shared" si="19"/>
        <v>10.55</v>
      </c>
      <c r="AS49" s="688">
        <v>3</v>
      </c>
      <c r="AT49" s="684">
        <v>0.25</v>
      </c>
      <c r="AU49" s="684">
        <f t="shared" si="20"/>
        <v>2.6375000000000002</v>
      </c>
      <c r="AV49" s="684">
        <f t="shared" si="21"/>
        <v>31.650000000000002</v>
      </c>
    </row>
    <row r="50" spans="1:48" ht="15.75" x14ac:dyDescent="0.25">
      <c r="A50" s="504">
        <v>49</v>
      </c>
      <c r="B50" s="505" t="s">
        <v>370</v>
      </c>
      <c r="C50" s="506" t="s">
        <v>321</v>
      </c>
      <c r="D50" s="507">
        <v>220</v>
      </c>
      <c r="E50" s="508">
        <v>1.5680000000000001</v>
      </c>
      <c r="F50" s="509">
        <v>220</v>
      </c>
      <c r="G50" s="508">
        <f t="shared" si="4"/>
        <v>18.333333333333332</v>
      </c>
      <c r="H50" s="508">
        <f t="shared" si="5"/>
        <v>28.746666666666666</v>
      </c>
      <c r="I50" s="508">
        <f t="shared" si="6"/>
        <v>344.96000000000004</v>
      </c>
      <c r="J50"/>
      <c r="K50" s="510">
        <f t="shared" si="7"/>
        <v>1.67</v>
      </c>
      <c r="L50" s="509">
        <v>220</v>
      </c>
      <c r="M50" s="508">
        <f t="shared" si="8"/>
        <v>18.333333333333332</v>
      </c>
      <c r="N50" s="508">
        <f t="shared" si="22"/>
        <v>30.616666666666664</v>
      </c>
      <c r="O50" s="508">
        <f t="shared" si="9"/>
        <v>367.4</v>
      </c>
      <c r="P50"/>
      <c r="Q50" s="503">
        <f t="shared" si="10"/>
        <v>1.87</v>
      </c>
      <c r="R50" s="509">
        <v>220</v>
      </c>
      <c r="S50" s="508">
        <f t="shared" si="11"/>
        <v>18.333333333333332</v>
      </c>
      <c r="T50" s="508">
        <f t="shared" si="23"/>
        <v>34.283333333333331</v>
      </c>
      <c r="U50" s="508">
        <f t="shared" si="12"/>
        <v>411.40000000000003</v>
      </c>
      <c r="V50" s="1362"/>
      <c r="W50" s="690">
        <v>1.87</v>
      </c>
      <c r="X50" s="690">
        <f t="shared" si="13"/>
        <v>1.95</v>
      </c>
      <c r="Y50" s="509">
        <v>220</v>
      </c>
      <c r="Z50" s="508">
        <f t="shared" si="14"/>
        <v>18.333333333333332</v>
      </c>
      <c r="AA50" s="508">
        <f t="shared" si="0"/>
        <v>35.75</v>
      </c>
      <c r="AB50" s="508">
        <f t="shared" si="1"/>
        <v>429</v>
      </c>
      <c r="AC50"/>
      <c r="AD50" s="684">
        <v>1.87</v>
      </c>
      <c r="AE50" s="509">
        <v>220</v>
      </c>
      <c r="AF50" s="686">
        <f t="shared" si="24"/>
        <v>275</v>
      </c>
      <c r="AG50" s="508">
        <f t="shared" si="15"/>
        <v>18.333333333333332</v>
      </c>
      <c r="AH50" s="503">
        <f t="shared" si="16"/>
        <v>22.916666666666668</v>
      </c>
      <c r="AI50" s="503">
        <f t="shared" si="17"/>
        <v>42.854166666666671</v>
      </c>
      <c r="AJ50" s="503">
        <f t="shared" si="18"/>
        <v>514.25</v>
      </c>
      <c r="AK50"/>
      <c r="AL50" s="690">
        <f t="shared" si="25"/>
        <v>1.95</v>
      </c>
      <c r="AM50" s="688">
        <v>275</v>
      </c>
      <c r="AN50" s="684">
        <v>22.916666666666668</v>
      </c>
      <c r="AO50" s="684">
        <f t="shared" si="2"/>
        <v>44.6875</v>
      </c>
      <c r="AP50" s="684">
        <f t="shared" si="3"/>
        <v>536.25</v>
      </c>
      <c r="AR50" s="725">
        <f t="shared" si="19"/>
        <v>2.02</v>
      </c>
      <c r="AS50" s="688">
        <v>275</v>
      </c>
      <c r="AT50" s="684">
        <v>22.916666666666668</v>
      </c>
      <c r="AU50" s="684">
        <f t="shared" si="20"/>
        <v>46.291666666666671</v>
      </c>
      <c r="AV50" s="684">
        <f t="shared" si="21"/>
        <v>555.5</v>
      </c>
    </row>
    <row r="51" spans="1:48" ht="15.75" x14ac:dyDescent="0.25">
      <c r="A51" s="504">
        <v>50</v>
      </c>
      <c r="B51" s="505" t="s">
        <v>371</v>
      </c>
      <c r="C51" s="506" t="s">
        <v>321</v>
      </c>
      <c r="D51" s="507">
        <v>30</v>
      </c>
      <c r="E51" s="508">
        <v>2.8800000000000003</v>
      </c>
      <c r="F51" s="509">
        <v>30</v>
      </c>
      <c r="G51" s="508">
        <f t="shared" si="4"/>
        <v>2.5</v>
      </c>
      <c r="H51" s="508">
        <f t="shared" si="5"/>
        <v>7.2000000000000011</v>
      </c>
      <c r="I51" s="508">
        <f t="shared" si="6"/>
        <v>86.4</v>
      </c>
      <c r="J51"/>
      <c r="K51" s="510">
        <f t="shared" si="7"/>
        <v>3.07</v>
      </c>
      <c r="L51" s="509">
        <v>30</v>
      </c>
      <c r="M51" s="508">
        <f t="shared" si="8"/>
        <v>2.5</v>
      </c>
      <c r="N51" s="508">
        <f t="shared" si="22"/>
        <v>7.6749999999999998</v>
      </c>
      <c r="O51" s="508">
        <f t="shared" si="9"/>
        <v>92.1</v>
      </c>
      <c r="P51"/>
      <c r="Q51" s="503">
        <f t="shared" si="10"/>
        <v>3.44</v>
      </c>
      <c r="R51" s="509">
        <v>30</v>
      </c>
      <c r="S51" s="508">
        <f t="shared" si="11"/>
        <v>2.5</v>
      </c>
      <c r="T51" s="508">
        <f t="shared" si="23"/>
        <v>8.6</v>
      </c>
      <c r="U51" s="508">
        <f t="shared" si="12"/>
        <v>103.2</v>
      </c>
      <c r="V51" s="1362"/>
      <c r="W51" s="690">
        <v>3.44</v>
      </c>
      <c r="X51" s="690">
        <f t="shared" si="13"/>
        <v>3.58</v>
      </c>
      <c r="Y51" s="509">
        <v>30</v>
      </c>
      <c r="Z51" s="508">
        <f t="shared" si="14"/>
        <v>2.5</v>
      </c>
      <c r="AA51" s="508">
        <f t="shared" si="0"/>
        <v>8.9499999999999993</v>
      </c>
      <c r="AB51" s="508">
        <f t="shared" si="1"/>
        <v>107.4</v>
      </c>
      <c r="AC51"/>
      <c r="AD51" s="684">
        <v>3.44</v>
      </c>
      <c r="AE51" s="509">
        <v>30</v>
      </c>
      <c r="AF51" s="686">
        <f t="shared" si="24"/>
        <v>37</v>
      </c>
      <c r="AG51" s="508">
        <f t="shared" si="15"/>
        <v>2.5</v>
      </c>
      <c r="AH51" s="503">
        <f t="shared" si="16"/>
        <v>3.0833333333333335</v>
      </c>
      <c r="AI51" s="503">
        <f t="shared" si="17"/>
        <v>10.606666666666667</v>
      </c>
      <c r="AJ51" s="503">
        <f t="shared" si="18"/>
        <v>127.28</v>
      </c>
      <c r="AK51"/>
      <c r="AL51" s="690">
        <f t="shared" si="25"/>
        <v>3.58</v>
      </c>
      <c r="AM51" s="688">
        <v>37</v>
      </c>
      <c r="AN51" s="684">
        <v>3.0833333333333335</v>
      </c>
      <c r="AO51" s="684">
        <f t="shared" si="2"/>
        <v>11.038333333333334</v>
      </c>
      <c r="AP51" s="684">
        <f t="shared" si="3"/>
        <v>132.46</v>
      </c>
      <c r="AR51" s="725">
        <f t="shared" si="19"/>
        <v>3.71</v>
      </c>
      <c r="AS51" s="688">
        <v>37</v>
      </c>
      <c r="AT51" s="684">
        <v>3.0833333333333335</v>
      </c>
      <c r="AU51" s="684">
        <f t="shared" si="20"/>
        <v>11.439166666666667</v>
      </c>
      <c r="AV51" s="684">
        <f t="shared" si="21"/>
        <v>137.27000000000001</v>
      </c>
    </row>
    <row r="52" spans="1:48" ht="15.75" x14ac:dyDescent="0.25">
      <c r="A52" s="504">
        <v>51</v>
      </c>
      <c r="B52" s="505" t="s">
        <v>372</v>
      </c>
      <c r="C52" s="506" t="s">
        <v>321</v>
      </c>
      <c r="D52" s="507">
        <v>30</v>
      </c>
      <c r="E52" s="508">
        <v>3.7349999999999999</v>
      </c>
      <c r="F52" s="509">
        <v>30</v>
      </c>
      <c r="G52" s="508">
        <f t="shared" si="4"/>
        <v>2.5</v>
      </c>
      <c r="H52" s="508">
        <f t="shared" si="5"/>
        <v>9.3375000000000004</v>
      </c>
      <c r="I52" s="508">
        <f t="shared" si="6"/>
        <v>112.05</v>
      </c>
      <c r="J52"/>
      <c r="K52" s="510">
        <f t="shared" si="7"/>
        <v>3.99</v>
      </c>
      <c r="L52" s="509">
        <v>30</v>
      </c>
      <c r="M52" s="508">
        <f t="shared" si="8"/>
        <v>2.5</v>
      </c>
      <c r="N52" s="508">
        <f t="shared" si="22"/>
        <v>9.9750000000000014</v>
      </c>
      <c r="O52" s="508">
        <f t="shared" si="9"/>
        <v>119.7</v>
      </c>
      <c r="P52"/>
      <c r="Q52" s="503">
        <f t="shared" si="10"/>
        <v>4.47</v>
      </c>
      <c r="R52" s="509">
        <v>30</v>
      </c>
      <c r="S52" s="508">
        <f t="shared" si="11"/>
        <v>2.5</v>
      </c>
      <c r="T52" s="508">
        <f t="shared" si="23"/>
        <v>11.174999999999999</v>
      </c>
      <c r="U52" s="508">
        <f t="shared" si="12"/>
        <v>134.1</v>
      </c>
      <c r="V52" s="1362"/>
      <c r="W52" s="690">
        <v>4.47</v>
      </c>
      <c r="X52" s="690">
        <f t="shared" si="13"/>
        <v>4.66</v>
      </c>
      <c r="Y52" s="509">
        <v>30</v>
      </c>
      <c r="Z52" s="508">
        <f t="shared" si="14"/>
        <v>2.5</v>
      </c>
      <c r="AA52" s="508">
        <f t="shared" si="0"/>
        <v>11.65</v>
      </c>
      <c r="AB52" s="508">
        <f t="shared" si="1"/>
        <v>139.80000000000001</v>
      </c>
      <c r="AC52"/>
      <c r="AD52" s="684">
        <v>4.47</v>
      </c>
      <c r="AE52" s="509">
        <v>30</v>
      </c>
      <c r="AF52" s="686">
        <f t="shared" si="24"/>
        <v>37</v>
      </c>
      <c r="AG52" s="508">
        <f t="shared" si="15"/>
        <v>2.5</v>
      </c>
      <c r="AH52" s="503">
        <f t="shared" si="16"/>
        <v>3.0833333333333335</v>
      </c>
      <c r="AI52" s="503">
        <f t="shared" si="17"/>
        <v>13.782500000000001</v>
      </c>
      <c r="AJ52" s="503">
        <f t="shared" si="18"/>
        <v>165.39</v>
      </c>
      <c r="AK52"/>
      <c r="AL52" s="690">
        <f t="shared" si="25"/>
        <v>4.66</v>
      </c>
      <c r="AM52" s="688">
        <v>37</v>
      </c>
      <c r="AN52" s="684">
        <v>3.0833333333333335</v>
      </c>
      <c r="AO52" s="684">
        <f t="shared" si="2"/>
        <v>14.368333333333334</v>
      </c>
      <c r="AP52" s="684">
        <f t="shared" si="3"/>
        <v>172.42000000000002</v>
      </c>
      <c r="AR52" s="725">
        <f t="shared" si="19"/>
        <v>4.83</v>
      </c>
      <c r="AS52" s="688">
        <v>37</v>
      </c>
      <c r="AT52" s="684">
        <v>3.0833333333333335</v>
      </c>
      <c r="AU52" s="684">
        <f t="shared" si="20"/>
        <v>14.8925</v>
      </c>
      <c r="AV52" s="684">
        <f t="shared" si="21"/>
        <v>178.71</v>
      </c>
    </row>
    <row r="53" spans="1:48" ht="15.75" x14ac:dyDescent="0.25">
      <c r="A53" s="504">
        <v>52</v>
      </c>
      <c r="B53" s="505" t="s">
        <v>373</v>
      </c>
      <c r="C53" s="506" t="s">
        <v>321</v>
      </c>
      <c r="D53" s="507">
        <v>150</v>
      </c>
      <c r="E53" s="508">
        <v>1.784</v>
      </c>
      <c r="F53" s="509">
        <v>150</v>
      </c>
      <c r="G53" s="508">
        <f t="shared" ref="G53:G115" si="26">SUM(F53/12)</f>
        <v>12.5</v>
      </c>
      <c r="H53" s="508">
        <f t="shared" ref="H53:H115" si="27">SUM(E53*G53)</f>
        <v>22.3</v>
      </c>
      <c r="I53" s="508">
        <f t="shared" ref="I53:I115" si="28">SUM(E53*F53)</f>
        <v>267.60000000000002</v>
      </c>
      <c r="J53"/>
      <c r="K53" s="510">
        <f t="shared" si="7"/>
        <v>1.9</v>
      </c>
      <c r="L53" s="509">
        <v>150</v>
      </c>
      <c r="M53" s="508">
        <f t="shared" si="8"/>
        <v>12.5</v>
      </c>
      <c r="N53" s="508">
        <f t="shared" si="22"/>
        <v>23.75</v>
      </c>
      <c r="O53" s="508">
        <f t="shared" si="9"/>
        <v>285</v>
      </c>
      <c r="P53"/>
      <c r="Q53" s="503">
        <f t="shared" si="10"/>
        <v>2.13</v>
      </c>
      <c r="R53" s="509">
        <v>150</v>
      </c>
      <c r="S53" s="508">
        <f t="shared" si="11"/>
        <v>12.5</v>
      </c>
      <c r="T53" s="508">
        <f t="shared" si="23"/>
        <v>26.625</v>
      </c>
      <c r="U53" s="508">
        <f t="shared" si="12"/>
        <v>319.5</v>
      </c>
      <c r="V53" s="1362"/>
      <c r="W53" s="690">
        <v>2.13</v>
      </c>
      <c r="X53" s="690">
        <f t="shared" si="13"/>
        <v>2.2200000000000002</v>
      </c>
      <c r="Y53" s="509">
        <v>150</v>
      </c>
      <c r="Z53" s="508">
        <f t="shared" si="14"/>
        <v>12.5</v>
      </c>
      <c r="AA53" s="508">
        <f t="shared" si="0"/>
        <v>27.750000000000004</v>
      </c>
      <c r="AB53" s="508">
        <f t="shared" si="1"/>
        <v>333.00000000000006</v>
      </c>
      <c r="AC53"/>
      <c r="AD53" s="684">
        <v>2.13</v>
      </c>
      <c r="AE53" s="509">
        <v>150</v>
      </c>
      <c r="AF53" s="686">
        <f t="shared" si="24"/>
        <v>187</v>
      </c>
      <c r="AG53" s="508">
        <f t="shared" si="15"/>
        <v>12.5</v>
      </c>
      <c r="AH53" s="503">
        <f t="shared" si="16"/>
        <v>15.583333333333334</v>
      </c>
      <c r="AI53" s="503">
        <f t="shared" si="17"/>
        <v>33.192500000000003</v>
      </c>
      <c r="AJ53" s="503">
        <f t="shared" si="18"/>
        <v>398.31</v>
      </c>
      <c r="AK53"/>
      <c r="AL53" s="690">
        <f t="shared" si="25"/>
        <v>2.2200000000000002</v>
      </c>
      <c r="AM53" s="688">
        <v>187</v>
      </c>
      <c r="AN53" s="684">
        <v>15.583333333333334</v>
      </c>
      <c r="AO53" s="684">
        <f t="shared" si="2"/>
        <v>34.595000000000006</v>
      </c>
      <c r="AP53" s="684">
        <f t="shared" si="3"/>
        <v>415.14000000000004</v>
      </c>
      <c r="AR53" s="725">
        <f t="shared" si="19"/>
        <v>2.2999999999999998</v>
      </c>
      <c r="AS53" s="688">
        <v>187</v>
      </c>
      <c r="AT53" s="684">
        <v>15.583333333333334</v>
      </c>
      <c r="AU53" s="684">
        <f t="shared" si="20"/>
        <v>35.841666666666669</v>
      </c>
      <c r="AV53" s="684">
        <f t="shared" si="21"/>
        <v>430.09999999999997</v>
      </c>
    </row>
    <row r="54" spans="1:48" ht="15.75" x14ac:dyDescent="0.25">
      <c r="A54" s="504">
        <v>53</v>
      </c>
      <c r="B54" s="505" t="s">
        <v>374</v>
      </c>
      <c r="C54" s="506" t="s">
        <v>321</v>
      </c>
      <c r="D54" s="507">
        <v>6</v>
      </c>
      <c r="E54" s="508">
        <v>2.46</v>
      </c>
      <c r="F54" s="509">
        <v>6</v>
      </c>
      <c r="G54" s="508">
        <f t="shared" si="26"/>
        <v>0.5</v>
      </c>
      <c r="H54" s="508">
        <f t="shared" si="27"/>
        <v>1.23</v>
      </c>
      <c r="I54" s="508">
        <f t="shared" si="28"/>
        <v>14.76</v>
      </c>
      <c r="J54"/>
      <c r="K54" s="510">
        <f t="shared" si="7"/>
        <v>2.63</v>
      </c>
      <c r="L54" s="509">
        <v>6</v>
      </c>
      <c r="M54" s="508">
        <f t="shared" si="8"/>
        <v>0.5</v>
      </c>
      <c r="N54" s="508">
        <f t="shared" si="22"/>
        <v>1.3149999999999999</v>
      </c>
      <c r="O54" s="508">
        <f t="shared" si="9"/>
        <v>15.78</v>
      </c>
      <c r="P54"/>
      <c r="Q54" s="503">
        <f t="shared" si="10"/>
        <v>2.95</v>
      </c>
      <c r="R54" s="509">
        <v>6</v>
      </c>
      <c r="S54" s="508">
        <f t="shared" si="11"/>
        <v>0.5</v>
      </c>
      <c r="T54" s="508">
        <f t="shared" si="23"/>
        <v>1.4750000000000001</v>
      </c>
      <c r="U54" s="508">
        <f t="shared" si="12"/>
        <v>17.700000000000003</v>
      </c>
      <c r="V54" s="1362"/>
      <c r="W54" s="690">
        <v>2.95</v>
      </c>
      <c r="X54" s="690">
        <f t="shared" si="13"/>
        <v>3.07</v>
      </c>
      <c r="Y54" s="509">
        <v>6</v>
      </c>
      <c r="Z54" s="508">
        <f t="shared" si="14"/>
        <v>0.5</v>
      </c>
      <c r="AA54" s="508">
        <f t="shared" si="0"/>
        <v>1.5349999999999999</v>
      </c>
      <c r="AB54" s="508">
        <f t="shared" si="1"/>
        <v>18.419999999999998</v>
      </c>
      <c r="AC54"/>
      <c r="AD54" s="684">
        <v>2.95</v>
      </c>
      <c r="AE54" s="509">
        <v>6</v>
      </c>
      <c r="AF54" s="686">
        <f t="shared" si="24"/>
        <v>7</v>
      </c>
      <c r="AG54" s="508">
        <f t="shared" si="15"/>
        <v>0.5</v>
      </c>
      <c r="AH54" s="503">
        <f t="shared" si="16"/>
        <v>0.58333333333333337</v>
      </c>
      <c r="AI54" s="503">
        <f t="shared" si="17"/>
        <v>1.7208333333333334</v>
      </c>
      <c r="AJ54" s="503">
        <f t="shared" si="18"/>
        <v>20.650000000000002</v>
      </c>
      <c r="AK54"/>
      <c r="AL54" s="690">
        <f t="shared" si="25"/>
        <v>3.07</v>
      </c>
      <c r="AM54" s="688">
        <v>7</v>
      </c>
      <c r="AN54" s="684">
        <v>0.58333333333333337</v>
      </c>
      <c r="AO54" s="684">
        <f t="shared" si="2"/>
        <v>1.7908333333333333</v>
      </c>
      <c r="AP54" s="684">
        <f t="shared" si="3"/>
        <v>21.49</v>
      </c>
      <c r="AR54" s="725">
        <f t="shared" si="19"/>
        <v>3.18</v>
      </c>
      <c r="AS54" s="688">
        <v>7</v>
      </c>
      <c r="AT54" s="684">
        <v>0.58333333333333337</v>
      </c>
      <c r="AU54" s="684">
        <f t="shared" si="20"/>
        <v>1.8550000000000002</v>
      </c>
      <c r="AV54" s="684">
        <f t="shared" si="21"/>
        <v>22.26</v>
      </c>
    </row>
    <row r="55" spans="1:48" ht="15.75" x14ac:dyDescent="0.25">
      <c r="A55" s="504">
        <v>54</v>
      </c>
      <c r="B55" s="505" t="s">
        <v>375</v>
      </c>
      <c r="C55" s="506" t="s">
        <v>321</v>
      </c>
      <c r="D55" s="507">
        <v>1000</v>
      </c>
      <c r="E55" s="508">
        <v>1.4400000000000002</v>
      </c>
      <c r="F55" s="509">
        <v>1000</v>
      </c>
      <c r="G55" s="508">
        <f t="shared" si="26"/>
        <v>83.333333333333329</v>
      </c>
      <c r="H55" s="508">
        <f t="shared" si="27"/>
        <v>120.00000000000001</v>
      </c>
      <c r="I55" s="508">
        <f t="shared" si="28"/>
        <v>1440.0000000000002</v>
      </c>
      <c r="J55"/>
      <c r="K55" s="510">
        <f t="shared" si="7"/>
        <v>1.54</v>
      </c>
      <c r="L55" s="509">
        <v>1000</v>
      </c>
      <c r="M55" s="508">
        <f t="shared" si="8"/>
        <v>83.333333333333329</v>
      </c>
      <c r="N55" s="508">
        <f t="shared" si="22"/>
        <v>128.33333333333334</v>
      </c>
      <c r="O55" s="508">
        <f t="shared" si="9"/>
        <v>1540</v>
      </c>
      <c r="P55"/>
      <c r="Q55" s="503">
        <f t="shared" si="10"/>
        <v>1.73</v>
      </c>
      <c r="R55" s="509">
        <v>1000</v>
      </c>
      <c r="S55" s="508">
        <f t="shared" si="11"/>
        <v>83.333333333333329</v>
      </c>
      <c r="T55" s="508">
        <f t="shared" si="23"/>
        <v>144.16666666666666</v>
      </c>
      <c r="U55" s="508">
        <f t="shared" si="12"/>
        <v>1730</v>
      </c>
      <c r="V55" s="1362"/>
      <c r="W55" s="690">
        <v>1.73</v>
      </c>
      <c r="X55" s="690">
        <f t="shared" si="13"/>
        <v>1.8</v>
      </c>
      <c r="Y55" s="509">
        <v>1000</v>
      </c>
      <c r="Z55" s="508">
        <f t="shared" si="14"/>
        <v>83.333333333333329</v>
      </c>
      <c r="AA55" s="508">
        <f t="shared" si="0"/>
        <v>150</v>
      </c>
      <c r="AB55" s="508">
        <f t="shared" si="1"/>
        <v>1800</v>
      </c>
      <c r="AC55"/>
      <c r="AD55" s="684">
        <v>1.73</v>
      </c>
      <c r="AE55" s="509">
        <v>1000</v>
      </c>
      <c r="AF55" s="686">
        <f t="shared" si="24"/>
        <v>1250</v>
      </c>
      <c r="AG55" s="508">
        <f t="shared" si="15"/>
        <v>83.333333333333329</v>
      </c>
      <c r="AH55" s="503">
        <f t="shared" si="16"/>
        <v>104.16666666666667</v>
      </c>
      <c r="AI55" s="503">
        <f t="shared" si="17"/>
        <v>180.20833333333334</v>
      </c>
      <c r="AJ55" s="503">
        <f t="shared" si="18"/>
        <v>2162.5</v>
      </c>
      <c r="AK55"/>
      <c r="AL55" s="690">
        <f t="shared" si="25"/>
        <v>1.8</v>
      </c>
      <c r="AM55" s="688">
        <v>1250</v>
      </c>
      <c r="AN55" s="684">
        <v>104.16666666666667</v>
      </c>
      <c r="AO55" s="684">
        <f t="shared" si="2"/>
        <v>187.5</v>
      </c>
      <c r="AP55" s="684">
        <f t="shared" si="3"/>
        <v>2250</v>
      </c>
      <c r="AR55" s="725">
        <f t="shared" si="19"/>
        <v>1.87</v>
      </c>
      <c r="AS55" s="688">
        <v>1250</v>
      </c>
      <c r="AT55" s="684">
        <v>104.16666666666667</v>
      </c>
      <c r="AU55" s="684">
        <f t="shared" si="20"/>
        <v>194.79166666666669</v>
      </c>
      <c r="AV55" s="684">
        <f t="shared" si="21"/>
        <v>2337.5</v>
      </c>
    </row>
    <row r="56" spans="1:48" ht="15.75" x14ac:dyDescent="0.25">
      <c r="A56" s="504">
        <v>55</v>
      </c>
      <c r="B56" s="505" t="s">
        <v>376</v>
      </c>
      <c r="C56" s="506" t="s">
        <v>321</v>
      </c>
      <c r="D56" s="507">
        <v>35</v>
      </c>
      <c r="E56" s="508">
        <v>3.8719999999999999</v>
      </c>
      <c r="F56" s="509">
        <v>35</v>
      </c>
      <c r="G56" s="508">
        <f t="shared" si="26"/>
        <v>2.9166666666666665</v>
      </c>
      <c r="H56" s="508">
        <f t="shared" si="27"/>
        <v>11.293333333333333</v>
      </c>
      <c r="I56" s="508">
        <f t="shared" si="28"/>
        <v>135.51999999999998</v>
      </c>
      <c r="J56"/>
      <c r="K56" s="510">
        <f t="shared" si="7"/>
        <v>4.13</v>
      </c>
      <c r="L56" s="509">
        <v>35</v>
      </c>
      <c r="M56" s="508">
        <f t="shared" si="8"/>
        <v>2.9166666666666665</v>
      </c>
      <c r="N56" s="508">
        <f t="shared" si="22"/>
        <v>12.045833333333333</v>
      </c>
      <c r="O56" s="508">
        <f t="shared" si="9"/>
        <v>144.54999999999998</v>
      </c>
      <c r="P56"/>
      <c r="Q56" s="503">
        <f t="shared" si="10"/>
        <v>4.63</v>
      </c>
      <c r="R56" s="509">
        <v>35</v>
      </c>
      <c r="S56" s="508">
        <f t="shared" si="11"/>
        <v>2.9166666666666665</v>
      </c>
      <c r="T56" s="508">
        <f t="shared" si="23"/>
        <v>13.504166666666666</v>
      </c>
      <c r="U56" s="508">
        <f t="shared" si="12"/>
        <v>162.04999999999998</v>
      </c>
      <c r="V56" s="1362"/>
      <c r="W56" s="690">
        <v>4.63</v>
      </c>
      <c r="X56" s="690">
        <f t="shared" si="13"/>
        <v>4.82</v>
      </c>
      <c r="Y56" s="509">
        <v>35</v>
      </c>
      <c r="Z56" s="508">
        <f t="shared" si="14"/>
        <v>2.9166666666666665</v>
      </c>
      <c r="AA56" s="508">
        <f t="shared" si="0"/>
        <v>14.058333333333334</v>
      </c>
      <c r="AB56" s="508">
        <f t="shared" si="1"/>
        <v>168.70000000000002</v>
      </c>
      <c r="AC56"/>
      <c r="AD56" s="684">
        <v>4.63</v>
      </c>
      <c r="AE56" s="509">
        <v>35</v>
      </c>
      <c r="AF56" s="686">
        <f t="shared" si="24"/>
        <v>43</v>
      </c>
      <c r="AG56" s="508">
        <f t="shared" si="15"/>
        <v>2.9166666666666665</v>
      </c>
      <c r="AH56" s="503">
        <f t="shared" si="16"/>
        <v>3.5833333333333335</v>
      </c>
      <c r="AI56" s="503">
        <f t="shared" si="17"/>
        <v>16.590833333333332</v>
      </c>
      <c r="AJ56" s="503">
        <f t="shared" si="18"/>
        <v>199.09</v>
      </c>
      <c r="AK56"/>
      <c r="AL56" s="690">
        <f t="shared" si="25"/>
        <v>4.82</v>
      </c>
      <c r="AM56" s="688">
        <v>43</v>
      </c>
      <c r="AN56" s="684">
        <v>3.5833333333333335</v>
      </c>
      <c r="AO56" s="684">
        <f t="shared" si="2"/>
        <v>17.271666666666668</v>
      </c>
      <c r="AP56" s="684">
        <f t="shared" si="3"/>
        <v>207.26000000000002</v>
      </c>
      <c r="AR56" s="725">
        <f t="shared" si="19"/>
        <v>5</v>
      </c>
      <c r="AS56" s="688">
        <v>43</v>
      </c>
      <c r="AT56" s="684">
        <v>3.5833333333333335</v>
      </c>
      <c r="AU56" s="684">
        <f t="shared" si="20"/>
        <v>17.916666666666668</v>
      </c>
      <c r="AV56" s="684">
        <f t="shared" si="21"/>
        <v>215</v>
      </c>
    </row>
    <row r="57" spans="1:48" ht="15.75" x14ac:dyDescent="0.25">
      <c r="A57" s="504">
        <v>56</v>
      </c>
      <c r="B57" s="505" t="s">
        <v>377</v>
      </c>
      <c r="C57" s="506" t="s">
        <v>321</v>
      </c>
      <c r="D57" s="507">
        <v>30</v>
      </c>
      <c r="E57" s="508">
        <v>0.44800000000000006</v>
      </c>
      <c r="F57" s="509">
        <v>30</v>
      </c>
      <c r="G57" s="508">
        <f t="shared" si="26"/>
        <v>2.5</v>
      </c>
      <c r="H57" s="508">
        <f t="shared" si="27"/>
        <v>1.1200000000000001</v>
      </c>
      <c r="I57" s="508">
        <f t="shared" si="28"/>
        <v>13.440000000000001</v>
      </c>
      <c r="J57"/>
      <c r="K57" s="510">
        <f t="shared" si="7"/>
        <v>0.48</v>
      </c>
      <c r="L57" s="509">
        <v>30</v>
      </c>
      <c r="M57" s="508">
        <f t="shared" si="8"/>
        <v>2.5</v>
      </c>
      <c r="N57" s="508">
        <f t="shared" si="22"/>
        <v>1.2</v>
      </c>
      <c r="O57" s="508">
        <f t="shared" si="9"/>
        <v>14.399999999999999</v>
      </c>
      <c r="P57"/>
      <c r="Q57" s="503">
        <f t="shared" si="10"/>
        <v>0.54</v>
      </c>
      <c r="R57" s="509">
        <v>30</v>
      </c>
      <c r="S57" s="508">
        <f t="shared" si="11"/>
        <v>2.5</v>
      </c>
      <c r="T57" s="508">
        <f t="shared" si="23"/>
        <v>1.35</v>
      </c>
      <c r="U57" s="508">
        <f t="shared" si="12"/>
        <v>16.200000000000003</v>
      </c>
      <c r="V57" s="1362"/>
      <c r="W57" s="690">
        <v>0.54</v>
      </c>
      <c r="X57" s="690">
        <f t="shared" si="13"/>
        <v>0.56000000000000005</v>
      </c>
      <c r="Y57" s="509">
        <v>30</v>
      </c>
      <c r="Z57" s="508">
        <f t="shared" si="14"/>
        <v>2.5</v>
      </c>
      <c r="AA57" s="508">
        <f t="shared" si="0"/>
        <v>1.4000000000000001</v>
      </c>
      <c r="AB57" s="508">
        <f t="shared" si="1"/>
        <v>16.8</v>
      </c>
      <c r="AC57"/>
      <c r="AD57" s="684">
        <v>0.54</v>
      </c>
      <c r="AE57" s="509">
        <v>30</v>
      </c>
      <c r="AF57" s="686">
        <f t="shared" si="24"/>
        <v>37</v>
      </c>
      <c r="AG57" s="508">
        <f t="shared" si="15"/>
        <v>2.5</v>
      </c>
      <c r="AH57" s="503">
        <f t="shared" si="16"/>
        <v>3.0833333333333335</v>
      </c>
      <c r="AI57" s="503">
        <f t="shared" si="17"/>
        <v>1.6650000000000003</v>
      </c>
      <c r="AJ57" s="503">
        <f t="shared" si="18"/>
        <v>19.98</v>
      </c>
      <c r="AK57"/>
      <c r="AL57" s="690">
        <f t="shared" si="25"/>
        <v>0.56000000000000005</v>
      </c>
      <c r="AM57" s="688">
        <v>37</v>
      </c>
      <c r="AN57" s="684">
        <v>3.0833333333333335</v>
      </c>
      <c r="AO57" s="684">
        <f t="shared" si="2"/>
        <v>1.726666666666667</v>
      </c>
      <c r="AP57" s="684">
        <f t="shared" si="3"/>
        <v>20.720000000000002</v>
      </c>
      <c r="AR57" s="725">
        <f t="shared" si="19"/>
        <v>0.57999999999999996</v>
      </c>
      <c r="AS57" s="688">
        <v>37</v>
      </c>
      <c r="AT57" s="684">
        <v>3.0833333333333335</v>
      </c>
      <c r="AU57" s="684">
        <f t="shared" si="20"/>
        <v>1.7883333333333333</v>
      </c>
      <c r="AV57" s="684">
        <f t="shared" si="21"/>
        <v>21.459999999999997</v>
      </c>
    </row>
    <row r="58" spans="1:48" ht="15.75" x14ac:dyDescent="0.25">
      <c r="A58" s="504">
        <v>57</v>
      </c>
      <c r="B58" s="505" t="s">
        <v>378</v>
      </c>
      <c r="C58" s="506" t="s">
        <v>321</v>
      </c>
      <c r="D58" s="507">
        <v>240</v>
      </c>
      <c r="E58" s="508">
        <v>0.26400000000000001</v>
      </c>
      <c r="F58" s="509">
        <v>240</v>
      </c>
      <c r="G58" s="508">
        <f t="shared" si="26"/>
        <v>20</v>
      </c>
      <c r="H58" s="508">
        <f t="shared" si="27"/>
        <v>5.28</v>
      </c>
      <c r="I58" s="508">
        <f t="shared" si="28"/>
        <v>63.36</v>
      </c>
      <c r="J58"/>
      <c r="K58" s="510">
        <f t="shared" si="7"/>
        <v>0.28000000000000003</v>
      </c>
      <c r="L58" s="509">
        <v>240</v>
      </c>
      <c r="M58" s="508">
        <f t="shared" si="8"/>
        <v>20</v>
      </c>
      <c r="N58" s="508">
        <f t="shared" si="22"/>
        <v>5.6000000000000005</v>
      </c>
      <c r="O58" s="508">
        <f t="shared" si="9"/>
        <v>67.2</v>
      </c>
      <c r="P58"/>
      <c r="Q58" s="503">
        <f t="shared" si="10"/>
        <v>0.31</v>
      </c>
      <c r="R58" s="509">
        <v>240</v>
      </c>
      <c r="S58" s="508">
        <f t="shared" si="11"/>
        <v>20</v>
      </c>
      <c r="T58" s="508">
        <f t="shared" si="23"/>
        <v>6.2</v>
      </c>
      <c r="U58" s="508">
        <f t="shared" si="12"/>
        <v>74.400000000000006</v>
      </c>
      <c r="V58" s="1362"/>
      <c r="W58" s="690">
        <v>0.31</v>
      </c>
      <c r="X58" s="690">
        <f t="shared" si="13"/>
        <v>0.32</v>
      </c>
      <c r="Y58" s="509">
        <v>240</v>
      </c>
      <c r="Z58" s="508">
        <f t="shared" si="14"/>
        <v>20</v>
      </c>
      <c r="AA58" s="508">
        <f t="shared" si="0"/>
        <v>6.4</v>
      </c>
      <c r="AB58" s="508">
        <f t="shared" si="1"/>
        <v>76.8</v>
      </c>
      <c r="AC58"/>
      <c r="AD58" s="684">
        <v>0.31</v>
      </c>
      <c r="AE58" s="509">
        <v>240</v>
      </c>
      <c r="AF58" s="686">
        <f t="shared" si="24"/>
        <v>300</v>
      </c>
      <c r="AG58" s="508">
        <f t="shared" si="15"/>
        <v>20</v>
      </c>
      <c r="AH58" s="503">
        <f t="shared" si="16"/>
        <v>25</v>
      </c>
      <c r="AI58" s="503">
        <f t="shared" si="17"/>
        <v>7.75</v>
      </c>
      <c r="AJ58" s="503">
        <f t="shared" si="18"/>
        <v>93</v>
      </c>
      <c r="AK58"/>
      <c r="AL58" s="690">
        <f t="shared" si="25"/>
        <v>0.32</v>
      </c>
      <c r="AM58" s="688">
        <v>300</v>
      </c>
      <c r="AN58" s="684">
        <v>25</v>
      </c>
      <c r="AO58" s="684">
        <f t="shared" si="2"/>
        <v>8</v>
      </c>
      <c r="AP58" s="684">
        <f t="shared" si="3"/>
        <v>96</v>
      </c>
      <c r="AR58" s="725">
        <f t="shared" si="19"/>
        <v>0.33</v>
      </c>
      <c r="AS58" s="688">
        <v>300</v>
      </c>
      <c r="AT58" s="684">
        <v>25</v>
      </c>
      <c r="AU58" s="684">
        <f t="shared" si="20"/>
        <v>8.25</v>
      </c>
      <c r="AV58" s="684">
        <f t="shared" si="21"/>
        <v>99</v>
      </c>
    </row>
    <row r="59" spans="1:48" ht="15.75" x14ac:dyDescent="0.25">
      <c r="A59" s="504">
        <v>58</v>
      </c>
      <c r="B59" s="505" t="s">
        <v>379</v>
      </c>
      <c r="C59" s="506" t="s">
        <v>321</v>
      </c>
      <c r="D59" s="507">
        <v>2600</v>
      </c>
      <c r="E59" s="508">
        <v>1.6E-2</v>
      </c>
      <c r="F59" s="509">
        <v>2600</v>
      </c>
      <c r="G59" s="508">
        <f t="shared" si="26"/>
        <v>216.66666666666666</v>
      </c>
      <c r="H59" s="508">
        <f t="shared" si="27"/>
        <v>3.4666666666666668</v>
      </c>
      <c r="I59" s="508">
        <f t="shared" si="28"/>
        <v>41.6</v>
      </c>
      <c r="J59"/>
      <c r="K59" s="510">
        <f t="shared" si="7"/>
        <v>0.02</v>
      </c>
      <c r="L59" s="509">
        <v>2600</v>
      </c>
      <c r="M59" s="508">
        <f t="shared" si="8"/>
        <v>216.66666666666666</v>
      </c>
      <c r="N59" s="508">
        <f t="shared" si="22"/>
        <v>4.333333333333333</v>
      </c>
      <c r="O59" s="508">
        <f t="shared" si="9"/>
        <v>52</v>
      </c>
      <c r="P59"/>
      <c r="Q59" s="503">
        <f t="shared" si="10"/>
        <v>0.02</v>
      </c>
      <c r="R59" s="509">
        <v>2600</v>
      </c>
      <c r="S59" s="508">
        <f t="shared" si="11"/>
        <v>216.66666666666666</v>
      </c>
      <c r="T59" s="508">
        <f t="shared" si="23"/>
        <v>4.333333333333333</v>
      </c>
      <c r="U59" s="508">
        <f t="shared" si="12"/>
        <v>52</v>
      </c>
      <c r="V59" s="1362"/>
      <c r="W59" s="690">
        <v>0.02</v>
      </c>
      <c r="X59" s="690">
        <f t="shared" si="13"/>
        <v>0.02</v>
      </c>
      <c r="Y59" s="509">
        <v>2600</v>
      </c>
      <c r="Z59" s="508">
        <f t="shared" si="14"/>
        <v>216.66666666666666</v>
      </c>
      <c r="AA59" s="508">
        <f t="shared" si="0"/>
        <v>4.333333333333333</v>
      </c>
      <c r="AB59" s="508">
        <f t="shared" si="1"/>
        <v>52</v>
      </c>
      <c r="AC59"/>
      <c r="AD59" s="684">
        <v>0.02</v>
      </c>
      <c r="AE59" s="509">
        <v>2600</v>
      </c>
      <c r="AF59" s="686">
        <f t="shared" si="24"/>
        <v>3250</v>
      </c>
      <c r="AG59" s="508">
        <f t="shared" si="15"/>
        <v>216.66666666666666</v>
      </c>
      <c r="AH59" s="503">
        <f t="shared" si="16"/>
        <v>270.83333333333331</v>
      </c>
      <c r="AI59" s="503">
        <f t="shared" si="17"/>
        <v>5.4166666666666661</v>
      </c>
      <c r="AJ59" s="503">
        <f t="shared" si="18"/>
        <v>65</v>
      </c>
      <c r="AK59"/>
      <c r="AL59" s="690">
        <f t="shared" si="25"/>
        <v>0.02</v>
      </c>
      <c r="AM59" s="688">
        <v>3250</v>
      </c>
      <c r="AN59" s="684">
        <v>270.83333333333331</v>
      </c>
      <c r="AO59" s="684">
        <f t="shared" si="2"/>
        <v>5.4166666666666661</v>
      </c>
      <c r="AP59" s="684">
        <f t="shared" si="3"/>
        <v>65</v>
      </c>
      <c r="AR59" s="725">
        <f t="shared" si="19"/>
        <v>0.02</v>
      </c>
      <c r="AS59" s="688">
        <v>3250</v>
      </c>
      <c r="AT59" s="684">
        <v>270.83333333333331</v>
      </c>
      <c r="AU59" s="684">
        <f t="shared" si="20"/>
        <v>5.4166666666666661</v>
      </c>
      <c r="AV59" s="684">
        <f t="shared" si="21"/>
        <v>65</v>
      </c>
    </row>
    <row r="60" spans="1:48" ht="15.75" x14ac:dyDescent="0.25">
      <c r="A60" s="504">
        <v>59</v>
      </c>
      <c r="B60" s="505" t="s">
        <v>380</v>
      </c>
      <c r="C60" s="506" t="s">
        <v>321</v>
      </c>
      <c r="D60" s="507">
        <v>20</v>
      </c>
      <c r="E60" s="508">
        <v>0.48</v>
      </c>
      <c r="F60" s="509">
        <v>20</v>
      </c>
      <c r="G60" s="508">
        <f t="shared" si="26"/>
        <v>1.6666666666666667</v>
      </c>
      <c r="H60" s="508">
        <f t="shared" si="27"/>
        <v>0.8</v>
      </c>
      <c r="I60" s="508">
        <f t="shared" si="28"/>
        <v>9.6</v>
      </c>
      <c r="J60"/>
      <c r="K60" s="510">
        <f t="shared" si="7"/>
        <v>0.51</v>
      </c>
      <c r="L60" s="509">
        <v>20</v>
      </c>
      <c r="M60" s="508">
        <f t="shared" si="8"/>
        <v>1.6666666666666667</v>
      </c>
      <c r="N60" s="508">
        <f t="shared" si="22"/>
        <v>0.85000000000000009</v>
      </c>
      <c r="O60" s="508">
        <f t="shared" si="9"/>
        <v>10.199999999999999</v>
      </c>
      <c r="P60"/>
      <c r="Q60" s="503">
        <f t="shared" si="10"/>
        <v>0.56999999999999995</v>
      </c>
      <c r="R60" s="509">
        <v>20</v>
      </c>
      <c r="S60" s="508">
        <f t="shared" si="11"/>
        <v>1.6666666666666667</v>
      </c>
      <c r="T60" s="508">
        <f t="shared" si="23"/>
        <v>0.95</v>
      </c>
      <c r="U60" s="508">
        <f t="shared" si="12"/>
        <v>11.399999999999999</v>
      </c>
      <c r="V60" s="1362"/>
      <c r="W60" s="690">
        <v>0.56999999999999995</v>
      </c>
      <c r="X60" s="690">
        <f t="shared" si="13"/>
        <v>0.59</v>
      </c>
      <c r="Y60" s="509">
        <v>20</v>
      </c>
      <c r="Z60" s="508">
        <f t="shared" si="14"/>
        <v>1.6666666666666667</v>
      </c>
      <c r="AA60" s="508">
        <f t="shared" si="0"/>
        <v>0.98333333333333328</v>
      </c>
      <c r="AB60" s="508">
        <f t="shared" si="1"/>
        <v>11.799999999999999</v>
      </c>
      <c r="AC60"/>
      <c r="AD60" s="684">
        <v>0.56999999999999995</v>
      </c>
      <c r="AE60" s="509">
        <v>20</v>
      </c>
      <c r="AF60" s="686">
        <f t="shared" si="24"/>
        <v>25</v>
      </c>
      <c r="AG60" s="508">
        <f t="shared" si="15"/>
        <v>1.6666666666666667</v>
      </c>
      <c r="AH60" s="503">
        <f t="shared" si="16"/>
        <v>2.0833333333333335</v>
      </c>
      <c r="AI60" s="503">
        <f t="shared" si="17"/>
        <v>1.1875</v>
      </c>
      <c r="AJ60" s="503">
        <f t="shared" si="18"/>
        <v>14.249999999999998</v>
      </c>
      <c r="AK60"/>
      <c r="AL60" s="690">
        <f t="shared" si="25"/>
        <v>0.59</v>
      </c>
      <c r="AM60" s="688">
        <v>25</v>
      </c>
      <c r="AN60" s="684">
        <v>2.0833333333333335</v>
      </c>
      <c r="AO60" s="684">
        <f t="shared" si="2"/>
        <v>1.2291666666666667</v>
      </c>
      <c r="AP60" s="684">
        <f t="shared" si="3"/>
        <v>14.75</v>
      </c>
      <c r="AR60" s="725">
        <f t="shared" si="19"/>
        <v>0.61</v>
      </c>
      <c r="AS60" s="688">
        <v>25</v>
      </c>
      <c r="AT60" s="684">
        <v>2.0833333333333335</v>
      </c>
      <c r="AU60" s="684">
        <f t="shared" si="20"/>
        <v>1.2708333333333335</v>
      </c>
      <c r="AV60" s="684">
        <f t="shared" si="21"/>
        <v>15.25</v>
      </c>
    </row>
    <row r="61" spans="1:48" ht="15.75" x14ac:dyDescent="0.25">
      <c r="A61" s="504">
        <v>60</v>
      </c>
      <c r="B61" s="505" t="s">
        <v>381</v>
      </c>
      <c r="C61" s="506" t="s">
        <v>321</v>
      </c>
      <c r="D61" s="507">
        <v>6</v>
      </c>
      <c r="E61" s="508">
        <v>1.145</v>
      </c>
      <c r="F61" s="509">
        <v>6</v>
      </c>
      <c r="G61" s="508">
        <f t="shared" si="26"/>
        <v>0.5</v>
      </c>
      <c r="H61" s="508">
        <f t="shared" si="27"/>
        <v>0.57250000000000001</v>
      </c>
      <c r="I61" s="508">
        <f t="shared" si="28"/>
        <v>6.87</v>
      </c>
      <c r="J61"/>
      <c r="K61" s="510">
        <f t="shared" si="7"/>
        <v>1.22</v>
      </c>
      <c r="L61" s="509">
        <v>6</v>
      </c>
      <c r="M61" s="508">
        <f t="shared" si="8"/>
        <v>0.5</v>
      </c>
      <c r="N61" s="508">
        <f t="shared" si="22"/>
        <v>0.61</v>
      </c>
      <c r="O61" s="508">
        <f t="shared" si="9"/>
        <v>7.32</v>
      </c>
      <c r="P61"/>
      <c r="Q61" s="503">
        <f t="shared" si="10"/>
        <v>1.37</v>
      </c>
      <c r="R61" s="509">
        <v>6</v>
      </c>
      <c r="S61" s="508">
        <f t="shared" si="11"/>
        <v>0.5</v>
      </c>
      <c r="T61" s="508">
        <f t="shared" si="23"/>
        <v>0.68500000000000005</v>
      </c>
      <c r="U61" s="508">
        <f t="shared" si="12"/>
        <v>8.2200000000000006</v>
      </c>
      <c r="V61" s="1362"/>
      <c r="W61" s="690">
        <v>1.37</v>
      </c>
      <c r="X61" s="690">
        <f t="shared" si="13"/>
        <v>1.43</v>
      </c>
      <c r="Y61" s="509">
        <v>6</v>
      </c>
      <c r="Z61" s="508">
        <f t="shared" si="14"/>
        <v>0.5</v>
      </c>
      <c r="AA61" s="508">
        <f t="shared" si="0"/>
        <v>0.71499999999999997</v>
      </c>
      <c r="AB61" s="508">
        <f t="shared" si="1"/>
        <v>8.58</v>
      </c>
      <c r="AC61"/>
      <c r="AD61" s="684">
        <v>1.37</v>
      </c>
      <c r="AE61" s="509">
        <v>6</v>
      </c>
      <c r="AF61" s="686">
        <f t="shared" si="24"/>
        <v>7</v>
      </c>
      <c r="AG61" s="508">
        <f t="shared" si="15"/>
        <v>0.5</v>
      </c>
      <c r="AH61" s="503">
        <f t="shared" si="16"/>
        <v>0.58333333333333337</v>
      </c>
      <c r="AI61" s="503">
        <f t="shared" si="17"/>
        <v>0.7991666666666668</v>
      </c>
      <c r="AJ61" s="503">
        <f t="shared" si="18"/>
        <v>9.59</v>
      </c>
      <c r="AK61"/>
      <c r="AL61" s="690">
        <f t="shared" si="25"/>
        <v>1.43</v>
      </c>
      <c r="AM61" s="688">
        <v>7</v>
      </c>
      <c r="AN61" s="684">
        <v>0.58333333333333337</v>
      </c>
      <c r="AO61" s="684">
        <f t="shared" si="2"/>
        <v>0.83416666666666672</v>
      </c>
      <c r="AP61" s="684">
        <f t="shared" si="3"/>
        <v>10.01</v>
      </c>
      <c r="AR61" s="725">
        <f t="shared" si="19"/>
        <v>1.48</v>
      </c>
      <c r="AS61" s="688">
        <v>7</v>
      </c>
      <c r="AT61" s="684">
        <v>0.58333333333333337</v>
      </c>
      <c r="AU61" s="684">
        <f t="shared" si="20"/>
        <v>0.8633333333333334</v>
      </c>
      <c r="AV61" s="684">
        <f t="shared" si="21"/>
        <v>10.36</v>
      </c>
    </row>
    <row r="62" spans="1:48" ht="15.75" x14ac:dyDescent="0.25">
      <c r="A62" s="504">
        <v>61</v>
      </c>
      <c r="B62" s="505" t="s">
        <v>382</v>
      </c>
      <c r="C62" s="506" t="s">
        <v>321</v>
      </c>
      <c r="D62" s="507">
        <v>24</v>
      </c>
      <c r="E62" s="508">
        <v>4.0000000000000008E-2</v>
      </c>
      <c r="F62" s="509">
        <v>24</v>
      </c>
      <c r="G62" s="508">
        <f t="shared" si="26"/>
        <v>2</v>
      </c>
      <c r="H62" s="508">
        <f t="shared" si="27"/>
        <v>8.0000000000000016E-2</v>
      </c>
      <c r="I62" s="508">
        <f t="shared" si="28"/>
        <v>0.96000000000000019</v>
      </c>
      <c r="J62"/>
      <c r="K62" s="510">
        <f t="shared" si="7"/>
        <v>0.04</v>
      </c>
      <c r="L62" s="509">
        <v>24</v>
      </c>
      <c r="M62" s="508">
        <f t="shared" si="8"/>
        <v>2</v>
      </c>
      <c r="N62" s="508">
        <f t="shared" si="22"/>
        <v>0.08</v>
      </c>
      <c r="O62" s="508">
        <f t="shared" si="9"/>
        <v>0.96</v>
      </c>
      <c r="P62"/>
      <c r="Q62" s="503">
        <f t="shared" si="10"/>
        <v>0.04</v>
      </c>
      <c r="R62" s="509">
        <v>24</v>
      </c>
      <c r="S62" s="508">
        <f t="shared" si="11"/>
        <v>2</v>
      </c>
      <c r="T62" s="508">
        <f t="shared" si="23"/>
        <v>0.08</v>
      </c>
      <c r="U62" s="508">
        <f t="shared" si="12"/>
        <v>0.96</v>
      </c>
      <c r="V62" s="1362"/>
      <c r="W62" s="690">
        <v>0.04</v>
      </c>
      <c r="X62" s="690">
        <f t="shared" si="13"/>
        <v>0.04</v>
      </c>
      <c r="Y62" s="509">
        <v>24</v>
      </c>
      <c r="Z62" s="508">
        <f t="shared" si="14"/>
        <v>2</v>
      </c>
      <c r="AA62" s="508">
        <f t="shared" si="0"/>
        <v>0.08</v>
      </c>
      <c r="AB62" s="508">
        <f t="shared" si="1"/>
        <v>0.96</v>
      </c>
      <c r="AC62"/>
      <c r="AD62" s="684">
        <v>0.04</v>
      </c>
      <c r="AE62" s="509">
        <v>24</v>
      </c>
      <c r="AF62" s="686">
        <f t="shared" si="24"/>
        <v>30</v>
      </c>
      <c r="AG62" s="508">
        <f t="shared" si="15"/>
        <v>2</v>
      </c>
      <c r="AH62" s="503">
        <f t="shared" si="16"/>
        <v>2.5</v>
      </c>
      <c r="AI62" s="503">
        <f t="shared" si="17"/>
        <v>0.1</v>
      </c>
      <c r="AJ62" s="503">
        <f t="shared" si="18"/>
        <v>1.2</v>
      </c>
      <c r="AK62"/>
      <c r="AL62" s="690">
        <f t="shared" si="25"/>
        <v>0.04</v>
      </c>
      <c r="AM62" s="688">
        <v>30</v>
      </c>
      <c r="AN62" s="684">
        <v>2.5</v>
      </c>
      <c r="AO62" s="684">
        <f t="shared" si="2"/>
        <v>0.1</v>
      </c>
      <c r="AP62" s="684">
        <f t="shared" si="3"/>
        <v>1.2</v>
      </c>
      <c r="AR62" s="725">
        <f t="shared" si="19"/>
        <v>0.04</v>
      </c>
      <c r="AS62" s="688">
        <v>30</v>
      </c>
      <c r="AT62" s="684">
        <v>2.5</v>
      </c>
      <c r="AU62" s="684">
        <f t="shared" si="20"/>
        <v>0.1</v>
      </c>
      <c r="AV62" s="684">
        <f t="shared" si="21"/>
        <v>1.2</v>
      </c>
    </row>
    <row r="63" spans="1:48" ht="15.75" x14ac:dyDescent="0.25">
      <c r="A63" s="504">
        <v>62</v>
      </c>
      <c r="B63" s="505" t="s">
        <v>383</v>
      </c>
      <c r="C63" s="507" t="s">
        <v>384</v>
      </c>
      <c r="D63" s="507">
        <v>300</v>
      </c>
      <c r="E63" s="508">
        <v>3.9039999999999999</v>
      </c>
      <c r="F63" s="509">
        <v>300</v>
      </c>
      <c r="G63" s="508">
        <f t="shared" si="26"/>
        <v>25</v>
      </c>
      <c r="H63" s="508">
        <f t="shared" si="27"/>
        <v>97.6</v>
      </c>
      <c r="I63" s="508">
        <f t="shared" si="28"/>
        <v>1171.2</v>
      </c>
      <c r="J63"/>
      <c r="K63" s="510">
        <f t="shared" si="7"/>
        <v>4.17</v>
      </c>
      <c r="L63" s="509">
        <v>300</v>
      </c>
      <c r="M63" s="508">
        <f t="shared" si="8"/>
        <v>25</v>
      </c>
      <c r="N63" s="508">
        <f t="shared" si="22"/>
        <v>104.25</v>
      </c>
      <c r="O63" s="508">
        <f t="shared" si="9"/>
        <v>1251</v>
      </c>
      <c r="P63"/>
      <c r="Q63" s="503">
        <f t="shared" si="10"/>
        <v>4.68</v>
      </c>
      <c r="R63" s="509">
        <v>300</v>
      </c>
      <c r="S63" s="508">
        <f t="shared" si="11"/>
        <v>25</v>
      </c>
      <c r="T63" s="508">
        <f t="shared" si="23"/>
        <v>117</v>
      </c>
      <c r="U63" s="508">
        <f t="shared" si="12"/>
        <v>1404</v>
      </c>
      <c r="V63" s="1362"/>
      <c r="W63" s="690">
        <v>4.68</v>
      </c>
      <c r="X63" s="690">
        <f t="shared" si="13"/>
        <v>4.88</v>
      </c>
      <c r="Y63" s="509">
        <v>300</v>
      </c>
      <c r="Z63" s="508">
        <f t="shared" si="14"/>
        <v>25</v>
      </c>
      <c r="AA63" s="508">
        <f t="shared" si="0"/>
        <v>122</v>
      </c>
      <c r="AB63" s="508">
        <f t="shared" si="1"/>
        <v>1464</v>
      </c>
      <c r="AC63"/>
      <c r="AD63" s="684">
        <v>4.68</v>
      </c>
      <c r="AE63" s="509">
        <v>300</v>
      </c>
      <c r="AF63" s="686">
        <f>ROUND((AE63*1.25),2)</f>
        <v>375</v>
      </c>
      <c r="AG63" s="508">
        <f t="shared" si="15"/>
        <v>25</v>
      </c>
      <c r="AH63" s="503">
        <f t="shared" si="16"/>
        <v>31.25</v>
      </c>
      <c r="AI63" s="503">
        <f t="shared" si="17"/>
        <v>146.25</v>
      </c>
      <c r="AJ63" s="503">
        <f t="shared" si="18"/>
        <v>1755</v>
      </c>
      <c r="AK63"/>
      <c r="AL63" s="690">
        <f t="shared" si="25"/>
        <v>4.88</v>
      </c>
      <c r="AM63" s="688">
        <v>375</v>
      </c>
      <c r="AN63" s="684">
        <v>31.25</v>
      </c>
      <c r="AO63" s="684">
        <f t="shared" si="2"/>
        <v>152.5</v>
      </c>
      <c r="AP63" s="684">
        <f t="shared" si="3"/>
        <v>1830</v>
      </c>
      <c r="AR63" s="725">
        <f t="shared" si="19"/>
        <v>5.0599999999999996</v>
      </c>
      <c r="AS63" s="688">
        <v>375</v>
      </c>
      <c r="AT63" s="684">
        <v>31.25</v>
      </c>
      <c r="AU63" s="684">
        <f t="shared" si="20"/>
        <v>158.125</v>
      </c>
      <c r="AV63" s="684">
        <f t="shared" si="21"/>
        <v>1897.4999999999998</v>
      </c>
    </row>
    <row r="64" spans="1:48" ht="15.75" x14ac:dyDescent="0.25">
      <c r="A64" s="504">
        <v>63</v>
      </c>
      <c r="B64" s="505" t="s">
        <v>385</v>
      </c>
      <c r="C64" s="507" t="s">
        <v>384</v>
      </c>
      <c r="D64" s="507">
        <v>600</v>
      </c>
      <c r="E64" s="508">
        <v>3.9039999999999999</v>
      </c>
      <c r="F64" s="509">
        <v>600</v>
      </c>
      <c r="G64" s="508">
        <f t="shared" si="26"/>
        <v>50</v>
      </c>
      <c r="H64" s="508">
        <f t="shared" si="27"/>
        <v>195.2</v>
      </c>
      <c r="I64" s="508">
        <f t="shared" si="28"/>
        <v>2342.4</v>
      </c>
      <c r="J64"/>
      <c r="K64" s="510">
        <f t="shared" si="7"/>
        <v>4.17</v>
      </c>
      <c r="L64" s="509">
        <v>600</v>
      </c>
      <c r="M64" s="508">
        <f t="shared" si="8"/>
        <v>50</v>
      </c>
      <c r="N64" s="508">
        <f t="shared" si="22"/>
        <v>208.5</v>
      </c>
      <c r="O64" s="508">
        <f t="shared" si="9"/>
        <v>2502</v>
      </c>
      <c r="P64"/>
      <c r="Q64" s="503">
        <f t="shared" si="10"/>
        <v>4.68</v>
      </c>
      <c r="R64" s="509">
        <v>600</v>
      </c>
      <c r="S64" s="508">
        <f t="shared" si="11"/>
        <v>50</v>
      </c>
      <c r="T64" s="508">
        <f t="shared" si="23"/>
        <v>234</v>
      </c>
      <c r="U64" s="508">
        <f t="shared" si="12"/>
        <v>2808</v>
      </c>
      <c r="V64" s="1362"/>
      <c r="W64" s="690">
        <v>4.68</v>
      </c>
      <c r="X64" s="690">
        <f t="shared" si="13"/>
        <v>4.88</v>
      </c>
      <c r="Y64" s="509">
        <v>600</v>
      </c>
      <c r="Z64" s="508">
        <f t="shared" si="14"/>
        <v>50</v>
      </c>
      <c r="AA64" s="508">
        <f t="shared" si="0"/>
        <v>244</v>
      </c>
      <c r="AB64" s="508">
        <f t="shared" si="1"/>
        <v>2928</v>
      </c>
      <c r="AC64"/>
      <c r="AD64" s="684">
        <v>4.68</v>
      </c>
      <c r="AE64" s="509">
        <v>600</v>
      </c>
      <c r="AF64" s="686">
        <f t="shared" ref="AF64:AF111" si="29">ROUND((AE64*1.25),2)</f>
        <v>750</v>
      </c>
      <c r="AG64" s="508">
        <f t="shared" si="15"/>
        <v>50</v>
      </c>
      <c r="AH64" s="503">
        <f t="shared" si="16"/>
        <v>62.5</v>
      </c>
      <c r="AI64" s="503">
        <f t="shared" si="17"/>
        <v>292.5</v>
      </c>
      <c r="AJ64" s="503">
        <f t="shared" si="18"/>
        <v>3510</v>
      </c>
      <c r="AK64"/>
      <c r="AL64" s="690">
        <f t="shared" si="25"/>
        <v>4.88</v>
      </c>
      <c r="AM64" s="688">
        <v>750</v>
      </c>
      <c r="AN64" s="684">
        <v>62.5</v>
      </c>
      <c r="AO64" s="684">
        <f t="shared" si="2"/>
        <v>305</v>
      </c>
      <c r="AP64" s="684">
        <f t="shared" si="3"/>
        <v>3660</v>
      </c>
      <c r="AR64" s="725">
        <f t="shared" si="19"/>
        <v>5.0599999999999996</v>
      </c>
      <c r="AS64" s="688">
        <v>750</v>
      </c>
      <c r="AT64" s="684">
        <v>62.5</v>
      </c>
      <c r="AU64" s="684">
        <f t="shared" si="20"/>
        <v>316.25</v>
      </c>
      <c r="AV64" s="684">
        <f t="shared" si="21"/>
        <v>3794.9999999999995</v>
      </c>
    </row>
    <row r="65" spans="1:48" ht="15.75" x14ac:dyDescent="0.25">
      <c r="A65" s="504">
        <v>64</v>
      </c>
      <c r="B65" s="505" t="s">
        <v>386</v>
      </c>
      <c r="C65" s="507" t="s">
        <v>384</v>
      </c>
      <c r="D65" s="507">
        <v>300</v>
      </c>
      <c r="E65" s="508">
        <v>3.9039999999999999</v>
      </c>
      <c r="F65" s="509">
        <v>300</v>
      </c>
      <c r="G65" s="508">
        <f t="shared" si="26"/>
        <v>25</v>
      </c>
      <c r="H65" s="508">
        <f t="shared" si="27"/>
        <v>97.6</v>
      </c>
      <c r="I65" s="508">
        <f t="shared" si="28"/>
        <v>1171.2</v>
      </c>
      <c r="J65"/>
      <c r="K65" s="510">
        <f t="shared" si="7"/>
        <v>4.17</v>
      </c>
      <c r="L65" s="509">
        <v>300</v>
      </c>
      <c r="M65" s="508">
        <f t="shared" si="8"/>
        <v>25</v>
      </c>
      <c r="N65" s="508">
        <f t="shared" si="22"/>
        <v>104.25</v>
      </c>
      <c r="O65" s="508">
        <f t="shared" si="9"/>
        <v>1251</v>
      </c>
      <c r="P65"/>
      <c r="Q65" s="503">
        <f t="shared" si="10"/>
        <v>4.68</v>
      </c>
      <c r="R65" s="509">
        <v>300</v>
      </c>
      <c r="S65" s="508">
        <f t="shared" si="11"/>
        <v>25</v>
      </c>
      <c r="T65" s="508">
        <f t="shared" si="23"/>
        <v>117</v>
      </c>
      <c r="U65" s="508">
        <f t="shared" si="12"/>
        <v>1404</v>
      </c>
      <c r="V65" s="1362"/>
      <c r="W65" s="690">
        <v>4.68</v>
      </c>
      <c r="X65" s="690">
        <f t="shared" si="13"/>
        <v>4.88</v>
      </c>
      <c r="Y65" s="509">
        <v>300</v>
      </c>
      <c r="Z65" s="508">
        <f t="shared" si="14"/>
        <v>25</v>
      </c>
      <c r="AA65" s="508">
        <f t="shared" si="0"/>
        <v>122</v>
      </c>
      <c r="AB65" s="508">
        <f t="shared" si="1"/>
        <v>1464</v>
      </c>
      <c r="AC65"/>
      <c r="AD65" s="684">
        <v>4.68</v>
      </c>
      <c r="AE65" s="509">
        <v>300</v>
      </c>
      <c r="AF65" s="686">
        <f t="shared" si="29"/>
        <v>375</v>
      </c>
      <c r="AG65" s="508">
        <f t="shared" si="15"/>
        <v>25</v>
      </c>
      <c r="AH65" s="503">
        <f t="shared" si="16"/>
        <v>31.25</v>
      </c>
      <c r="AI65" s="503">
        <f t="shared" si="17"/>
        <v>146.25</v>
      </c>
      <c r="AJ65" s="503">
        <f t="shared" si="18"/>
        <v>1755</v>
      </c>
      <c r="AK65"/>
      <c r="AL65" s="690">
        <f t="shared" si="25"/>
        <v>4.88</v>
      </c>
      <c r="AM65" s="688">
        <v>375</v>
      </c>
      <c r="AN65" s="684">
        <v>31.25</v>
      </c>
      <c r="AO65" s="684">
        <f t="shared" si="2"/>
        <v>152.5</v>
      </c>
      <c r="AP65" s="684">
        <f t="shared" si="3"/>
        <v>1830</v>
      </c>
      <c r="AR65" s="725">
        <f t="shared" si="19"/>
        <v>5.0599999999999996</v>
      </c>
      <c r="AS65" s="688">
        <v>375</v>
      </c>
      <c r="AT65" s="684">
        <v>31.25</v>
      </c>
      <c r="AU65" s="684">
        <f t="shared" si="20"/>
        <v>158.125</v>
      </c>
      <c r="AV65" s="684">
        <f t="shared" si="21"/>
        <v>1897.4999999999998</v>
      </c>
    </row>
    <row r="66" spans="1:48" ht="15.75" x14ac:dyDescent="0.25">
      <c r="A66" s="504">
        <v>65</v>
      </c>
      <c r="B66" s="505" t="s">
        <v>387</v>
      </c>
      <c r="C66" s="507" t="s">
        <v>384</v>
      </c>
      <c r="D66" s="507">
        <v>200</v>
      </c>
      <c r="E66" s="508">
        <v>6.032</v>
      </c>
      <c r="F66" s="509">
        <v>200</v>
      </c>
      <c r="G66" s="508">
        <f t="shared" si="26"/>
        <v>16.666666666666668</v>
      </c>
      <c r="H66" s="508">
        <f t="shared" si="27"/>
        <v>100.53333333333335</v>
      </c>
      <c r="I66" s="508">
        <f t="shared" si="28"/>
        <v>1206.4000000000001</v>
      </c>
      <c r="J66"/>
      <c r="K66" s="510">
        <f t="shared" si="7"/>
        <v>6.44</v>
      </c>
      <c r="L66" s="509">
        <v>200</v>
      </c>
      <c r="M66" s="508">
        <f t="shared" si="8"/>
        <v>16.666666666666668</v>
      </c>
      <c r="N66" s="508">
        <f t="shared" si="22"/>
        <v>107.33333333333334</v>
      </c>
      <c r="O66" s="508">
        <f t="shared" si="9"/>
        <v>1288</v>
      </c>
      <c r="P66"/>
      <c r="Q66" s="503">
        <f t="shared" si="10"/>
        <v>7.22</v>
      </c>
      <c r="R66" s="509">
        <v>200</v>
      </c>
      <c r="S66" s="508">
        <f t="shared" si="11"/>
        <v>16.666666666666668</v>
      </c>
      <c r="T66" s="508">
        <f t="shared" si="23"/>
        <v>120.33333333333334</v>
      </c>
      <c r="U66" s="508">
        <f t="shared" si="12"/>
        <v>1444</v>
      </c>
      <c r="V66" s="1362"/>
      <c r="W66" s="690">
        <v>7.22</v>
      </c>
      <c r="X66" s="690">
        <f t="shared" si="13"/>
        <v>7.52</v>
      </c>
      <c r="Y66" s="509">
        <v>200</v>
      </c>
      <c r="Z66" s="508">
        <f t="shared" si="14"/>
        <v>16.666666666666668</v>
      </c>
      <c r="AA66" s="508">
        <f t="shared" ref="AA66:AA129" si="30">SUM(X66*Z66)</f>
        <v>125.33333333333333</v>
      </c>
      <c r="AB66" s="508">
        <f t="shared" ref="AB66:AB129" si="31">SUM(X66*Y66)</f>
        <v>1504</v>
      </c>
      <c r="AC66"/>
      <c r="AD66" s="684">
        <v>7.22</v>
      </c>
      <c r="AE66" s="509">
        <v>200</v>
      </c>
      <c r="AF66" s="686">
        <f t="shared" si="29"/>
        <v>250</v>
      </c>
      <c r="AG66" s="508">
        <f t="shared" si="15"/>
        <v>16.666666666666668</v>
      </c>
      <c r="AH66" s="503">
        <f t="shared" si="16"/>
        <v>20.833333333333332</v>
      </c>
      <c r="AI66" s="503">
        <f t="shared" si="17"/>
        <v>150.41666666666666</v>
      </c>
      <c r="AJ66" s="503">
        <f t="shared" si="18"/>
        <v>1805</v>
      </c>
      <c r="AK66"/>
      <c r="AL66" s="690">
        <f t="shared" si="25"/>
        <v>7.52</v>
      </c>
      <c r="AM66" s="688">
        <v>250</v>
      </c>
      <c r="AN66" s="684">
        <v>20.833333333333332</v>
      </c>
      <c r="AO66" s="684">
        <f t="shared" ref="AO66:AO129" si="32">AN66*AL66</f>
        <v>156.66666666666666</v>
      </c>
      <c r="AP66" s="684">
        <f t="shared" ref="AP66:AP129" si="33">AM66*AL66</f>
        <v>1880</v>
      </c>
      <c r="AR66" s="725">
        <f t="shared" si="19"/>
        <v>7.8</v>
      </c>
      <c r="AS66" s="688">
        <v>250</v>
      </c>
      <c r="AT66" s="684">
        <v>20.833333333333332</v>
      </c>
      <c r="AU66" s="684">
        <f t="shared" ref="AU66:AU129" si="34">AT66*AR66</f>
        <v>162.5</v>
      </c>
      <c r="AV66" s="684">
        <f t="shared" ref="AV66:AV129" si="35">AS66*AR66</f>
        <v>1950</v>
      </c>
    </row>
    <row r="67" spans="1:48" ht="15.75" x14ac:dyDescent="0.25">
      <c r="A67" s="504">
        <v>66</v>
      </c>
      <c r="B67" s="505" t="s">
        <v>388</v>
      </c>
      <c r="C67" s="507" t="s">
        <v>384</v>
      </c>
      <c r="D67" s="507">
        <v>300</v>
      </c>
      <c r="E67" s="508">
        <v>6.032</v>
      </c>
      <c r="F67" s="509">
        <v>300</v>
      </c>
      <c r="G67" s="508">
        <f t="shared" si="26"/>
        <v>25</v>
      </c>
      <c r="H67" s="508">
        <f t="shared" si="27"/>
        <v>150.80000000000001</v>
      </c>
      <c r="I67" s="508">
        <f t="shared" si="28"/>
        <v>1809.6</v>
      </c>
      <c r="J67"/>
      <c r="K67" s="510">
        <f t="shared" ref="K67:K130" si="36">ROUND((E67*1.0676),2)</f>
        <v>6.44</v>
      </c>
      <c r="L67" s="509">
        <v>300</v>
      </c>
      <c r="M67" s="508">
        <f t="shared" ref="M67:M130" si="37">SUM(L67/12)</f>
        <v>25</v>
      </c>
      <c r="N67" s="508">
        <f t="shared" ref="N67:N130" si="38">SUM(K67*M67)</f>
        <v>161</v>
      </c>
      <c r="O67" s="508">
        <f t="shared" ref="O67:O130" si="39">SUM(K67*L67)</f>
        <v>1932.0000000000002</v>
      </c>
      <c r="P67"/>
      <c r="Q67" s="503">
        <f t="shared" ref="Q67:Q130" si="40">ROUND((K67*1.1213),2)</f>
        <v>7.22</v>
      </c>
      <c r="R67" s="509">
        <v>300</v>
      </c>
      <c r="S67" s="508">
        <f t="shared" ref="S67:S130" si="41">SUM(R67/12)</f>
        <v>25</v>
      </c>
      <c r="T67" s="508">
        <f t="shared" ref="T67:T130" si="42">SUM(Q67*S67)</f>
        <v>180.5</v>
      </c>
      <c r="U67" s="508">
        <f t="shared" ref="U67:U130" si="43">SUM(Q67*R67)</f>
        <v>2166</v>
      </c>
      <c r="V67" s="1362"/>
      <c r="W67" s="690">
        <v>7.22</v>
      </c>
      <c r="X67" s="690">
        <f t="shared" ref="X67:X130" si="44">ROUND((W67*1.0418),2)</f>
        <v>7.52</v>
      </c>
      <c r="Y67" s="509">
        <v>300</v>
      </c>
      <c r="Z67" s="508">
        <f t="shared" ref="Z67:Z130" si="45">SUM(Y67/12)</f>
        <v>25</v>
      </c>
      <c r="AA67" s="508">
        <f t="shared" si="30"/>
        <v>188</v>
      </c>
      <c r="AB67" s="508">
        <f t="shared" si="31"/>
        <v>2256</v>
      </c>
      <c r="AC67"/>
      <c r="AD67" s="684">
        <v>7.22</v>
      </c>
      <c r="AE67" s="509">
        <v>300</v>
      </c>
      <c r="AF67" s="686">
        <f t="shared" si="29"/>
        <v>375</v>
      </c>
      <c r="AG67" s="508">
        <f t="shared" ref="AG67:AG130" si="46">SUM(AE67/12)</f>
        <v>25</v>
      </c>
      <c r="AH67" s="503">
        <f t="shared" ref="AH67:AH130" si="47">AF67/12</f>
        <v>31.25</v>
      </c>
      <c r="AI67" s="503">
        <f t="shared" ref="AI67:AI130" si="48">AH67*AD67</f>
        <v>225.625</v>
      </c>
      <c r="AJ67" s="503">
        <f t="shared" ref="AJ67:AJ130" si="49">AF67*AD67</f>
        <v>2707.5</v>
      </c>
      <c r="AK67"/>
      <c r="AL67" s="690">
        <f t="shared" si="25"/>
        <v>7.52</v>
      </c>
      <c r="AM67" s="688">
        <v>375</v>
      </c>
      <c r="AN67" s="684">
        <v>31.25</v>
      </c>
      <c r="AO67" s="684">
        <f t="shared" si="32"/>
        <v>235</v>
      </c>
      <c r="AP67" s="684">
        <f t="shared" si="33"/>
        <v>2820</v>
      </c>
      <c r="AR67" s="725">
        <f t="shared" ref="AR67:AR130" si="50">ROUND((AL67*1.0369),2)</f>
        <v>7.8</v>
      </c>
      <c r="AS67" s="688">
        <v>375</v>
      </c>
      <c r="AT67" s="684">
        <v>31.25</v>
      </c>
      <c r="AU67" s="684">
        <f t="shared" si="34"/>
        <v>243.75</v>
      </c>
      <c r="AV67" s="684">
        <f t="shared" si="35"/>
        <v>2925</v>
      </c>
    </row>
    <row r="68" spans="1:48" ht="15.75" x14ac:dyDescent="0.25">
      <c r="A68" s="504">
        <v>67</v>
      </c>
      <c r="B68" s="505" t="s">
        <v>389</v>
      </c>
      <c r="C68" s="507" t="s">
        <v>384</v>
      </c>
      <c r="D68" s="507">
        <v>200</v>
      </c>
      <c r="E68" s="508">
        <v>6.032</v>
      </c>
      <c r="F68" s="509">
        <v>200</v>
      </c>
      <c r="G68" s="508">
        <f t="shared" si="26"/>
        <v>16.666666666666668</v>
      </c>
      <c r="H68" s="508">
        <f t="shared" si="27"/>
        <v>100.53333333333335</v>
      </c>
      <c r="I68" s="508">
        <f t="shared" si="28"/>
        <v>1206.4000000000001</v>
      </c>
      <c r="J68"/>
      <c r="K68" s="510">
        <f t="shared" si="36"/>
        <v>6.44</v>
      </c>
      <c r="L68" s="509">
        <v>200</v>
      </c>
      <c r="M68" s="508">
        <f t="shared" si="37"/>
        <v>16.666666666666668</v>
      </c>
      <c r="N68" s="508">
        <f t="shared" si="38"/>
        <v>107.33333333333334</v>
      </c>
      <c r="O68" s="508">
        <f t="shared" si="39"/>
        <v>1288</v>
      </c>
      <c r="P68"/>
      <c r="Q68" s="503">
        <f t="shared" si="40"/>
        <v>7.22</v>
      </c>
      <c r="R68" s="509">
        <v>200</v>
      </c>
      <c r="S68" s="508">
        <f t="shared" si="41"/>
        <v>16.666666666666668</v>
      </c>
      <c r="T68" s="508">
        <f t="shared" si="42"/>
        <v>120.33333333333334</v>
      </c>
      <c r="U68" s="508">
        <f t="shared" si="43"/>
        <v>1444</v>
      </c>
      <c r="V68" s="1362"/>
      <c r="W68" s="690">
        <v>7.22</v>
      </c>
      <c r="X68" s="690">
        <f t="shared" si="44"/>
        <v>7.52</v>
      </c>
      <c r="Y68" s="509">
        <v>200</v>
      </c>
      <c r="Z68" s="508">
        <f t="shared" si="45"/>
        <v>16.666666666666668</v>
      </c>
      <c r="AA68" s="508">
        <f t="shared" si="30"/>
        <v>125.33333333333333</v>
      </c>
      <c r="AB68" s="508">
        <f t="shared" si="31"/>
        <v>1504</v>
      </c>
      <c r="AC68"/>
      <c r="AD68" s="684">
        <v>7.22</v>
      </c>
      <c r="AE68" s="509">
        <v>200</v>
      </c>
      <c r="AF68" s="686">
        <f t="shared" si="29"/>
        <v>250</v>
      </c>
      <c r="AG68" s="508">
        <f t="shared" si="46"/>
        <v>16.666666666666668</v>
      </c>
      <c r="AH68" s="503">
        <f t="shared" si="47"/>
        <v>20.833333333333332</v>
      </c>
      <c r="AI68" s="503">
        <f t="shared" si="48"/>
        <v>150.41666666666666</v>
      </c>
      <c r="AJ68" s="503">
        <f t="shared" si="49"/>
        <v>1805</v>
      </c>
      <c r="AK68"/>
      <c r="AL68" s="690">
        <f t="shared" ref="AL68:AL131" si="51">ROUND((AD68*1.0418),2)</f>
        <v>7.52</v>
      </c>
      <c r="AM68" s="688">
        <v>250</v>
      </c>
      <c r="AN68" s="684">
        <v>20.833333333333332</v>
      </c>
      <c r="AO68" s="684">
        <f t="shared" si="32"/>
        <v>156.66666666666666</v>
      </c>
      <c r="AP68" s="684">
        <f t="shared" si="33"/>
        <v>1880</v>
      </c>
      <c r="AR68" s="725">
        <f t="shared" si="50"/>
        <v>7.8</v>
      </c>
      <c r="AS68" s="688">
        <v>250</v>
      </c>
      <c r="AT68" s="684">
        <v>20.833333333333332</v>
      </c>
      <c r="AU68" s="684">
        <f t="shared" si="34"/>
        <v>162.5</v>
      </c>
      <c r="AV68" s="684">
        <f t="shared" si="35"/>
        <v>1950</v>
      </c>
    </row>
    <row r="69" spans="1:48" ht="15.75" x14ac:dyDescent="0.25">
      <c r="A69" s="504">
        <v>68</v>
      </c>
      <c r="B69" s="505" t="s">
        <v>390</v>
      </c>
      <c r="C69" s="507" t="s">
        <v>384</v>
      </c>
      <c r="D69" s="507">
        <v>30</v>
      </c>
      <c r="E69" s="508">
        <v>5.9850000000000003</v>
      </c>
      <c r="F69" s="509">
        <v>30</v>
      </c>
      <c r="G69" s="508">
        <f t="shared" si="26"/>
        <v>2.5</v>
      </c>
      <c r="H69" s="508">
        <f t="shared" si="27"/>
        <v>14.9625</v>
      </c>
      <c r="I69" s="508">
        <f t="shared" si="28"/>
        <v>179.55</v>
      </c>
      <c r="J69"/>
      <c r="K69" s="510">
        <f t="shared" si="36"/>
        <v>6.39</v>
      </c>
      <c r="L69" s="509">
        <v>30</v>
      </c>
      <c r="M69" s="508">
        <f t="shared" si="37"/>
        <v>2.5</v>
      </c>
      <c r="N69" s="508">
        <f t="shared" si="38"/>
        <v>15.975</v>
      </c>
      <c r="O69" s="508">
        <f t="shared" si="39"/>
        <v>191.7</v>
      </c>
      <c r="P69"/>
      <c r="Q69" s="503">
        <f t="shared" si="40"/>
        <v>7.17</v>
      </c>
      <c r="R69" s="509">
        <v>30</v>
      </c>
      <c r="S69" s="508">
        <f t="shared" si="41"/>
        <v>2.5</v>
      </c>
      <c r="T69" s="508">
        <f t="shared" si="42"/>
        <v>17.925000000000001</v>
      </c>
      <c r="U69" s="508">
        <f t="shared" si="43"/>
        <v>215.1</v>
      </c>
      <c r="V69" s="1362"/>
      <c r="W69" s="690">
        <v>7.17</v>
      </c>
      <c r="X69" s="690">
        <f t="shared" si="44"/>
        <v>7.47</v>
      </c>
      <c r="Y69" s="509">
        <v>30</v>
      </c>
      <c r="Z69" s="508">
        <f t="shared" si="45"/>
        <v>2.5</v>
      </c>
      <c r="AA69" s="508">
        <f t="shared" si="30"/>
        <v>18.675000000000001</v>
      </c>
      <c r="AB69" s="508">
        <f t="shared" si="31"/>
        <v>224.1</v>
      </c>
      <c r="AC69"/>
      <c r="AD69" s="684">
        <v>7.17</v>
      </c>
      <c r="AE69" s="509">
        <v>30</v>
      </c>
      <c r="AF69" s="686">
        <f t="shared" si="29"/>
        <v>37.5</v>
      </c>
      <c r="AG69" s="508">
        <f t="shared" si="46"/>
        <v>2.5</v>
      </c>
      <c r="AH69" s="503">
        <f t="shared" si="47"/>
        <v>3.125</v>
      </c>
      <c r="AI69" s="503">
        <f t="shared" si="48"/>
        <v>22.40625</v>
      </c>
      <c r="AJ69" s="503">
        <f t="shared" si="49"/>
        <v>268.875</v>
      </c>
      <c r="AK69"/>
      <c r="AL69" s="690">
        <f t="shared" si="51"/>
        <v>7.47</v>
      </c>
      <c r="AM69" s="688">
        <v>37.5</v>
      </c>
      <c r="AN69" s="684">
        <v>3.125</v>
      </c>
      <c r="AO69" s="684">
        <f t="shared" si="32"/>
        <v>23.34375</v>
      </c>
      <c r="AP69" s="684">
        <f t="shared" si="33"/>
        <v>280.125</v>
      </c>
      <c r="AR69" s="725">
        <f t="shared" si="50"/>
        <v>7.75</v>
      </c>
      <c r="AS69" s="688">
        <v>37.5</v>
      </c>
      <c r="AT69" s="684">
        <v>3.125</v>
      </c>
      <c r="AU69" s="684">
        <f t="shared" si="34"/>
        <v>24.21875</v>
      </c>
      <c r="AV69" s="684">
        <f t="shared" si="35"/>
        <v>290.625</v>
      </c>
    </row>
    <row r="70" spans="1:48" ht="15.75" x14ac:dyDescent="0.25">
      <c r="A70" s="504">
        <v>69</v>
      </c>
      <c r="B70" s="505" t="s">
        <v>391</v>
      </c>
      <c r="C70" s="507" t="s">
        <v>384</v>
      </c>
      <c r="D70" s="507">
        <v>60</v>
      </c>
      <c r="E70" s="508">
        <v>5.9850000000000003</v>
      </c>
      <c r="F70" s="509">
        <v>60</v>
      </c>
      <c r="G70" s="508">
        <f t="shared" si="26"/>
        <v>5</v>
      </c>
      <c r="H70" s="508">
        <f t="shared" si="27"/>
        <v>29.925000000000001</v>
      </c>
      <c r="I70" s="508">
        <f t="shared" si="28"/>
        <v>359.1</v>
      </c>
      <c r="J70"/>
      <c r="K70" s="510">
        <f t="shared" si="36"/>
        <v>6.39</v>
      </c>
      <c r="L70" s="509">
        <v>60</v>
      </c>
      <c r="M70" s="508">
        <f t="shared" si="37"/>
        <v>5</v>
      </c>
      <c r="N70" s="508">
        <f t="shared" si="38"/>
        <v>31.95</v>
      </c>
      <c r="O70" s="508">
        <f t="shared" si="39"/>
        <v>383.4</v>
      </c>
      <c r="P70"/>
      <c r="Q70" s="503">
        <f t="shared" si="40"/>
        <v>7.17</v>
      </c>
      <c r="R70" s="509">
        <v>60</v>
      </c>
      <c r="S70" s="508">
        <f t="shared" si="41"/>
        <v>5</v>
      </c>
      <c r="T70" s="508">
        <f t="shared" si="42"/>
        <v>35.85</v>
      </c>
      <c r="U70" s="508">
        <f t="shared" si="43"/>
        <v>430.2</v>
      </c>
      <c r="V70" s="1362"/>
      <c r="W70" s="690">
        <v>7.17</v>
      </c>
      <c r="X70" s="690">
        <f t="shared" si="44"/>
        <v>7.47</v>
      </c>
      <c r="Y70" s="509">
        <v>60</v>
      </c>
      <c r="Z70" s="508">
        <f t="shared" si="45"/>
        <v>5</v>
      </c>
      <c r="AA70" s="508">
        <f t="shared" si="30"/>
        <v>37.35</v>
      </c>
      <c r="AB70" s="508">
        <f t="shared" si="31"/>
        <v>448.2</v>
      </c>
      <c r="AC70"/>
      <c r="AD70" s="684">
        <v>7.17</v>
      </c>
      <c r="AE70" s="509">
        <v>60</v>
      </c>
      <c r="AF70" s="686">
        <f t="shared" si="29"/>
        <v>75</v>
      </c>
      <c r="AG70" s="508">
        <f t="shared" si="46"/>
        <v>5</v>
      </c>
      <c r="AH70" s="503">
        <f t="shared" si="47"/>
        <v>6.25</v>
      </c>
      <c r="AI70" s="503">
        <f t="shared" si="48"/>
        <v>44.8125</v>
      </c>
      <c r="AJ70" s="503">
        <f t="shared" si="49"/>
        <v>537.75</v>
      </c>
      <c r="AK70"/>
      <c r="AL70" s="690">
        <f t="shared" si="51"/>
        <v>7.47</v>
      </c>
      <c r="AM70" s="688">
        <v>75</v>
      </c>
      <c r="AN70" s="684">
        <v>6.25</v>
      </c>
      <c r="AO70" s="684">
        <f t="shared" si="32"/>
        <v>46.6875</v>
      </c>
      <c r="AP70" s="684">
        <f t="shared" si="33"/>
        <v>560.25</v>
      </c>
      <c r="AR70" s="725">
        <f t="shared" si="50"/>
        <v>7.75</v>
      </c>
      <c r="AS70" s="688">
        <v>75</v>
      </c>
      <c r="AT70" s="684">
        <v>6.25</v>
      </c>
      <c r="AU70" s="684">
        <f t="shared" si="34"/>
        <v>48.4375</v>
      </c>
      <c r="AV70" s="684">
        <f t="shared" si="35"/>
        <v>581.25</v>
      </c>
    </row>
    <row r="71" spans="1:48" ht="15.75" x14ac:dyDescent="0.25">
      <c r="A71" s="504">
        <v>70</v>
      </c>
      <c r="B71" s="505" t="s">
        <v>392</v>
      </c>
      <c r="C71" s="507" t="s">
        <v>384</v>
      </c>
      <c r="D71" s="507">
        <v>30</v>
      </c>
      <c r="E71" s="508">
        <v>5.9850000000000003</v>
      </c>
      <c r="F71" s="509">
        <v>30</v>
      </c>
      <c r="G71" s="508">
        <f t="shared" si="26"/>
        <v>2.5</v>
      </c>
      <c r="H71" s="508">
        <f t="shared" si="27"/>
        <v>14.9625</v>
      </c>
      <c r="I71" s="508">
        <f t="shared" si="28"/>
        <v>179.55</v>
      </c>
      <c r="J71"/>
      <c r="K71" s="510">
        <f t="shared" si="36"/>
        <v>6.39</v>
      </c>
      <c r="L71" s="509">
        <v>30</v>
      </c>
      <c r="M71" s="508">
        <f t="shared" si="37"/>
        <v>2.5</v>
      </c>
      <c r="N71" s="508">
        <f t="shared" si="38"/>
        <v>15.975</v>
      </c>
      <c r="O71" s="508">
        <f t="shared" si="39"/>
        <v>191.7</v>
      </c>
      <c r="P71"/>
      <c r="Q71" s="503">
        <f t="shared" si="40"/>
        <v>7.17</v>
      </c>
      <c r="R71" s="509">
        <v>30</v>
      </c>
      <c r="S71" s="508">
        <f t="shared" si="41"/>
        <v>2.5</v>
      </c>
      <c r="T71" s="508">
        <f t="shared" si="42"/>
        <v>17.925000000000001</v>
      </c>
      <c r="U71" s="508">
        <f t="shared" si="43"/>
        <v>215.1</v>
      </c>
      <c r="V71" s="1362"/>
      <c r="W71" s="690">
        <v>7.17</v>
      </c>
      <c r="X71" s="690">
        <f t="shared" si="44"/>
        <v>7.47</v>
      </c>
      <c r="Y71" s="509">
        <v>30</v>
      </c>
      <c r="Z71" s="508">
        <f t="shared" si="45"/>
        <v>2.5</v>
      </c>
      <c r="AA71" s="508">
        <f t="shared" si="30"/>
        <v>18.675000000000001</v>
      </c>
      <c r="AB71" s="508">
        <f t="shared" si="31"/>
        <v>224.1</v>
      </c>
      <c r="AC71"/>
      <c r="AD71" s="684">
        <v>7.17</v>
      </c>
      <c r="AE71" s="509">
        <v>30</v>
      </c>
      <c r="AF71" s="686">
        <f t="shared" si="29"/>
        <v>37.5</v>
      </c>
      <c r="AG71" s="508">
        <f t="shared" si="46"/>
        <v>2.5</v>
      </c>
      <c r="AH71" s="503">
        <f t="shared" si="47"/>
        <v>3.125</v>
      </c>
      <c r="AI71" s="503">
        <f t="shared" si="48"/>
        <v>22.40625</v>
      </c>
      <c r="AJ71" s="503">
        <f t="shared" si="49"/>
        <v>268.875</v>
      </c>
      <c r="AK71"/>
      <c r="AL71" s="690">
        <f t="shared" si="51"/>
        <v>7.47</v>
      </c>
      <c r="AM71" s="688">
        <v>37.5</v>
      </c>
      <c r="AN71" s="684">
        <v>3.125</v>
      </c>
      <c r="AO71" s="684">
        <f t="shared" si="32"/>
        <v>23.34375</v>
      </c>
      <c r="AP71" s="684">
        <f t="shared" si="33"/>
        <v>280.125</v>
      </c>
      <c r="AR71" s="725">
        <f t="shared" si="50"/>
        <v>7.75</v>
      </c>
      <c r="AS71" s="688">
        <v>37.5</v>
      </c>
      <c r="AT71" s="684">
        <v>3.125</v>
      </c>
      <c r="AU71" s="684">
        <f t="shared" si="34"/>
        <v>24.21875</v>
      </c>
      <c r="AV71" s="684">
        <f t="shared" si="35"/>
        <v>290.625</v>
      </c>
    </row>
    <row r="72" spans="1:48" ht="15.75" x14ac:dyDescent="0.25">
      <c r="A72" s="504">
        <v>71</v>
      </c>
      <c r="B72" s="505" t="s">
        <v>393</v>
      </c>
      <c r="C72" s="507" t="s">
        <v>384</v>
      </c>
      <c r="D72" s="507">
        <v>20</v>
      </c>
      <c r="E72" s="508">
        <v>1.6889999999999996</v>
      </c>
      <c r="F72" s="509">
        <v>20</v>
      </c>
      <c r="G72" s="508">
        <f t="shared" si="26"/>
        <v>1.6666666666666667</v>
      </c>
      <c r="H72" s="508">
        <f t="shared" si="27"/>
        <v>2.8149999999999995</v>
      </c>
      <c r="I72" s="508">
        <f t="shared" si="28"/>
        <v>33.779999999999994</v>
      </c>
      <c r="J72"/>
      <c r="K72" s="510">
        <f t="shared" si="36"/>
        <v>1.8</v>
      </c>
      <c r="L72" s="509">
        <v>20</v>
      </c>
      <c r="M72" s="508">
        <f t="shared" si="37"/>
        <v>1.6666666666666667</v>
      </c>
      <c r="N72" s="508">
        <f t="shared" si="38"/>
        <v>3</v>
      </c>
      <c r="O72" s="508">
        <f t="shared" si="39"/>
        <v>36</v>
      </c>
      <c r="P72"/>
      <c r="Q72" s="503">
        <f t="shared" si="40"/>
        <v>2.02</v>
      </c>
      <c r="R72" s="509">
        <v>20</v>
      </c>
      <c r="S72" s="508">
        <f t="shared" si="41"/>
        <v>1.6666666666666667</v>
      </c>
      <c r="T72" s="508">
        <f t="shared" si="42"/>
        <v>3.3666666666666667</v>
      </c>
      <c r="U72" s="508">
        <f t="shared" si="43"/>
        <v>40.4</v>
      </c>
      <c r="V72" s="1362"/>
      <c r="W72" s="690">
        <v>2.02</v>
      </c>
      <c r="X72" s="690">
        <f t="shared" si="44"/>
        <v>2.1</v>
      </c>
      <c r="Y72" s="509">
        <v>20</v>
      </c>
      <c r="Z72" s="508">
        <f t="shared" si="45"/>
        <v>1.6666666666666667</v>
      </c>
      <c r="AA72" s="508">
        <f t="shared" si="30"/>
        <v>3.5000000000000004</v>
      </c>
      <c r="AB72" s="508">
        <f t="shared" si="31"/>
        <v>42</v>
      </c>
      <c r="AC72"/>
      <c r="AD72" s="684">
        <v>2.02</v>
      </c>
      <c r="AE72" s="509">
        <v>20</v>
      </c>
      <c r="AF72" s="686">
        <f t="shared" si="29"/>
        <v>25</v>
      </c>
      <c r="AG72" s="508">
        <f t="shared" si="46"/>
        <v>1.6666666666666667</v>
      </c>
      <c r="AH72" s="503">
        <f t="shared" si="47"/>
        <v>2.0833333333333335</v>
      </c>
      <c r="AI72" s="503">
        <f t="shared" si="48"/>
        <v>4.2083333333333339</v>
      </c>
      <c r="AJ72" s="503">
        <f t="shared" si="49"/>
        <v>50.5</v>
      </c>
      <c r="AK72"/>
      <c r="AL72" s="690">
        <f t="shared" si="51"/>
        <v>2.1</v>
      </c>
      <c r="AM72" s="688">
        <v>25</v>
      </c>
      <c r="AN72" s="684">
        <v>2.0833333333333335</v>
      </c>
      <c r="AO72" s="684">
        <f t="shared" si="32"/>
        <v>4.3750000000000009</v>
      </c>
      <c r="AP72" s="684">
        <f t="shared" si="33"/>
        <v>52.5</v>
      </c>
      <c r="AR72" s="725">
        <f t="shared" si="50"/>
        <v>2.1800000000000002</v>
      </c>
      <c r="AS72" s="688">
        <v>25</v>
      </c>
      <c r="AT72" s="684">
        <v>2.0833333333333335</v>
      </c>
      <c r="AU72" s="684">
        <f t="shared" si="34"/>
        <v>4.541666666666667</v>
      </c>
      <c r="AV72" s="684">
        <f t="shared" si="35"/>
        <v>54.500000000000007</v>
      </c>
    </row>
    <row r="73" spans="1:48" ht="15.75" x14ac:dyDescent="0.25">
      <c r="A73" s="504">
        <v>72</v>
      </c>
      <c r="B73" s="505" t="s">
        <v>394</v>
      </c>
      <c r="C73" s="507" t="s">
        <v>384</v>
      </c>
      <c r="D73" s="507">
        <v>60</v>
      </c>
      <c r="E73" s="508">
        <v>1.6889999999999996</v>
      </c>
      <c r="F73" s="509">
        <v>60</v>
      </c>
      <c r="G73" s="508">
        <f t="shared" si="26"/>
        <v>5</v>
      </c>
      <c r="H73" s="508">
        <f t="shared" si="27"/>
        <v>8.4449999999999985</v>
      </c>
      <c r="I73" s="508">
        <f t="shared" si="28"/>
        <v>101.33999999999997</v>
      </c>
      <c r="J73"/>
      <c r="K73" s="510">
        <f t="shared" si="36"/>
        <v>1.8</v>
      </c>
      <c r="L73" s="509">
        <v>60</v>
      </c>
      <c r="M73" s="508">
        <f t="shared" si="37"/>
        <v>5</v>
      </c>
      <c r="N73" s="508">
        <f t="shared" si="38"/>
        <v>9</v>
      </c>
      <c r="O73" s="508">
        <f t="shared" si="39"/>
        <v>108</v>
      </c>
      <c r="P73"/>
      <c r="Q73" s="503">
        <f t="shared" si="40"/>
        <v>2.02</v>
      </c>
      <c r="R73" s="509">
        <v>60</v>
      </c>
      <c r="S73" s="508">
        <f t="shared" si="41"/>
        <v>5</v>
      </c>
      <c r="T73" s="508">
        <f t="shared" si="42"/>
        <v>10.1</v>
      </c>
      <c r="U73" s="508">
        <f t="shared" si="43"/>
        <v>121.2</v>
      </c>
      <c r="V73" s="1362"/>
      <c r="W73" s="690">
        <v>2.02</v>
      </c>
      <c r="X73" s="690">
        <f t="shared" si="44"/>
        <v>2.1</v>
      </c>
      <c r="Y73" s="509">
        <v>60</v>
      </c>
      <c r="Z73" s="508">
        <f t="shared" si="45"/>
        <v>5</v>
      </c>
      <c r="AA73" s="508">
        <f t="shared" si="30"/>
        <v>10.5</v>
      </c>
      <c r="AB73" s="508">
        <f t="shared" si="31"/>
        <v>126</v>
      </c>
      <c r="AC73"/>
      <c r="AD73" s="684">
        <v>2.02</v>
      </c>
      <c r="AE73" s="509">
        <v>60</v>
      </c>
      <c r="AF73" s="686">
        <f t="shared" si="29"/>
        <v>75</v>
      </c>
      <c r="AG73" s="508">
        <f t="shared" si="46"/>
        <v>5</v>
      </c>
      <c r="AH73" s="503">
        <f t="shared" si="47"/>
        <v>6.25</v>
      </c>
      <c r="AI73" s="503">
        <f t="shared" si="48"/>
        <v>12.625</v>
      </c>
      <c r="AJ73" s="503">
        <f t="shared" si="49"/>
        <v>151.5</v>
      </c>
      <c r="AK73"/>
      <c r="AL73" s="690">
        <f t="shared" si="51"/>
        <v>2.1</v>
      </c>
      <c r="AM73" s="688">
        <v>75</v>
      </c>
      <c r="AN73" s="684">
        <v>6.25</v>
      </c>
      <c r="AO73" s="684">
        <f t="shared" si="32"/>
        <v>13.125</v>
      </c>
      <c r="AP73" s="684">
        <f t="shared" si="33"/>
        <v>157.5</v>
      </c>
      <c r="AR73" s="725">
        <f t="shared" si="50"/>
        <v>2.1800000000000002</v>
      </c>
      <c r="AS73" s="688">
        <v>75</v>
      </c>
      <c r="AT73" s="684">
        <v>6.25</v>
      </c>
      <c r="AU73" s="684">
        <f t="shared" si="34"/>
        <v>13.625000000000002</v>
      </c>
      <c r="AV73" s="684">
        <f t="shared" si="35"/>
        <v>163.5</v>
      </c>
    </row>
    <row r="74" spans="1:48" ht="15.75" x14ac:dyDescent="0.25">
      <c r="A74" s="504">
        <v>73</v>
      </c>
      <c r="B74" s="505" t="s">
        <v>395</v>
      </c>
      <c r="C74" s="507" t="s">
        <v>384</v>
      </c>
      <c r="D74" s="507">
        <v>60</v>
      </c>
      <c r="E74" s="508">
        <v>1.6889999999999996</v>
      </c>
      <c r="F74" s="509">
        <v>60</v>
      </c>
      <c r="G74" s="508">
        <f t="shared" si="26"/>
        <v>5</v>
      </c>
      <c r="H74" s="508">
        <f t="shared" si="27"/>
        <v>8.4449999999999985</v>
      </c>
      <c r="I74" s="508">
        <f t="shared" si="28"/>
        <v>101.33999999999997</v>
      </c>
      <c r="J74"/>
      <c r="K74" s="510">
        <f t="shared" si="36"/>
        <v>1.8</v>
      </c>
      <c r="L74" s="509">
        <v>60</v>
      </c>
      <c r="M74" s="508">
        <f t="shared" si="37"/>
        <v>5</v>
      </c>
      <c r="N74" s="508">
        <f t="shared" si="38"/>
        <v>9</v>
      </c>
      <c r="O74" s="508">
        <f t="shared" si="39"/>
        <v>108</v>
      </c>
      <c r="P74"/>
      <c r="Q74" s="503">
        <f t="shared" si="40"/>
        <v>2.02</v>
      </c>
      <c r="R74" s="509">
        <v>60</v>
      </c>
      <c r="S74" s="508">
        <f t="shared" si="41"/>
        <v>5</v>
      </c>
      <c r="T74" s="508">
        <f t="shared" si="42"/>
        <v>10.1</v>
      </c>
      <c r="U74" s="508">
        <f t="shared" si="43"/>
        <v>121.2</v>
      </c>
      <c r="V74" s="1362"/>
      <c r="W74" s="690">
        <v>2.02</v>
      </c>
      <c r="X74" s="690">
        <f t="shared" si="44"/>
        <v>2.1</v>
      </c>
      <c r="Y74" s="509">
        <v>60</v>
      </c>
      <c r="Z74" s="508">
        <f t="shared" si="45"/>
        <v>5</v>
      </c>
      <c r="AA74" s="508">
        <f t="shared" si="30"/>
        <v>10.5</v>
      </c>
      <c r="AB74" s="508">
        <f t="shared" si="31"/>
        <v>126</v>
      </c>
      <c r="AC74"/>
      <c r="AD74" s="684">
        <v>2.02</v>
      </c>
      <c r="AE74" s="509">
        <v>60</v>
      </c>
      <c r="AF74" s="686">
        <f t="shared" si="29"/>
        <v>75</v>
      </c>
      <c r="AG74" s="508">
        <f t="shared" si="46"/>
        <v>5</v>
      </c>
      <c r="AH74" s="503">
        <f t="shared" si="47"/>
        <v>6.25</v>
      </c>
      <c r="AI74" s="503">
        <f t="shared" si="48"/>
        <v>12.625</v>
      </c>
      <c r="AJ74" s="503">
        <f t="shared" si="49"/>
        <v>151.5</v>
      </c>
      <c r="AK74"/>
      <c r="AL74" s="690">
        <f t="shared" si="51"/>
        <v>2.1</v>
      </c>
      <c r="AM74" s="688">
        <v>75</v>
      </c>
      <c r="AN74" s="684">
        <v>6.25</v>
      </c>
      <c r="AO74" s="684">
        <f t="shared" si="32"/>
        <v>13.125</v>
      </c>
      <c r="AP74" s="684">
        <f t="shared" si="33"/>
        <v>157.5</v>
      </c>
      <c r="AR74" s="725">
        <f t="shared" si="50"/>
        <v>2.1800000000000002</v>
      </c>
      <c r="AS74" s="688">
        <v>75</v>
      </c>
      <c r="AT74" s="684">
        <v>6.25</v>
      </c>
      <c r="AU74" s="684">
        <f t="shared" si="34"/>
        <v>13.625000000000002</v>
      </c>
      <c r="AV74" s="684">
        <f t="shared" si="35"/>
        <v>163.5</v>
      </c>
    </row>
    <row r="75" spans="1:48" ht="15.75" x14ac:dyDescent="0.25">
      <c r="A75" s="504">
        <v>74</v>
      </c>
      <c r="B75" s="505" t="s">
        <v>396</v>
      </c>
      <c r="C75" s="507" t="s">
        <v>384</v>
      </c>
      <c r="D75" s="507">
        <v>800</v>
      </c>
      <c r="E75" s="508">
        <v>4.5759999999999996</v>
      </c>
      <c r="F75" s="509">
        <v>800</v>
      </c>
      <c r="G75" s="508">
        <f t="shared" si="26"/>
        <v>66.666666666666671</v>
      </c>
      <c r="H75" s="508">
        <f t="shared" si="27"/>
        <v>305.06666666666666</v>
      </c>
      <c r="I75" s="508">
        <f t="shared" si="28"/>
        <v>3660.7999999999997</v>
      </c>
      <c r="J75"/>
      <c r="K75" s="510">
        <f t="shared" si="36"/>
        <v>4.8899999999999997</v>
      </c>
      <c r="L75" s="509">
        <v>800</v>
      </c>
      <c r="M75" s="508">
        <f t="shared" si="37"/>
        <v>66.666666666666671</v>
      </c>
      <c r="N75" s="508">
        <f t="shared" si="38"/>
        <v>326</v>
      </c>
      <c r="O75" s="508">
        <f t="shared" si="39"/>
        <v>3911.9999999999995</v>
      </c>
      <c r="P75"/>
      <c r="Q75" s="503">
        <f t="shared" si="40"/>
        <v>5.48</v>
      </c>
      <c r="R75" s="509">
        <v>800</v>
      </c>
      <c r="S75" s="508">
        <f t="shared" si="41"/>
        <v>66.666666666666671</v>
      </c>
      <c r="T75" s="508">
        <f t="shared" si="42"/>
        <v>365.33333333333337</v>
      </c>
      <c r="U75" s="508">
        <f t="shared" si="43"/>
        <v>4384</v>
      </c>
      <c r="V75" s="1362"/>
      <c r="W75" s="690">
        <v>5.48</v>
      </c>
      <c r="X75" s="690">
        <f t="shared" si="44"/>
        <v>5.71</v>
      </c>
      <c r="Y75" s="509">
        <v>800</v>
      </c>
      <c r="Z75" s="508">
        <f t="shared" si="45"/>
        <v>66.666666666666671</v>
      </c>
      <c r="AA75" s="508">
        <f t="shared" si="30"/>
        <v>380.66666666666669</v>
      </c>
      <c r="AB75" s="508">
        <f t="shared" si="31"/>
        <v>4568</v>
      </c>
      <c r="AC75"/>
      <c r="AD75" s="684">
        <v>5.48</v>
      </c>
      <c r="AE75" s="509">
        <v>800</v>
      </c>
      <c r="AF75" s="686">
        <f t="shared" si="29"/>
        <v>1000</v>
      </c>
      <c r="AG75" s="508">
        <f t="shared" si="46"/>
        <v>66.666666666666671</v>
      </c>
      <c r="AH75" s="503">
        <f t="shared" si="47"/>
        <v>83.333333333333329</v>
      </c>
      <c r="AI75" s="503">
        <f t="shared" si="48"/>
        <v>456.66666666666669</v>
      </c>
      <c r="AJ75" s="503">
        <f t="shared" si="49"/>
        <v>5480</v>
      </c>
      <c r="AK75"/>
      <c r="AL75" s="690">
        <f t="shared" si="51"/>
        <v>5.71</v>
      </c>
      <c r="AM75" s="688">
        <v>1000</v>
      </c>
      <c r="AN75" s="684">
        <v>83.333333333333329</v>
      </c>
      <c r="AO75" s="684">
        <f t="shared" si="32"/>
        <v>475.83333333333331</v>
      </c>
      <c r="AP75" s="684">
        <f t="shared" si="33"/>
        <v>5710</v>
      </c>
      <c r="AR75" s="725">
        <f t="shared" si="50"/>
        <v>5.92</v>
      </c>
      <c r="AS75" s="688">
        <v>1000</v>
      </c>
      <c r="AT75" s="684">
        <v>83.333333333333329</v>
      </c>
      <c r="AU75" s="684">
        <f t="shared" si="34"/>
        <v>493.33333333333331</v>
      </c>
      <c r="AV75" s="684">
        <f t="shared" si="35"/>
        <v>5920</v>
      </c>
    </row>
    <row r="76" spans="1:48" ht="15.75" x14ac:dyDescent="0.25">
      <c r="A76" s="504">
        <v>75</v>
      </c>
      <c r="B76" s="505" t="s">
        <v>397</v>
      </c>
      <c r="C76" s="507" t="s">
        <v>384</v>
      </c>
      <c r="D76" s="507">
        <v>40</v>
      </c>
      <c r="E76" s="508">
        <v>8.8650000000000002</v>
      </c>
      <c r="F76" s="509">
        <v>40</v>
      </c>
      <c r="G76" s="508">
        <f t="shared" si="26"/>
        <v>3.3333333333333335</v>
      </c>
      <c r="H76" s="508">
        <f t="shared" si="27"/>
        <v>29.55</v>
      </c>
      <c r="I76" s="508">
        <f t="shared" si="28"/>
        <v>354.6</v>
      </c>
      <c r="J76"/>
      <c r="K76" s="510">
        <f t="shared" si="36"/>
        <v>9.4600000000000009</v>
      </c>
      <c r="L76" s="509">
        <v>40</v>
      </c>
      <c r="M76" s="508">
        <f t="shared" si="37"/>
        <v>3.3333333333333335</v>
      </c>
      <c r="N76" s="508">
        <f t="shared" si="38"/>
        <v>31.533333333333339</v>
      </c>
      <c r="O76" s="508">
        <f t="shared" si="39"/>
        <v>378.40000000000003</v>
      </c>
      <c r="P76"/>
      <c r="Q76" s="503">
        <f t="shared" si="40"/>
        <v>10.61</v>
      </c>
      <c r="R76" s="509">
        <v>40</v>
      </c>
      <c r="S76" s="508">
        <f t="shared" si="41"/>
        <v>3.3333333333333335</v>
      </c>
      <c r="T76" s="508">
        <f t="shared" si="42"/>
        <v>35.366666666666667</v>
      </c>
      <c r="U76" s="508">
        <f t="shared" si="43"/>
        <v>424.4</v>
      </c>
      <c r="V76" s="1362"/>
      <c r="W76" s="690">
        <v>10.61</v>
      </c>
      <c r="X76" s="690">
        <f t="shared" si="44"/>
        <v>11.05</v>
      </c>
      <c r="Y76" s="509">
        <v>40</v>
      </c>
      <c r="Z76" s="508">
        <f t="shared" si="45"/>
        <v>3.3333333333333335</v>
      </c>
      <c r="AA76" s="508">
        <f t="shared" si="30"/>
        <v>36.833333333333336</v>
      </c>
      <c r="AB76" s="508">
        <f t="shared" si="31"/>
        <v>442</v>
      </c>
      <c r="AC76"/>
      <c r="AD76" s="684">
        <v>10.61</v>
      </c>
      <c r="AE76" s="509">
        <v>40</v>
      </c>
      <c r="AF76" s="686">
        <f t="shared" si="29"/>
        <v>50</v>
      </c>
      <c r="AG76" s="508">
        <f t="shared" si="46"/>
        <v>3.3333333333333335</v>
      </c>
      <c r="AH76" s="503">
        <f t="shared" si="47"/>
        <v>4.166666666666667</v>
      </c>
      <c r="AI76" s="503">
        <f t="shared" si="48"/>
        <v>44.208333333333336</v>
      </c>
      <c r="AJ76" s="503">
        <f t="shared" si="49"/>
        <v>530.5</v>
      </c>
      <c r="AK76"/>
      <c r="AL76" s="690">
        <f t="shared" si="51"/>
        <v>11.05</v>
      </c>
      <c r="AM76" s="688">
        <v>50</v>
      </c>
      <c r="AN76" s="684">
        <v>4.166666666666667</v>
      </c>
      <c r="AO76" s="684">
        <f t="shared" si="32"/>
        <v>46.041666666666671</v>
      </c>
      <c r="AP76" s="684">
        <f t="shared" si="33"/>
        <v>552.5</v>
      </c>
      <c r="AR76" s="725">
        <f t="shared" si="50"/>
        <v>11.46</v>
      </c>
      <c r="AS76" s="688">
        <v>50</v>
      </c>
      <c r="AT76" s="684">
        <v>4.166666666666667</v>
      </c>
      <c r="AU76" s="684">
        <f t="shared" si="34"/>
        <v>47.750000000000007</v>
      </c>
      <c r="AV76" s="684">
        <f t="shared" si="35"/>
        <v>573</v>
      </c>
    </row>
    <row r="77" spans="1:48" ht="15.75" x14ac:dyDescent="0.25">
      <c r="A77" s="504">
        <v>76</v>
      </c>
      <c r="B77" s="505" t="s">
        <v>398</v>
      </c>
      <c r="C77" s="507" t="s">
        <v>384</v>
      </c>
      <c r="D77" s="507">
        <v>30</v>
      </c>
      <c r="E77" s="508">
        <v>3.58</v>
      </c>
      <c r="F77" s="509">
        <v>30</v>
      </c>
      <c r="G77" s="508">
        <f t="shared" si="26"/>
        <v>2.5</v>
      </c>
      <c r="H77" s="508">
        <f t="shared" si="27"/>
        <v>8.9499999999999993</v>
      </c>
      <c r="I77" s="508">
        <f t="shared" si="28"/>
        <v>107.4</v>
      </c>
      <c r="J77"/>
      <c r="K77" s="510">
        <f t="shared" si="36"/>
        <v>3.82</v>
      </c>
      <c r="L77" s="509">
        <v>30</v>
      </c>
      <c r="M77" s="508">
        <f t="shared" si="37"/>
        <v>2.5</v>
      </c>
      <c r="N77" s="508">
        <f t="shared" si="38"/>
        <v>9.5499999999999989</v>
      </c>
      <c r="O77" s="508">
        <f t="shared" si="39"/>
        <v>114.6</v>
      </c>
      <c r="P77"/>
      <c r="Q77" s="503">
        <f t="shared" si="40"/>
        <v>4.28</v>
      </c>
      <c r="R77" s="509">
        <v>30</v>
      </c>
      <c r="S77" s="508">
        <f t="shared" si="41"/>
        <v>2.5</v>
      </c>
      <c r="T77" s="508">
        <f t="shared" si="42"/>
        <v>10.700000000000001</v>
      </c>
      <c r="U77" s="508">
        <f t="shared" si="43"/>
        <v>128.4</v>
      </c>
      <c r="V77" s="1362"/>
      <c r="W77" s="690">
        <v>4.28</v>
      </c>
      <c r="X77" s="690">
        <f t="shared" si="44"/>
        <v>4.46</v>
      </c>
      <c r="Y77" s="509">
        <v>30</v>
      </c>
      <c r="Z77" s="508">
        <f t="shared" si="45"/>
        <v>2.5</v>
      </c>
      <c r="AA77" s="508">
        <f t="shared" si="30"/>
        <v>11.15</v>
      </c>
      <c r="AB77" s="508">
        <f t="shared" si="31"/>
        <v>133.80000000000001</v>
      </c>
      <c r="AC77"/>
      <c r="AD77" s="684">
        <v>4.28</v>
      </c>
      <c r="AE77" s="509">
        <v>30</v>
      </c>
      <c r="AF77" s="686">
        <f t="shared" si="29"/>
        <v>37.5</v>
      </c>
      <c r="AG77" s="508">
        <f t="shared" si="46"/>
        <v>2.5</v>
      </c>
      <c r="AH77" s="503">
        <f t="shared" si="47"/>
        <v>3.125</v>
      </c>
      <c r="AI77" s="503">
        <f t="shared" si="48"/>
        <v>13.375</v>
      </c>
      <c r="AJ77" s="503">
        <f t="shared" si="49"/>
        <v>160.5</v>
      </c>
      <c r="AK77"/>
      <c r="AL77" s="690">
        <f t="shared" si="51"/>
        <v>4.46</v>
      </c>
      <c r="AM77" s="688">
        <v>37.5</v>
      </c>
      <c r="AN77" s="684">
        <v>3.125</v>
      </c>
      <c r="AO77" s="684">
        <f t="shared" si="32"/>
        <v>13.9375</v>
      </c>
      <c r="AP77" s="684">
        <f t="shared" si="33"/>
        <v>167.25</v>
      </c>
      <c r="AR77" s="725">
        <f t="shared" si="50"/>
        <v>4.62</v>
      </c>
      <c r="AS77" s="688">
        <v>37.5</v>
      </c>
      <c r="AT77" s="684">
        <v>3.125</v>
      </c>
      <c r="AU77" s="684">
        <f t="shared" si="34"/>
        <v>14.4375</v>
      </c>
      <c r="AV77" s="684">
        <f t="shared" si="35"/>
        <v>173.25</v>
      </c>
    </row>
    <row r="78" spans="1:48" ht="15.75" x14ac:dyDescent="0.25">
      <c r="A78" s="504">
        <v>77</v>
      </c>
      <c r="B78" s="505" t="s">
        <v>399</v>
      </c>
      <c r="C78" s="507" t="s">
        <v>384</v>
      </c>
      <c r="D78" s="507">
        <v>10</v>
      </c>
      <c r="E78" s="508">
        <v>2.1979999999999995</v>
      </c>
      <c r="F78" s="509">
        <v>10</v>
      </c>
      <c r="G78" s="508">
        <f t="shared" si="26"/>
        <v>0.83333333333333337</v>
      </c>
      <c r="H78" s="508">
        <f t="shared" si="27"/>
        <v>1.8316666666666663</v>
      </c>
      <c r="I78" s="508">
        <f t="shared" si="28"/>
        <v>21.979999999999997</v>
      </c>
      <c r="J78"/>
      <c r="K78" s="510">
        <f t="shared" si="36"/>
        <v>2.35</v>
      </c>
      <c r="L78" s="509">
        <v>10</v>
      </c>
      <c r="M78" s="508">
        <f t="shared" si="37"/>
        <v>0.83333333333333337</v>
      </c>
      <c r="N78" s="508">
        <f t="shared" si="38"/>
        <v>1.9583333333333335</v>
      </c>
      <c r="O78" s="508">
        <f t="shared" si="39"/>
        <v>23.5</v>
      </c>
      <c r="P78"/>
      <c r="Q78" s="503">
        <f t="shared" si="40"/>
        <v>2.64</v>
      </c>
      <c r="R78" s="509">
        <v>10</v>
      </c>
      <c r="S78" s="508">
        <f t="shared" si="41"/>
        <v>0.83333333333333337</v>
      </c>
      <c r="T78" s="508">
        <f t="shared" si="42"/>
        <v>2.2000000000000002</v>
      </c>
      <c r="U78" s="508">
        <f t="shared" si="43"/>
        <v>26.400000000000002</v>
      </c>
      <c r="V78" s="1362"/>
      <c r="W78" s="690">
        <v>2.64</v>
      </c>
      <c r="X78" s="690">
        <f t="shared" si="44"/>
        <v>2.75</v>
      </c>
      <c r="Y78" s="509">
        <v>10</v>
      </c>
      <c r="Z78" s="508">
        <f t="shared" si="45"/>
        <v>0.83333333333333337</v>
      </c>
      <c r="AA78" s="508">
        <f t="shared" si="30"/>
        <v>2.291666666666667</v>
      </c>
      <c r="AB78" s="508">
        <f t="shared" si="31"/>
        <v>27.5</v>
      </c>
      <c r="AC78"/>
      <c r="AD78" s="684">
        <v>2.64</v>
      </c>
      <c r="AE78" s="509">
        <v>10</v>
      </c>
      <c r="AF78" s="686">
        <f t="shared" si="29"/>
        <v>12.5</v>
      </c>
      <c r="AG78" s="508">
        <f t="shared" si="46"/>
        <v>0.83333333333333337</v>
      </c>
      <c r="AH78" s="503">
        <f t="shared" si="47"/>
        <v>1.0416666666666667</v>
      </c>
      <c r="AI78" s="503">
        <f t="shared" si="48"/>
        <v>2.7500000000000004</v>
      </c>
      <c r="AJ78" s="503">
        <f t="shared" si="49"/>
        <v>33</v>
      </c>
      <c r="AK78"/>
      <c r="AL78" s="690">
        <f t="shared" si="51"/>
        <v>2.75</v>
      </c>
      <c r="AM78" s="688">
        <v>12.5</v>
      </c>
      <c r="AN78" s="684">
        <v>1.0416666666666667</v>
      </c>
      <c r="AO78" s="684">
        <f t="shared" si="32"/>
        <v>2.8645833333333335</v>
      </c>
      <c r="AP78" s="684">
        <f t="shared" si="33"/>
        <v>34.375</v>
      </c>
      <c r="AR78" s="725">
        <f t="shared" si="50"/>
        <v>2.85</v>
      </c>
      <c r="AS78" s="688">
        <v>12.5</v>
      </c>
      <c r="AT78" s="684">
        <v>1.0416666666666667</v>
      </c>
      <c r="AU78" s="684">
        <f t="shared" si="34"/>
        <v>2.9687500000000004</v>
      </c>
      <c r="AV78" s="684">
        <f t="shared" si="35"/>
        <v>35.625</v>
      </c>
    </row>
    <row r="79" spans="1:48" ht="15.75" x14ac:dyDescent="0.25">
      <c r="A79" s="504">
        <v>78</v>
      </c>
      <c r="B79" s="505" t="s">
        <v>400</v>
      </c>
      <c r="C79" s="507" t="s">
        <v>384</v>
      </c>
      <c r="D79" s="507">
        <v>30</v>
      </c>
      <c r="E79" s="508">
        <v>2.1979999999999995</v>
      </c>
      <c r="F79" s="509">
        <v>30</v>
      </c>
      <c r="G79" s="508">
        <f t="shared" si="26"/>
        <v>2.5</v>
      </c>
      <c r="H79" s="508">
        <f t="shared" si="27"/>
        <v>5.4949999999999992</v>
      </c>
      <c r="I79" s="508">
        <f t="shared" si="28"/>
        <v>65.939999999999984</v>
      </c>
      <c r="J79"/>
      <c r="K79" s="510">
        <f t="shared" si="36"/>
        <v>2.35</v>
      </c>
      <c r="L79" s="509">
        <v>30</v>
      </c>
      <c r="M79" s="508">
        <f t="shared" si="37"/>
        <v>2.5</v>
      </c>
      <c r="N79" s="508">
        <f t="shared" si="38"/>
        <v>5.875</v>
      </c>
      <c r="O79" s="508">
        <f t="shared" si="39"/>
        <v>70.5</v>
      </c>
      <c r="P79"/>
      <c r="Q79" s="503">
        <f t="shared" si="40"/>
        <v>2.64</v>
      </c>
      <c r="R79" s="509">
        <v>30</v>
      </c>
      <c r="S79" s="508">
        <f t="shared" si="41"/>
        <v>2.5</v>
      </c>
      <c r="T79" s="508">
        <f t="shared" si="42"/>
        <v>6.6000000000000005</v>
      </c>
      <c r="U79" s="508">
        <f t="shared" si="43"/>
        <v>79.2</v>
      </c>
      <c r="V79" s="1362"/>
      <c r="W79" s="690">
        <v>2.64</v>
      </c>
      <c r="X79" s="690">
        <f t="shared" si="44"/>
        <v>2.75</v>
      </c>
      <c r="Y79" s="509">
        <v>30</v>
      </c>
      <c r="Z79" s="508">
        <f t="shared" si="45"/>
        <v>2.5</v>
      </c>
      <c r="AA79" s="508">
        <f t="shared" si="30"/>
        <v>6.875</v>
      </c>
      <c r="AB79" s="508">
        <f t="shared" si="31"/>
        <v>82.5</v>
      </c>
      <c r="AC79"/>
      <c r="AD79" s="684">
        <v>2.64</v>
      </c>
      <c r="AE79" s="509">
        <v>30</v>
      </c>
      <c r="AF79" s="686">
        <f t="shared" si="29"/>
        <v>37.5</v>
      </c>
      <c r="AG79" s="508">
        <f t="shared" si="46"/>
        <v>2.5</v>
      </c>
      <c r="AH79" s="503">
        <f t="shared" si="47"/>
        <v>3.125</v>
      </c>
      <c r="AI79" s="503">
        <f t="shared" si="48"/>
        <v>8.25</v>
      </c>
      <c r="AJ79" s="503">
        <f t="shared" si="49"/>
        <v>99</v>
      </c>
      <c r="AK79"/>
      <c r="AL79" s="690">
        <f t="shared" si="51"/>
        <v>2.75</v>
      </c>
      <c r="AM79" s="688">
        <v>37.5</v>
      </c>
      <c r="AN79" s="684">
        <v>3.125</v>
      </c>
      <c r="AO79" s="684">
        <f t="shared" si="32"/>
        <v>8.59375</v>
      </c>
      <c r="AP79" s="684">
        <f t="shared" si="33"/>
        <v>103.125</v>
      </c>
      <c r="AR79" s="725">
        <f t="shared" si="50"/>
        <v>2.85</v>
      </c>
      <c r="AS79" s="688">
        <v>37.5</v>
      </c>
      <c r="AT79" s="684">
        <v>3.125</v>
      </c>
      <c r="AU79" s="684">
        <f t="shared" si="34"/>
        <v>8.90625</v>
      </c>
      <c r="AV79" s="684">
        <f t="shared" si="35"/>
        <v>106.875</v>
      </c>
    </row>
    <row r="80" spans="1:48" ht="15.75" x14ac:dyDescent="0.25">
      <c r="A80" s="504">
        <v>79</v>
      </c>
      <c r="B80" s="505" t="s">
        <v>401</v>
      </c>
      <c r="C80" s="507" t="s">
        <v>384</v>
      </c>
      <c r="D80" s="507">
        <v>30</v>
      </c>
      <c r="E80" s="508">
        <v>2.1979999999999995</v>
      </c>
      <c r="F80" s="509">
        <v>30</v>
      </c>
      <c r="G80" s="508">
        <f t="shared" si="26"/>
        <v>2.5</v>
      </c>
      <c r="H80" s="508">
        <f t="shared" si="27"/>
        <v>5.4949999999999992</v>
      </c>
      <c r="I80" s="508">
        <f t="shared" si="28"/>
        <v>65.939999999999984</v>
      </c>
      <c r="J80"/>
      <c r="K80" s="510">
        <f t="shared" si="36"/>
        <v>2.35</v>
      </c>
      <c r="L80" s="509">
        <v>30</v>
      </c>
      <c r="M80" s="508">
        <f t="shared" si="37"/>
        <v>2.5</v>
      </c>
      <c r="N80" s="508">
        <f t="shared" si="38"/>
        <v>5.875</v>
      </c>
      <c r="O80" s="508">
        <f t="shared" si="39"/>
        <v>70.5</v>
      </c>
      <c r="P80"/>
      <c r="Q80" s="503">
        <f t="shared" si="40"/>
        <v>2.64</v>
      </c>
      <c r="R80" s="509">
        <v>30</v>
      </c>
      <c r="S80" s="508">
        <f t="shared" si="41"/>
        <v>2.5</v>
      </c>
      <c r="T80" s="508">
        <f t="shared" si="42"/>
        <v>6.6000000000000005</v>
      </c>
      <c r="U80" s="508">
        <f t="shared" si="43"/>
        <v>79.2</v>
      </c>
      <c r="V80" s="1362"/>
      <c r="W80" s="690">
        <v>2.64</v>
      </c>
      <c r="X80" s="690">
        <f t="shared" si="44"/>
        <v>2.75</v>
      </c>
      <c r="Y80" s="509">
        <v>30</v>
      </c>
      <c r="Z80" s="508">
        <f t="shared" si="45"/>
        <v>2.5</v>
      </c>
      <c r="AA80" s="508">
        <f t="shared" si="30"/>
        <v>6.875</v>
      </c>
      <c r="AB80" s="508">
        <f t="shared" si="31"/>
        <v>82.5</v>
      </c>
      <c r="AC80"/>
      <c r="AD80" s="684">
        <v>2.64</v>
      </c>
      <c r="AE80" s="509">
        <v>30</v>
      </c>
      <c r="AF80" s="686">
        <f t="shared" si="29"/>
        <v>37.5</v>
      </c>
      <c r="AG80" s="508">
        <f t="shared" si="46"/>
        <v>2.5</v>
      </c>
      <c r="AH80" s="503">
        <f t="shared" si="47"/>
        <v>3.125</v>
      </c>
      <c r="AI80" s="503">
        <f t="shared" si="48"/>
        <v>8.25</v>
      </c>
      <c r="AJ80" s="503">
        <f t="shared" si="49"/>
        <v>99</v>
      </c>
      <c r="AK80"/>
      <c r="AL80" s="690">
        <f t="shared" si="51"/>
        <v>2.75</v>
      </c>
      <c r="AM80" s="688">
        <v>37.5</v>
      </c>
      <c r="AN80" s="684">
        <v>3.125</v>
      </c>
      <c r="AO80" s="684">
        <f t="shared" si="32"/>
        <v>8.59375</v>
      </c>
      <c r="AP80" s="684">
        <f t="shared" si="33"/>
        <v>103.125</v>
      </c>
      <c r="AR80" s="725">
        <f t="shared" si="50"/>
        <v>2.85</v>
      </c>
      <c r="AS80" s="688">
        <v>37.5</v>
      </c>
      <c r="AT80" s="684">
        <v>3.125</v>
      </c>
      <c r="AU80" s="684">
        <f t="shared" si="34"/>
        <v>8.90625</v>
      </c>
      <c r="AV80" s="684">
        <f t="shared" si="35"/>
        <v>106.875</v>
      </c>
    </row>
    <row r="81" spans="1:48" ht="15.75" x14ac:dyDescent="0.25">
      <c r="A81" s="504">
        <v>80</v>
      </c>
      <c r="B81" s="505" t="s">
        <v>402</v>
      </c>
      <c r="C81" s="507" t="s">
        <v>384</v>
      </c>
      <c r="D81" s="507">
        <v>16</v>
      </c>
      <c r="E81" s="508">
        <v>2.9649999999999994</v>
      </c>
      <c r="F81" s="509">
        <v>16</v>
      </c>
      <c r="G81" s="508">
        <f t="shared" si="26"/>
        <v>1.3333333333333333</v>
      </c>
      <c r="H81" s="508">
        <f t="shared" si="27"/>
        <v>3.9533333333333323</v>
      </c>
      <c r="I81" s="508">
        <f t="shared" si="28"/>
        <v>47.439999999999991</v>
      </c>
      <c r="J81"/>
      <c r="K81" s="510">
        <f t="shared" si="36"/>
        <v>3.17</v>
      </c>
      <c r="L81" s="509">
        <v>16</v>
      </c>
      <c r="M81" s="508">
        <f t="shared" si="37"/>
        <v>1.3333333333333333</v>
      </c>
      <c r="N81" s="508">
        <f t="shared" si="38"/>
        <v>4.2266666666666666</v>
      </c>
      <c r="O81" s="508">
        <f t="shared" si="39"/>
        <v>50.72</v>
      </c>
      <c r="P81"/>
      <c r="Q81" s="503">
        <f t="shared" si="40"/>
        <v>3.55</v>
      </c>
      <c r="R81" s="509">
        <v>16</v>
      </c>
      <c r="S81" s="508">
        <f t="shared" si="41"/>
        <v>1.3333333333333333</v>
      </c>
      <c r="T81" s="508">
        <f t="shared" si="42"/>
        <v>4.7333333333333325</v>
      </c>
      <c r="U81" s="508">
        <f t="shared" si="43"/>
        <v>56.8</v>
      </c>
      <c r="V81" s="1362"/>
      <c r="W81" s="690">
        <v>3.55</v>
      </c>
      <c r="X81" s="690">
        <f t="shared" si="44"/>
        <v>3.7</v>
      </c>
      <c r="Y81" s="509">
        <v>16</v>
      </c>
      <c r="Z81" s="508">
        <f t="shared" si="45"/>
        <v>1.3333333333333333</v>
      </c>
      <c r="AA81" s="508">
        <f t="shared" si="30"/>
        <v>4.9333333333333336</v>
      </c>
      <c r="AB81" s="508">
        <f t="shared" si="31"/>
        <v>59.2</v>
      </c>
      <c r="AC81"/>
      <c r="AD81" s="684">
        <v>3.55</v>
      </c>
      <c r="AE81" s="509">
        <v>16</v>
      </c>
      <c r="AF81" s="686">
        <f t="shared" si="29"/>
        <v>20</v>
      </c>
      <c r="AG81" s="508">
        <f t="shared" si="46"/>
        <v>1.3333333333333333</v>
      </c>
      <c r="AH81" s="503">
        <f t="shared" si="47"/>
        <v>1.6666666666666667</v>
      </c>
      <c r="AI81" s="503">
        <f t="shared" si="48"/>
        <v>5.916666666666667</v>
      </c>
      <c r="AJ81" s="503">
        <f t="shared" si="49"/>
        <v>71</v>
      </c>
      <c r="AK81"/>
      <c r="AL81" s="690">
        <f t="shared" si="51"/>
        <v>3.7</v>
      </c>
      <c r="AM81" s="688">
        <v>20</v>
      </c>
      <c r="AN81" s="684">
        <v>1.6666666666666667</v>
      </c>
      <c r="AO81" s="684">
        <f t="shared" si="32"/>
        <v>6.166666666666667</v>
      </c>
      <c r="AP81" s="684">
        <f t="shared" si="33"/>
        <v>74</v>
      </c>
      <c r="AR81" s="725">
        <f t="shared" si="50"/>
        <v>3.84</v>
      </c>
      <c r="AS81" s="688">
        <v>20</v>
      </c>
      <c r="AT81" s="684">
        <v>1.6666666666666667</v>
      </c>
      <c r="AU81" s="684">
        <f t="shared" si="34"/>
        <v>6.4</v>
      </c>
      <c r="AV81" s="684">
        <f t="shared" si="35"/>
        <v>76.8</v>
      </c>
    </row>
    <row r="82" spans="1:48" ht="15.75" x14ac:dyDescent="0.25">
      <c r="A82" s="504">
        <v>81</v>
      </c>
      <c r="B82" s="505" t="s">
        <v>403</v>
      </c>
      <c r="C82" s="507" t="s">
        <v>384</v>
      </c>
      <c r="D82" s="507">
        <v>8</v>
      </c>
      <c r="E82" s="508">
        <v>2.9649999999999994</v>
      </c>
      <c r="F82" s="509">
        <v>8</v>
      </c>
      <c r="G82" s="508">
        <f t="shared" si="26"/>
        <v>0.66666666666666663</v>
      </c>
      <c r="H82" s="508">
        <f t="shared" si="27"/>
        <v>1.9766666666666661</v>
      </c>
      <c r="I82" s="508">
        <f t="shared" si="28"/>
        <v>23.719999999999995</v>
      </c>
      <c r="J82"/>
      <c r="K82" s="510">
        <f t="shared" si="36"/>
        <v>3.17</v>
      </c>
      <c r="L82" s="509">
        <v>8</v>
      </c>
      <c r="M82" s="508">
        <f t="shared" si="37"/>
        <v>0.66666666666666663</v>
      </c>
      <c r="N82" s="508">
        <f t="shared" si="38"/>
        <v>2.1133333333333333</v>
      </c>
      <c r="O82" s="508">
        <f t="shared" si="39"/>
        <v>25.36</v>
      </c>
      <c r="P82"/>
      <c r="Q82" s="503">
        <f t="shared" si="40"/>
        <v>3.55</v>
      </c>
      <c r="R82" s="509">
        <v>8</v>
      </c>
      <c r="S82" s="508">
        <f t="shared" si="41"/>
        <v>0.66666666666666663</v>
      </c>
      <c r="T82" s="508">
        <f t="shared" si="42"/>
        <v>2.3666666666666663</v>
      </c>
      <c r="U82" s="508">
        <f t="shared" si="43"/>
        <v>28.4</v>
      </c>
      <c r="V82" s="1362"/>
      <c r="W82" s="690">
        <v>3.55</v>
      </c>
      <c r="X82" s="690">
        <f t="shared" si="44"/>
        <v>3.7</v>
      </c>
      <c r="Y82" s="509">
        <v>8</v>
      </c>
      <c r="Z82" s="508">
        <f t="shared" si="45"/>
        <v>0.66666666666666663</v>
      </c>
      <c r="AA82" s="508">
        <f t="shared" si="30"/>
        <v>2.4666666666666668</v>
      </c>
      <c r="AB82" s="508">
        <f t="shared" si="31"/>
        <v>29.6</v>
      </c>
      <c r="AC82"/>
      <c r="AD82" s="684">
        <v>3.55</v>
      </c>
      <c r="AE82" s="509">
        <v>8</v>
      </c>
      <c r="AF82" s="686">
        <f t="shared" si="29"/>
        <v>10</v>
      </c>
      <c r="AG82" s="508">
        <f t="shared" si="46"/>
        <v>0.66666666666666663</v>
      </c>
      <c r="AH82" s="503">
        <f t="shared" si="47"/>
        <v>0.83333333333333337</v>
      </c>
      <c r="AI82" s="503">
        <f t="shared" si="48"/>
        <v>2.9583333333333335</v>
      </c>
      <c r="AJ82" s="503">
        <f t="shared" si="49"/>
        <v>35.5</v>
      </c>
      <c r="AK82"/>
      <c r="AL82" s="690">
        <f t="shared" si="51"/>
        <v>3.7</v>
      </c>
      <c r="AM82" s="688">
        <v>10</v>
      </c>
      <c r="AN82" s="684">
        <v>0.83333333333333337</v>
      </c>
      <c r="AO82" s="684">
        <f t="shared" si="32"/>
        <v>3.0833333333333335</v>
      </c>
      <c r="AP82" s="684">
        <f t="shared" si="33"/>
        <v>37</v>
      </c>
      <c r="AR82" s="725">
        <f t="shared" si="50"/>
        <v>3.84</v>
      </c>
      <c r="AS82" s="688">
        <v>10</v>
      </c>
      <c r="AT82" s="684">
        <v>0.83333333333333337</v>
      </c>
      <c r="AU82" s="684">
        <f t="shared" si="34"/>
        <v>3.2</v>
      </c>
      <c r="AV82" s="684">
        <f t="shared" si="35"/>
        <v>38.4</v>
      </c>
    </row>
    <row r="83" spans="1:48" ht="15.75" x14ac:dyDescent="0.25">
      <c r="A83" s="504">
        <v>82</v>
      </c>
      <c r="B83" s="505" t="s">
        <v>404</v>
      </c>
      <c r="C83" s="507" t="s">
        <v>384</v>
      </c>
      <c r="D83" s="507">
        <v>5</v>
      </c>
      <c r="E83" s="508">
        <v>2.9649999999999994</v>
      </c>
      <c r="F83" s="509">
        <v>5</v>
      </c>
      <c r="G83" s="508">
        <f t="shared" si="26"/>
        <v>0.41666666666666669</v>
      </c>
      <c r="H83" s="508">
        <f t="shared" si="27"/>
        <v>1.2354166666666664</v>
      </c>
      <c r="I83" s="508">
        <f t="shared" si="28"/>
        <v>14.824999999999998</v>
      </c>
      <c r="J83"/>
      <c r="K83" s="510">
        <f t="shared" si="36"/>
        <v>3.17</v>
      </c>
      <c r="L83" s="509">
        <v>5</v>
      </c>
      <c r="M83" s="508">
        <f t="shared" si="37"/>
        <v>0.41666666666666669</v>
      </c>
      <c r="N83" s="508">
        <f t="shared" si="38"/>
        <v>1.3208333333333333</v>
      </c>
      <c r="O83" s="508">
        <f t="shared" si="39"/>
        <v>15.85</v>
      </c>
      <c r="P83"/>
      <c r="Q83" s="503">
        <f t="shared" si="40"/>
        <v>3.55</v>
      </c>
      <c r="R83" s="509">
        <v>5</v>
      </c>
      <c r="S83" s="508">
        <f t="shared" si="41"/>
        <v>0.41666666666666669</v>
      </c>
      <c r="T83" s="508">
        <f t="shared" si="42"/>
        <v>1.4791666666666667</v>
      </c>
      <c r="U83" s="508">
        <f t="shared" si="43"/>
        <v>17.75</v>
      </c>
      <c r="V83" s="1362"/>
      <c r="W83" s="690">
        <v>3.55</v>
      </c>
      <c r="X83" s="690">
        <f t="shared" si="44"/>
        <v>3.7</v>
      </c>
      <c r="Y83" s="509">
        <v>5</v>
      </c>
      <c r="Z83" s="508">
        <f t="shared" si="45"/>
        <v>0.41666666666666669</v>
      </c>
      <c r="AA83" s="508">
        <f t="shared" si="30"/>
        <v>1.5416666666666667</v>
      </c>
      <c r="AB83" s="508">
        <f t="shared" si="31"/>
        <v>18.5</v>
      </c>
      <c r="AC83"/>
      <c r="AD83" s="684">
        <v>3.55</v>
      </c>
      <c r="AE83" s="509">
        <v>5</v>
      </c>
      <c r="AF83" s="686">
        <f t="shared" si="29"/>
        <v>6.25</v>
      </c>
      <c r="AG83" s="508">
        <f t="shared" si="46"/>
        <v>0.41666666666666669</v>
      </c>
      <c r="AH83" s="503">
        <f t="shared" si="47"/>
        <v>0.52083333333333337</v>
      </c>
      <c r="AI83" s="503">
        <f t="shared" si="48"/>
        <v>1.8489583333333335</v>
      </c>
      <c r="AJ83" s="503">
        <f t="shared" si="49"/>
        <v>22.1875</v>
      </c>
      <c r="AK83"/>
      <c r="AL83" s="690">
        <f t="shared" si="51"/>
        <v>3.7</v>
      </c>
      <c r="AM83" s="688">
        <v>6.25</v>
      </c>
      <c r="AN83" s="684">
        <v>0.52083333333333337</v>
      </c>
      <c r="AO83" s="684">
        <f t="shared" si="32"/>
        <v>1.9270833333333335</v>
      </c>
      <c r="AP83" s="684">
        <f t="shared" si="33"/>
        <v>23.125</v>
      </c>
      <c r="AR83" s="725">
        <f t="shared" si="50"/>
        <v>3.84</v>
      </c>
      <c r="AS83" s="688">
        <v>6.25</v>
      </c>
      <c r="AT83" s="684">
        <v>0.52083333333333337</v>
      </c>
      <c r="AU83" s="684">
        <f t="shared" si="34"/>
        <v>2</v>
      </c>
      <c r="AV83" s="684">
        <f t="shared" si="35"/>
        <v>24</v>
      </c>
    </row>
    <row r="84" spans="1:48" ht="15.75" x14ac:dyDescent="0.25">
      <c r="A84" s="504">
        <v>83</v>
      </c>
      <c r="B84" s="505" t="s">
        <v>405</v>
      </c>
      <c r="C84" s="507" t="s">
        <v>384</v>
      </c>
      <c r="D84" s="507">
        <v>1600</v>
      </c>
      <c r="E84" s="508">
        <v>1.2749999999999999</v>
      </c>
      <c r="F84" s="509">
        <v>1600</v>
      </c>
      <c r="G84" s="508">
        <f t="shared" si="26"/>
        <v>133.33333333333334</v>
      </c>
      <c r="H84" s="508">
        <f t="shared" si="27"/>
        <v>170</v>
      </c>
      <c r="I84" s="508">
        <f t="shared" si="28"/>
        <v>2039.9999999999998</v>
      </c>
      <c r="J84"/>
      <c r="K84" s="510">
        <f t="shared" si="36"/>
        <v>1.36</v>
      </c>
      <c r="L84" s="509">
        <v>1600</v>
      </c>
      <c r="M84" s="508">
        <f t="shared" si="37"/>
        <v>133.33333333333334</v>
      </c>
      <c r="N84" s="508">
        <f t="shared" si="38"/>
        <v>181.33333333333337</v>
      </c>
      <c r="O84" s="508">
        <f t="shared" si="39"/>
        <v>2176</v>
      </c>
      <c r="P84"/>
      <c r="Q84" s="503">
        <f t="shared" si="40"/>
        <v>1.52</v>
      </c>
      <c r="R84" s="509">
        <v>1600</v>
      </c>
      <c r="S84" s="508">
        <f t="shared" si="41"/>
        <v>133.33333333333334</v>
      </c>
      <c r="T84" s="508">
        <f t="shared" si="42"/>
        <v>202.66666666666669</v>
      </c>
      <c r="U84" s="508">
        <f t="shared" si="43"/>
        <v>2432</v>
      </c>
      <c r="V84" s="1362"/>
      <c r="W84" s="690">
        <v>1.52</v>
      </c>
      <c r="X84" s="690">
        <f t="shared" si="44"/>
        <v>1.58</v>
      </c>
      <c r="Y84" s="509">
        <v>1600</v>
      </c>
      <c r="Z84" s="508">
        <f t="shared" si="45"/>
        <v>133.33333333333334</v>
      </c>
      <c r="AA84" s="508">
        <f t="shared" si="30"/>
        <v>210.66666666666669</v>
      </c>
      <c r="AB84" s="508">
        <f t="shared" si="31"/>
        <v>2528</v>
      </c>
      <c r="AC84"/>
      <c r="AD84" s="684">
        <v>1.52</v>
      </c>
      <c r="AE84" s="509">
        <v>1600</v>
      </c>
      <c r="AF84" s="686">
        <f t="shared" si="29"/>
        <v>2000</v>
      </c>
      <c r="AG84" s="508">
        <f t="shared" si="46"/>
        <v>133.33333333333334</v>
      </c>
      <c r="AH84" s="503">
        <f t="shared" si="47"/>
        <v>166.66666666666666</v>
      </c>
      <c r="AI84" s="503">
        <f t="shared" si="48"/>
        <v>253.33333333333331</v>
      </c>
      <c r="AJ84" s="503">
        <f t="shared" si="49"/>
        <v>3040</v>
      </c>
      <c r="AK84"/>
      <c r="AL84" s="690">
        <f t="shared" si="51"/>
        <v>1.58</v>
      </c>
      <c r="AM84" s="688">
        <v>2000</v>
      </c>
      <c r="AN84" s="684">
        <v>166.66666666666666</v>
      </c>
      <c r="AO84" s="684">
        <f t="shared" si="32"/>
        <v>263.33333333333331</v>
      </c>
      <c r="AP84" s="684">
        <f t="shared" si="33"/>
        <v>3160</v>
      </c>
      <c r="AR84" s="725">
        <f t="shared" si="50"/>
        <v>1.64</v>
      </c>
      <c r="AS84" s="688">
        <v>2000</v>
      </c>
      <c r="AT84" s="684">
        <v>166.66666666666666</v>
      </c>
      <c r="AU84" s="684">
        <f t="shared" si="34"/>
        <v>273.33333333333331</v>
      </c>
      <c r="AV84" s="684">
        <f t="shared" si="35"/>
        <v>3280</v>
      </c>
    </row>
    <row r="85" spans="1:48" ht="15.75" x14ac:dyDescent="0.25">
      <c r="A85" s="504">
        <v>84</v>
      </c>
      <c r="B85" s="505" t="s">
        <v>406</v>
      </c>
      <c r="C85" s="507" t="s">
        <v>384</v>
      </c>
      <c r="D85" s="507">
        <v>60</v>
      </c>
      <c r="E85" s="508">
        <v>6.4720000000000004</v>
      </c>
      <c r="F85" s="509">
        <v>60</v>
      </c>
      <c r="G85" s="508">
        <f t="shared" si="26"/>
        <v>5</v>
      </c>
      <c r="H85" s="508">
        <f t="shared" si="27"/>
        <v>32.36</v>
      </c>
      <c r="I85" s="508">
        <f t="shared" si="28"/>
        <v>388.32000000000005</v>
      </c>
      <c r="J85"/>
      <c r="K85" s="510">
        <f t="shared" si="36"/>
        <v>6.91</v>
      </c>
      <c r="L85" s="509">
        <v>60</v>
      </c>
      <c r="M85" s="508">
        <f t="shared" si="37"/>
        <v>5</v>
      </c>
      <c r="N85" s="508">
        <f t="shared" si="38"/>
        <v>34.549999999999997</v>
      </c>
      <c r="O85" s="508">
        <f t="shared" si="39"/>
        <v>414.6</v>
      </c>
      <c r="P85"/>
      <c r="Q85" s="503">
        <f t="shared" si="40"/>
        <v>7.75</v>
      </c>
      <c r="R85" s="509">
        <v>60</v>
      </c>
      <c r="S85" s="508">
        <f t="shared" si="41"/>
        <v>5</v>
      </c>
      <c r="T85" s="508">
        <f t="shared" si="42"/>
        <v>38.75</v>
      </c>
      <c r="U85" s="508">
        <f t="shared" si="43"/>
        <v>465</v>
      </c>
      <c r="V85" s="1362"/>
      <c r="W85" s="690">
        <v>7.75</v>
      </c>
      <c r="X85" s="690">
        <f t="shared" si="44"/>
        <v>8.07</v>
      </c>
      <c r="Y85" s="509">
        <v>60</v>
      </c>
      <c r="Z85" s="508">
        <f t="shared" si="45"/>
        <v>5</v>
      </c>
      <c r="AA85" s="508">
        <f t="shared" si="30"/>
        <v>40.35</v>
      </c>
      <c r="AB85" s="508">
        <f t="shared" si="31"/>
        <v>484.20000000000005</v>
      </c>
      <c r="AC85"/>
      <c r="AD85" s="684">
        <v>7.75</v>
      </c>
      <c r="AE85" s="509">
        <v>60</v>
      </c>
      <c r="AF85" s="686">
        <f t="shared" si="29"/>
        <v>75</v>
      </c>
      <c r="AG85" s="508">
        <f t="shared" si="46"/>
        <v>5</v>
      </c>
      <c r="AH85" s="503">
        <f t="shared" si="47"/>
        <v>6.25</v>
      </c>
      <c r="AI85" s="503">
        <f t="shared" si="48"/>
        <v>48.4375</v>
      </c>
      <c r="AJ85" s="503">
        <f t="shared" si="49"/>
        <v>581.25</v>
      </c>
      <c r="AK85"/>
      <c r="AL85" s="690">
        <f t="shared" si="51"/>
        <v>8.07</v>
      </c>
      <c r="AM85" s="688">
        <v>75</v>
      </c>
      <c r="AN85" s="684">
        <v>6.25</v>
      </c>
      <c r="AO85" s="684">
        <f t="shared" si="32"/>
        <v>50.4375</v>
      </c>
      <c r="AP85" s="684">
        <f t="shared" si="33"/>
        <v>605.25</v>
      </c>
      <c r="AR85" s="725">
        <f t="shared" si="50"/>
        <v>8.3699999999999992</v>
      </c>
      <c r="AS85" s="688">
        <v>75</v>
      </c>
      <c r="AT85" s="684">
        <v>6.25</v>
      </c>
      <c r="AU85" s="684">
        <f t="shared" si="34"/>
        <v>52.312499999999993</v>
      </c>
      <c r="AV85" s="684">
        <f t="shared" si="35"/>
        <v>627.74999999999989</v>
      </c>
    </row>
    <row r="86" spans="1:48" ht="15.75" x14ac:dyDescent="0.25">
      <c r="A86" s="504">
        <v>85</v>
      </c>
      <c r="B86" s="505" t="s">
        <v>407</v>
      </c>
      <c r="C86" s="507" t="s">
        <v>384</v>
      </c>
      <c r="D86" s="507">
        <v>40</v>
      </c>
      <c r="E86" s="508">
        <v>9.4079999999999995</v>
      </c>
      <c r="F86" s="509">
        <v>40</v>
      </c>
      <c r="G86" s="508">
        <f t="shared" si="26"/>
        <v>3.3333333333333335</v>
      </c>
      <c r="H86" s="508">
        <f t="shared" si="27"/>
        <v>31.36</v>
      </c>
      <c r="I86" s="508">
        <f t="shared" si="28"/>
        <v>376.32</v>
      </c>
      <c r="J86"/>
      <c r="K86" s="510">
        <f t="shared" si="36"/>
        <v>10.039999999999999</v>
      </c>
      <c r="L86" s="509">
        <v>40</v>
      </c>
      <c r="M86" s="508">
        <f t="shared" si="37"/>
        <v>3.3333333333333335</v>
      </c>
      <c r="N86" s="508">
        <f t="shared" si="38"/>
        <v>33.466666666666669</v>
      </c>
      <c r="O86" s="508">
        <f t="shared" si="39"/>
        <v>401.59999999999997</v>
      </c>
      <c r="P86"/>
      <c r="Q86" s="503">
        <f t="shared" si="40"/>
        <v>11.26</v>
      </c>
      <c r="R86" s="509">
        <v>40</v>
      </c>
      <c r="S86" s="508">
        <f t="shared" si="41"/>
        <v>3.3333333333333335</v>
      </c>
      <c r="T86" s="508">
        <f t="shared" si="42"/>
        <v>37.533333333333331</v>
      </c>
      <c r="U86" s="508">
        <f t="shared" si="43"/>
        <v>450.4</v>
      </c>
      <c r="V86" s="1362"/>
      <c r="W86" s="690">
        <v>11.26</v>
      </c>
      <c r="X86" s="690">
        <f t="shared" si="44"/>
        <v>11.73</v>
      </c>
      <c r="Y86" s="509">
        <v>40</v>
      </c>
      <c r="Z86" s="508">
        <f t="shared" si="45"/>
        <v>3.3333333333333335</v>
      </c>
      <c r="AA86" s="508">
        <f t="shared" si="30"/>
        <v>39.1</v>
      </c>
      <c r="AB86" s="508">
        <f t="shared" si="31"/>
        <v>469.20000000000005</v>
      </c>
      <c r="AC86"/>
      <c r="AD86" s="684">
        <v>11.26</v>
      </c>
      <c r="AE86" s="509">
        <v>40</v>
      </c>
      <c r="AF86" s="686">
        <f t="shared" si="29"/>
        <v>50</v>
      </c>
      <c r="AG86" s="508">
        <f t="shared" si="46"/>
        <v>3.3333333333333335</v>
      </c>
      <c r="AH86" s="503">
        <f t="shared" si="47"/>
        <v>4.166666666666667</v>
      </c>
      <c r="AI86" s="503">
        <f t="shared" si="48"/>
        <v>46.916666666666671</v>
      </c>
      <c r="AJ86" s="503">
        <f t="shared" si="49"/>
        <v>563</v>
      </c>
      <c r="AK86"/>
      <c r="AL86" s="690">
        <f t="shared" si="51"/>
        <v>11.73</v>
      </c>
      <c r="AM86" s="688">
        <v>50</v>
      </c>
      <c r="AN86" s="684">
        <v>4.166666666666667</v>
      </c>
      <c r="AO86" s="684">
        <f t="shared" si="32"/>
        <v>48.875000000000007</v>
      </c>
      <c r="AP86" s="684">
        <f t="shared" si="33"/>
        <v>586.5</v>
      </c>
      <c r="AR86" s="725">
        <f t="shared" si="50"/>
        <v>12.16</v>
      </c>
      <c r="AS86" s="688">
        <v>50</v>
      </c>
      <c r="AT86" s="684">
        <v>4.166666666666667</v>
      </c>
      <c r="AU86" s="684">
        <f t="shared" si="34"/>
        <v>50.666666666666671</v>
      </c>
      <c r="AV86" s="684">
        <f t="shared" si="35"/>
        <v>608</v>
      </c>
    </row>
    <row r="87" spans="1:48" ht="15.75" x14ac:dyDescent="0.25">
      <c r="A87" s="504">
        <v>86</v>
      </c>
      <c r="B87" s="505" t="s">
        <v>408</v>
      </c>
      <c r="C87" s="507" t="s">
        <v>384</v>
      </c>
      <c r="D87" s="507">
        <v>700</v>
      </c>
      <c r="E87" s="508">
        <v>1.8879999999999999</v>
      </c>
      <c r="F87" s="509">
        <v>700</v>
      </c>
      <c r="G87" s="508">
        <f t="shared" si="26"/>
        <v>58.333333333333336</v>
      </c>
      <c r="H87" s="508">
        <f t="shared" si="27"/>
        <v>110.13333333333333</v>
      </c>
      <c r="I87" s="508">
        <f t="shared" si="28"/>
        <v>1321.6</v>
      </c>
      <c r="J87"/>
      <c r="K87" s="510">
        <f t="shared" si="36"/>
        <v>2.02</v>
      </c>
      <c r="L87" s="509">
        <v>700</v>
      </c>
      <c r="M87" s="508">
        <f t="shared" si="37"/>
        <v>58.333333333333336</v>
      </c>
      <c r="N87" s="508">
        <f t="shared" si="38"/>
        <v>117.83333333333334</v>
      </c>
      <c r="O87" s="508">
        <f t="shared" si="39"/>
        <v>1414</v>
      </c>
      <c r="P87"/>
      <c r="Q87" s="503">
        <f t="shared" si="40"/>
        <v>2.27</v>
      </c>
      <c r="R87" s="509">
        <v>700</v>
      </c>
      <c r="S87" s="508">
        <f t="shared" si="41"/>
        <v>58.333333333333336</v>
      </c>
      <c r="T87" s="508">
        <f t="shared" si="42"/>
        <v>132.41666666666669</v>
      </c>
      <c r="U87" s="508">
        <f t="shared" si="43"/>
        <v>1589</v>
      </c>
      <c r="V87" s="1362"/>
      <c r="W87" s="690">
        <v>2.27</v>
      </c>
      <c r="X87" s="690">
        <f t="shared" si="44"/>
        <v>2.36</v>
      </c>
      <c r="Y87" s="509">
        <v>700</v>
      </c>
      <c r="Z87" s="508">
        <f t="shared" si="45"/>
        <v>58.333333333333336</v>
      </c>
      <c r="AA87" s="508">
        <f t="shared" si="30"/>
        <v>137.66666666666666</v>
      </c>
      <c r="AB87" s="508">
        <f t="shared" si="31"/>
        <v>1652</v>
      </c>
      <c r="AC87"/>
      <c r="AD87" s="684">
        <v>2.27</v>
      </c>
      <c r="AE87" s="509">
        <v>700</v>
      </c>
      <c r="AF87" s="686">
        <f t="shared" si="29"/>
        <v>875</v>
      </c>
      <c r="AG87" s="508">
        <f t="shared" si="46"/>
        <v>58.333333333333336</v>
      </c>
      <c r="AH87" s="503">
        <f t="shared" si="47"/>
        <v>72.916666666666671</v>
      </c>
      <c r="AI87" s="503">
        <f t="shared" si="48"/>
        <v>165.52083333333334</v>
      </c>
      <c r="AJ87" s="503">
        <f t="shared" si="49"/>
        <v>1986.25</v>
      </c>
      <c r="AK87"/>
      <c r="AL87" s="690">
        <f t="shared" si="51"/>
        <v>2.36</v>
      </c>
      <c r="AM87" s="688">
        <v>875</v>
      </c>
      <c r="AN87" s="684">
        <v>72.916666666666671</v>
      </c>
      <c r="AO87" s="684">
        <f t="shared" si="32"/>
        <v>172.08333333333334</v>
      </c>
      <c r="AP87" s="684">
        <f t="shared" si="33"/>
        <v>2065</v>
      </c>
      <c r="AR87" s="725">
        <f t="shared" si="50"/>
        <v>2.4500000000000002</v>
      </c>
      <c r="AS87" s="688">
        <v>875</v>
      </c>
      <c r="AT87" s="684">
        <v>72.916666666666671</v>
      </c>
      <c r="AU87" s="684">
        <f t="shared" si="34"/>
        <v>178.64583333333337</v>
      </c>
      <c r="AV87" s="684">
        <f t="shared" si="35"/>
        <v>2143.75</v>
      </c>
    </row>
    <row r="88" spans="1:48" ht="15.75" x14ac:dyDescent="0.25">
      <c r="A88" s="504">
        <v>87</v>
      </c>
      <c r="B88" s="505" t="s">
        <v>409</v>
      </c>
      <c r="C88" s="507" t="s">
        <v>384</v>
      </c>
      <c r="D88" s="507">
        <v>200</v>
      </c>
      <c r="E88" s="508">
        <v>0.35</v>
      </c>
      <c r="F88" s="509">
        <v>200</v>
      </c>
      <c r="G88" s="508">
        <f t="shared" si="26"/>
        <v>16.666666666666668</v>
      </c>
      <c r="H88" s="508">
        <f t="shared" si="27"/>
        <v>5.833333333333333</v>
      </c>
      <c r="I88" s="508">
        <f t="shared" si="28"/>
        <v>70</v>
      </c>
      <c r="J88"/>
      <c r="K88" s="510">
        <f t="shared" si="36"/>
        <v>0.37</v>
      </c>
      <c r="L88" s="509">
        <v>200</v>
      </c>
      <c r="M88" s="508">
        <f t="shared" si="37"/>
        <v>16.666666666666668</v>
      </c>
      <c r="N88" s="508">
        <f t="shared" si="38"/>
        <v>6.166666666666667</v>
      </c>
      <c r="O88" s="508">
        <f t="shared" si="39"/>
        <v>74</v>
      </c>
      <c r="P88"/>
      <c r="Q88" s="503">
        <f t="shared" si="40"/>
        <v>0.41</v>
      </c>
      <c r="R88" s="509">
        <v>200</v>
      </c>
      <c r="S88" s="508">
        <f t="shared" si="41"/>
        <v>16.666666666666668</v>
      </c>
      <c r="T88" s="508">
        <f t="shared" si="42"/>
        <v>6.833333333333333</v>
      </c>
      <c r="U88" s="508">
        <f t="shared" si="43"/>
        <v>82</v>
      </c>
      <c r="V88" s="1362"/>
      <c r="W88" s="690">
        <v>0.41</v>
      </c>
      <c r="X88" s="690">
        <f t="shared" si="44"/>
        <v>0.43</v>
      </c>
      <c r="Y88" s="509">
        <v>200</v>
      </c>
      <c r="Z88" s="508">
        <f t="shared" si="45"/>
        <v>16.666666666666668</v>
      </c>
      <c r="AA88" s="508">
        <f t="shared" si="30"/>
        <v>7.166666666666667</v>
      </c>
      <c r="AB88" s="508">
        <f t="shared" si="31"/>
        <v>86</v>
      </c>
      <c r="AC88"/>
      <c r="AD88" s="684">
        <v>0.41</v>
      </c>
      <c r="AE88" s="509">
        <v>200</v>
      </c>
      <c r="AF88" s="686">
        <f t="shared" si="29"/>
        <v>250</v>
      </c>
      <c r="AG88" s="508">
        <f t="shared" si="46"/>
        <v>16.666666666666668</v>
      </c>
      <c r="AH88" s="503">
        <f t="shared" si="47"/>
        <v>20.833333333333332</v>
      </c>
      <c r="AI88" s="503">
        <f t="shared" si="48"/>
        <v>8.5416666666666661</v>
      </c>
      <c r="AJ88" s="503">
        <f t="shared" si="49"/>
        <v>102.5</v>
      </c>
      <c r="AK88"/>
      <c r="AL88" s="690">
        <f t="shared" si="51"/>
        <v>0.43</v>
      </c>
      <c r="AM88" s="688">
        <v>250</v>
      </c>
      <c r="AN88" s="684">
        <v>20.833333333333332</v>
      </c>
      <c r="AO88" s="684">
        <f t="shared" si="32"/>
        <v>8.9583333333333321</v>
      </c>
      <c r="AP88" s="684">
        <f t="shared" si="33"/>
        <v>107.5</v>
      </c>
      <c r="AR88" s="725">
        <f t="shared" si="50"/>
        <v>0.45</v>
      </c>
      <c r="AS88" s="688">
        <v>250</v>
      </c>
      <c r="AT88" s="684">
        <v>20.833333333333332</v>
      </c>
      <c r="AU88" s="684">
        <f t="shared" si="34"/>
        <v>9.375</v>
      </c>
      <c r="AV88" s="684">
        <f t="shared" si="35"/>
        <v>112.5</v>
      </c>
    </row>
    <row r="89" spans="1:48" ht="15.75" x14ac:dyDescent="0.25">
      <c r="A89" s="504">
        <v>88</v>
      </c>
      <c r="B89" s="505" t="s">
        <v>410</v>
      </c>
      <c r="C89" s="507" t="s">
        <v>384</v>
      </c>
      <c r="D89" s="507">
        <v>200</v>
      </c>
      <c r="E89" s="508">
        <v>0.27500000000000002</v>
      </c>
      <c r="F89" s="509">
        <v>200</v>
      </c>
      <c r="G89" s="508">
        <f t="shared" si="26"/>
        <v>16.666666666666668</v>
      </c>
      <c r="H89" s="508">
        <f t="shared" si="27"/>
        <v>4.5833333333333339</v>
      </c>
      <c r="I89" s="508">
        <f t="shared" si="28"/>
        <v>55.000000000000007</v>
      </c>
      <c r="J89"/>
      <c r="K89" s="510">
        <f t="shared" si="36"/>
        <v>0.28999999999999998</v>
      </c>
      <c r="L89" s="509">
        <v>200</v>
      </c>
      <c r="M89" s="508">
        <f t="shared" si="37"/>
        <v>16.666666666666668</v>
      </c>
      <c r="N89" s="508">
        <f t="shared" si="38"/>
        <v>4.833333333333333</v>
      </c>
      <c r="O89" s="508">
        <f t="shared" si="39"/>
        <v>57.999999999999993</v>
      </c>
      <c r="P89"/>
      <c r="Q89" s="503">
        <f t="shared" si="40"/>
        <v>0.33</v>
      </c>
      <c r="R89" s="509">
        <v>200</v>
      </c>
      <c r="S89" s="508">
        <f t="shared" si="41"/>
        <v>16.666666666666668</v>
      </c>
      <c r="T89" s="508">
        <f t="shared" si="42"/>
        <v>5.5000000000000009</v>
      </c>
      <c r="U89" s="508">
        <f t="shared" si="43"/>
        <v>66</v>
      </c>
      <c r="V89" s="1362"/>
      <c r="W89" s="690">
        <v>0.33</v>
      </c>
      <c r="X89" s="690">
        <f t="shared" si="44"/>
        <v>0.34</v>
      </c>
      <c r="Y89" s="509">
        <v>200</v>
      </c>
      <c r="Z89" s="508">
        <f t="shared" si="45"/>
        <v>16.666666666666668</v>
      </c>
      <c r="AA89" s="508">
        <f t="shared" si="30"/>
        <v>5.6666666666666679</v>
      </c>
      <c r="AB89" s="508">
        <f t="shared" si="31"/>
        <v>68</v>
      </c>
      <c r="AC89"/>
      <c r="AD89" s="684">
        <v>0.33</v>
      </c>
      <c r="AE89" s="509">
        <v>200</v>
      </c>
      <c r="AF89" s="686">
        <f t="shared" si="29"/>
        <v>250</v>
      </c>
      <c r="AG89" s="508">
        <f t="shared" si="46"/>
        <v>16.666666666666668</v>
      </c>
      <c r="AH89" s="503">
        <f t="shared" si="47"/>
        <v>20.833333333333332</v>
      </c>
      <c r="AI89" s="503">
        <f t="shared" si="48"/>
        <v>6.875</v>
      </c>
      <c r="AJ89" s="503">
        <f t="shared" si="49"/>
        <v>82.5</v>
      </c>
      <c r="AK89"/>
      <c r="AL89" s="690">
        <f t="shared" si="51"/>
        <v>0.34</v>
      </c>
      <c r="AM89" s="688">
        <v>250</v>
      </c>
      <c r="AN89" s="684">
        <v>20.833333333333332</v>
      </c>
      <c r="AO89" s="684">
        <f t="shared" si="32"/>
        <v>7.083333333333333</v>
      </c>
      <c r="AP89" s="684">
        <f t="shared" si="33"/>
        <v>85</v>
      </c>
      <c r="AR89" s="725">
        <f t="shared" si="50"/>
        <v>0.35</v>
      </c>
      <c r="AS89" s="688">
        <v>250</v>
      </c>
      <c r="AT89" s="684">
        <v>20.833333333333332</v>
      </c>
      <c r="AU89" s="684">
        <f t="shared" si="34"/>
        <v>7.2916666666666661</v>
      </c>
      <c r="AV89" s="684">
        <f t="shared" si="35"/>
        <v>87.5</v>
      </c>
    </row>
    <row r="90" spans="1:48" ht="15.75" x14ac:dyDescent="0.25">
      <c r="A90" s="504">
        <v>89</v>
      </c>
      <c r="B90" s="505" t="s">
        <v>411</v>
      </c>
      <c r="C90" s="507" t="s">
        <v>384</v>
      </c>
      <c r="D90" s="507">
        <v>200</v>
      </c>
      <c r="E90" s="508">
        <v>0.35</v>
      </c>
      <c r="F90" s="509">
        <v>200</v>
      </c>
      <c r="G90" s="508">
        <f t="shared" si="26"/>
        <v>16.666666666666668</v>
      </c>
      <c r="H90" s="508">
        <f t="shared" si="27"/>
        <v>5.833333333333333</v>
      </c>
      <c r="I90" s="508">
        <f t="shared" si="28"/>
        <v>70</v>
      </c>
      <c r="J90"/>
      <c r="K90" s="510">
        <f t="shared" si="36"/>
        <v>0.37</v>
      </c>
      <c r="L90" s="509">
        <v>200</v>
      </c>
      <c r="M90" s="508">
        <f t="shared" si="37"/>
        <v>16.666666666666668</v>
      </c>
      <c r="N90" s="508">
        <f t="shared" si="38"/>
        <v>6.166666666666667</v>
      </c>
      <c r="O90" s="508">
        <f t="shared" si="39"/>
        <v>74</v>
      </c>
      <c r="P90"/>
      <c r="Q90" s="503">
        <f t="shared" si="40"/>
        <v>0.41</v>
      </c>
      <c r="R90" s="509">
        <v>200</v>
      </c>
      <c r="S90" s="508">
        <f t="shared" si="41"/>
        <v>16.666666666666668</v>
      </c>
      <c r="T90" s="508">
        <f t="shared" si="42"/>
        <v>6.833333333333333</v>
      </c>
      <c r="U90" s="508">
        <f t="shared" si="43"/>
        <v>82</v>
      </c>
      <c r="V90" s="1362"/>
      <c r="W90" s="690">
        <v>0.41</v>
      </c>
      <c r="X90" s="690">
        <f t="shared" si="44"/>
        <v>0.43</v>
      </c>
      <c r="Y90" s="509">
        <v>200</v>
      </c>
      <c r="Z90" s="508">
        <f t="shared" si="45"/>
        <v>16.666666666666668</v>
      </c>
      <c r="AA90" s="508">
        <f t="shared" si="30"/>
        <v>7.166666666666667</v>
      </c>
      <c r="AB90" s="508">
        <f t="shared" si="31"/>
        <v>86</v>
      </c>
      <c r="AC90"/>
      <c r="AD90" s="684">
        <v>0.41</v>
      </c>
      <c r="AE90" s="509">
        <v>200</v>
      </c>
      <c r="AF90" s="686">
        <f t="shared" si="29"/>
        <v>250</v>
      </c>
      <c r="AG90" s="508">
        <f t="shared" si="46"/>
        <v>16.666666666666668</v>
      </c>
      <c r="AH90" s="503">
        <f t="shared" si="47"/>
        <v>20.833333333333332</v>
      </c>
      <c r="AI90" s="503">
        <f t="shared" si="48"/>
        <v>8.5416666666666661</v>
      </c>
      <c r="AJ90" s="503">
        <f t="shared" si="49"/>
        <v>102.5</v>
      </c>
      <c r="AK90"/>
      <c r="AL90" s="690">
        <f t="shared" si="51"/>
        <v>0.43</v>
      </c>
      <c r="AM90" s="688">
        <v>250</v>
      </c>
      <c r="AN90" s="684">
        <v>20.833333333333332</v>
      </c>
      <c r="AO90" s="684">
        <f t="shared" si="32"/>
        <v>8.9583333333333321</v>
      </c>
      <c r="AP90" s="684">
        <f t="shared" si="33"/>
        <v>107.5</v>
      </c>
      <c r="AR90" s="725">
        <f t="shared" si="50"/>
        <v>0.45</v>
      </c>
      <c r="AS90" s="688">
        <v>250</v>
      </c>
      <c r="AT90" s="684">
        <v>20.833333333333332</v>
      </c>
      <c r="AU90" s="684">
        <f t="shared" si="34"/>
        <v>9.375</v>
      </c>
      <c r="AV90" s="684">
        <f t="shared" si="35"/>
        <v>112.5</v>
      </c>
    </row>
    <row r="91" spans="1:48" ht="15.75" x14ac:dyDescent="0.25">
      <c r="A91" s="504">
        <v>90</v>
      </c>
      <c r="B91" s="505" t="s">
        <v>412</v>
      </c>
      <c r="C91" s="507" t="s">
        <v>384</v>
      </c>
      <c r="D91" s="507">
        <v>300</v>
      </c>
      <c r="E91" s="508">
        <v>0.34</v>
      </c>
      <c r="F91" s="509">
        <v>300</v>
      </c>
      <c r="G91" s="508">
        <f t="shared" si="26"/>
        <v>25</v>
      </c>
      <c r="H91" s="508">
        <f t="shared" si="27"/>
        <v>8.5</v>
      </c>
      <c r="I91" s="508">
        <f t="shared" si="28"/>
        <v>102.00000000000001</v>
      </c>
      <c r="J91"/>
      <c r="K91" s="510">
        <f t="shared" si="36"/>
        <v>0.36</v>
      </c>
      <c r="L91" s="509">
        <v>300</v>
      </c>
      <c r="M91" s="508">
        <f t="shared" si="37"/>
        <v>25</v>
      </c>
      <c r="N91" s="508">
        <f t="shared" si="38"/>
        <v>9</v>
      </c>
      <c r="O91" s="508">
        <f t="shared" si="39"/>
        <v>108</v>
      </c>
      <c r="P91"/>
      <c r="Q91" s="503">
        <f t="shared" si="40"/>
        <v>0.4</v>
      </c>
      <c r="R91" s="509">
        <v>300</v>
      </c>
      <c r="S91" s="508">
        <f t="shared" si="41"/>
        <v>25</v>
      </c>
      <c r="T91" s="508">
        <f t="shared" si="42"/>
        <v>10</v>
      </c>
      <c r="U91" s="508">
        <f t="shared" si="43"/>
        <v>120</v>
      </c>
      <c r="V91" s="1362"/>
      <c r="W91" s="690">
        <v>0.4</v>
      </c>
      <c r="X91" s="690">
        <f t="shared" si="44"/>
        <v>0.42</v>
      </c>
      <c r="Y91" s="509">
        <v>300</v>
      </c>
      <c r="Z91" s="508">
        <f t="shared" si="45"/>
        <v>25</v>
      </c>
      <c r="AA91" s="508">
        <f t="shared" si="30"/>
        <v>10.5</v>
      </c>
      <c r="AB91" s="508">
        <f t="shared" si="31"/>
        <v>126</v>
      </c>
      <c r="AC91"/>
      <c r="AD91" s="684">
        <v>0.4</v>
      </c>
      <c r="AE91" s="509">
        <v>300</v>
      </c>
      <c r="AF91" s="686">
        <f t="shared" si="29"/>
        <v>375</v>
      </c>
      <c r="AG91" s="508">
        <f t="shared" si="46"/>
        <v>25</v>
      </c>
      <c r="AH91" s="503">
        <f t="shared" si="47"/>
        <v>31.25</v>
      </c>
      <c r="AI91" s="503">
        <f t="shared" si="48"/>
        <v>12.5</v>
      </c>
      <c r="AJ91" s="503">
        <f t="shared" si="49"/>
        <v>150</v>
      </c>
      <c r="AK91"/>
      <c r="AL91" s="690">
        <f t="shared" si="51"/>
        <v>0.42</v>
      </c>
      <c r="AM91" s="688">
        <v>375</v>
      </c>
      <c r="AN91" s="684">
        <v>31.25</v>
      </c>
      <c r="AO91" s="684">
        <f t="shared" si="32"/>
        <v>13.125</v>
      </c>
      <c r="AP91" s="684">
        <f t="shared" si="33"/>
        <v>157.5</v>
      </c>
      <c r="AR91" s="725">
        <f t="shared" si="50"/>
        <v>0.44</v>
      </c>
      <c r="AS91" s="688">
        <v>375</v>
      </c>
      <c r="AT91" s="684">
        <v>31.25</v>
      </c>
      <c r="AU91" s="684">
        <f t="shared" si="34"/>
        <v>13.75</v>
      </c>
      <c r="AV91" s="684">
        <f t="shared" si="35"/>
        <v>165</v>
      </c>
    </row>
    <row r="92" spans="1:48" ht="15.75" x14ac:dyDescent="0.25">
      <c r="A92" s="504">
        <v>91</v>
      </c>
      <c r="B92" s="505" t="s">
        <v>413</v>
      </c>
      <c r="C92" s="507" t="s">
        <v>384</v>
      </c>
      <c r="D92" s="507">
        <v>100</v>
      </c>
      <c r="E92" s="508">
        <v>0.35</v>
      </c>
      <c r="F92" s="509">
        <v>100</v>
      </c>
      <c r="G92" s="508">
        <f t="shared" si="26"/>
        <v>8.3333333333333339</v>
      </c>
      <c r="H92" s="508">
        <f t="shared" si="27"/>
        <v>2.9166666666666665</v>
      </c>
      <c r="I92" s="508">
        <f t="shared" si="28"/>
        <v>35</v>
      </c>
      <c r="J92"/>
      <c r="K92" s="510">
        <f t="shared" si="36"/>
        <v>0.37</v>
      </c>
      <c r="L92" s="509">
        <v>100</v>
      </c>
      <c r="M92" s="508">
        <f t="shared" si="37"/>
        <v>8.3333333333333339</v>
      </c>
      <c r="N92" s="508">
        <f t="shared" si="38"/>
        <v>3.0833333333333335</v>
      </c>
      <c r="O92" s="508">
        <f t="shared" si="39"/>
        <v>37</v>
      </c>
      <c r="P92"/>
      <c r="Q92" s="503">
        <f t="shared" si="40"/>
        <v>0.41</v>
      </c>
      <c r="R92" s="509">
        <v>100</v>
      </c>
      <c r="S92" s="508">
        <f t="shared" si="41"/>
        <v>8.3333333333333339</v>
      </c>
      <c r="T92" s="508">
        <f t="shared" si="42"/>
        <v>3.4166666666666665</v>
      </c>
      <c r="U92" s="508">
        <f t="shared" si="43"/>
        <v>41</v>
      </c>
      <c r="V92" s="1362"/>
      <c r="W92" s="690">
        <v>0.41</v>
      </c>
      <c r="X92" s="690">
        <f t="shared" si="44"/>
        <v>0.43</v>
      </c>
      <c r="Y92" s="509">
        <v>100</v>
      </c>
      <c r="Z92" s="508">
        <f t="shared" si="45"/>
        <v>8.3333333333333339</v>
      </c>
      <c r="AA92" s="508">
        <f t="shared" si="30"/>
        <v>3.5833333333333335</v>
      </c>
      <c r="AB92" s="508">
        <f t="shared" si="31"/>
        <v>43</v>
      </c>
      <c r="AC92"/>
      <c r="AD92" s="684">
        <v>0.41</v>
      </c>
      <c r="AE92" s="509">
        <v>100</v>
      </c>
      <c r="AF92" s="686">
        <f t="shared" si="29"/>
        <v>125</v>
      </c>
      <c r="AG92" s="508">
        <f t="shared" si="46"/>
        <v>8.3333333333333339</v>
      </c>
      <c r="AH92" s="503">
        <f t="shared" si="47"/>
        <v>10.416666666666666</v>
      </c>
      <c r="AI92" s="503">
        <f t="shared" si="48"/>
        <v>4.270833333333333</v>
      </c>
      <c r="AJ92" s="503">
        <f t="shared" si="49"/>
        <v>51.25</v>
      </c>
      <c r="AK92"/>
      <c r="AL92" s="690">
        <f t="shared" si="51"/>
        <v>0.43</v>
      </c>
      <c r="AM92" s="688">
        <v>125</v>
      </c>
      <c r="AN92" s="684">
        <v>10.416666666666666</v>
      </c>
      <c r="AO92" s="684">
        <f t="shared" si="32"/>
        <v>4.4791666666666661</v>
      </c>
      <c r="AP92" s="684">
        <f t="shared" si="33"/>
        <v>53.75</v>
      </c>
      <c r="AR92" s="725">
        <f t="shared" si="50"/>
        <v>0.45</v>
      </c>
      <c r="AS92" s="688">
        <v>125</v>
      </c>
      <c r="AT92" s="684">
        <v>10.416666666666666</v>
      </c>
      <c r="AU92" s="684">
        <f t="shared" si="34"/>
        <v>4.6875</v>
      </c>
      <c r="AV92" s="684">
        <f t="shared" si="35"/>
        <v>56.25</v>
      </c>
    </row>
    <row r="93" spans="1:48" ht="15.75" x14ac:dyDescent="0.25">
      <c r="A93" s="504">
        <v>92</v>
      </c>
      <c r="B93" s="505" t="s">
        <v>414</v>
      </c>
      <c r="C93" s="507" t="s">
        <v>384</v>
      </c>
      <c r="D93" s="507">
        <v>500</v>
      </c>
      <c r="E93" s="508">
        <v>0.34</v>
      </c>
      <c r="F93" s="509">
        <v>500</v>
      </c>
      <c r="G93" s="508">
        <f t="shared" si="26"/>
        <v>41.666666666666664</v>
      </c>
      <c r="H93" s="508">
        <f t="shared" si="27"/>
        <v>14.166666666666666</v>
      </c>
      <c r="I93" s="508">
        <f t="shared" si="28"/>
        <v>170</v>
      </c>
      <c r="J93"/>
      <c r="K93" s="510">
        <f t="shared" si="36"/>
        <v>0.36</v>
      </c>
      <c r="L93" s="509">
        <v>500</v>
      </c>
      <c r="M93" s="508">
        <f t="shared" si="37"/>
        <v>41.666666666666664</v>
      </c>
      <c r="N93" s="508">
        <f t="shared" si="38"/>
        <v>14.999999999999998</v>
      </c>
      <c r="O93" s="508">
        <f t="shared" si="39"/>
        <v>180</v>
      </c>
      <c r="P93"/>
      <c r="Q93" s="503">
        <f t="shared" si="40"/>
        <v>0.4</v>
      </c>
      <c r="R93" s="509">
        <v>500</v>
      </c>
      <c r="S93" s="508">
        <f t="shared" si="41"/>
        <v>41.666666666666664</v>
      </c>
      <c r="T93" s="508">
        <f t="shared" si="42"/>
        <v>16.666666666666668</v>
      </c>
      <c r="U93" s="508">
        <f t="shared" si="43"/>
        <v>200</v>
      </c>
      <c r="V93" s="1362"/>
      <c r="W93" s="690">
        <v>0.4</v>
      </c>
      <c r="X93" s="690">
        <f t="shared" si="44"/>
        <v>0.42</v>
      </c>
      <c r="Y93" s="509">
        <v>500</v>
      </c>
      <c r="Z93" s="508">
        <f t="shared" si="45"/>
        <v>41.666666666666664</v>
      </c>
      <c r="AA93" s="508">
        <f t="shared" si="30"/>
        <v>17.5</v>
      </c>
      <c r="AB93" s="508">
        <f t="shared" si="31"/>
        <v>210</v>
      </c>
      <c r="AC93"/>
      <c r="AD93" s="684">
        <v>0.4</v>
      </c>
      <c r="AE93" s="509">
        <v>500</v>
      </c>
      <c r="AF93" s="686">
        <f t="shared" si="29"/>
        <v>625</v>
      </c>
      <c r="AG93" s="508">
        <f t="shared" si="46"/>
        <v>41.666666666666664</v>
      </c>
      <c r="AH93" s="503">
        <f t="shared" si="47"/>
        <v>52.083333333333336</v>
      </c>
      <c r="AI93" s="503">
        <f t="shared" si="48"/>
        <v>20.833333333333336</v>
      </c>
      <c r="AJ93" s="503">
        <f t="shared" si="49"/>
        <v>250</v>
      </c>
      <c r="AK93"/>
      <c r="AL93" s="690">
        <f t="shared" si="51"/>
        <v>0.42</v>
      </c>
      <c r="AM93" s="688">
        <v>625</v>
      </c>
      <c r="AN93" s="684">
        <v>52.083333333333336</v>
      </c>
      <c r="AO93" s="684">
        <f t="shared" si="32"/>
        <v>21.875</v>
      </c>
      <c r="AP93" s="684">
        <f t="shared" si="33"/>
        <v>262.5</v>
      </c>
      <c r="AR93" s="725">
        <f t="shared" si="50"/>
        <v>0.44</v>
      </c>
      <c r="AS93" s="688">
        <v>625</v>
      </c>
      <c r="AT93" s="684">
        <v>52.083333333333336</v>
      </c>
      <c r="AU93" s="684">
        <f t="shared" si="34"/>
        <v>22.916666666666668</v>
      </c>
      <c r="AV93" s="684">
        <f t="shared" si="35"/>
        <v>275</v>
      </c>
    </row>
    <row r="94" spans="1:48" ht="15.75" x14ac:dyDescent="0.25">
      <c r="A94" s="504">
        <v>93</v>
      </c>
      <c r="B94" s="505" t="s">
        <v>415</v>
      </c>
      <c r="C94" s="507" t="s">
        <v>384</v>
      </c>
      <c r="D94" s="507">
        <v>500</v>
      </c>
      <c r="E94" s="508">
        <v>0.8640000000000001</v>
      </c>
      <c r="F94" s="509">
        <v>500</v>
      </c>
      <c r="G94" s="508">
        <f t="shared" si="26"/>
        <v>41.666666666666664</v>
      </c>
      <c r="H94" s="508">
        <f t="shared" si="27"/>
        <v>36</v>
      </c>
      <c r="I94" s="508">
        <f t="shared" si="28"/>
        <v>432.00000000000006</v>
      </c>
      <c r="J94"/>
      <c r="K94" s="510">
        <f t="shared" si="36"/>
        <v>0.92</v>
      </c>
      <c r="L94" s="509">
        <v>500</v>
      </c>
      <c r="M94" s="508">
        <f t="shared" si="37"/>
        <v>41.666666666666664</v>
      </c>
      <c r="N94" s="508">
        <f t="shared" si="38"/>
        <v>38.333333333333336</v>
      </c>
      <c r="O94" s="508">
        <f t="shared" si="39"/>
        <v>460</v>
      </c>
      <c r="P94"/>
      <c r="Q94" s="503">
        <f t="shared" si="40"/>
        <v>1.03</v>
      </c>
      <c r="R94" s="509">
        <v>500</v>
      </c>
      <c r="S94" s="508">
        <f t="shared" si="41"/>
        <v>41.666666666666664</v>
      </c>
      <c r="T94" s="508">
        <f t="shared" si="42"/>
        <v>42.916666666666664</v>
      </c>
      <c r="U94" s="508">
        <f t="shared" si="43"/>
        <v>515</v>
      </c>
      <c r="V94" s="1362"/>
      <c r="W94" s="690">
        <v>1.03</v>
      </c>
      <c r="X94" s="690">
        <f t="shared" si="44"/>
        <v>1.07</v>
      </c>
      <c r="Y94" s="509">
        <v>500</v>
      </c>
      <c r="Z94" s="508">
        <f t="shared" si="45"/>
        <v>41.666666666666664</v>
      </c>
      <c r="AA94" s="508">
        <f t="shared" si="30"/>
        <v>44.583333333333336</v>
      </c>
      <c r="AB94" s="508">
        <f t="shared" si="31"/>
        <v>535</v>
      </c>
      <c r="AC94"/>
      <c r="AD94" s="684">
        <v>1.03</v>
      </c>
      <c r="AE94" s="509">
        <v>500</v>
      </c>
      <c r="AF94" s="686">
        <f t="shared" si="29"/>
        <v>625</v>
      </c>
      <c r="AG94" s="508">
        <f t="shared" si="46"/>
        <v>41.666666666666664</v>
      </c>
      <c r="AH94" s="503">
        <f t="shared" si="47"/>
        <v>52.083333333333336</v>
      </c>
      <c r="AI94" s="503">
        <f t="shared" si="48"/>
        <v>53.645833333333336</v>
      </c>
      <c r="AJ94" s="503">
        <f t="shared" si="49"/>
        <v>643.75</v>
      </c>
      <c r="AK94"/>
      <c r="AL94" s="690">
        <f t="shared" si="51"/>
        <v>1.07</v>
      </c>
      <c r="AM94" s="688">
        <v>625</v>
      </c>
      <c r="AN94" s="684">
        <v>52.083333333333336</v>
      </c>
      <c r="AO94" s="684">
        <f t="shared" si="32"/>
        <v>55.729166666666671</v>
      </c>
      <c r="AP94" s="684">
        <f t="shared" si="33"/>
        <v>668.75</v>
      </c>
      <c r="AR94" s="725">
        <f t="shared" si="50"/>
        <v>1.1100000000000001</v>
      </c>
      <c r="AS94" s="688">
        <v>625</v>
      </c>
      <c r="AT94" s="684">
        <v>52.083333333333336</v>
      </c>
      <c r="AU94" s="684">
        <f t="shared" si="34"/>
        <v>57.812500000000007</v>
      </c>
      <c r="AV94" s="684">
        <f t="shared" si="35"/>
        <v>693.75000000000011</v>
      </c>
    </row>
    <row r="95" spans="1:48" ht="15.75" x14ac:dyDescent="0.25">
      <c r="A95" s="504">
        <v>94</v>
      </c>
      <c r="B95" s="505" t="s">
        <v>416</v>
      </c>
      <c r="C95" s="507" t="s">
        <v>384</v>
      </c>
      <c r="D95" s="507">
        <v>5000</v>
      </c>
      <c r="E95" s="508">
        <v>0.8640000000000001</v>
      </c>
      <c r="F95" s="509">
        <v>5000</v>
      </c>
      <c r="G95" s="508">
        <f t="shared" si="26"/>
        <v>416.66666666666669</v>
      </c>
      <c r="H95" s="508">
        <f t="shared" si="27"/>
        <v>360.00000000000006</v>
      </c>
      <c r="I95" s="508">
        <f t="shared" si="28"/>
        <v>4320.0000000000009</v>
      </c>
      <c r="J95"/>
      <c r="K95" s="510">
        <f t="shared" si="36"/>
        <v>0.92</v>
      </c>
      <c r="L95" s="509">
        <v>5000</v>
      </c>
      <c r="M95" s="508">
        <f t="shared" si="37"/>
        <v>416.66666666666669</v>
      </c>
      <c r="N95" s="508">
        <f t="shared" si="38"/>
        <v>383.33333333333337</v>
      </c>
      <c r="O95" s="508">
        <f t="shared" si="39"/>
        <v>4600</v>
      </c>
      <c r="P95"/>
      <c r="Q95" s="503">
        <f t="shared" si="40"/>
        <v>1.03</v>
      </c>
      <c r="R95" s="509">
        <v>5000</v>
      </c>
      <c r="S95" s="508">
        <f t="shared" si="41"/>
        <v>416.66666666666669</v>
      </c>
      <c r="T95" s="508">
        <f t="shared" si="42"/>
        <v>429.16666666666669</v>
      </c>
      <c r="U95" s="508">
        <f t="shared" si="43"/>
        <v>5150</v>
      </c>
      <c r="V95" s="1362"/>
      <c r="W95" s="690">
        <v>1.03</v>
      </c>
      <c r="X95" s="690">
        <f t="shared" si="44"/>
        <v>1.07</v>
      </c>
      <c r="Y95" s="509">
        <v>5000</v>
      </c>
      <c r="Z95" s="508">
        <f t="shared" si="45"/>
        <v>416.66666666666669</v>
      </c>
      <c r="AA95" s="508">
        <f t="shared" si="30"/>
        <v>445.83333333333337</v>
      </c>
      <c r="AB95" s="508">
        <f t="shared" si="31"/>
        <v>5350</v>
      </c>
      <c r="AC95"/>
      <c r="AD95" s="684">
        <v>1.03</v>
      </c>
      <c r="AE95" s="509">
        <v>5000</v>
      </c>
      <c r="AF95" s="686">
        <f t="shared" si="29"/>
        <v>6250</v>
      </c>
      <c r="AG95" s="508">
        <f t="shared" si="46"/>
        <v>416.66666666666669</v>
      </c>
      <c r="AH95" s="503">
        <f t="shared" si="47"/>
        <v>520.83333333333337</v>
      </c>
      <c r="AI95" s="503">
        <f t="shared" si="48"/>
        <v>536.45833333333337</v>
      </c>
      <c r="AJ95" s="503">
        <f t="shared" si="49"/>
        <v>6437.5</v>
      </c>
      <c r="AK95"/>
      <c r="AL95" s="690">
        <f t="shared" si="51"/>
        <v>1.07</v>
      </c>
      <c r="AM95" s="688">
        <v>6250</v>
      </c>
      <c r="AN95" s="684">
        <v>520.83333333333337</v>
      </c>
      <c r="AO95" s="684">
        <f t="shared" si="32"/>
        <v>557.29166666666674</v>
      </c>
      <c r="AP95" s="684">
        <f t="shared" si="33"/>
        <v>6687.5</v>
      </c>
      <c r="AR95" s="725">
        <f t="shared" si="50"/>
        <v>1.1100000000000001</v>
      </c>
      <c r="AS95" s="688">
        <v>6250</v>
      </c>
      <c r="AT95" s="684">
        <v>520.83333333333337</v>
      </c>
      <c r="AU95" s="684">
        <f t="shared" si="34"/>
        <v>578.12500000000011</v>
      </c>
      <c r="AV95" s="684">
        <f t="shared" si="35"/>
        <v>6937.5000000000009</v>
      </c>
    </row>
    <row r="96" spans="1:48" ht="15.75" x14ac:dyDescent="0.25">
      <c r="A96" s="504">
        <v>95</v>
      </c>
      <c r="B96" s="505" t="s">
        <v>417</v>
      </c>
      <c r="C96" s="507" t="s">
        <v>384</v>
      </c>
      <c r="D96" s="507">
        <v>1200</v>
      </c>
      <c r="E96" s="508">
        <v>0.8640000000000001</v>
      </c>
      <c r="F96" s="509">
        <v>1200</v>
      </c>
      <c r="G96" s="508">
        <f t="shared" si="26"/>
        <v>100</v>
      </c>
      <c r="H96" s="508">
        <f t="shared" si="27"/>
        <v>86.4</v>
      </c>
      <c r="I96" s="508">
        <f t="shared" si="28"/>
        <v>1036.8000000000002</v>
      </c>
      <c r="J96"/>
      <c r="K96" s="510">
        <f t="shared" si="36"/>
        <v>0.92</v>
      </c>
      <c r="L96" s="509">
        <v>1200</v>
      </c>
      <c r="M96" s="508">
        <f t="shared" si="37"/>
        <v>100</v>
      </c>
      <c r="N96" s="508">
        <f t="shared" si="38"/>
        <v>92</v>
      </c>
      <c r="O96" s="508">
        <f t="shared" si="39"/>
        <v>1104</v>
      </c>
      <c r="P96"/>
      <c r="Q96" s="503">
        <f t="shared" si="40"/>
        <v>1.03</v>
      </c>
      <c r="R96" s="509">
        <v>1200</v>
      </c>
      <c r="S96" s="508">
        <f t="shared" si="41"/>
        <v>100</v>
      </c>
      <c r="T96" s="508">
        <f t="shared" si="42"/>
        <v>103</v>
      </c>
      <c r="U96" s="508">
        <f t="shared" si="43"/>
        <v>1236</v>
      </c>
      <c r="V96" s="1362"/>
      <c r="W96" s="690">
        <v>1.03</v>
      </c>
      <c r="X96" s="690">
        <f t="shared" si="44"/>
        <v>1.07</v>
      </c>
      <c r="Y96" s="509">
        <v>1200</v>
      </c>
      <c r="Z96" s="508">
        <f t="shared" si="45"/>
        <v>100</v>
      </c>
      <c r="AA96" s="508">
        <f t="shared" si="30"/>
        <v>107</v>
      </c>
      <c r="AB96" s="508">
        <f t="shared" si="31"/>
        <v>1284</v>
      </c>
      <c r="AC96"/>
      <c r="AD96" s="684">
        <v>1.03</v>
      </c>
      <c r="AE96" s="509">
        <v>1200</v>
      </c>
      <c r="AF96" s="686">
        <f t="shared" si="29"/>
        <v>1500</v>
      </c>
      <c r="AG96" s="508">
        <f t="shared" si="46"/>
        <v>100</v>
      </c>
      <c r="AH96" s="503">
        <f t="shared" si="47"/>
        <v>125</v>
      </c>
      <c r="AI96" s="503">
        <f t="shared" si="48"/>
        <v>128.75</v>
      </c>
      <c r="AJ96" s="503">
        <f t="shared" si="49"/>
        <v>1545</v>
      </c>
      <c r="AK96"/>
      <c r="AL96" s="690">
        <f t="shared" si="51"/>
        <v>1.07</v>
      </c>
      <c r="AM96" s="688">
        <v>1500</v>
      </c>
      <c r="AN96" s="684">
        <v>125</v>
      </c>
      <c r="AO96" s="684">
        <f t="shared" si="32"/>
        <v>133.75</v>
      </c>
      <c r="AP96" s="684">
        <f t="shared" si="33"/>
        <v>1605</v>
      </c>
      <c r="AR96" s="725">
        <f t="shared" si="50"/>
        <v>1.1100000000000001</v>
      </c>
      <c r="AS96" s="688">
        <v>1500</v>
      </c>
      <c r="AT96" s="684">
        <v>125</v>
      </c>
      <c r="AU96" s="684">
        <f t="shared" si="34"/>
        <v>138.75</v>
      </c>
      <c r="AV96" s="684">
        <f t="shared" si="35"/>
        <v>1665.0000000000002</v>
      </c>
    </row>
    <row r="97" spans="1:48" ht="15.75" x14ac:dyDescent="0.25">
      <c r="A97" s="504">
        <v>96</v>
      </c>
      <c r="B97" s="505" t="s">
        <v>418</v>
      </c>
      <c r="C97" s="507" t="s">
        <v>384</v>
      </c>
      <c r="D97" s="507">
        <v>5000</v>
      </c>
      <c r="E97" s="508">
        <v>0.8640000000000001</v>
      </c>
      <c r="F97" s="509">
        <v>5000</v>
      </c>
      <c r="G97" s="508">
        <f t="shared" si="26"/>
        <v>416.66666666666669</v>
      </c>
      <c r="H97" s="508">
        <f t="shared" si="27"/>
        <v>360.00000000000006</v>
      </c>
      <c r="I97" s="508">
        <f t="shared" si="28"/>
        <v>4320.0000000000009</v>
      </c>
      <c r="J97"/>
      <c r="K97" s="510">
        <f t="shared" si="36"/>
        <v>0.92</v>
      </c>
      <c r="L97" s="509">
        <v>5000</v>
      </c>
      <c r="M97" s="508">
        <f t="shared" si="37"/>
        <v>416.66666666666669</v>
      </c>
      <c r="N97" s="508">
        <f t="shared" si="38"/>
        <v>383.33333333333337</v>
      </c>
      <c r="O97" s="508">
        <f t="shared" si="39"/>
        <v>4600</v>
      </c>
      <c r="P97"/>
      <c r="Q97" s="503">
        <f t="shared" si="40"/>
        <v>1.03</v>
      </c>
      <c r="R97" s="509">
        <v>5000</v>
      </c>
      <c r="S97" s="508">
        <f t="shared" si="41"/>
        <v>416.66666666666669</v>
      </c>
      <c r="T97" s="508">
        <f t="shared" si="42"/>
        <v>429.16666666666669</v>
      </c>
      <c r="U97" s="508">
        <f t="shared" si="43"/>
        <v>5150</v>
      </c>
      <c r="V97" s="1362"/>
      <c r="W97" s="690">
        <v>1.03</v>
      </c>
      <c r="X97" s="690">
        <f t="shared" si="44"/>
        <v>1.07</v>
      </c>
      <c r="Y97" s="509">
        <v>5000</v>
      </c>
      <c r="Z97" s="508">
        <f t="shared" si="45"/>
        <v>416.66666666666669</v>
      </c>
      <c r="AA97" s="508">
        <f t="shared" si="30"/>
        <v>445.83333333333337</v>
      </c>
      <c r="AB97" s="508">
        <f t="shared" si="31"/>
        <v>5350</v>
      </c>
      <c r="AC97"/>
      <c r="AD97" s="684">
        <v>1.03</v>
      </c>
      <c r="AE97" s="509">
        <v>5000</v>
      </c>
      <c r="AF97" s="686">
        <f t="shared" si="29"/>
        <v>6250</v>
      </c>
      <c r="AG97" s="508">
        <f t="shared" si="46"/>
        <v>416.66666666666669</v>
      </c>
      <c r="AH97" s="503">
        <f t="shared" si="47"/>
        <v>520.83333333333337</v>
      </c>
      <c r="AI97" s="503">
        <f t="shared" si="48"/>
        <v>536.45833333333337</v>
      </c>
      <c r="AJ97" s="503">
        <f t="shared" si="49"/>
        <v>6437.5</v>
      </c>
      <c r="AK97"/>
      <c r="AL97" s="690">
        <f t="shared" si="51"/>
        <v>1.07</v>
      </c>
      <c r="AM97" s="688">
        <v>6250</v>
      </c>
      <c r="AN97" s="684">
        <v>520.83333333333337</v>
      </c>
      <c r="AO97" s="684">
        <f t="shared" si="32"/>
        <v>557.29166666666674</v>
      </c>
      <c r="AP97" s="684">
        <f t="shared" si="33"/>
        <v>6687.5</v>
      </c>
      <c r="AR97" s="725">
        <f t="shared" si="50"/>
        <v>1.1100000000000001</v>
      </c>
      <c r="AS97" s="688">
        <v>6250</v>
      </c>
      <c r="AT97" s="684">
        <v>520.83333333333337</v>
      </c>
      <c r="AU97" s="684">
        <f t="shared" si="34"/>
        <v>578.12500000000011</v>
      </c>
      <c r="AV97" s="684">
        <f t="shared" si="35"/>
        <v>6937.5000000000009</v>
      </c>
    </row>
    <row r="98" spans="1:48" ht="15.75" x14ac:dyDescent="0.25">
      <c r="A98" s="504">
        <v>97</v>
      </c>
      <c r="B98" s="505" t="s">
        <v>419</v>
      </c>
      <c r="C98" s="507" t="s">
        <v>384</v>
      </c>
      <c r="D98" s="507">
        <v>3500</v>
      </c>
      <c r="E98" s="508">
        <v>0.8640000000000001</v>
      </c>
      <c r="F98" s="509">
        <v>3500</v>
      </c>
      <c r="G98" s="508">
        <f t="shared" si="26"/>
        <v>291.66666666666669</v>
      </c>
      <c r="H98" s="508">
        <f t="shared" si="27"/>
        <v>252.00000000000006</v>
      </c>
      <c r="I98" s="508">
        <f t="shared" si="28"/>
        <v>3024.0000000000005</v>
      </c>
      <c r="J98"/>
      <c r="K98" s="510">
        <f t="shared" si="36"/>
        <v>0.92</v>
      </c>
      <c r="L98" s="509">
        <v>3500</v>
      </c>
      <c r="M98" s="508">
        <f t="shared" si="37"/>
        <v>291.66666666666669</v>
      </c>
      <c r="N98" s="508">
        <f t="shared" si="38"/>
        <v>268.33333333333337</v>
      </c>
      <c r="O98" s="508">
        <f t="shared" si="39"/>
        <v>3220</v>
      </c>
      <c r="P98"/>
      <c r="Q98" s="503">
        <f t="shared" si="40"/>
        <v>1.03</v>
      </c>
      <c r="R98" s="509">
        <v>3500</v>
      </c>
      <c r="S98" s="508">
        <f t="shared" si="41"/>
        <v>291.66666666666669</v>
      </c>
      <c r="T98" s="508">
        <f t="shared" si="42"/>
        <v>300.41666666666669</v>
      </c>
      <c r="U98" s="508">
        <f t="shared" si="43"/>
        <v>3605</v>
      </c>
      <c r="V98" s="1362"/>
      <c r="W98" s="690">
        <v>1.03</v>
      </c>
      <c r="X98" s="690">
        <f t="shared" si="44"/>
        <v>1.07</v>
      </c>
      <c r="Y98" s="509">
        <v>3500</v>
      </c>
      <c r="Z98" s="508">
        <f t="shared" si="45"/>
        <v>291.66666666666669</v>
      </c>
      <c r="AA98" s="508">
        <f t="shared" si="30"/>
        <v>312.08333333333337</v>
      </c>
      <c r="AB98" s="508">
        <f t="shared" si="31"/>
        <v>3745</v>
      </c>
      <c r="AC98"/>
      <c r="AD98" s="684">
        <v>1.03</v>
      </c>
      <c r="AE98" s="509">
        <v>3500</v>
      </c>
      <c r="AF98" s="686">
        <f t="shared" si="29"/>
        <v>4375</v>
      </c>
      <c r="AG98" s="508">
        <f t="shared" si="46"/>
        <v>291.66666666666669</v>
      </c>
      <c r="AH98" s="503">
        <f t="shared" si="47"/>
        <v>364.58333333333331</v>
      </c>
      <c r="AI98" s="503">
        <f t="shared" si="48"/>
        <v>375.52083333333331</v>
      </c>
      <c r="AJ98" s="503">
        <f t="shared" si="49"/>
        <v>4506.25</v>
      </c>
      <c r="AK98"/>
      <c r="AL98" s="690">
        <f t="shared" si="51"/>
        <v>1.07</v>
      </c>
      <c r="AM98" s="688">
        <v>4375</v>
      </c>
      <c r="AN98" s="684">
        <v>364.58333333333331</v>
      </c>
      <c r="AO98" s="684">
        <f t="shared" si="32"/>
        <v>390.10416666666669</v>
      </c>
      <c r="AP98" s="684">
        <f t="shared" si="33"/>
        <v>4681.25</v>
      </c>
      <c r="AR98" s="725">
        <f t="shared" si="50"/>
        <v>1.1100000000000001</v>
      </c>
      <c r="AS98" s="688">
        <v>4375</v>
      </c>
      <c r="AT98" s="684">
        <v>364.58333333333331</v>
      </c>
      <c r="AU98" s="684">
        <f t="shared" si="34"/>
        <v>404.6875</v>
      </c>
      <c r="AV98" s="684">
        <f t="shared" si="35"/>
        <v>4856.25</v>
      </c>
    </row>
    <row r="99" spans="1:48" ht="15.75" x14ac:dyDescent="0.25">
      <c r="A99" s="504">
        <v>98</v>
      </c>
      <c r="B99" s="505" t="s">
        <v>420</v>
      </c>
      <c r="C99" s="507" t="s">
        <v>384</v>
      </c>
      <c r="D99" s="507">
        <v>600</v>
      </c>
      <c r="E99" s="508">
        <v>0.8640000000000001</v>
      </c>
      <c r="F99" s="509">
        <v>600</v>
      </c>
      <c r="G99" s="508">
        <f t="shared" si="26"/>
        <v>50</v>
      </c>
      <c r="H99" s="508">
        <f t="shared" si="27"/>
        <v>43.2</v>
      </c>
      <c r="I99" s="508">
        <f t="shared" si="28"/>
        <v>518.40000000000009</v>
      </c>
      <c r="J99"/>
      <c r="K99" s="510">
        <f t="shared" si="36"/>
        <v>0.92</v>
      </c>
      <c r="L99" s="509">
        <v>600</v>
      </c>
      <c r="M99" s="508">
        <f t="shared" si="37"/>
        <v>50</v>
      </c>
      <c r="N99" s="508">
        <f t="shared" si="38"/>
        <v>46</v>
      </c>
      <c r="O99" s="508">
        <f t="shared" si="39"/>
        <v>552</v>
      </c>
      <c r="P99"/>
      <c r="Q99" s="503">
        <f t="shared" si="40"/>
        <v>1.03</v>
      </c>
      <c r="R99" s="509">
        <v>600</v>
      </c>
      <c r="S99" s="508">
        <f t="shared" si="41"/>
        <v>50</v>
      </c>
      <c r="T99" s="508">
        <f t="shared" si="42"/>
        <v>51.5</v>
      </c>
      <c r="U99" s="508">
        <f t="shared" si="43"/>
        <v>618</v>
      </c>
      <c r="V99" s="1362"/>
      <c r="W99" s="690">
        <v>1.03</v>
      </c>
      <c r="X99" s="690">
        <f t="shared" si="44"/>
        <v>1.07</v>
      </c>
      <c r="Y99" s="509">
        <v>600</v>
      </c>
      <c r="Z99" s="508">
        <f t="shared" si="45"/>
        <v>50</v>
      </c>
      <c r="AA99" s="508">
        <f t="shared" si="30"/>
        <v>53.5</v>
      </c>
      <c r="AB99" s="508">
        <f t="shared" si="31"/>
        <v>642</v>
      </c>
      <c r="AC99"/>
      <c r="AD99" s="684">
        <v>1.03</v>
      </c>
      <c r="AE99" s="509">
        <v>600</v>
      </c>
      <c r="AF99" s="686">
        <f t="shared" si="29"/>
        <v>750</v>
      </c>
      <c r="AG99" s="508">
        <f t="shared" si="46"/>
        <v>50</v>
      </c>
      <c r="AH99" s="503">
        <f t="shared" si="47"/>
        <v>62.5</v>
      </c>
      <c r="AI99" s="503">
        <f t="shared" si="48"/>
        <v>64.375</v>
      </c>
      <c r="AJ99" s="503">
        <f t="shared" si="49"/>
        <v>772.5</v>
      </c>
      <c r="AK99"/>
      <c r="AL99" s="690">
        <f t="shared" si="51"/>
        <v>1.07</v>
      </c>
      <c r="AM99" s="688">
        <v>750</v>
      </c>
      <c r="AN99" s="684">
        <v>62.5</v>
      </c>
      <c r="AO99" s="684">
        <f t="shared" si="32"/>
        <v>66.875</v>
      </c>
      <c r="AP99" s="684">
        <f t="shared" si="33"/>
        <v>802.5</v>
      </c>
      <c r="AR99" s="725">
        <f t="shared" si="50"/>
        <v>1.1100000000000001</v>
      </c>
      <c r="AS99" s="688">
        <v>750</v>
      </c>
      <c r="AT99" s="684">
        <v>62.5</v>
      </c>
      <c r="AU99" s="684">
        <f t="shared" si="34"/>
        <v>69.375</v>
      </c>
      <c r="AV99" s="684">
        <f t="shared" si="35"/>
        <v>832.50000000000011</v>
      </c>
    </row>
    <row r="100" spans="1:48" ht="15.75" x14ac:dyDescent="0.25">
      <c r="A100" s="504">
        <v>99</v>
      </c>
      <c r="B100" s="505" t="s">
        <v>421</v>
      </c>
      <c r="C100" s="507" t="s">
        <v>384</v>
      </c>
      <c r="D100" s="507">
        <v>1100</v>
      </c>
      <c r="E100" s="508">
        <v>1.4640000000000002</v>
      </c>
      <c r="F100" s="509">
        <v>1100</v>
      </c>
      <c r="G100" s="508">
        <f t="shared" si="26"/>
        <v>91.666666666666671</v>
      </c>
      <c r="H100" s="508">
        <f t="shared" si="27"/>
        <v>134.20000000000002</v>
      </c>
      <c r="I100" s="508">
        <f t="shared" si="28"/>
        <v>1610.4000000000003</v>
      </c>
      <c r="J100"/>
      <c r="K100" s="510">
        <f t="shared" si="36"/>
        <v>1.56</v>
      </c>
      <c r="L100" s="509">
        <v>1100</v>
      </c>
      <c r="M100" s="508">
        <f t="shared" si="37"/>
        <v>91.666666666666671</v>
      </c>
      <c r="N100" s="508">
        <f t="shared" si="38"/>
        <v>143</v>
      </c>
      <c r="O100" s="508">
        <f t="shared" si="39"/>
        <v>1716</v>
      </c>
      <c r="P100"/>
      <c r="Q100" s="503">
        <f t="shared" si="40"/>
        <v>1.75</v>
      </c>
      <c r="R100" s="509">
        <v>1100</v>
      </c>
      <c r="S100" s="508">
        <f t="shared" si="41"/>
        <v>91.666666666666671</v>
      </c>
      <c r="T100" s="508">
        <f t="shared" si="42"/>
        <v>160.41666666666669</v>
      </c>
      <c r="U100" s="508">
        <f t="shared" si="43"/>
        <v>1925</v>
      </c>
      <c r="V100" s="1362"/>
      <c r="W100" s="690">
        <v>1.75</v>
      </c>
      <c r="X100" s="690">
        <f t="shared" si="44"/>
        <v>1.82</v>
      </c>
      <c r="Y100" s="509">
        <v>1100</v>
      </c>
      <c r="Z100" s="508">
        <f t="shared" si="45"/>
        <v>91.666666666666671</v>
      </c>
      <c r="AA100" s="508">
        <f t="shared" si="30"/>
        <v>166.83333333333334</v>
      </c>
      <c r="AB100" s="508">
        <f t="shared" si="31"/>
        <v>2002</v>
      </c>
      <c r="AC100"/>
      <c r="AD100" s="684">
        <v>1.75</v>
      </c>
      <c r="AE100" s="509">
        <v>1100</v>
      </c>
      <c r="AF100" s="686">
        <f t="shared" si="29"/>
        <v>1375</v>
      </c>
      <c r="AG100" s="508">
        <f t="shared" si="46"/>
        <v>91.666666666666671</v>
      </c>
      <c r="AH100" s="503">
        <f t="shared" si="47"/>
        <v>114.58333333333333</v>
      </c>
      <c r="AI100" s="503">
        <f t="shared" si="48"/>
        <v>200.52083333333331</v>
      </c>
      <c r="AJ100" s="503">
        <f t="shared" si="49"/>
        <v>2406.25</v>
      </c>
      <c r="AK100"/>
      <c r="AL100" s="690">
        <f t="shared" si="51"/>
        <v>1.82</v>
      </c>
      <c r="AM100" s="688">
        <v>1375</v>
      </c>
      <c r="AN100" s="684">
        <v>114.58333333333333</v>
      </c>
      <c r="AO100" s="684">
        <f t="shared" si="32"/>
        <v>208.54166666666666</v>
      </c>
      <c r="AP100" s="684">
        <f t="shared" si="33"/>
        <v>2502.5</v>
      </c>
      <c r="AR100" s="725">
        <f t="shared" si="50"/>
        <v>1.89</v>
      </c>
      <c r="AS100" s="688">
        <v>1375</v>
      </c>
      <c r="AT100" s="684">
        <v>114.58333333333333</v>
      </c>
      <c r="AU100" s="684">
        <f t="shared" si="34"/>
        <v>216.56249999999997</v>
      </c>
      <c r="AV100" s="684">
        <f t="shared" si="35"/>
        <v>2598.75</v>
      </c>
    </row>
    <row r="101" spans="1:48" ht="15.75" x14ac:dyDescent="0.25">
      <c r="A101" s="504">
        <v>100</v>
      </c>
      <c r="B101" s="505" t="s">
        <v>422</v>
      </c>
      <c r="C101" s="507" t="s">
        <v>384</v>
      </c>
      <c r="D101" s="507">
        <v>1100</v>
      </c>
      <c r="E101" s="508">
        <v>1.52</v>
      </c>
      <c r="F101" s="509">
        <v>1100</v>
      </c>
      <c r="G101" s="508">
        <f t="shared" si="26"/>
        <v>91.666666666666671</v>
      </c>
      <c r="H101" s="508">
        <f t="shared" si="27"/>
        <v>139.33333333333334</v>
      </c>
      <c r="I101" s="508">
        <f t="shared" si="28"/>
        <v>1672</v>
      </c>
      <c r="J101"/>
      <c r="K101" s="510">
        <f t="shared" si="36"/>
        <v>1.62</v>
      </c>
      <c r="L101" s="509">
        <v>1100</v>
      </c>
      <c r="M101" s="508">
        <f t="shared" si="37"/>
        <v>91.666666666666671</v>
      </c>
      <c r="N101" s="508">
        <f t="shared" si="38"/>
        <v>148.50000000000003</v>
      </c>
      <c r="O101" s="508">
        <f t="shared" si="39"/>
        <v>1782.0000000000002</v>
      </c>
      <c r="P101"/>
      <c r="Q101" s="503">
        <f t="shared" si="40"/>
        <v>1.82</v>
      </c>
      <c r="R101" s="509">
        <v>1100</v>
      </c>
      <c r="S101" s="508">
        <f t="shared" si="41"/>
        <v>91.666666666666671</v>
      </c>
      <c r="T101" s="508">
        <f t="shared" si="42"/>
        <v>166.83333333333334</v>
      </c>
      <c r="U101" s="508">
        <f t="shared" si="43"/>
        <v>2002</v>
      </c>
      <c r="V101" s="1362"/>
      <c r="W101" s="690">
        <v>1.82</v>
      </c>
      <c r="X101" s="690">
        <f t="shared" si="44"/>
        <v>1.9</v>
      </c>
      <c r="Y101" s="509">
        <v>1100</v>
      </c>
      <c r="Z101" s="508">
        <f t="shared" si="45"/>
        <v>91.666666666666671</v>
      </c>
      <c r="AA101" s="508">
        <f t="shared" si="30"/>
        <v>174.16666666666666</v>
      </c>
      <c r="AB101" s="508">
        <f t="shared" si="31"/>
        <v>2090</v>
      </c>
      <c r="AC101"/>
      <c r="AD101" s="684">
        <v>1.82</v>
      </c>
      <c r="AE101" s="509">
        <v>1100</v>
      </c>
      <c r="AF101" s="686">
        <f t="shared" si="29"/>
        <v>1375</v>
      </c>
      <c r="AG101" s="508">
        <f t="shared" si="46"/>
        <v>91.666666666666671</v>
      </c>
      <c r="AH101" s="503">
        <f t="shared" si="47"/>
        <v>114.58333333333333</v>
      </c>
      <c r="AI101" s="503">
        <f t="shared" si="48"/>
        <v>208.54166666666666</v>
      </c>
      <c r="AJ101" s="503">
        <f t="shared" si="49"/>
        <v>2502.5</v>
      </c>
      <c r="AK101"/>
      <c r="AL101" s="690">
        <f t="shared" si="51"/>
        <v>1.9</v>
      </c>
      <c r="AM101" s="688">
        <v>1375</v>
      </c>
      <c r="AN101" s="684">
        <v>114.58333333333333</v>
      </c>
      <c r="AO101" s="684">
        <f t="shared" si="32"/>
        <v>217.70833333333331</v>
      </c>
      <c r="AP101" s="684">
        <f t="shared" si="33"/>
        <v>2612.5</v>
      </c>
      <c r="AR101" s="725">
        <f t="shared" si="50"/>
        <v>1.97</v>
      </c>
      <c r="AS101" s="688">
        <v>1375</v>
      </c>
      <c r="AT101" s="684">
        <v>114.58333333333333</v>
      </c>
      <c r="AU101" s="684">
        <f t="shared" si="34"/>
        <v>225.72916666666666</v>
      </c>
      <c r="AV101" s="684">
        <f t="shared" si="35"/>
        <v>2708.75</v>
      </c>
    </row>
    <row r="102" spans="1:48" ht="15.75" x14ac:dyDescent="0.25">
      <c r="A102" s="504">
        <v>101</v>
      </c>
      <c r="B102" s="505" t="s">
        <v>423</v>
      </c>
      <c r="C102" s="507" t="s">
        <v>384</v>
      </c>
      <c r="D102" s="507">
        <v>600</v>
      </c>
      <c r="E102" s="508">
        <v>1.4640000000000002</v>
      </c>
      <c r="F102" s="509">
        <v>600</v>
      </c>
      <c r="G102" s="508">
        <f t="shared" si="26"/>
        <v>50</v>
      </c>
      <c r="H102" s="508">
        <f t="shared" si="27"/>
        <v>73.2</v>
      </c>
      <c r="I102" s="508">
        <f t="shared" si="28"/>
        <v>878.40000000000009</v>
      </c>
      <c r="J102"/>
      <c r="K102" s="510">
        <f t="shared" si="36"/>
        <v>1.56</v>
      </c>
      <c r="L102" s="509">
        <v>600</v>
      </c>
      <c r="M102" s="508">
        <f t="shared" si="37"/>
        <v>50</v>
      </c>
      <c r="N102" s="508">
        <f t="shared" si="38"/>
        <v>78</v>
      </c>
      <c r="O102" s="508">
        <f t="shared" si="39"/>
        <v>936</v>
      </c>
      <c r="P102"/>
      <c r="Q102" s="503">
        <f t="shared" si="40"/>
        <v>1.75</v>
      </c>
      <c r="R102" s="509">
        <v>600</v>
      </c>
      <c r="S102" s="508">
        <f t="shared" si="41"/>
        <v>50</v>
      </c>
      <c r="T102" s="508">
        <f t="shared" si="42"/>
        <v>87.5</v>
      </c>
      <c r="U102" s="508">
        <f t="shared" si="43"/>
        <v>1050</v>
      </c>
      <c r="V102" s="1362"/>
      <c r="W102" s="690">
        <v>1.75</v>
      </c>
      <c r="X102" s="690">
        <f t="shared" si="44"/>
        <v>1.82</v>
      </c>
      <c r="Y102" s="509">
        <v>600</v>
      </c>
      <c r="Z102" s="508">
        <f t="shared" si="45"/>
        <v>50</v>
      </c>
      <c r="AA102" s="508">
        <f t="shared" si="30"/>
        <v>91</v>
      </c>
      <c r="AB102" s="508">
        <f t="shared" si="31"/>
        <v>1092</v>
      </c>
      <c r="AC102"/>
      <c r="AD102" s="684">
        <v>1.75</v>
      </c>
      <c r="AE102" s="509">
        <v>600</v>
      </c>
      <c r="AF102" s="686">
        <f t="shared" si="29"/>
        <v>750</v>
      </c>
      <c r="AG102" s="508">
        <f t="shared" si="46"/>
        <v>50</v>
      </c>
      <c r="AH102" s="503">
        <f t="shared" si="47"/>
        <v>62.5</v>
      </c>
      <c r="AI102" s="503">
        <f t="shared" si="48"/>
        <v>109.375</v>
      </c>
      <c r="AJ102" s="503">
        <f t="shared" si="49"/>
        <v>1312.5</v>
      </c>
      <c r="AK102"/>
      <c r="AL102" s="690">
        <f t="shared" si="51"/>
        <v>1.82</v>
      </c>
      <c r="AM102" s="688">
        <v>750</v>
      </c>
      <c r="AN102" s="684">
        <v>62.5</v>
      </c>
      <c r="AO102" s="684">
        <f t="shared" si="32"/>
        <v>113.75</v>
      </c>
      <c r="AP102" s="684">
        <f t="shared" si="33"/>
        <v>1365</v>
      </c>
      <c r="AR102" s="725">
        <f t="shared" si="50"/>
        <v>1.89</v>
      </c>
      <c r="AS102" s="688">
        <v>750</v>
      </c>
      <c r="AT102" s="684">
        <v>62.5</v>
      </c>
      <c r="AU102" s="684">
        <f t="shared" si="34"/>
        <v>118.125</v>
      </c>
      <c r="AV102" s="684">
        <f t="shared" si="35"/>
        <v>1417.5</v>
      </c>
    </row>
    <row r="103" spans="1:48" ht="15.75" x14ac:dyDescent="0.25">
      <c r="A103" s="504">
        <v>102</v>
      </c>
      <c r="B103" s="505" t="s">
        <v>424</v>
      </c>
      <c r="C103" s="507" t="s">
        <v>384</v>
      </c>
      <c r="D103" s="507">
        <v>10</v>
      </c>
      <c r="E103" s="508">
        <v>1.5424800000000001</v>
      </c>
      <c r="F103" s="509">
        <v>10</v>
      </c>
      <c r="G103" s="508">
        <f t="shared" si="26"/>
        <v>0.83333333333333337</v>
      </c>
      <c r="H103" s="508">
        <f t="shared" si="27"/>
        <v>1.2854000000000001</v>
      </c>
      <c r="I103" s="508">
        <f t="shared" si="28"/>
        <v>15.424800000000001</v>
      </c>
      <c r="J103"/>
      <c r="K103" s="510">
        <f t="shared" si="36"/>
        <v>1.65</v>
      </c>
      <c r="L103" s="509">
        <v>10</v>
      </c>
      <c r="M103" s="508">
        <f t="shared" si="37"/>
        <v>0.83333333333333337</v>
      </c>
      <c r="N103" s="508">
        <f t="shared" si="38"/>
        <v>1.375</v>
      </c>
      <c r="O103" s="508">
        <f t="shared" si="39"/>
        <v>16.5</v>
      </c>
      <c r="P103"/>
      <c r="Q103" s="503">
        <f t="shared" si="40"/>
        <v>1.85</v>
      </c>
      <c r="R103" s="509">
        <v>10</v>
      </c>
      <c r="S103" s="508">
        <f t="shared" si="41"/>
        <v>0.83333333333333337</v>
      </c>
      <c r="T103" s="508">
        <f t="shared" si="42"/>
        <v>1.5416666666666667</v>
      </c>
      <c r="U103" s="508">
        <f t="shared" si="43"/>
        <v>18.5</v>
      </c>
      <c r="V103" s="1362"/>
      <c r="W103" s="690">
        <v>1.85</v>
      </c>
      <c r="X103" s="690">
        <f t="shared" si="44"/>
        <v>1.93</v>
      </c>
      <c r="Y103" s="509">
        <v>10</v>
      </c>
      <c r="Z103" s="508">
        <f t="shared" si="45"/>
        <v>0.83333333333333337</v>
      </c>
      <c r="AA103" s="508">
        <f t="shared" si="30"/>
        <v>1.6083333333333334</v>
      </c>
      <c r="AB103" s="508">
        <f t="shared" si="31"/>
        <v>19.3</v>
      </c>
      <c r="AC103"/>
      <c r="AD103" s="684">
        <v>1.85</v>
      </c>
      <c r="AE103" s="509">
        <v>10</v>
      </c>
      <c r="AF103" s="686">
        <f t="shared" si="29"/>
        <v>12.5</v>
      </c>
      <c r="AG103" s="508">
        <f t="shared" si="46"/>
        <v>0.83333333333333337</v>
      </c>
      <c r="AH103" s="503">
        <f t="shared" si="47"/>
        <v>1.0416666666666667</v>
      </c>
      <c r="AI103" s="503">
        <f t="shared" si="48"/>
        <v>1.9270833333333335</v>
      </c>
      <c r="AJ103" s="503">
        <f t="shared" si="49"/>
        <v>23.125</v>
      </c>
      <c r="AK103"/>
      <c r="AL103" s="690">
        <f t="shared" si="51"/>
        <v>1.93</v>
      </c>
      <c r="AM103" s="688">
        <v>12.5</v>
      </c>
      <c r="AN103" s="684">
        <v>1.0416666666666667</v>
      </c>
      <c r="AO103" s="684">
        <f t="shared" si="32"/>
        <v>2.010416666666667</v>
      </c>
      <c r="AP103" s="684">
        <f t="shared" si="33"/>
        <v>24.125</v>
      </c>
      <c r="AR103" s="725">
        <f t="shared" si="50"/>
        <v>2</v>
      </c>
      <c r="AS103" s="688">
        <v>12.5</v>
      </c>
      <c r="AT103" s="684">
        <v>1.0416666666666667</v>
      </c>
      <c r="AU103" s="684">
        <f t="shared" si="34"/>
        <v>2.0833333333333335</v>
      </c>
      <c r="AV103" s="684">
        <f t="shared" si="35"/>
        <v>25</v>
      </c>
    </row>
    <row r="104" spans="1:48" ht="15.75" x14ac:dyDescent="0.25">
      <c r="A104" s="504">
        <v>103</v>
      </c>
      <c r="B104" s="505" t="s">
        <v>425</v>
      </c>
      <c r="C104" s="507" t="s">
        <v>384</v>
      </c>
      <c r="D104" s="507">
        <v>600</v>
      </c>
      <c r="E104" s="508">
        <v>2.1680000000000001</v>
      </c>
      <c r="F104" s="509">
        <v>600</v>
      </c>
      <c r="G104" s="508">
        <f t="shared" si="26"/>
        <v>50</v>
      </c>
      <c r="H104" s="508">
        <f t="shared" si="27"/>
        <v>108.4</v>
      </c>
      <c r="I104" s="508">
        <f t="shared" si="28"/>
        <v>1300.8000000000002</v>
      </c>
      <c r="J104"/>
      <c r="K104" s="510">
        <f t="shared" si="36"/>
        <v>2.31</v>
      </c>
      <c r="L104" s="509">
        <v>600</v>
      </c>
      <c r="M104" s="508">
        <f t="shared" si="37"/>
        <v>50</v>
      </c>
      <c r="N104" s="508">
        <f t="shared" si="38"/>
        <v>115.5</v>
      </c>
      <c r="O104" s="508">
        <f t="shared" si="39"/>
        <v>1386</v>
      </c>
      <c r="P104"/>
      <c r="Q104" s="503">
        <f t="shared" si="40"/>
        <v>2.59</v>
      </c>
      <c r="R104" s="509">
        <v>600</v>
      </c>
      <c r="S104" s="508">
        <f t="shared" si="41"/>
        <v>50</v>
      </c>
      <c r="T104" s="508">
        <f t="shared" si="42"/>
        <v>129.5</v>
      </c>
      <c r="U104" s="508">
        <f t="shared" si="43"/>
        <v>1554</v>
      </c>
      <c r="V104" s="1362"/>
      <c r="W104" s="690">
        <v>2.59</v>
      </c>
      <c r="X104" s="690">
        <f t="shared" si="44"/>
        <v>2.7</v>
      </c>
      <c r="Y104" s="509">
        <v>600</v>
      </c>
      <c r="Z104" s="508">
        <f t="shared" si="45"/>
        <v>50</v>
      </c>
      <c r="AA104" s="508">
        <f t="shared" si="30"/>
        <v>135</v>
      </c>
      <c r="AB104" s="508">
        <f t="shared" si="31"/>
        <v>1620</v>
      </c>
      <c r="AC104"/>
      <c r="AD104" s="684">
        <v>2.59</v>
      </c>
      <c r="AE104" s="509">
        <v>600</v>
      </c>
      <c r="AF104" s="686">
        <f t="shared" si="29"/>
        <v>750</v>
      </c>
      <c r="AG104" s="508">
        <f t="shared" si="46"/>
        <v>50</v>
      </c>
      <c r="AH104" s="503">
        <f t="shared" si="47"/>
        <v>62.5</v>
      </c>
      <c r="AI104" s="503">
        <f t="shared" si="48"/>
        <v>161.875</v>
      </c>
      <c r="AJ104" s="503">
        <f t="shared" si="49"/>
        <v>1942.5</v>
      </c>
      <c r="AK104"/>
      <c r="AL104" s="690">
        <f t="shared" si="51"/>
        <v>2.7</v>
      </c>
      <c r="AM104" s="688">
        <v>750</v>
      </c>
      <c r="AN104" s="684">
        <v>62.5</v>
      </c>
      <c r="AO104" s="684">
        <f t="shared" si="32"/>
        <v>168.75</v>
      </c>
      <c r="AP104" s="684">
        <f t="shared" si="33"/>
        <v>2025.0000000000002</v>
      </c>
      <c r="AR104" s="725">
        <f t="shared" si="50"/>
        <v>2.8</v>
      </c>
      <c r="AS104" s="688">
        <v>750</v>
      </c>
      <c r="AT104" s="684">
        <v>62.5</v>
      </c>
      <c r="AU104" s="684">
        <f t="shared" si="34"/>
        <v>175</v>
      </c>
      <c r="AV104" s="684">
        <f t="shared" si="35"/>
        <v>2100</v>
      </c>
    </row>
    <row r="105" spans="1:48" ht="15.75" x14ac:dyDescent="0.25">
      <c r="A105" s="504">
        <v>104</v>
      </c>
      <c r="B105" s="505" t="s">
        <v>426</v>
      </c>
      <c r="C105" s="507" t="s">
        <v>384</v>
      </c>
      <c r="D105" s="507">
        <v>800</v>
      </c>
      <c r="E105" s="508">
        <v>2.048</v>
      </c>
      <c r="F105" s="509">
        <v>800</v>
      </c>
      <c r="G105" s="508">
        <f t="shared" si="26"/>
        <v>66.666666666666671</v>
      </c>
      <c r="H105" s="508">
        <f t="shared" si="27"/>
        <v>136.53333333333336</v>
      </c>
      <c r="I105" s="508">
        <f t="shared" si="28"/>
        <v>1638.4</v>
      </c>
      <c r="J105"/>
      <c r="K105" s="510">
        <f t="shared" si="36"/>
        <v>2.19</v>
      </c>
      <c r="L105" s="509">
        <v>800</v>
      </c>
      <c r="M105" s="508">
        <f t="shared" si="37"/>
        <v>66.666666666666671</v>
      </c>
      <c r="N105" s="508">
        <f t="shared" si="38"/>
        <v>146</v>
      </c>
      <c r="O105" s="508">
        <f t="shared" si="39"/>
        <v>1752</v>
      </c>
      <c r="P105"/>
      <c r="Q105" s="503">
        <f t="shared" si="40"/>
        <v>2.46</v>
      </c>
      <c r="R105" s="509">
        <v>800</v>
      </c>
      <c r="S105" s="508">
        <f t="shared" si="41"/>
        <v>66.666666666666671</v>
      </c>
      <c r="T105" s="508">
        <f t="shared" si="42"/>
        <v>164</v>
      </c>
      <c r="U105" s="508">
        <f t="shared" si="43"/>
        <v>1968</v>
      </c>
      <c r="V105" s="1362"/>
      <c r="W105" s="690">
        <v>2.46</v>
      </c>
      <c r="X105" s="690">
        <f t="shared" si="44"/>
        <v>2.56</v>
      </c>
      <c r="Y105" s="509">
        <v>800</v>
      </c>
      <c r="Z105" s="508">
        <f t="shared" si="45"/>
        <v>66.666666666666671</v>
      </c>
      <c r="AA105" s="508">
        <f t="shared" si="30"/>
        <v>170.66666666666669</v>
      </c>
      <c r="AB105" s="508">
        <f t="shared" si="31"/>
        <v>2048</v>
      </c>
      <c r="AC105"/>
      <c r="AD105" s="684">
        <v>2.46</v>
      </c>
      <c r="AE105" s="509">
        <v>800</v>
      </c>
      <c r="AF105" s="686">
        <f t="shared" si="29"/>
        <v>1000</v>
      </c>
      <c r="AG105" s="508">
        <f t="shared" si="46"/>
        <v>66.666666666666671</v>
      </c>
      <c r="AH105" s="503">
        <f t="shared" si="47"/>
        <v>83.333333333333329</v>
      </c>
      <c r="AI105" s="503">
        <f t="shared" si="48"/>
        <v>204.99999999999997</v>
      </c>
      <c r="AJ105" s="503">
        <f t="shared" si="49"/>
        <v>2460</v>
      </c>
      <c r="AK105"/>
      <c r="AL105" s="690">
        <f t="shared" si="51"/>
        <v>2.56</v>
      </c>
      <c r="AM105" s="688">
        <v>1000</v>
      </c>
      <c r="AN105" s="684">
        <v>83.333333333333329</v>
      </c>
      <c r="AO105" s="684">
        <f t="shared" si="32"/>
        <v>213.33333333333331</v>
      </c>
      <c r="AP105" s="684">
        <f t="shared" si="33"/>
        <v>2560</v>
      </c>
      <c r="AR105" s="725">
        <f t="shared" si="50"/>
        <v>2.65</v>
      </c>
      <c r="AS105" s="688">
        <v>1000</v>
      </c>
      <c r="AT105" s="684">
        <v>83.333333333333329</v>
      </c>
      <c r="AU105" s="684">
        <f t="shared" si="34"/>
        <v>220.83333333333331</v>
      </c>
      <c r="AV105" s="684">
        <f t="shared" si="35"/>
        <v>2650</v>
      </c>
    </row>
    <row r="106" spans="1:48" ht="15.75" x14ac:dyDescent="0.25">
      <c r="A106" s="504">
        <v>105</v>
      </c>
      <c r="B106" s="505" t="s">
        <v>427</v>
      </c>
      <c r="C106" s="507" t="s">
        <v>384</v>
      </c>
      <c r="D106" s="507">
        <v>200</v>
      </c>
      <c r="E106" s="508">
        <v>2.048</v>
      </c>
      <c r="F106" s="509">
        <v>200</v>
      </c>
      <c r="G106" s="508">
        <f t="shared" si="26"/>
        <v>16.666666666666668</v>
      </c>
      <c r="H106" s="508">
        <f t="shared" si="27"/>
        <v>34.13333333333334</v>
      </c>
      <c r="I106" s="508">
        <f t="shared" si="28"/>
        <v>409.6</v>
      </c>
      <c r="J106"/>
      <c r="K106" s="510">
        <f t="shared" si="36"/>
        <v>2.19</v>
      </c>
      <c r="L106" s="509">
        <v>200</v>
      </c>
      <c r="M106" s="508">
        <f t="shared" si="37"/>
        <v>16.666666666666668</v>
      </c>
      <c r="N106" s="508">
        <f t="shared" si="38"/>
        <v>36.5</v>
      </c>
      <c r="O106" s="508">
        <f t="shared" si="39"/>
        <v>438</v>
      </c>
      <c r="P106"/>
      <c r="Q106" s="503">
        <f t="shared" si="40"/>
        <v>2.46</v>
      </c>
      <c r="R106" s="509">
        <v>200</v>
      </c>
      <c r="S106" s="508">
        <f t="shared" si="41"/>
        <v>16.666666666666668</v>
      </c>
      <c r="T106" s="508">
        <f t="shared" si="42"/>
        <v>41</v>
      </c>
      <c r="U106" s="508">
        <f t="shared" si="43"/>
        <v>492</v>
      </c>
      <c r="V106" s="1362"/>
      <c r="W106" s="690">
        <v>2.46</v>
      </c>
      <c r="X106" s="690">
        <f t="shared" si="44"/>
        <v>2.56</v>
      </c>
      <c r="Y106" s="509">
        <v>200</v>
      </c>
      <c r="Z106" s="508">
        <f t="shared" si="45"/>
        <v>16.666666666666668</v>
      </c>
      <c r="AA106" s="508">
        <f t="shared" si="30"/>
        <v>42.666666666666671</v>
      </c>
      <c r="AB106" s="508">
        <f t="shared" si="31"/>
        <v>512</v>
      </c>
      <c r="AC106"/>
      <c r="AD106" s="684">
        <v>2.46</v>
      </c>
      <c r="AE106" s="509">
        <v>200</v>
      </c>
      <c r="AF106" s="686">
        <f t="shared" si="29"/>
        <v>250</v>
      </c>
      <c r="AG106" s="508">
        <f t="shared" si="46"/>
        <v>16.666666666666668</v>
      </c>
      <c r="AH106" s="503">
        <f t="shared" si="47"/>
        <v>20.833333333333332</v>
      </c>
      <c r="AI106" s="503">
        <f t="shared" si="48"/>
        <v>51.249999999999993</v>
      </c>
      <c r="AJ106" s="503">
        <f t="shared" si="49"/>
        <v>615</v>
      </c>
      <c r="AK106"/>
      <c r="AL106" s="690">
        <f t="shared" si="51"/>
        <v>2.56</v>
      </c>
      <c r="AM106" s="688">
        <v>250</v>
      </c>
      <c r="AN106" s="684">
        <v>20.833333333333332</v>
      </c>
      <c r="AO106" s="684">
        <f t="shared" si="32"/>
        <v>53.333333333333329</v>
      </c>
      <c r="AP106" s="684">
        <f t="shared" si="33"/>
        <v>640</v>
      </c>
      <c r="AR106" s="725">
        <f t="shared" si="50"/>
        <v>2.65</v>
      </c>
      <c r="AS106" s="688">
        <v>250</v>
      </c>
      <c r="AT106" s="684">
        <v>20.833333333333332</v>
      </c>
      <c r="AU106" s="684">
        <f t="shared" si="34"/>
        <v>55.208333333333329</v>
      </c>
      <c r="AV106" s="684">
        <f t="shared" si="35"/>
        <v>662.5</v>
      </c>
    </row>
    <row r="107" spans="1:48" ht="15.75" x14ac:dyDescent="0.25">
      <c r="A107" s="504">
        <v>106</v>
      </c>
      <c r="B107" s="505" t="s">
        <v>428</v>
      </c>
      <c r="C107" s="507" t="s">
        <v>384</v>
      </c>
      <c r="D107" s="507">
        <f>186+364</f>
        <v>550</v>
      </c>
      <c r="E107" s="508">
        <v>6.2880000000000003</v>
      </c>
      <c r="F107" s="509">
        <v>550</v>
      </c>
      <c r="G107" s="508">
        <f t="shared" si="26"/>
        <v>45.833333333333336</v>
      </c>
      <c r="H107" s="508">
        <f t="shared" si="27"/>
        <v>288.20000000000005</v>
      </c>
      <c r="I107" s="508">
        <f t="shared" si="28"/>
        <v>3458.4</v>
      </c>
      <c r="J107"/>
      <c r="K107" s="510">
        <f t="shared" si="36"/>
        <v>6.71</v>
      </c>
      <c r="L107" s="509">
        <v>550</v>
      </c>
      <c r="M107" s="508">
        <f t="shared" si="37"/>
        <v>45.833333333333336</v>
      </c>
      <c r="N107" s="508">
        <f t="shared" si="38"/>
        <v>307.54166666666669</v>
      </c>
      <c r="O107" s="508">
        <f t="shared" si="39"/>
        <v>3690.5</v>
      </c>
      <c r="P107"/>
      <c r="Q107" s="503">
        <f t="shared" si="40"/>
        <v>7.52</v>
      </c>
      <c r="R107" s="509">
        <v>550</v>
      </c>
      <c r="S107" s="508">
        <f t="shared" si="41"/>
        <v>45.833333333333336</v>
      </c>
      <c r="T107" s="508">
        <f t="shared" si="42"/>
        <v>344.66666666666669</v>
      </c>
      <c r="U107" s="508">
        <f t="shared" si="43"/>
        <v>4136</v>
      </c>
      <c r="V107" s="1362"/>
      <c r="W107" s="690">
        <v>7.52</v>
      </c>
      <c r="X107" s="690">
        <f t="shared" si="44"/>
        <v>7.83</v>
      </c>
      <c r="Y107" s="509">
        <v>550</v>
      </c>
      <c r="Z107" s="508">
        <f t="shared" si="45"/>
        <v>45.833333333333336</v>
      </c>
      <c r="AA107" s="508">
        <f t="shared" si="30"/>
        <v>358.875</v>
      </c>
      <c r="AB107" s="508">
        <f t="shared" si="31"/>
        <v>4306.5</v>
      </c>
      <c r="AC107"/>
      <c r="AD107" s="684">
        <v>7.52</v>
      </c>
      <c r="AE107" s="509">
        <v>550</v>
      </c>
      <c r="AF107" s="686">
        <f t="shared" si="29"/>
        <v>687.5</v>
      </c>
      <c r="AG107" s="508">
        <f t="shared" si="46"/>
        <v>45.833333333333336</v>
      </c>
      <c r="AH107" s="503">
        <f t="shared" si="47"/>
        <v>57.291666666666664</v>
      </c>
      <c r="AI107" s="503">
        <f t="shared" si="48"/>
        <v>430.83333333333331</v>
      </c>
      <c r="AJ107" s="503">
        <f t="shared" si="49"/>
        <v>5170</v>
      </c>
      <c r="AK107"/>
      <c r="AL107" s="690">
        <f t="shared" si="51"/>
        <v>7.83</v>
      </c>
      <c r="AM107" s="688">
        <v>687.5</v>
      </c>
      <c r="AN107" s="684">
        <v>57.291666666666664</v>
      </c>
      <c r="AO107" s="684">
        <f t="shared" si="32"/>
        <v>448.59375</v>
      </c>
      <c r="AP107" s="684">
        <f t="shared" si="33"/>
        <v>5383.125</v>
      </c>
      <c r="AR107" s="725">
        <f t="shared" si="50"/>
        <v>8.1199999999999992</v>
      </c>
      <c r="AS107" s="688">
        <v>687.5</v>
      </c>
      <c r="AT107" s="684">
        <v>57.291666666666664</v>
      </c>
      <c r="AU107" s="684">
        <f t="shared" si="34"/>
        <v>465.20833333333326</v>
      </c>
      <c r="AV107" s="684">
        <f t="shared" si="35"/>
        <v>5582.4999999999991</v>
      </c>
    </row>
    <row r="108" spans="1:48" ht="15.75" x14ac:dyDescent="0.25">
      <c r="A108" s="504">
        <v>107</v>
      </c>
      <c r="B108" s="505" t="s">
        <v>429</v>
      </c>
      <c r="C108" s="507" t="s">
        <v>384</v>
      </c>
      <c r="D108" s="507">
        <v>100</v>
      </c>
      <c r="E108" s="508">
        <v>1.1599999999999999</v>
      </c>
      <c r="F108" s="509">
        <v>100</v>
      </c>
      <c r="G108" s="508">
        <f t="shared" si="26"/>
        <v>8.3333333333333339</v>
      </c>
      <c r="H108" s="508">
        <f t="shared" si="27"/>
        <v>9.6666666666666661</v>
      </c>
      <c r="I108" s="508">
        <f t="shared" si="28"/>
        <v>115.99999999999999</v>
      </c>
      <c r="J108"/>
      <c r="K108" s="510">
        <f t="shared" si="36"/>
        <v>1.24</v>
      </c>
      <c r="L108" s="509">
        <v>100</v>
      </c>
      <c r="M108" s="508">
        <f t="shared" si="37"/>
        <v>8.3333333333333339</v>
      </c>
      <c r="N108" s="508">
        <f t="shared" si="38"/>
        <v>10.333333333333334</v>
      </c>
      <c r="O108" s="508">
        <f t="shared" si="39"/>
        <v>124</v>
      </c>
      <c r="P108"/>
      <c r="Q108" s="503">
        <f t="shared" si="40"/>
        <v>1.39</v>
      </c>
      <c r="R108" s="509">
        <v>100</v>
      </c>
      <c r="S108" s="508">
        <f t="shared" si="41"/>
        <v>8.3333333333333339</v>
      </c>
      <c r="T108" s="508">
        <f t="shared" si="42"/>
        <v>11.583333333333334</v>
      </c>
      <c r="U108" s="508">
        <f t="shared" si="43"/>
        <v>139</v>
      </c>
      <c r="V108" s="1362"/>
      <c r="W108" s="690">
        <v>1.39</v>
      </c>
      <c r="X108" s="690">
        <f t="shared" si="44"/>
        <v>1.45</v>
      </c>
      <c r="Y108" s="509">
        <v>100</v>
      </c>
      <c r="Z108" s="508">
        <f t="shared" si="45"/>
        <v>8.3333333333333339</v>
      </c>
      <c r="AA108" s="508">
        <f t="shared" si="30"/>
        <v>12.083333333333334</v>
      </c>
      <c r="AB108" s="508">
        <f t="shared" si="31"/>
        <v>145</v>
      </c>
      <c r="AC108"/>
      <c r="AD108" s="684">
        <v>1.39</v>
      </c>
      <c r="AE108" s="509">
        <v>100</v>
      </c>
      <c r="AF108" s="686">
        <f t="shared" si="29"/>
        <v>125</v>
      </c>
      <c r="AG108" s="508">
        <f t="shared" si="46"/>
        <v>8.3333333333333339</v>
      </c>
      <c r="AH108" s="503">
        <f t="shared" si="47"/>
        <v>10.416666666666666</v>
      </c>
      <c r="AI108" s="503">
        <f t="shared" si="48"/>
        <v>14.479166666666664</v>
      </c>
      <c r="AJ108" s="503">
        <f t="shared" si="49"/>
        <v>173.75</v>
      </c>
      <c r="AK108"/>
      <c r="AL108" s="690">
        <f t="shared" si="51"/>
        <v>1.45</v>
      </c>
      <c r="AM108" s="688">
        <v>125</v>
      </c>
      <c r="AN108" s="684">
        <v>10.416666666666666</v>
      </c>
      <c r="AO108" s="684">
        <f t="shared" si="32"/>
        <v>15.104166666666666</v>
      </c>
      <c r="AP108" s="684">
        <f t="shared" si="33"/>
        <v>181.25</v>
      </c>
      <c r="AR108" s="725">
        <f t="shared" si="50"/>
        <v>1.5</v>
      </c>
      <c r="AS108" s="688">
        <v>125</v>
      </c>
      <c r="AT108" s="684">
        <v>10.416666666666666</v>
      </c>
      <c r="AU108" s="684">
        <f t="shared" si="34"/>
        <v>15.625</v>
      </c>
      <c r="AV108" s="684">
        <f t="shared" si="35"/>
        <v>187.5</v>
      </c>
    </row>
    <row r="109" spans="1:48" ht="15.75" x14ac:dyDescent="0.25">
      <c r="A109" s="504">
        <v>108</v>
      </c>
      <c r="B109" s="505" t="s">
        <v>430</v>
      </c>
      <c r="C109" s="507" t="s">
        <v>384</v>
      </c>
      <c r="D109" s="507">
        <v>600</v>
      </c>
      <c r="E109" s="508">
        <v>1.64</v>
      </c>
      <c r="F109" s="509">
        <v>600</v>
      </c>
      <c r="G109" s="508">
        <f t="shared" si="26"/>
        <v>50</v>
      </c>
      <c r="H109" s="508">
        <f t="shared" si="27"/>
        <v>82</v>
      </c>
      <c r="I109" s="508">
        <f t="shared" si="28"/>
        <v>983.99999999999989</v>
      </c>
      <c r="J109"/>
      <c r="K109" s="510">
        <f t="shared" si="36"/>
        <v>1.75</v>
      </c>
      <c r="L109" s="509">
        <v>600</v>
      </c>
      <c r="M109" s="508">
        <f t="shared" si="37"/>
        <v>50</v>
      </c>
      <c r="N109" s="508">
        <f t="shared" si="38"/>
        <v>87.5</v>
      </c>
      <c r="O109" s="508">
        <f t="shared" si="39"/>
        <v>1050</v>
      </c>
      <c r="P109"/>
      <c r="Q109" s="503">
        <f t="shared" si="40"/>
        <v>1.96</v>
      </c>
      <c r="R109" s="509">
        <v>600</v>
      </c>
      <c r="S109" s="508">
        <f t="shared" si="41"/>
        <v>50</v>
      </c>
      <c r="T109" s="508">
        <f t="shared" si="42"/>
        <v>98</v>
      </c>
      <c r="U109" s="508">
        <f t="shared" si="43"/>
        <v>1176</v>
      </c>
      <c r="V109" s="1362"/>
      <c r="W109" s="690">
        <v>1.96</v>
      </c>
      <c r="X109" s="690">
        <f t="shared" si="44"/>
        <v>2.04</v>
      </c>
      <c r="Y109" s="509">
        <v>600</v>
      </c>
      <c r="Z109" s="508">
        <f t="shared" si="45"/>
        <v>50</v>
      </c>
      <c r="AA109" s="508">
        <f t="shared" si="30"/>
        <v>102</v>
      </c>
      <c r="AB109" s="508">
        <f t="shared" si="31"/>
        <v>1224</v>
      </c>
      <c r="AC109"/>
      <c r="AD109" s="684">
        <v>1.96</v>
      </c>
      <c r="AE109" s="509">
        <v>600</v>
      </c>
      <c r="AF109" s="686">
        <f t="shared" si="29"/>
        <v>750</v>
      </c>
      <c r="AG109" s="508">
        <f t="shared" si="46"/>
        <v>50</v>
      </c>
      <c r="AH109" s="503">
        <f t="shared" si="47"/>
        <v>62.5</v>
      </c>
      <c r="AI109" s="503">
        <f t="shared" si="48"/>
        <v>122.5</v>
      </c>
      <c r="AJ109" s="503">
        <f t="shared" si="49"/>
        <v>1470</v>
      </c>
      <c r="AK109"/>
      <c r="AL109" s="690">
        <f t="shared" si="51"/>
        <v>2.04</v>
      </c>
      <c r="AM109" s="688">
        <v>750</v>
      </c>
      <c r="AN109" s="684">
        <v>62.5</v>
      </c>
      <c r="AO109" s="684">
        <f t="shared" si="32"/>
        <v>127.5</v>
      </c>
      <c r="AP109" s="684">
        <f t="shared" si="33"/>
        <v>1530</v>
      </c>
      <c r="AR109" s="725">
        <f t="shared" si="50"/>
        <v>2.12</v>
      </c>
      <c r="AS109" s="688">
        <v>750</v>
      </c>
      <c r="AT109" s="684">
        <v>62.5</v>
      </c>
      <c r="AU109" s="684">
        <f t="shared" si="34"/>
        <v>132.5</v>
      </c>
      <c r="AV109" s="684">
        <f t="shared" si="35"/>
        <v>1590</v>
      </c>
    </row>
    <row r="110" spans="1:48" ht="15.75" x14ac:dyDescent="0.25">
      <c r="A110" s="504">
        <v>109</v>
      </c>
      <c r="B110" s="505" t="s">
        <v>431</v>
      </c>
      <c r="C110" s="507" t="s">
        <v>384</v>
      </c>
      <c r="D110" s="507">
        <v>3500</v>
      </c>
      <c r="E110" s="508">
        <v>2.2450000000000001</v>
      </c>
      <c r="F110" s="509">
        <v>3500</v>
      </c>
      <c r="G110" s="508">
        <f t="shared" si="26"/>
        <v>291.66666666666669</v>
      </c>
      <c r="H110" s="508">
        <f t="shared" si="27"/>
        <v>654.79166666666674</v>
      </c>
      <c r="I110" s="508">
        <f t="shared" si="28"/>
        <v>7857.5</v>
      </c>
      <c r="J110"/>
      <c r="K110" s="510">
        <f t="shared" si="36"/>
        <v>2.4</v>
      </c>
      <c r="L110" s="509">
        <v>3500</v>
      </c>
      <c r="M110" s="508">
        <f t="shared" si="37"/>
        <v>291.66666666666669</v>
      </c>
      <c r="N110" s="508">
        <f t="shared" si="38"/>
        <v>700</v>
      </c>
      <c r="O110" s="508">
        <f t="shared" si="39"/>
        <v>8400</v>
      </c>
      <c r="P110"/>
      <c r="Q110" s="503">
        <f t="shared" si="40"/>
        <v>2.69</v>
      </c>
      <c r="R110" s="509">
        <v>3500</v>
      </c>
      <c r="S110" s="508">
        <f t="shared" si="41"/>
        <v>291.66666666666669</v>
      </c>
      <c r="T110" s="508">
        <f t="shared" si="42"/>
        <v>784.58333333333337</v>
      </c>
      <c r="U110" s="508">
        <f t="shared" si="43"/>
        <v>9415</v>
      </c>
      <c r="V110" s="1362"/>
      <c r="W110" s="690">
        <v>2.69</v>
      </c>
      <c r="X110" s="690">
        <f t="shared" si="44"/>
        <v>2.8</v>
      </c>
      <c r="Y110" s="509">
        <v>3500</v>
      </c>
      <c r="Z110" s="508">
        <f t="shared" si="45"/>
        <v>291.66666666666669</v>
      </c>
      <c r="AA110" s="508">
        <f t="shared" si="30"/>
        <v>816.66666666666663</v>
      </c>
      <c r="AB110" s="508">
        <f t="shared" si="31"/>
        <v>9800</v>
      </c>
      <c r="AC110"/>
      <c r="AD110" s="684">
        <v>2.69</v>
      </c>
      <c r="AE110" s="509">
        <v>3500</v>
      </c>
      <c r="AF110" s="686">
        <f t="shared" si="29"/>
        <v>4375</v>
      </c>
      <c r="AG110" s="508">
        <f t="shared" si="46"/>
        <v>291.66666666666669</v>
      </c>
      <c r="AH110" s="503">
        <f t="shared" si="47"/>
        <v>364.58333333333331</v>
      </c>
      <c r="AI110" s="503">
        <f t="shared" si="48"/>
        <v>980.72916666666663</v>
      </c>
      <c r="AJ110" s="503">
        <f t="shared" si="49"/>
        <v>11768.75</v>
      </c>
      <c r="AK110"/>
      <c r="AL110" s="690">
        <f t="shared" si="51"/>
        <v>2.8</v>
      </c>
      <c r="AM110" s="688">
        <v>4375</v>
      </c>
      <c r="AN110" s="684">
        <v>364.58333333333331</v>
      </c>
      <c r="AO110" s="684">
        <f t="shared" si="32"/>
        <v>1020.8333333333333</v>
      </c>
      <c r="AP110" s="684">
        <f t="shared" si="33"/>
        <v>12250</v>
      </c>
      <c r="AR110" s="725">
        <f t="shared" si="50"/>
        <v>2.9</v>
      </c>
      <c r="AS110" s="688">
        <v>4375</v>
      </c>
      <c r="AT110" s="684">
        <v>364.58333333333331</v>
      </c>
      <c r="AU110" s="684">
        <f t="shared" si="34"/>
        <v>1057.2916666666665</v>
      </c>
      <c r="AV110" s="684">
        <f t="shared" si="35"/>
        <v>12687.5</v>
      </c>
    </row>
    <row r="111" spans="1:48" ht="15.75" x14ac:dyDescent="0.25">
      <c r="A111" s="504">
        <v>110</v>
      </c>
      <c r="B111" s="505" t="s">
        <v>432</v>
      </c>
      <c r="C111" s="507" t="s">
        <v>384</v>
      </c>
      <c r="D111" s="507">
        <v>800</v>
      </c>
      <c r="E111" s="508">
        <v>3.55</v>
      </c>
      <c r="F111" s="509">
        <v>800</v>
      </c>
      <c r="G111" s="508">
        <f t="shared" si="26"/>
        <v>66.666666666666671</v>
      </c>
      <c r="H111" s="508">
        <f t="shared" si="27"/>
        <v>236.66666666666669</v>
      </c>
      <c r="I111" s="508">
        <f t="shared" si="28"/>
        <v>2840</v>
      </c>
      <c r="J111"/>
      <c r="K111" s="510">
        <f t="shared" si="36"/>
        <v>3.79</v>
      </c>
      <c r="L111" s="509">
        <v>800</v>
      </c>
      <c r="M111" s="508">
        <f t="shared" si="37"/>
        <v>66.666666666666671</v>
      </c>
      <c r="N111" s="508">
        <f t="shared" si="38"/>
        <v>252.66666666666669</v>
      </c>
      <c r="O111" s="508">
        <f t="shared" si="39"/>
        <v>3032</v>
      </c>
      <c r="P111"/>
      <c r="Q111" s="503">
        <f t="shared" si="40"/>
        <v>4.25</v>
      </c>
      <c r="R111" s="509">
        <v>800</v>
      </c>
      <c r="S111" s="508">
        <f t="shared" si="41"/>
        <v>66.666666666666671</v>
      </c>
      <c r="T111" s="508">
        <f t="shared" si="42"/>
        <v>283.33333333333337</v>
      </c>
      <c r="U111" s="508">
        <f t="shared" si="43"/>
        <v>3400</v>
      </c>
      <c r="V111" s="1362"/>
      <c r="W111" s="690">
        <v>4.25</v>
      </c>
      <c r="X111" s="690">
        <f t="shared" si="44"/>
        <v>4.43</v>
      </c>
      <c r="Y111" s="509">
        <v>800</v>
      </c>
      <c r="Z111" s="508">
        <f t="shared" si="45"/>
        <v>66.666666666666671</v>
      </c>
      <c r="AA111" s="508">
        <f t="shared" si="30"/>
        <v>295.33333333333331</v>
      </c>
      <c r="AB111" s="508">
        <f t="shared" si="31"/>
        <v>3544</v>
      </c>
      <c r="AC111"/>
      <c r="AD111" s="684">
        <v>4.25</v>
      </c>
      <c r="AE111" s="509">
        <v>800</v>
      </c>
      <c r="AF111" s="686">
        <f t="shared" si="29"/>
        <v>1000</v>
      </c>
      <c r="AG111" s="508">
        <f t="shared" si="46"/>
        <v>66.666666666666671</v>
      </c>
      <c r="AH111" s="503">
        <f t="shared" si="47"/>
        <v>83.333333333333329</v>
      </c>
      <c r="AI111" s="503">
        <f t="shared" si="48"/>
        <v>354.16666666666663</v>
      </c>
      <c r="AJ111" s="503">
        <f t="shared" si="49"/>
        <v>4250</v>
      </c>
      <c r="AK111"/>
      <c r="AL111" s="690">
        <f t="shared" si="51"/>
        <v>4.43</v>
      </c>
      <c r="AM111" s="688">
        <v>1000</v>
      </c>
      <c r="AN111" s="684">
        <v>83.333333333333329</v>
      </c>
      <c r="AO111" s="684">
        <f t="shared" si="32"/>
        <v>369.16666666666663</v>
      </c>
      <c r="AP111" s="684">
        <f t="shared" si="33"/>
        <v>4430</v>
      </c>
      <c r="AR111" s="725">
        <f t="shared" si="50"/>
        <v>4.59</v>
      </c>
      <c r="AS111" s="688">
        <v>1000</v>
      </c>
      <c r="AT111" s="684">
        <v>83.333333333333329</v>
      </c>
      <c r="AU111" s="684">
        <f t="shared" si="34"/>
        <v>382.49999999999994</v>
      </c>
      <c r="AV111" s="684">
        <f t="shared" si="35"/>
        <v>4590</v>
      </c>
    </row>
    <row r="112" spans="1:48" ht="15.75" x14ac:dyDescent="0.25">
      <c r="A112" s="504">
        <v>111</v>
      </c>
      <c r="B112" s="505" t="s">
        <v>433</v>
      </c>
      <c r="C112" s="507" t="s">
        <v>321</v>
      </c>
      <c r="D112" s="507">
        <v>500</v>
      </c>
      <c r="E112" s="508">
        <v>0.38</v>
      </c>
      <c r="F112" s="509">
        <v>500</v>
      </c>
      <c r="G112" s="508">
        <f t="shared" si="26"/>
        <v>41.666666666666664</v>
      </c>
      <c r="H112" s="508">
        <f t="shared" si="27"/>
        <v>15.833333333333332</v>
      </c>
      <c r="I112" s="508">
        <f t="shared" si="28"/>
        <v>190</v>
      </c>
      <c r="J112"/>
      <c r="K112" s="510">
        <f t="shared" si="36"/>
        <v>0.41</v>
      </c>
      <c r="L112" s="509">
        <v>500</v>
      </c>
      <c r="M112" s="508">
        <f t="shared" si="37"/>
        <v>41.666666666666664</v>
      </c>
      <c r="N112" s="508">
        <f t="shared" si="38"/>
        <v>17.083333333333332</v>
      </c>
      <c r="O112" s="508">
        <f t="shared" si="39"/>
        <v>205</v>
      </c>
      <c r="P112"/>
      <c r="Q112" s="503">
        <f t="shared" si="40"/>
        <v>0.46</v>
      </c>
      <c r="R112" s="509">
        <v>500</v>
      </c>
      <c r="S112" s="508">
        <f t="shared" si="41"/>
        <v>41.666666666666664</v>
      </c>
      <c r="T112" s="508">
        <f t="shared" si="42"/>
        <v>19.166666666666668</v>
      </c>
      <c r="U112" s="508">
        <f t="shared" si="43"/>
        <v>230</v>
      </c>
      <c r="V112" s="1362"/>
      <c r="W112" s="690">
        <v>0.46</v>
      </c>
      <c r="X112" s="690">
        <f t="shared" si="44"/>
        <v>0.48</v>
      </c>
      <c r="Y112" s="509">
        <v>500</v>
      </c>
      <c r="Z112" s="508">
        <f t="shared" si="45"/>
        <v>41.666666666666664</v>
      </c>
      <c r="AA112" s="508">
        <f t="shared" si="30"/>
        <v>19.999999999999996</v>
      </c>
      <c r="AB112" s="508">
        <f t="shared" si="31"/>
        <v>240</v>
      </c>
      <c r="AC112"/>
      <c r="AD112" s="684">
        <v>0.46</v>
      </c>
      <c r="AE112" s="509">
        <v>500</v>
      </c>
      <c r="AF112" s="686">
        <f t="shared" ref="AF112:AF131" si="52">ROUNDDOWN((AE112*1.25),0)</f>
        <v>625</v>
      </c>
      <c r="AG112" s="508">
        <f t="shared" si="46"/>
        <v>41.666666666666664</v>
      </c>
      <c r="AH112" s="503">
        <f t="shared" si="47"/>
        <v>52.083333333333336</v>
      </c>
      <c r="AI112" s="503">
        <f t="shared" si="48"/>
        <v>23.958333333333336</v>
      </c>
      <c r="AJ112" s="503">
        <f t="shared" si="49"/>
        <v>287.5</v>
      </c>
      <c r="AK112"/>
      <c r="AL112" s="690">
        <f t="shared" si="51"/>
        <v>0.48</v>
      </c>
      <c r="AM112" s="688">
        <v>625</v>
      </c>
      <c r="AN112" s="684">
        <v>52.083333333333336</v>
      </c>
      <c r="AO112" s="684">
        <f t="shared" si="32"/>
        <v>25</v>
      </c>
      <c r="AP112" s="684">
        <f t="shared" si="33"/>
        <v>300</v>
      </c>
      <c r="AR112" s="725">
        <f t="shared" si="50"/>
        <v>0.5</v>
      </c>
      <c r="AS112" s="688">
        <v>625</v>
      </c>
      <c r="AT112" s="684">
        <v>52.083333333333336</v>
      </c>
      <c r="AU112" s="684">
        <f t="shared" si="34"/>
        <v>26.041666666666668</v>
      </c>
      <c r="AV112" s="684">
        <f t="shared" si="35"/>
        <v>312.5</v>
      </c>
    </row>
    <row r="113" spans="1:48" ht="15.75" x14ac:dyDescent="0.25">
      <c r="A113" s="504">
        <v>112</v>
      </c>
      <c r="B113" s="505" t="s">
        <v>434</v>
      </c>
      <c r="C113" s="507" t="s">
        <v>321</v>
      </c>
      <c r="D113" s="507">
        <v>200</v>
      </c>
      <c r="E113" s="508">
        <v>0.88500000000000001</v>
      </c>
      <c r="F113" s="509">
        <v>200</v>
      </c>
      <c r="G113" s="508">
        <f t="shared" si="26"/>
        <v>16.666666666666668</v>
      </c>
      <c r="H113" s="508">
        <f t="shared" si="27"/>
        <v>14.750000000000002</v>
      </c>
      <c r="I113" s="508">
        <f t="shared" si="28"/>
        <v>177</v>
      </c>
      <c r="J113"/>
      <c r="K113" s="510">
        <f t="shared" si="36"/>
        <v>0.94</v>
      </c>
      <c r="L113" s="509">
        <v>200</v>
      </c>
      <c r="M113" s="508">
        <f t="shared" si="37"/>
        <v>16.666666666666668</v>
      </c>
      <c r="N113" s="508">
        <f t="shared" si="38"/>
        <v>15.666666666666666</v>
      </c>
      <c r="O113" s="508">
        <f t="shared" si="39"/>
        <v>188</v>
      </c>
      <c r="P113"/>
      <c r="Q113" s="503">
        <f t="shared" si="40"/>
        <v>1.05</v>
      </c>
      <c r="R113" s="509">
        <v>200</v>
      </c>
      <c r="S113" s="508">
        <f t="shared" si="41"/>
        <v>16.666666666666668</v>
      </c>
      <c r="T113" s="508">
        <f t="shared" si="42"/>
        <v>17.500000000000004</v>
      </c>
      <c r="U113" s="508">
        <f t="shared" si="43"/>
        <v>210</v>
      </c>
      <c r="V113" s="1362"/>
      <c r="W113" s="690">
        <v>1.05</v>
      </c>
      <c r="X113" s="690">
        <f t="shared" si="44"/>
        <v>1.0900000000000001</v>
      </c>
      <c r="Y113" s="509">
        <v>200</v>
      </c>
      <c r="Z113" s="508">
        <f t="shared" si="45"/>
        <v>16.666666666666668</v>
      </c>
      <c r="AA113" s="508">
        <f t="shared" si="30"/>
        <v>18.166666666666668</v>
      </c>
      <c r="AB113" s="508">
        <f t="shared" si="31"/>
        <v>218.00000000000003</v>
      </c>
      <c r="AC113"/>
      <c r="AD113" s="684">
        <v>1.05</v>
      </c>
      <c r="AE113" s="509">
        <v>200</v>
      </c>
      <c r="AF113" s="686">
        <f t="shared" si="52"/>
        <v>250</v>
      </c>
      <c r="AG113" s="508">
        <f t="shared" si="46"/>
        <v>16.666666666666668</v>
      </c>
      <c r="AH113" s="503">
        <f t="shared" si="47"/>
        <v>20.833333333333332</v>
      </c>
      <c r="AI113" s="503">
        <f t="shared" si="48"/>
        <v>21.875</v>
      </c>
      <c r="AJ113" s="503">
        <f t="shared" si="49"/>
        <v>262.5</v>
      </c>
      <c r="AK113"/>
      <c r="AL113" s="690">
        <f t="shared" si="51"/>
        <v>1.0900000000000001</v>
      </c>
      <c r="AM113" s="688">
        <v>250</v>
      </c>
      <c r="AN113" s="684">
        <v>20.833333333333332</v>
      </c>
      <c r="AO113" s="684">
        <f t="shared" si="32"/>
        <v>22.708333333333332</v>
      </c>
      <c r="AP113" s="684">
        <f t="shared" si="33"/>
        <v>272.5</v>
      </c>
      <c r="AR113" s="725">
        <f t="shared" si="50"/>
        <v>1.1299999999999999</v>
      </c>
      <c r="AS113" s="688">
        <v>250</v>
      </c>
      <c r="AT113" s="684">
        <v>20.833333333333332</v>
      </c>
      <c r="AU113" s="684">
        <f t="shared" si="34"/>
        <v>23.541666666666664</v>
      </c>
      <c r="AV113" s="684">
        <f t="shared" si="35"/>
        <v>282.5</v>
      </c>
    </row>
    <row r="114" spans="1:48" ht="15.75" x14ac:dyDescent="0.25">
      <c r="A114" s="504">
        <v>113</v>
      </c>
      <c r="B114" s="505" t="s">
        <v>435</v>
      </c>
      <c r="C114" s="507" t="s">
        <v>321</v>
      </c>
      <c r="D114" s="507">
        <v>20</v>
      </c>
      <c r="E114" s="508">
        <v>1.3440000000000001</v>
      </c>
      <c r="F114" s="509">
        <v>20</v>
      </c>
      <c r="G114" s="508">
        <f t="shared" si="26"/>
        <v>1.6666666666666667</v>
      </c>
      <c r="H114" s="508">
        <f t="shared" si="27"/>
        <v>2.2400000000000002</v>
      </c>
      <c r="I114" s="508">
        <f t="shared" si="28"/>
        <v>26.880000000000003</v>
      </c>
      <c r="J114"/>
      <c r="K114" s="510">
        <f t="shared" si="36"/>
        <v>1.43</v>
      </c>
      <c r="L114" s="509">
        <v>20</v>
      </c>
      <c r="M114" s="508">
        <f t="shared" si="37"/>
        <v>1.6666666666666667</v>
      </c>
      <c r="N114" s="508">
        <f t="shared" si="38"/>
        <v>2.3833333333333333</v>
      </c>
      <c r="O114" s="508">
        <f t="shared" si="39"/>
        <v>28.599999999999998</v>
      </c>
      <c r="P114"/>
      <c r="Q114" s="503">
        <f t="shared" si="40"/>
        <v>1.6</v>
      </c>
      <c r="R114" s="509">
        <v>20</v>
      </c>
      <c r="S114" s="508">
        <f t="shared" si="41"/>
        <v>1.6666666666666667</v>
      </c>
      <c r="T114" s="508">
        <f t="shared" si="42"/>
        <v>2.666666666666667</v>
      </c>
      <c r="U114" s="508">
        <f t="shared" si="43"/>
        <v>32</v>
      </c>
      <c r="V114" s="1362"/>
      <c r="W114" s="690">
        <v>1.6</v>
      </c>
      <c r="X114" s="690">
        <f t="shared" si="44"/>
        <v>1.67</v>
      </c>
      <c r="Y114" s="509">
        <v>20</v>
      </c>
      <c r="Z114" s="508">
        <f t="shared" si="45"/>
        <v>1.6666666666666667</v>
      </c>
      <c r="AA114" s="508">
        <f t="shared" si="30"/>
        <v>2.7833333333333332</v>
      </c>
      <c r="AB114" s="508">
        <f t="shared" si="31"/>
        <v>33.4</v>
      </c>
      <c r="AC114"/>
      <c r="AD114" s="684">
        <v>1.6</v>
      </c>
      <c r="AE114" s="509">
        <v>20</v>
      </c>
      <c r="AF114" s="686">
        <f t="shared" si="52"/>
        <v>25</v>
      </c>
      <c r="AG114" s="508">
        <f t="shared" si="46"/>
        <v>1.6666666666666667</v>
      </c>
      <c r="AH114" s="503">
        <f t="shared" si="47"/>
        <v>2.0833333333333335</v>
      </c>
      <c r="AI114" s="503">
        <f t="shared" si="48"/>
        <v>3.3333333333333339</v>
      </c>
      <c r="AJ114" s="503">
        <f t="shared" si="49"/>
        <v>40</v>
      </c>
      <c r="AK114"/>
      <c r="AL114" s="690">
        <f t="shared" si="51"/>
        <v>1.67</v>
      </c>
      <c r="AM114" s="688">
        <v>25</v>
      </c>
      <c r="AN114" s="684">
        <v>2.0833333333333335</v>
      </c>
      <c r="AO114" s="684">
        <f t="shared" si="32"/>
        <v>3.479166666666667</v>
      </c>
      <c r="AP114" s="684">
        <f t="shared" si="33"/>
        <v>41.75</v>
      </c>
      <c r="AR114" s="725">
        <f t="shared" si="50"/>
        <v>1.73</v>
      </c>
      <c r="AS114" s="688">
        <v>25</v>
      </c>
      <c r="AT114" s="684">
        <v>2.0833333333333335</v>
      </c>
      <c r="AU114" s="684">
        <f t="shared" si="34"/>
        <v>3.604166666666667</v>
      </c>
      <c r="AV114" s="684">
        <f t="shared" si="35"/>
        <v>43.25</v>
      </c>
    </row>
    <row r="115" spans="1:48" ht="15.75" x14ac:dyDescent="0.25">
      <c r="A115" s="504">
        <v>114</v>
      </c>
      <c r="B115" s="505" t="s">
        <v>684</v>
      </c>
      <c r="C115" s="507" t="s">
        <v>321</v>
      </c>
      <c r="D115" s="507">
        <v>40</v>
      </c>
      <c r="E115" s="508">
        <v>4.1360000000000001</v>
      </c>
      <c r="F115" s="509">
        <v>40</v>
      </c>
      <c r="G115" s="508">
        <f t="shared" si="26"/>
        <v>3.3333333333333335</v>
      </c>
      <c r="H115" s="508">
        <f t="shared" si="27"/>
        <v>13.786666666666667</v>
      </c>
      <c r="I115" s="508">
        <f t="shared" si="28"/>
        <v>165.44</v>
      </c>
      <c r="J115"/>
      <c r="K115" s="510">
        <f t="shared" si="36"/>
        <v>4.42</v>
      </c>
      <c r="L115" s="509">
        <v>40</v>
      </c>
      <c r="M115" s="508">
        <f t="shared" si="37"/>
        <v>3.3333333333333335</v>
      </c>
      <c r="N115" s="508">
        <f t="shared" si="38"/>
        <v>14.733333333333334</v>
      </c>
      <c r="O115" s="508">
        <f t="shared" si="39"/>
        <v>176.8</v>
      </c>
      <c r="P115"/>
      <c r="Q115" s="503">
        <f t="shared" si="40"/>
        <v>4.96</v>
      </c>
      <c r="R115" s="509">
        <v>40</v>
      </c>
      <c r="S115" s="508">
        <f t="shared" si="41"/>
        <v>3.3333333333333335</v>
      </c>
      <c r="T115" s="508">
        <f t="shared" si="42"/>
        <v>16.533333333333335</v>
      </c>
      <c r="U115" s="508">
        <f t="shared" si="43"/>
        <v>198.4</v>
      </c>
      <c r="V115" s="1362"/>
      <c r="W115" s="690">
        <v>4.96</v>
      </c>
      <c r="X115" s="690">
        <f t="shared" si="44"/>
        <v>5.17</v>
      </c>
      <c r="Y115" s="509">
        <v>40</v>
      </c>
      <c r="Z115" s="508">
        <f t="shared" si="45"/>
        <v>3.3333333333333335</v>
      </c>
      <c r="AA115" s="508">
        <f t="shared" si="30"/>
        <v>17.233333333333334</v>
      </c>
      <c r="AB115" s="508">
        <f t="shared" si="31"/>
        <v>206.8</v>
      </c>
      <c r="AC115"/>
      <c r="AD115" s="684">
        <v>4.96</v>
      </c>
      <c r="AE115" s="509">
        <v>40</v>
      </c>
      <c r="AF115" s="686">
        <f t="shared" si="52"/>
        <v>50</v>
      </c>
      <c r="AG115" s="508">
        <f t="shared" si="46"/>
        <v>3.3333333333333335</v>
      </c>
      <c r="AH115" s="503">
        <f t="shared" si="47"/>
        <v>4.166666666666667</v>
      </c>
      <c r="AI115" s="503">
        <f t="shared" si="48"/>
        <v>20.666666666666668</v>
      </c>
      <c r="AJ115" s="503">
        <f t="shared" si="49"/>
        <v>248</v>
      </c>
      <c r="AK115"/>
      <c r="AL115" s="690">
        <f t="shared" si="51"/>
        <v>5.17</v>
      </c>
      <c r="AM115" s="688">
        <v>50</v>
      </c>
      <c r="AN115" s="684">
        <v>4.166666666666667</v>
      </c>
      <c r="AO115" s="684">
        <f t="shared" si="32"/>
        <v>21.541666666666668</v>
      </c>
      <c r="AP115" s="684">
        <f t="shared" si="33"/>
        <v>258.5</v>
      </c>
      <c r="AR115" s="725">
        <f t="shared" si="50"/>
        <v>5.36</v>
      </c>
      <c r="AS115" s="688">
        <v>50</v>
      </c>
      <c r="AT115" s="684">
        <v>4.166666666666667</v>
      </c>
      <c r="AU115" s="684">
        <f t="shared" si="34"/>
        <v>22.333333333333336</v>
      </c>
      <c r="AV115" s="684">
        <f t="shared" si="35"/>
        <v>268</v>
      </c>
    </row>
    <row r="116" spans="1:48" ht="15.75" x14ac:dyDescent="0.25">
      <c r="A116" s="504">
        <v>115</v>
      </c>
      <c r="B116" s="505" t="s">
        <v>436</v>
      </c>
      <c r="C116" s="507" t="s">
        <v>321</v>
      </c>
      <c r="D116" s="507">
        <v>24</v>
      </c>
      <c r="E116" s="508">
        <v>4.008</v>
      </c>
      <c r="F116" s="509">
        <v>24</v>
      </c>
      <c r="G116" s="508">
        <f t="shared" ref="G116:G151" si="53">SUM(F116/12)</f>
        <v>2</v>
      </c>
      <c r="H116" s="508">
        <f t="shared" ref="H116:H151" si="54">SUM(E116*G116)</f>
        <v>8.016</v>
      </c>
      <c r="I116" s="508">
        <f t="shared" ref="I116:I151" si="55">SUM(E116*F116)</f>
        <v>96.192000000000007</v>
      </c>
      <c r="J116"/>
      <c r="K116" s="510">
        <f t="shared" si="36"/>
        <v>4.28</v>
      </c>
      <c r="L116" s="509">
        <v>24</v>
      </c>
      <c r="M116" s="508">
        <f t="shared" si="37"/>
        <v>2</v>
      </c>
      <c r="N116" s="508">
        <f t="shared" si="38"/>
        <v>8.56</v>
      </c>
      <c r="O116" s="508">
        <f t="shared" si="39"/>
        <v>102.72</v>
      </c>
      <c r="P116"/>
      <c r="Q116" s="503">
        <f t="shared" si="40"/>
        <v>4.8</v>
      </c>
      <c r="R116" s="509">
        <v>24</v>
      </c>
      <c r="S116" s="508">
        <f t="shared" si="41"/>
        <v>2</v>
      </c>
      <c r="T116" s="508">
        <f t="shared" si="42"/>
        <v>9.6</v>
      </c>
      <c r="U116" s="508">
        <f t="shared" si="43"/>
        <v>115.19999999999999</v>
      </c>
      <c r="V116" s="1362"/>
      <c r="W116" s="690">
        <v>4.8</v>
      </c>
      <c r="X116" s="690">
        <f t="shared" si="44"/>
        <v>5</v>
      </c>
      <c r="Y116" s="509">
        <v>24</v>
      </c>
      <c r="Z116" s="508">
        <f t="shared" si="45"/>
        <v>2</v>
      </c>
      <c r="AA116" s="508">
        <f t="shared" si="30"/>
        <v>10</v>
      </c>
      <c r="AB116" s="508">
        <f t="shared" si="31"/>
        <v>120</v>
      </c>
      <c r="AC116"/>
      <c r="AD116" s="684">
        <v>4.8</v>
      </c>
      <c r="AE116" s="509">
        <v>24</v>
      </c>
      <c r="AF116" s="686">
        <f t="shared" si="52"/>
        <v>30</v>
      </c>
      <c r="AG116" s="508">
        <f t="shared" si="46"/>
        <v>2</v>
      </c>
      <c r="AH116" s="503">
        <f t="shared" si="47"/>
        <v>2.5</v>
      </c>
      <c r="AI116" s="503">
        <f t="shared" si="48"/>
        <v>12</v>
      </c>
      <c r="AJ116" s="503">
        <f t="shared" si="49"/>
        <v>144</v>
      </c>
      <c r="AK116"/>
      <c r="AL116" s="690">
        <f t="shared" si="51"/>
        <v>5</v>
      </c>
      <c r="AM116" s="688">
        <v>30</v>
      </c>
      <c r="AN116" s="684">
        <v>2.5</v>
      </c>
      <c r="AO116" s="684">
        <f t="shared" si="32"/>
        <v>12.5</v>
      </c>
      <c r="AP116" s="684">
        <f t="shared" si="33"/>
        <v>150</v>
      </c>
      <c r="AR116" s="725">
        <f t="shared" si="50"/>
        <v>5.18</v>
      </c>
      <c r="AS116" s="688">
        <v>30</v>
      </c>
      <c r="AT116" s="684">
        <v>2.5</v>
      </c>
      <c r="AU116" s="684">
        <f t="shared" si="34"/>
        <v>12.95</v>
      </c>
      <c r="AV116" s="684">
        <f t="shared" si="35"/>
        <v>155.39999999999998</v>
      </c>
    </row>
    <row r="117" spans="1:48" ht="15.75" x14ac:dyDescent="0.25">
      <c r="A117" s="504">
        <v>116</v>
      </c>
      <c r="B117" s="505" t="s">
        <v>437</v>
      </c>
      <c r="C117" s="507" t="s">
        <v>321</v>
      </c>
      <c r="D117" s="507">
        <v>40</v>
      </c>
      <c r="E117" s="508">
        <v>5.2960000000000003</v>
      </c>
      <c r="F117" s="509">
        <v>40</v>
      </c>
      <c r="G117" s="508">
        <f t="shared" si="53"/>
        <v>3.3333333333333335</v>
      </c>
      <c r="H117" s="508">
        <f t="shared" si="54"/>
        <v>17.653333333333336</v>
      </c>
      <c r="I117" s="508">
        <f t="shared" si="55"/>
        <v>211.84</v>
      </c>
      <c r="J117"/>
      <c r="K117" s="510">
        <f t="shared" si="36"/>
        <v>5.65</v>
      </c>
      <c r="L117" s="509">
        <v>40</v>
      </c>
      <c r="M117" s="508">
        <f t="shared" si="37"/>
        <v>3.3333333333333335</v>
      </c>
      <c r="N117" s="508">
        <f t="shared" si="38"/>
        <v>18.833333333333336</v>
      </c>
      <c r="O117" s="508">
        <f t="shared" si="39"/>
        <v>226</v>
      </c>
      <c r="P117"/>
      <c r="Q117" s="503">
        <f t="shared" si="40"/>
        <v>6.34</v>
      </c>
      <c r="R117" s="509">
        <v>40</v>
      </c>
      <c r="S117" s="508">
        <f t="shared" si="41"/>
        <v>3.3333333333333335</v>
      </c>
      <c r="T117" s="508">
        <f t="shared" si="42"/>
        <v>21.133333333333333</v>
      </c>
      <c r="U117" s="508">
        <f t="shared" si="43"/>
        <v>253.6</v>
      </c>
      <c r="V117" s="1362"/>
      <c r="W117" s="690">
        <v>6.34</v>
      </c>
      <c r="X117" s="690">
        <f t="shared" si="44"/>
        <v>6.61</v>
      </c>
      <c r="Y117" s="509">
        <v>40</v>
      </c>
      <c r="Z117" s="508">
        <f t="shared" si="45"/>
        <v>3.3333333333333335</v>
      </c>
      <c r="AA117" s="508">
        <f t="shared" si="30"/>
        <v>22.033333333333335</v>
      </c>
      <c r="AB117" s="508">
        <f t="shared" si="31"/>
        <v>264.40000000000003</v>
      </c>
      <c r="AC117"/>
      <c r="AD117" s="684">
        <v>6.34</v>
      </c>
      <c r="AE117" s="509">
        <v>40</v>
      </c>
      <c r="AF117" s="686">
        <f t="shared" si="52"/>
        <v>50</v>
      </c>
      <c r="AG117" s="508">
        <f t="shared" si="46"/>
        <v>3.3333333333333335</v>
      </c>
      <c r="AH117" s="503">
        <f t="shared" si="47"/>
        <v>4.166666666666667</v>
      </c>
      <c r="AI117" s="503">
        <f t="shared" si="48"/>
        <v>26.416666666666668</v>
      </c>
      <c r="AJ117" s="503">
        <f t="shared" si="49"/>
        <v>317</v>
      </c>
      <c r="AK117"/>
      <c r="AL117" s="690">
        <f t="shared" si="51"/>
        <v>6.61</v>
      </c>
      <c r="AM117" s="688">
        <v>50</v>
      </c>
      <c r="AN117" s="684">
        <v>4.166666666666667</v>
      </c>
      <c r="AO117" s="684">
        <f t="shared" si="32"/>
        <v>27.541666666666671</v>
      </c>
      <c r="AP117" s="684">
        <f t="shared" si="33"/>
        <v>330.5</v>
      </c>
      <c r="AR117" s="725">
        <f t="shared" si="50"/>
        <v>6.85</v>
      </c>
      <c r="AS117" s="688">
        <v>50</v>
      </c>
      <c r="AT117" s="684">
        <v>4.166666666666667</v>
      </c>
      <c r="AU117" s="684">
        <f t="shared" si="34"/>
        <v>28.541666666666668</v>
      </c>
      <c r="AV117" s="684">
        <f t="shared" si="35"/>
        <v>342.5</v>
      </c>
    </row>
    <row r="118" spans="1:48" ht="15.75" x14ac:dyDescent="0.25">
      <c r="A118" s="504">
        <v>117</v>
      </c>
      <c r="B118" s="505" t="s">
        <v>438</v>
      </c>
      <c r="C118" s="507" t="s">
        <v>321</v>
      </c>
      <c r="D118" s="507">
        <v>1000</v>
      </c>
      <c r="E118" s="508">
        <v>2.7520000000000002</v>
      </c>
      <c r="F118" s="509">
        <v>1000</v>
      </c>
      <c r="G118" s="508">
        <f t="shared" si="53"/>
        <v>83.333333333333329</v>
      </c>
      <c r="H118" s="508">
        <f t="shared" si="54"/>
        <v>229.33333333333334</v>
      </c>
      <c r="I118" s="508">
        <f t="shared" si="55"/>
        <v>2752</v>
      </c>
      <c r="J118"/>
      <c r="K118" s="510">
        <f t="shared" si="36"/>
        <v>2.94</v>
      </c>
      <c r="L118" s="509">
        <v>1000</v>
      </c>
      <c r="M118" s="508">
        <f t="shared" si="37"/>
        <v>83.333333333333329</v>
      </c>
      <c r="N118" s="508">
        <f t="shared" si="38"/>
        <v>244.99999999999997</v>
      </c>
      <c r="O118" s="508">
        <f t="shared" si="39"/>
        <v>2940</v>
      </c>
      <c r="P118"/>
      <c r="Q118" s="503">
        <f t="shared" si="40"/>
        <v>3.3</v>
      </c>
      <c r="R118" s="509">
        <v>1000</v>
      </c>
      <c r="S118" s="508">
        <f t="shared" si="41"/>
        <v>83.333333333333329</v>
      </c>
      <c r="T118" s="508">
        <f t="shared" si="42"/>
        <v>274.99999999999994</v>
      </c>
      <c r="U118" s="508">
        <f t="shared" si="43"/>
        <v>3300</v>
      </c>
      <c r="V118" s="1362"/>
      <c r="W118" s="690">
        <v>3.3</v>
      </c>
      <c r="X118" s="690">
        <f t="shared" si="44"/>
        <v>3.44</v>
      </c>
      <c r="Y118" s="509">
        <v>1000</v>
      </c>
      <c r="Z118" s="508">
        <f t="shared" si="45"/>
        <v>83.333333333333329</v>
      </c>
      <c r="AA118" s="508">
        <f t="shared" si="30"/>
        <v>286.66666666666663</v>
      </c>
      <c r="AB118" s="508">
        <f t="shared" si="31"/>
        <v>3440</v>
      </c>
      <c r="AC118"/>
      <c r="AD118" s="684">
        <v>3.3</v>
      </c>
      <c r="AE118" s="509">
        <v>1000</v>
      </c>
      <c r="AF118" s="686">
        <f t="shared" si="52"/>
        <v>1250</v>
      </c>
      <c r="AG118" s="508">
        <f t="shared" si="46"/>
        <v>83.333333333333329</v>
      </c>
      <c r="AH118" s="503">
        <f t="shared" si="47"/>
        <v>104.16666666666667</v>
      </c>
      <c r="AI118" s="503">
        <f t="shared" si="48"/>
        <v>343.75</v>
      </c>
      <c r="AJ118" s="503">
        <f t="shared" si="49"/>
        <v>4125</v>
      </c>
      <c r="AK118"/>
      <c r="AL118" s="690">
        <f t="shared" si="51"/>
        <v>3.44</v>
      </c>
      <c r="AM118" s="688">
        <v>1250</v>
      </c>
      <c r="AN118" s="684">
        <v>104.16666666666667</v>
      </c>
      <c r="AO118" s="684">
        <f t="shared" si="32"/>
        <v>358.33333333333337</v>
      </c>
      <c r="AP118" s="684">
        <f t="shared" si="33"/>
        <v>4300</v>
      </c>
      <c r="AR118" s="725">
        <f t="shared" si="50"/>
        <v>3.57</v>
      </c>
      <c r="AS118" s="688">
        <v>1250</v>
      </c>
      <c r="AT118" s="684">
        <v>104.16666666666667</v>
      </c>
      <c r="AU118" s="684">
        <f t="shared" si="34"/>
        <v>371.875</v>
      </c>
      <c r="AV118" s="684">
        <f t="shared" si="35"/>
        <v>4462.5</v>
      </c>
    </row>
    <row r="119" spans="1:48" ht="15.75" x14ac:dyDescent="0.25">
      <c r="A119" s="504">
        <v>118</v>
      </c>
      <c r="B119" s="505" t="s">
        <v>439</v>
      </c>
      <c r="C119" s="507" t="s">
        <v>321</v>
      </c>
      <c r="D119" s="507">
        <v>6</v>
      </c>
      <c r="E119" s="508">
        <v>70.672000000000011</v>
      </c>
      <c r="F119" s="509">
        <v>6</v>
      </c>
      <c r="G119" s="508">
        <f t="shared" si="53"/>
        <v>0.5</v>
      </c>
      <c r="H119" s="508">
        <f t="shared" si="54"/>
        <v>35.336000000000006</v>
      </c>
      <c r="I119" s="508">
        <f t="shared" si="55"/>
        <v>424.03200000000004</v>
      </c>
      <c r="J119"/>
      <c r="K119" s="510">
        <f t="shared" si="36"/>
        <v>75.45</v>
      </c>
      <c r="L119" s="509">
        <v>6</v>
      </c>
      <c r="M119" s="508">
        <f t="shared" si="37"/>
        <v>0.5</v>
      </c>
      <c r="N119" s="508">
        <f t="shared" si="38"/>
        <v>37.725000000000001</v>
      </c>
      <c r="O119" s="508">
        <f t="shared" si="39"/>
        <v>452.70000000000005</v>
      </c>
      <c r="P119"/>
      <c r="Q119" s="503">
        <f t="shared" si="40"/>
        <v>84.6</v>
      </c>
      <c r="R119" s="509">
        <v>6</v>
      </c>
      <c r="S119" s="508">
        <f t="shared" si="41"/>
        <v>0.5</v>
      </c>
      <c r="T119" s="508">
        <f t="shared" si="42"/>
        <v>42.3</v>
      </c>
      <c r="U119" s="508">
        <f t="shared" si="43"/>
        <v>507.59999999999997</v>
      </c>
      <c r="V119" s="1362"/>
      <c r="W119" s="690">
        <v>84.6</v>
      </c>
      <c r="X119" s="690">
        <f t="shared" si="44"/>
        <v>88.14</v>
      </c>
      <c r="Y119" s="509">
        <v>6</v>
      </c>
      <c r="Z119" s="508">
        <f t="shared" si="45"/>
        <v>0.5</v>
      </c>
      <c r="AA119" s="508">
        <f t="shared" si="30"/>
        <v>44.07</v>
      </c>
      <c r="AB119" s="508">
        <f t="shared" si="31"/>
        <v>528.84</v>
      </c>
      <c r="AC119"/>
      <c r="AD119" s="684">
        <v>84.6</v>
      </c>
      <c r="AE119" s="509">
        <v>6</v>
      </c>
      <c r="AF119" s="686">
        <f t="shared" si="52"/>
        <v>7</v>
      </c>
      <c r="AG119" s="508">
        <f t="shared" si="46"/>
        <v>0.5</v>
      </c>
      <c r="AH119" s="503">
        <f t="shared" si="47"/>
        <v>0.58333333333333337</v>
      </c>
      <c r="AI119" s="503">
        <f t="shared" si="48"/>
        <v>49.35</v>
      </c>
      <c r="AJ119" s="503">
        <f t="shared" si="49"/>
        <v>592.19999999999993</v>
      </c>
      <c r="AK119"/>
      <c r="AL119" s="690">
        <f t="shared" si="51"/>
        <v>88.14</v>
      </c>
      <c r="AM119" s="688">
        <v>7</v>
      </c>
      <c r="AN119" s="684">
        <v>0.58333333333333337</v>
      </c>
      <c r="AO119" s="684">
        <f t="shared" si="32"/>
        <v>51.415000000000006</v>
      </c>
      <c r="AP119" s="684">
        <f t="shared" si="33"/>
        <v>616.98</v>
      </c>
      <c r="AR119" s="725">
        <f t="shared" si="50"/>
        <v>91.39</v>
      </c>
      <c r="AS119" s="688">
        <v>7</v>
      </c>
      <c r="AT119" s="684">
        <v>0.58333333333333337</v>
      </c>
      <c r="AU119" s="684">
        <f t="shared" si="34"/>
        <v>53.310833333333335</v>
      </c>
      <c r="AV119" s="684">
        <f t="shared" si="35"/>
        <v>639.73</v>
      </c>
    </row>
    <row r="120" spans="1:48" ht="15.75" x14ac:dyDescent="0.25">
      <c r="A120" s="504">
        <v>119</v>
      </c>
      <c r="B120" s="505" t="s">
        <v>440</v>
      </c>
      <c r="C120" s="507" t="s">
        <v>321</v>
      </c>
      <c r="D120" s="507">
        <v>6</v>
      </c>
      <c r="E120" s="508">
        <v>112</v>
      </c>
      <c r="F120" s="509">
        <v>6</v>
      </c>
      <c r="G120" s="508">
        <f t="shared" si="53"/>
        <v>0.5</v>
      </c>
      <c r="H120" s="508">
        <f t="shared" si="54"/>
        <v>56</v>
      </c>
      <c r="I120" s="508">
        <f t="shared" si="55"/>
        <v>672</v>
      </c>
      <c r="J120"/>
      <c r="K120" s="510">
        <f t="shared" si="36"/>
        <v>119.57</v>
      </c>
      <c r="L120" s="509">
        <v>6</v>
      </c>
      <c r="M120" s="508">
        <f t="shared" si="37"/>
        <v>0.5</v>
      </c>
      <c r="N120" s="508">
        <f t="shared" si="38"/>
        <v>59.784999999999997</v>
      </c>
      <c r="O120" s="508">
        <f t="shared" si="39"/>
        <v>717.42</v>
      </c>
      <c r="P120"/>
      <c r="Q120" s="503">
        <f t="shared" si="40"/>
        <v>134.07</v>
      </c>
      <c r="R120" s="509">
        <v>6</v>
      </c>
      <c r="S120" s="508">
        <f t="shared" si="41"/>
        <v>0.5</v>
      </c>
      <c r="T120" s="508">
        <f t="shared" si="42"/>
        <v>67.034999999999997</v>
      </c>
      <c r="U120" s="508">
        <f t="shared" si="43"/>
        <v>804.42</v>
      </c>
      <c r="V120" s="1362"/>
      <c r="W120" s="690">
        <v>134.07</v>
      </c>
      <c r="X120" s="690">
        <f t="shared" si="44"/>
        <v>139.66999999999999</v>
      </c>
      <c r="Y120" s="509">
        <v>6</v>
      </c>
      <c r="Z120" s="508">
        <f t="shared" si="45"/>
        <v>0.5</v>
      </c>
      <c r="AA120" s="508">
        <f t="shared" si="30"/>
        <v>69.834999999999994</v>
      </c>
      <c r="AB120" s="508">
        <f t="shared" si="31"/>
        <v>838.02</v>
      </c>
      <c r="AC120"/>
      <c r="AD120" s="684">
        <v>134.07</v>
      </c>
      <c r="AE120" s="509">
        <v>6</v>
      </c>
      <c r="AF120" s="686">
        <f t="shared" si="52"/>
        <v>7</v>
      </c>
      <c r="AG120" s="508">
        <f t="shared" si="46"/>
        <v>0.5</v>
      </c>
      <c r="AH120" s="503">
        <f t="shared" si="47"/>
        <v>0.58333333333333337</v>
      </c>
      <c r="AI120" s="503">
        <f t="shared" si="48"/>
        <v>78.207499999999996</v>
      </c>
      <c r="AJ120" s="503">
        <f t="shared" si="49"/>
        <v>938.49</v>
      </c>
      <c r="AK120"/>
      <c r="AL120" s="690">
        <f t="shared" si="51"/>
        <v>139.66999999999999</v>
      </c>
      <c r="AM120" s="688">
        <v>7</v>
      </c>
      <c r="AN120" s="684">
        <v>0.58333333333333337</v>
      </c>
      <c r="AO120" s="684">
        <f t="shared" si="32"/>
        <v>81.474166666666662</v>
      </c>
      <c r="AP120" s="684">
        <f t="shared" si="33"/>
        <v>977.68999999999994</v>
      </c>
      <c r="AR120" s="725">
        <f t="shared" si="50"/>
        <v>144.82</v>
      </c>
      <c r="AS120" s="688">
        <v>7</v>
      </c>
      <c r="AT120" s="684">
        <v>0.58333333333333337</v>
      </c>
      <c r="AU120" s="684">
        <f t="shared" si="34"/>
        <v>84.478333333333339</v>
      </c>
      <c r="AV120" s="684">
        <f t="shared" si="35"/>
        <v>1013.74</v>
      </c>
    </row>
    <row r="121" spans="1:48" ht="15.75" x14ac:dyDescent="0.25">
      <c r="A121" s="504">
        <v>120</v>
      </c>
      <c r="B121" s="505" t="s">
        <v>441</v>
      </c>
      <c r="C121" s="507" t="s">
        <v>321</v>
      </c>
      <c r="D121" s="507">
        <v>6</v>
      </c>
      <c r="E121" s="508">
        <v>136</v>
      </c>
      <c r="F121" s="509">
        <v>6</v>
      </c>
      <c r="G121" s="508">
        <f t="shared" si="53"/>
        <v>0.5</v>
      </c>
      <c r="H121" s="508">
        <f t="shared" si="54"/>
        <v>68</v>
      </c>
      <c r="I121" s="508">
        <f t="shared" si="55"/>
        <v>816</v>
      </c>
      <c r="J121"/>
      <c r="K121" s="510">
        <f t="shared" si="36"/>
        <v>145.19</v>
      </c>
      <c r="L121" s="509">
        <v>6</v>
      </c>
      <c r="M121" s="508">
        <f t="shared" si="37"/>
        <v>0.5</v>
      </c>
      <c r="N121" s="508">
        <f t="shared" si="38"/>
        <v>72.594999999999999</v>
      </c>
      <c r="O121" s="508">
        <f t="shared" si="39"/>
        <v>871.14</v>
      </c>
      <c r="P121"/>
      <c r="Q121" s="503">
        <f t="shared" si="40"/>
        <v>162.80000000000001</v>
      </c>
      <c r="R121" s="509">
        <v>6</v>
      </c>
      <c r="S121" s="508">
        <f t="shared" si="41"/>
        <v>0.5</v>
      </c>
      <c r="T121" s="508">
        <f t="shared" si="42"/>
        <v>81.400000000000006</v>
      </c>
      <c r="U121" s="508">
        <f t="shared" si="43"/>
        <v>976.80000000000007</v>
      </c>
      <c r="V121" s="1362"/>
      <c r="W121" s="690">
        <v>162.80000000000001</v>
      </c>
      <c r="X121" s="690">
        <f t="shared" si="44"/>
        <v>169.61</v>
      </c>
      <c r="Y121" s="509">
        <v>6</v>
      </c>
      <c r="Z121" s="508">
        <f t="shared" si="45"/>
        <v>0.5</v>
      </c>
      <c r="AA121" s="508">
        <f t="shared" si="30"/>
        <v>84.805000000000007</v>
      </c>
      <c r="AB121" s="508">
        <f t="shared" si="31"/>
        <v>1017.6600000000001</v>
      </c>
      <c r="AC121"/>
      <c r="AD121" s="684">
        <v>162.80000000000001</v>
      </c>
      <c r="AE121" s="509">
        <v>6</v>
      </c>
      <c r="AF121" s="686">
        <f t="shared" si="52"/>
        <v>7</v>
      </c>
      <c r="AG121" s="508">
        <f t="shared" si="46"/>
        <v>0.5</v>
      </c>
      <c r="AH121" s="503">
        <f t="shared" si="47"/>
        <v>0.58333333333333337</v>
      </c>
      <c r="AI121" s="503">
        <f t="shared" si="48"/>
        <v>94.966666666666683</v>
      </c>
      <c r="AJ121" s="503">
        <f t="shared" si="49"/>
        <v>1139.6000000000001</v>
      </c>
      <c r="AK121"/>
      <c r="AL121" s="690">
        <f t="shared" si="51"/>
        <v>169.61</v>
      </c>
      <c r="AM121" s="688">
        <v>7</v>
      </c>
      <c r="AN121" s="684">
        <v>0.58333333333333337</v>
      </c>
      <c r="AO121" s="684">
        <f t="shared" si="32"/>
        <v>98.939166666666679</v>
      </c>
      <c r="AP121" s="684">
        <f t="shared" si="33"/>
        <v>1187.27</v>
      </c>
      <c r="AR121" s="725">
        <f t="shared" si="50"/>
        <v>175.87</v>
      </c>
      <c r="AS121" s="688">
        <v>7</v>
      </c>
      <c r="AT121" s="684">
        <v>0.58333333333333337</v>
      </c>
      <c r="AU121" s="684">
        <f t="shared" si="34"/>
        <v>102.59083333333334</v>
      </c>
      <c r="AV121" s="684">
        <f t="shared" si="35"/>
        <v>1231.0900000000001</v>
      </c>
    </row>
    <row r="122" spans="1:48" ht="15.75" x14ac:dyDescent="0.25">
      <c r="A122" s="504">
        <v>121</v>
      </c>
      <c r="B122" s="505" t="s">
        <v>442</v>
      </c>
      <c r="C122" s="507" t="s">
        <v>321</v>
      </c>
      <c r="D122" s="507">
        <v>6</v>
      </c>
      <c r="E122" s="508">
        <v>153.60000000000002</v>
      </c>
      <c r="F122" s="509">
        <v>6</v>
      </c>
      <c r="G122" s="508">
        <f t="shared" si="53"/>
        <v>0.5</v>
      </c>
      <c r="H122" s="508">
        <f t="shared" si="54"/>
        <v>76.800000000000011</v>
      </c>
      <c r="I122" s="508">
        <f t="shared" si="55"/>
        <v>921.60000000000014</v>
      </c>
      <c r="J122"/>
      <c r="K122" s="510">
        <f t="shared" si="36"/>
        <v>163.98</v>
      </c>
      <c r="L122" s="509">
        <v>6</v>
      </c>
      <c r="M122" s="508">
        <f t="shared" si="37"/>
        <v>0.5</v>
      </c>
      <c r="N122" s="508">
        <f t="shared" si="38"/>
        <v>81.99</v>
      </c>
      <c r="O122" s="508">
        <f t="shared" si="39"/>
        <v>983.87999999999988</v>
      </c>
      <c r="P122"/>
      <c r="Q122" s="503">
        <f t="shared" si="40"/>
        <v>183.87</v>
      </c>
      <c r="R122" s="509">
        <v>6</v>
      </c>
      <c r="S122" s="508">
        <f t="shared" si="41"/>
        <v>0.5</v>
      </c>
      <c r="T122" s="508">
        <f t="shared" si="42"/>
        <v>91.935000000000002</v>
      </c>
      <c r="U122" s="508">
        <f t="shared" si="43"/>
        <v>1103.22</v>
      </c>
      <c r="V122" s="1362"/>
      <c r="W122" s="690">
        <v>183.87</v>
      </c>
      <c r="X122" s="690">
        <f t="shared" si="44"/>
        <v>191.56</v>
      </c>
      <c r="Y122" s="509">
        <v>6</v>
      </c>
      <c r="Z122" s="508">
        <f t="shared" si="45"/>
        <v>0.5</v>
      </c>
      <c r="AA122" s="508">
        <f t="shared" si="30"/>
        <v>95.78</v>
      </c>
      <c r="AB122" s="508">
        <f t="shared" si="31"/>
        <v>1149.3600000000001</v>
      </c>
      <c r="AC122"/>
      <c r="AD122" s="684">
        <v>183.87</v>
      </c>
      <c r="AE122" s="509">
        <v>6</v>
      </c>
      <c r="AF122" s="686">
        <f t="shared" si="52"/>
        <v>7</v>
      </c>
      <c r="AG122" s="508">
        <f t="shared" si="46"/>
        <v>0.5</v>
      </c>
      <c r="AH122" s="503">
        <f t="shared" si="47"/>
        <v>0.58333333333333337</v>
      </c>
      <c r="AI122" s="503">
        <f t="shared" si="48"/>
        <v>107.25750000000001</v>
      </c>
      <c r="AJ122" s="503">
        <f t="shared" si="49"/>
        <v>1287.0900000000001</v>
      </c>
      <c r="AK122"/>
      <c r="AL122" s="690">
        <f t="shared" si="51"/>
        <v>191.56</v>
      </c>
      <c r="AM122" s="688">
        <v>7</v>
      </c>
      <c r="AN122" s="684">
        <v>0.58333333333333337</v>
      </c>
      <c r="AO122" s="684">
        <f t="shared" si="32"/>
        <v>111.74333333333334</v>
      </c>
      <c r="AP122" s="684">
        <f t="shared" si="33"/>
        <v>1340.92</v>
      </c>
      <c r="AR122" s="725">
        <f t="shared" si="50"/>
        <v>198.63</v>
      </c>
      <c r="AS122" s="688">
        <v>7</v>
      </c>
      <c r="AT122" s="684">
        <v>0.58333333333333337</v>
      </c>
      <c r="AU122" s="684">
        <f t="shared" si="34"/>
        <v>115.86750000000001</v>
      </c>
      <c r="AV122" s="684">
        <f t="shared" si="35"/>
        <v>1390.4099999999999</v>
      </c>
    </row>
    <row r="123" spans="1:48" ht="18.75" customHeight="1" x14ac:dyDescent="0.25">
      <c r="A123" s="504">
        <v>122</v>
      </c>
      <c r="B123" s="505" t="s">
        <v>443</v>
      </c>
      <c r="C123" s="507" t="s">
        <v>321</v>
      </c>
      <c r="D123" s="507">
        <v>3</v>
      </c>
      <c r="E123" s="508">
        <v>245.60000000000002</v>
      </c>
      <c r="F123" s="509">
        <v>3</v>
      </c>
      <c r="G123" s="508">
        <f t="shared" si="53"/>
        <v>0.25</v>
      </c>
      <c r="H123" s="508">
        <f t="shared" si="54"/>
        <v>61.400000000000006</v>
      </c>
      <c r="I123" s="508">
        <f t="shared" si="55"/>
        <v>736.80000000000007</v>
      </c>
      <c r="J123"/>
      <c r="K123" s="510">
        <f t="shared" si="36"/>
        <v>262.2</v>
      </c>
      <c r="L123" s="509">
        <v>3</v>
      </c>
      <c r="M123" s="508">
        <f t="shared" si="37"/>
        <v>0.25</v>
      </c>
      <c r="N123" s="508">
        <f t="shared" si="38"/>
        <v>65.55</v>
      </c>
      <c r="O123" s="508">
        <f t="shared" si="39"/>
        <v>786.59999999999991</v>
      </c>
      <c r="P123"/>
      <c r="Q123" s="503">
        <f t="shared" si="40"/>
        <v>294</v>
      </c>
      <c r="R123" s="509">
        <v>3</v>
      </c>
      <c r="S123" s="508">
        <f t="shared" si="41"/>
        <v>0.25</v>
      </c>
      <c r="T123" s="508">
        <f t="shared" si="42"/>
        <v>73.5</v>
      </c>
      <c r="U123" s="508">
        <f t="shared" si="43"/>
        <v>882</v>
      </c>
      <c r="V123" s="1362"/>
      <c r="W123" s="690">
        <v>294</v>
      </c>
      <c r="X123" s="690">
        <f t="shared" si="44"/>
        <v>306.29000000000002</v>
      </c>
      <c r="Y123" s="509">
        <v>3</v>
      </c>
      <c r="Z123" s="508">
        <f t="shared" si="45"/>
        <v>0.25</v>
      </c>
      <c r="AA123" s="508">
        <f t="shared" si="30"/>
        <v>76.572500000000005</v>
      </c>
      <c r="AB123" s="508">
        <f t="shared" si="31"/>
        <v>918.87000000000012</v>
      </c>
      <c r="AC123"/>
      <c r="AD123" s="684">
        <v>294</v>
      </c>
      <c r="AE123" s="509">
        <v>3</v>
      </c>
      <c r="AF123" s="686">
        <f t="shared" si="52"/>
        <v>3</v>
      </c>
      <c r="AG123" s="508">
        <f t="shared" si="46"/>
        <v>0.25</v>
      </c>
      <c r="AH123" s="503">
        <f t="shared" si="47"/>
        <v>0.25</v>
      </c>
      <c r="AI123" s="503">
        <f t="shared" si="48"/>
        <v>73.5</v>
      </c>
      <c r="AJ123" s="503">
        <f t="shared" si="49"/>
        <v>882</v>
      </c>
      <c r="AK123"/>
      <c r="AL123" s="690">
        <f t="shared" si="51"/>
        <v>306.29000000000002</v>
      </c>
      <c r="AM123" s="688">
        <v>3</v>
      </c>
      <c r="AN123" s="684">
        <v>0.25</v>
      </c>
      <c r="AO123" s="684">
        <f t="shared" si="32"/>
        <v>76.572500000000005</v>
      </c>
      <c r="AP123" s="684">
        <f t="shared" si="33"/>
        <v>918.87000000000012</v>
      </c>
      <c r="AR123" s="725">
        <f t="shared" si="50"/>
        <v>317.58999999999997</v>
      </c>
      <c r="AS123" s="688">
        <v>3</v>
      </c>
      <c r="AT123" s="684">
        <v>0.25</v>
      </c>
      <c r="AU123" s="684">
        <f t="shared" si="34"/>
        <v>79.397499999999994</v>
      </c>
      <c r="AV123" s="684">
        <f t="shared" si="35"/>
        <v>952.77</v>
      </c>
    </row>
    <row r="124" spans="1:48" ht="15.75" x14ac:dyDescent="0.25">
      <c r="A124" s="504">
        <v>123</v>
      </c>
      <c r="B124" s="505" t="s">
        <v>444</v>
      </c>
      <c r="C124" s="507" t="s">
        <v>321</v>
      </c>
      <c r="D124" s="507">
        <v>20</v>
      </c>
      <c r="E124" s="508">
        <v>63.536000000000001</v>
      </c>
      <c r="F124" s="509">
        <v>20</v>
      </c>
      <c r="G124" s="508">
        <f t="shared" si="53"/>
        <v>1.6666666666666667</v>
      </c>
      <c r="H124" s="508">
        <f t="shared" si="54"/>
        <v>105.89333333333335</v>
      </c>
      <c r="I124" s="508">
        <f t="shared" si="55"/>
        <v>1270.72</v>
      </c>
      <c r="J124"/>
      <c r="K124" s="510">
        <f t="shared" si="36"/>
        <v>67.83</v>
      </c>
      <c r="L124" s="509">
        <v>20</v>
      </c>
      <c r="M124" s="508">
        <f t="shared" si="37"/>
        <v>1.6666666666666667</v>
      </c>
      <c r="N124" s="508">
        <f t="shared" si="38"/>
        <v>113.05</v>
      </c>
      <c r="O124" s="508">
        <f t="shared" si="39"/>
        <v>1356.6</v>
      </c>
      <c r="P124"/>
      <c r="Q124" s="503">
        <f t="shared" si="40"/>
        <v>76.06</v>
      </c>
      <c r="R124" s="509">
        <v>20</v>
      </c>
      <c r="S124" s="508">
        <f t="shared" si="41"/>
        <v>1.6666666666666667</v>
      </c>
      <c r="T124" s="508">
        <f t="shared" si="42"/>
        <v>126.76666666666668</v>
      </c>
      <c r="U124" s="508">
        <f t="shared" si="43"/>
        <v>1521.2</v>
      </c>
      <c r="V124" s="1362"/>
      <c r="W124" s="690">
        <v>76.06</v>
      </c>
      <c r="X124" s="690">
        <f t="shared" si="44"/>
        <v>79.239999999999995</v>
      </c>
      <c r="Y124" s="509">
        <v>20</v>
      </c>
      <c r="Z124" s="508">
        <f t="shared" si="45"/>
        <v>1.6666666666666667</v>
      </c>
      <c r="AA124" s="508">
        <f t="shared" si="30"/>
        <v>132.06666666666666</v>
      </c>
      <c r="AB124" s="508">
        <f t="shared" si="31"/>
        <v>1584.8</v>
      </c>
      <c r="AC124"/>
      <c r="AD124" s="684">
        <v>76.06</v>
      </c>
      <c r="AE124" s="509">
        <v>20</v>
      </c>
      <c r="AF124" s="686">
        <f t="shared" si="52"/>
        <v>25</v>
      </c>
      <c r="AG124" s="508">
        <f t="shared" si="46"/>
        <v>1.6666666666666667</v>
      </c>
      <c r="AH124" s="503">
        <f t="shared" si="47"/>
        <v>2.0833333333333335</v>
      </c>
      <c r="AI124" s="503">
        <f t="shared" si="48"/>
        <v>158.45833333333334</v>
      </c>
      <c r="AJ124" s="503">
        <f t="shared" si="49"/>
        <v>1901.5</v>
      </c>
      <c r="AK124"/>
      <c r="AL124" s="690">
        <f t="shared" si="51"/>
        <v>79.239999999999995</v>
      </c>
      <c r="AM124" s="688">
        <v>25</v>
      </c>
      <c r="AN124" s="684">
        <v>2.0833333333333335</v>
      </c>
      <c r="AO124" s="684">
        <f t="shared" si="32"/>
        <v>165.08333333333334</v>
      </c>
      <c r="AP124" s="684">
        <f t="shared" si="33"/>
        <v>1980.9999999999998</v>
      </c>
      <c r="AR124" s="725">
        <f t="shared" si="50"/>
        <v>82.16</v>
      </c>
      <c r="AS124" s="688">
        <v>25</v>
      </c>
      <c r="AT124" s="684">
        <v>2.0833333333333335</v>
      </c>
      <c r="AU124" s="684">
        <f t="shared" si="34"/>
        <v>171.16666666666669</v>
      </c>
      <c r="AV124" s="684">
        <f t="shared" si="35"/>
        <v>2054</v>
      </c>
    </row>
    <row r="125" spans="1:48" ht="15.75" x14ac:dyDescent="0.25">
      <c r="A125" s="504">
        <v>124</v>
      </c>
      <c r="B125" s="505" t="s">
        <v>445</v>
      </c>
      <c r="C125" s="507" t="s">
        <v>321</v>
      </c>
      <c r="D125" s="507">
        <v>30</v>
      </c>
      <c r="E125" s="508">
        <v>13.456000000000001</v>
      </c>
      <c r="F125" s="509">
        <v>30</v>
      </c>
      <c r="G125" s="508">
        <f t="shared" si="53"/>
        <v>2.5</v>
      </c>
      <c r="H125" s="508">
        <f t="shared" si="54"/>
        <v>33.64</v>
      </c>
      <c r="I125" s="508">
        <f t="shared" si="55"/>
        <v>403.68000000000006</v>
      </c>
      <c r="J125"/>
      <c r="K125" s="510">
        <f t="shared" si="36"/>
        <v>14.37</v>
      </c>
      <c r="L125" s="509">
        <v>30</v>
      </c>
      <c r="M125" s="508">
        <f t="shared" si="37"/>
        <v>2.5</v>
      </c>
      <c r="N125" s="508">
        <f t="shared" si="38"/>
        <v>35.924999999999997</v>
      </c>
      <c r="O125" s="508">
        <f t="shared" si="39"/>
        <v>431.09999999999997</v>
      </c>
      <c r="P125"/>
      <c r="Q125" s="503">
        <f t="shared" si="40"/>
        <v>16.11</v>
      </c>
      <c r="R125" s="509">
        <v>30</v>
      </c>
      <c r="S125" s="508">
        <f t="shared" si="41"/>
        <v>2.5</v>
      </c>
      <c r="T125" s="508">
        <f t="shared" si="42"/>
        <v>40.274999999999999</v>
      </c>
      <c r="U125" s="508">
        <f t="shared" si="43"/>
        <v>483.29999999999995</v>
      </c>
      <c r="V125" s="1362"/>
      <c r="W125" s="690">
        <v>16.11</v>
      </c>
      <c r="X125" s="690">
        <f t="shared" si="44"/>
        <v>16.78</v>
      </c>
      <c r="Y125" s="509">
        <v>30</v>
      </c>
      <c r="Z125" s="508">
        <f t="shared" si="45"/>
        <v>2.5</v>
      </c>
      <c r="AA125" s="508">
        <f t="shared" si="30"/>
        <v>41.95</v>
      </c>
      <c r="AB125" s="508">
        <f t="shared" si="31"/>
        <v>503.40000000000003</v>
      </c>
      <c r="AC125"/>
      <c r="AD125" s="684">
        <v>16.11</v>
      </c>
      <c r="AE125" s="509">
        <v>30</v>
      </c>
      <c r="AF125" s="686">
        <f t="shared" si="52"/>
        <v>37</v>
      </c>
      <c r="AG125" s="508">
        <f t="shared" si="46"/>
        <v>2.5</v>
      </c>
      <c r="AH125" s="503">
        <f t="shared" si="47"/>
        <v>3.0833333333333335</v>
      </c>
      <c r="AI125" s="503">
        <f t="shared" si="48"/>
        <v>49.672499999999999</v>
      </c>
      <c r="AJ125" s="503">
        <f t="shared" si="49"/>
        <v>596.06999999999994</v>
      </c>
      <c r="AK125"/>
      <c r="AL125" s="690">
        <f t="shared" si="51"/>
        <v>16.78</v>
      </c>
      <c r="AM125" s="688">
        <v>37</v>
      </c>
      <c r="AN125" s="684">
        <v>3.0833333333333335</v>
      </c>
      <c r="AO125" s="684">
        <f t="shared" si="32"/>
        <v>51.738333333333337</v>
      </c>
      <c r="AP125" s="684">
        <f t="shared" si="33"/>
        <v>620.86</v>
      </c>
      <c r="AR125" s="725">
        <f t="shared" si="50"/>
        <v>17.399999999999999</v>
      </c>
      <c r="AS125" s="688">
        <v>37</v>
      </c>
      <c r="AT125" s="684">
        <v>3.0833333333333335</v>
      </c>
      <c r="AU125" s="684">
        <f t="shared" si="34"/>
        <v>53.65</v>
      </c>
      <c r="AV125" s="684">
        <f t="shared" si="35"/>
        <v>643.79999999999995</v>
      </c>
    </row>
    <row r="126" spans="1:48" ht="15.75" x14ac:dyDescent="0.25">
      <c r="A126" s="504">
        <v>125</v>
      </c>
      <c r="B126" s="505" t="s">
        <v>446</v>
      </c>
      <c r="C126" s="507" t="s">
        <v>321</v>
      </c>
      <c r="D126" s="507">
        <v>30</v>
      </c>
      <c r="E126" s="508">
        <v>21.76</v>
      </c>
      <c r="F126" s="509">
        <v>30</v>
      </c>
      <c r="G126" s="508">
        <f t="shared" si="53"/>
        <v>2.5</v>
      </c>
      <c r="H126" s="508">
        <f t="shared" si="54"/>
        <v>54.400000000000006</v>
      </c>
      <c r="I126" s="508">
        <f t="shared" si="55"/>
        <v>652.80000000000007</v>
      </c>
      <c r="J126"/>
      <c r="K126" s="510">
        <f t="shared" si="36"/>
        <v>23.23</v>
      </c>
      <c r="L126" s="509">
        <v>30</v>
      </c>
      <c r="M126" s="508">
        <f t="shared" si="37"/>
        <v>2.5</v>
      </c>
      <c r="N126" s="508">
        <f t="shared" si="38"/>
        <v>58.075000000000003</v>
      </c>
      <c r="O126" s="508">
        <f t="shared" si="39"/>
        <v>696.9</v>
      </c>
      <c r="P126"/>
      <c r="Q126" s="503">
        <f t="shared" si="40"/>
        <v>26.05</v>
      </c>
      <c r="R126" s="509">
        <v>30</v>
      </c>
      <c r="S126" s="508">
        <f t="shared" si="41"/>
        <v>2.5</v>
      </c>
      <c r="T126" s="508">
        <f t="shared" si="42"/>
        <v>65.125</v>
      </c>
      <c r="U126" s="508">
        <f t="shared" si="43"/>
        <v>781.5</v>
      </c>
      <c r="V126" s="1362"/>
      <c r="W126" s="690">
        <v>26.05</v>
      </c>
      <c r="X126" s="690">
        <f t="shared" si="44"/>
        <v>27.14</v>
      </c>
      <c r="Y126" s="509">
        <v>30</v>
      </c>
      <c r="Z126" s="508">
        <f t="shared" si="45"/>
        <v>2.5</v>
      </c>
      <c r="AA126" s="508">
        <f t="shared" si="30"/>
        <v>67.849999999999994</v>
      </c>
      <c r="AB126" s="508">
        <f t="shared" si="31"/>
        <v>814.2</v>
      </c>
      <c r="AC126"/>
      <c r="AD126" s="684">
        <v>26.05</v>
      </c>
      <c r="AE126" s="509">
        <v>30</v>
      </c>
      <c r="AF126" s="686">
        <f t="shared" si="52"/>
        <v>37</v>
      </c>
      <c r="AG126" s="508">
        <f t="shared" si="46"/>
        <v>2.5</v>
      </c>
      <c r="AH126" s="503">
        <f t="shared" si="47"/>
        <v>3.0833333333333335</v>
      </c>
      <c r="AI126" s="503">
        <f t="shared" si="48"/>
        <v>80.32083333333334</v>
      </c>
      <c r="AJ126" s="503">
        <f t="shared" si="49"/>
        <v>963.85</v>
      </c>
      <c r="AK126"/>
      <c r="AL126" s="690">
        <f t="shared" si="51"/>
        <v>27.14</v>
      </c>
      <c r="AM126" s="688">
        <v>37</v>
      </c>
      <c r="AN126" s="684">
        <v>3.0833333333333335</v>
      </c>
      <c r="AO126" s="684">
        <f t="shared" si="32"/>
        <v>83.681666666666672</v>
      </c>
      <c r="AP126" s="684">
        <f t="shared" si="33"/>
        <v>1004.1800000000001</v>
      </c>
      <c r="AR126" s="725">
        <f t="shared" si="50"/>
        <v>28.14</v>
      </c>
      <c r="AS126" s="688">
        <v>37</v>
      </c>
      <c r="AT126" s="684">
        <v>3.0833333333333335</v>
      </c>
      <c r="AU126" s="684">
        <f t="shared" si="34"/>
        <v>86.765000000000001</v>
      </c>
      <c r="AV126" s="684">
        <f t="shared" si="35"/>
        <v>1041.18</v>
      </c>
    </row>
    <row r="127" spans="1:48" ht="15.75" x14ac:dyDescent="0.25">
      <c r="A127" s="504">
        <v>126</v>
      </c>
      <c r="B127" s="505" t="s">
        <v>447</v>
      </c>
      <c r="C127" s="507" t="s">
        <v>321</v>
      </c>
      <c r="D127" s="507">
        <v>30</v>
      </c>
      <c r="E127" s="508">
        <v>28.8</v>
      </c>
      <c r="F127" s="509">
        <v>30</v>
      </c>
      <c r="G127" s="508">
        <f t="shared" si="53"/>
        <v>2.5</v>
      </c>
      <c r="H127" s="508">
        <f t="shared" si="54"/>
        <v>72</v>
      </c>
      <c r="I127" s="508">
        <f t="shared" si="55"/>
        <v>864</v>
      </c>
      <c r="J127"/>
      <c r="K127" s="510">
        <f t="shared" si="36"/>
        <v>30.75</v>
      </c>
      <c r="L127" s="509">
        <v>30</v>
      </c>
      <c r="M127" s="508">
        <f t="shared" si="37"/>
        <v>2.5</v>
      </c>
      <c r="N127" s="508">
        <f t="shared" si="38"/>
        <v>76.875</v>
      </c>
      <c r="O127" s="508">
        <f t="shared" si="39"/>
        <v>922.5</v>
      </c>
      <c r="P127"/>
      <c r="Q127" s="503">
        <f t="shared" si="40"/>
        <v>34.479999999999997</v>
      </c>
      <c r="R127" s="509">
        <v>30</v>
      </c>
      <c r="S127" s="508">
        <f t="shared" si="41"/>
        <v>2.5</v>
      </c>
      <c r="T127" s="508">
        <f t="shared" si="42"/>
        <v>86.199999999999989</v>
      </c>
      <c r="U127" s="508">
        <f t="shared" si="43"/>
        <v>1034.3999999999999</v>
      </c>
      <c r="V127" s="1362"/>
      <c r="W127" s="690">
        <v>34.479999999999997</v>
      </c>
      <c r="X127" s="690">
        <f t="shared" si="44"/>
        <v>35.92</v>
      </c>
      <c r="Y127" s="509">
        <v>30</v>
      </c>
      <c r="Z127" s="508">
        <f t="shared" si="45"/>
        <v>2.5</v>
      </c>
      <c r="AA127" s="508">
        <f t="shared" si="30"/>
        <v>89.800000000000011</v>
      </c>
      <c r="AB127" s="508">
        <f t="shared" si="31"/>
        <v>1077.6000000000001</v>
      </c>
      <c r="AC127"/>
      <c r="AD127" s="684">
        <v>34.479999999999997</v>
      </c>
      <c r="AE127" s="509">
        <v>30</v>
      </c>
      <c r="AF127" s="686">
        <f t="shared" si="52"/>
        <v>37</v>
      </c>
      <c r="AG127" s="508">
        <f t="shared" si="46"/>
        <v>2.5</v>
      </c>
      <c r="AH127" s="503">
        <f t="shared" si="47"/>
        <v>3.0833333333333335</v>
      </c>
      <c r="AI127" s="503">
        <f t="shared" si="48"/>
        <v>106.31333333333333</v>
      </c>
      <c r="AJ127" s="503">
        <f t="shared" si="49"/>
        <v>1275.76</v>
      </c>
      <c r="AK127"/>
      <c r="AL127" s="690">
        <f t="shared" si="51"/>
        <v>35.92</v>
      </c>
      <c r="AM127" s="688">
        <v>37</v>
      </c>
      <c r="AN127" s="684">
        <v>3.0833333333333335</v>
      </c>
      <c r="AO127" s="684">
        <f t="shared" si="32"/>
        <v>110.75333333333334</v>
      </c>
      <c r="AP127" s="684">
        <f t="shared" si="33"/>
        <v>1329.04</v>
      </c>
      <c r="AR127" s="725">
        <f t="shared" si="50"/>
        <v>37.25</v>
      </c>
      <c r="AS127" s="688">
        <v>37</v>
      </c>
      <c r="AT127" s="684">
        <v>3.0833333333333335</v>
      </c>
      <c r="AU127" s="684">
        <f t="shared" si="34"/>
        <v>114.85416666666667</v>
      </c>
      <c r="AV127" s="684">
        <f t="shared" si="35"/>
        <v>1378.25</v>
      </c>
    </row>
    <row r="128" spans="1:48" ht="15.75" x14ac:dyDescent="0.25">
      <c r="A128" s="504">
        <v>127</v>
      </c>
      <c r="B128" s="505" t="s">
        <v>448</v>
      </c>
      <c r="C128" s="507" t="s">
        <v>321</v>
      </c>
      <c r="D128" s="507">
        <v>300</v>
      </c>
      <c r="E128" s="508">
        <v>3.032</v>
      </c>
      <c r="F128" s="509">
        <v>300</v>
      </c>
      <c r="G128" s="508">
        <f t="shared" si="53"/>
        <v>25</v>
      </c>
      <c r="H128" s="508">
        <f t="shared" si="54"/>
        <v>75.8</v>
      </c>
      <c r="I128" s="508">
        <f t="shared" si="55"/>
        <v>909.6</v>
      </c>
      <c r="J128"/>
      <c r="K128" s="510">
        <f t="shared" si="36"/>
        <v>3.24</v>
      </c>
      <c r="L128" s="509">
        <v>300</v>
      </c>
      <c r="M128" s="508">
        <f t="shared" si="37"/>
        <v>25</v>
      </c>
      <c r="N128" s="508">
        <f t="shared" si="38"/>
        <v>81</v>
      </c>
      <c r="O128" s="508">
        <f t="shared" si="39"/>
        <v>972.00000000000011</v>
      </c>
      <c r="P128"/>
      <c r="Q128" s="503">
        <f t="shared" si="40"/>
        <v>3.63</v>
      </c>
      <c r="R128" s="509">
        <v>300</v>
      </c>
      <c r="S128" s="508">
        <f t="shared" si="41"/>
        <v>25</v>
      </c>
      <c r="T128" s="508">
        <f t="shared" si="42"/>
        <v>90.75</v>
      </c>
      <c r="U128" s="508">
        <f t="shared" si="43"/>
        <v>1089</v>
      </c>
      <c r="V128" s="1362"/>
      <c r="W128" s="690">
        <v>3.63</v>
      </c>
      <c r="X128" s="690">
        <f t="shared" si="44"/>
        <v>3.78</v>
      </c>
      <c r="Y128" s="509">
        <v>300</v>
      </c>
      <c r="Z128" s="508">
        <f t="shared" si="45"/>
        <v>25</v>
      </c>
      <c r="AA128" s="508">
        <f t="shared" si="30"/>
        <v>94.5</v>
      </c>
      <c r="AB128" s="508">
        <f t="shared" si="31"/>
        <v>1134</v>
      </c>
      <c r="AC128"/>
      <c r="AD128" s="684">
        <v>3.63</v>
      </c>
      <c r="AE128" s="509">
        <v>300</v>
      </c>
      <c r="AF128" s="686">
        <f t="shared" si="52"/>
        <v>375</v>
      </c>
      <c r="AG128" s="508">
        <f t="shared" si="46"/>
        <v>25</v>
      </c>
      <c r="AH128" s="503">
        <f t="shared" si="47"/>
        <v>31.25</v>
      </c>
      <c r="AI128" s="503">
        <f t="shared" si="48"/>
        <v>113.4375</v>
      </c>
      <c r="AJ128" s="503">
        <f t="shared" si="49"/>
        <v>1361.25</v>
      </c>
      <c r="AK128"/>
      <c r="AL128" s="690">
        <f t="shared" si="51"/>
        <v>3.78</v>
      </c>
      <c r="AM128" s="688">
        <v>375</v>
      </c>
      <c r="AN128" s="684">
        <v>31.25</v>
      </c>
      <c r="AO128" s="684">
        <f t="shared" si="32"/>
        <v>118.125</v>
      </c>
      <c r="AP128" s="684">
        <f t="shared" si="33"/>
        <v>1417.5</v>
      </c>
      <c r="AR128" s="725">
        <f t="shared" si="50"/>
        <v>3.92</v>
      </c>
      <c r="AS128" s="688">
        <v>375</v>
      </c>
      <c r="AT128" s="684">
        <v>31.25</v>
      </c>
      <c r="AU128" s="684">
        <f t="shared" si="34"/>
        <v>122.5</v>
      </c>
      <c r="AV128" s="684">
        <f t="shared" si="35"/>
        <v>1470</v>
      </c>
    </row>
    <row r="129" spans="1:48" ht="15.75" x14ac:dyDescent="0.25">
      <c r="A129" s="504">
        <v>128</v>
      </c>
      <c r="B129" s="505" t="s">
        <v>449</v>
      </c>
      <c r="C129" s="507" t="s">
        <v>321</v>
      </c>
      <c r="D129" s="507">
        <v>80</v>
      </c>
      <c r="E129" s="508">
        <v>10.240000000000002</v>
      </c>
      <c r="F129" s="509">
        <v>80</v>
      </c>
      <c r="G129" s="508">
        <f t="shared" si="53"/>
        <v>6.666666666666667</v>
      </c>
      <c r="H129" s="508">
        <f t="shared" si="54"/>
        <v>68.26666666666668</v>
      </c>
      <c r="I129" s="508">
        <f t="shared" si="55"/>
        <v>819.20000000000016</v>
      </c>
      <c r="J129"/>
      <c r="K129" s="510">
        <f t="shared" si="36"/>
        <v>10.93</v>
      </c>
      <c r="L129" s="509">
        <v>80</v>
      </c>
      <c r="M129" s="508">
        <f t="shared" si="37"/>
        <v>6.666666666666667</v>
      </c>
      <c r="N129" s="508">
        <f t="shared" si="38"/>
        <v>72.866666666666674</v>
      </c>
      <c r="O129" s="508">
        <f t="shared" si="39"/>
        <v>874.4</v>
      </c>
      <c r="P129"/>
      <c r="Q129" s="503">
        <f t="shared" si="40"/>
        <v>12.26</v>
      </c>
      <c r="R129" s="509">
        <v>80</v>
      </c>
      <c r="S129" s="508">
        <f t="shared" si="41"/>
        <v>6.666666666666667</v>
      </c>
      <c r="T129" s="508">
        <f t="shared" si="42"/>
        <v>81.733333333333334</v>
      </c>
      <c r="U129" s="508">
        <f t="shared" si="43"/>
        <v>980.8</v>
      </c>
      <c r="V129" s="1362"/>
      <c r="W129" s="690">
        <v>12.26</v>
      </c>
      <c r="X129" s="690">
        <f t="shared" si="44"/>
        <v>12.77</v>
      </c>
      <c r="Y129" s="509">
        <v>80</v>
      </c>
      <c r="Z129" s="508">
        <f t="shared" si="45"/>
        <v>6.666666666666667</v>
      </c>
      <c r="AA129" s="508">
        <f t="shared" si="30"/>
        <v>85.13333333333334</v>
      </c>
      <c r="AB129" s="508">
        <f t="shared" si="31"/>
        <v>1021.5999999999999</v>
      </c>
      <c r="AC129"/>
      <c r="AD129" s="684">
        <v>12.26</v>
      </c>
      <c r="AE129" s="509">
        <v>80</v>
      </c>
      <c r="AF129" s="686">
        <f t="shared" si="52"/>
        <v>100</v>
      </c>
      <c r="AG129" s="508">
        <f t="shared" si="46"/>
        <v>6.666666666666667</v>
      </c>
      <c r="AH129" s="503">
        <f t="shared" si="47"/>
        <v>8.3333333333333339</v>
      </c>
      <c r="AI129" s="503">
        <f t="shared" si="48"/>
        <v>102.16666666666667</v>
      </c>
      <c r="AJ129" s="503">
        <f t="shared" si="49"/>
        <v>1226</v>
      </c>
      <c r="AK129"/>
      <c r="AL129" s="690">
        <f t="shared" si="51"/>
        <v>12.77</v>
      </c>
      <c r="AM129" s="688">
        <v>100</v>
      </c>
      <c r="AN129" s="684">
        <v>8.3333333333333339</v>
      </c>
      <c r="AO129" s="684">
        <f t="shared" si="32"/>
        <v>106.41666666666667</v>
      </c>
      <c r="AP129" s="684">
        <f t="shared" si="33"/>
        <v>1277</v>
      </c>
      <c r="AR129" s="725">
        <f t="shared" si="50"/>
        <v>13.24</v>
      </c>
      <c r="AS129" s="688">
        <v>100</v>
      </c>
      <c r="AT129" s="684">
        <v>8.3333333333333339</v>
      </c>
      <c r="AU129" s="684">
        <f t="shared" si="34"/>
        <v>110.33333333333334</v>
      </c>
      <c r="AV129" s="684">
        <f t="shared" si="35"/>
        <v>1324</v>
      </c>
    </row>
    <row r="130" spans="1:48" ht="15.75" x14ac:dyDescent="0.25">
      <c r="A130" s="504">
        <v>129</v>
      </c>
      <c r="B130" s="505" t="s">
        <v>450</v>
      </c>
      <c r="C130" s="507" t="s">
        <v>321</v>
      </c>
      <c r="D130" s="507">
        <v>40</v>
      </c>
      <c r="E130" s="508">
        <v>23.463999999999999</v>
      </c>
      <c r="F130" s="509">
        <v>40</v>
      </c>
      <c r="G130" s="508">
        <f t="shared" si="53"/>
        <v>3.3333333333333335</v>
      </c>
      <c r="H130" s="508">
        <f t="shared" si="54"/>
        <v>78.213333333333338</v>
      </c>
      <c r="I130" s="508">
        <f t="shared" si="55"/>
        <v>938.56</v>
      </c>
      <c r="J130"/>
      <c r="K130" s="510">
        <f t="shared" si="36"/>
        <v>25.05</v>
      </c>
      <c r="L130" s="509">
        <v>40</v>
      </c>
      <c r="M130" s="508">
        <f t="shared" si="37"/>
        <v>3.3333333333333335</v>
      </c>
      <c r="N130" s="508">
        <f t="shared" si="38"/>
        <v>83.5</v>
      </c>
      <c r="O130" s="508">
        <f t="shared" si="39"/>
        <v>1002</v>
      </c>
      <c r="P130"/>
      <c r="Q130" s="503">
        <f t="shared" si="40"/>
        <v>28.09</v>
      </c>
      <c r="R130" s="509">
        <v>40</v>
      </c>
      <c r="S130" s="508">
        <f t="shared" si="41"/>
        <v>3.3333333333333335</v>
      </c>
      <c r="T130" s="508">
        <f t="shared" si="42"/>
        <v>93.63333333333334</v>
      </c>
      <c r="U130" s="508">
        <f t="shared" si="43"/>
        <v>1123.5999999999999</v>
      </c>
      <c r="V130" s="1362"/>
      <c r="W130" s="690">
        <v>28.09</v>
      </c>
      <c r="X130" s="690">
        <f t="shared" si="44"/>
        <v>29.26</v>
      </c>
      <c r="Y130" s="509">
        <v>40</v>
      </c>
      <c r="Z130" s="508">
        <f t="shared" si="45"/>
        <v>3.3333333333333335</v>
      </c>
      <c r="AA130" s="508">
        <f t="shared" ref="AA130:AA193" si="56">SUM(X130*Z130)</f>
        <v>97.533333333333346</v>
      </c>
      <c r="AB130" s="508">
        <f t="shared" ref="AB130:AB193" si="57">SUM(X130*Y130)</f>
        <v>1170.4000000000001</v>
      </c>
      <c r="AC130"/>
      <c r="AD130" s="684">
        <v>28.09</v>
      </c>
      <c r="AE130" s="509">
        <v>40</v>
      </c>
      <c r="AF130" s="686">
        <f t="shared" si="52"/>
        <v>50</v>
      </c>
      <c r="AG130" s="508">
        <f t="shared" si="46"/>
        <v>3.3333333333333335</v>
      </c>
      <c r="AH130" s="503">
        <f t="shared" si="47"/>
        <v>4.166666666666667</v>
      </c>
      <c r="AI130" s="503">
        <f t="shared" si="48"/>
        <v>117.04166666666667</v>
      </c>
      <c r="AJ130" s="503">
        <f t="shared" si="49"/>
        <v>1404.5</v>
      </c>
      <c r="AK130"/>
      <c r="AL130" s="690">
        <f t="shared" si="51"/>
        <v>29.26</v>
      </c>
      <c r="AM130" s="688">
        <v>50</v>
      </c>
      <c r="AN130" s="684">
        <v>4.166666666666667</v>
      </c>
      <c r="AO130" s="684">
        <f t="shared" ref="AO130:AO193" si="58">AN130*AL130</f>
        <v>121.91666666666669</v>
      </c>
      <c r="AP130" s="684">
        <f t="shared" ref="AP130:AP193" si="59">AM130*AL130</f>
        <v>1463</v>
      </c>
      <c r="AR130" s="725">
        <f t="shared" si="50"/>
        <v>30.34</v>
      </c>
      <c r="AS130" s="688">
        <v>50</v>
      </c>
      <c r="AT130" s="684">
        <v>4.166666666666667</v>
      </c>
      <c r="AU130" s="684">
        <f t="shared" ref="AU130:AU193" si="60">AT130*AR130</f>
        <v>126.41666666666667</v>
      </c>
      <c r="AV130" s="684">
        <f t="shared" ref="AV130:AV193" si="61">AS130*AR130</f>
        <v>1517</v>
      </c>
    </row>
    <row r="131" spans="1:48" ht="15.75" x14ac:dyDescent="0.25">
      <c r="A131" s="504">
        <v>130</v>
      </c>
      <c r="B131" s="505" t="s">
        <v>451</v>
      </c>
      <c r="C131" s="507" t="s">
        <v>321</v>
      </c>
      <c r="D131" s="507">
        <v>99</v>
      </c>
      <c r="E131" s="508">
        <v>720</v>
      </c>
      <c r="F131" s="509">
        <v>99</v>
      </c>
      <c r="G131" s="508">
        <f t="shared" si="53"/>
        <v>8.25</v>
      </c>
      <c r="H131" s="508">
        <f t="shared" si="54"/>
        <v>5940</v>
      </c>
      <c r="I131" s="508">
        <f t="shared" si="55"/>
        <v>71280</v>
      </c>
      <c r="J131"/>
      <c r="K131" s="510">
        <f t="shared" ref="K131:K194" si="62">ROUND((E131*1.0676),2)</f>
        <v>768.67</v>
      </c>
      <c r="L131" s="509">
        <v>99</v>
      </c>
      <c r="M131" s="508">
        <f t="shared" ref="M131:M194" si="63">SUM(L131/12)</f>
        <v>8.25</v>
      </c>
      <c r="N131" s="508">
        <f t="shared" ref="N131:N194" si="64">SUM(K131*M131)</f>
        <v>6341.5274999999992</v>
      </c>
      <c r="O131" s="508">
        <f t="shared" ref="O131:O194" si="65">SUM(K131*L131)</f>
        <v>76098.33</v>
      </c>
      <c r="P131"/>
      <c r="Q131" s="503">
        <f t="shared" ref="Q131:Q194" si="66">ROUND((K131*1.1213),2)</f>
        <v>861.91</v>
      </c>
      <c r="R131" s="509">
        <v>99</v>
      </c>
      <c r="S131" s="508">
        <f t="shared" ref="S131:S194" si="67">SUM(R131/12)</f>
        <v>8.25</v>
      </c>
      <c r="T131" s="508">
        <f t="shared" ref="T131:T194" si="68">SUM(Q131*S131)</f>
        <v>7110.7574999999997</v>
      </c>
      <c r="U131" s="508">
        <f t="shared" ref="U131:U194" si="69">SUM(Q131*R131)</f>
        <v>85329.09</v>
      </c>
      <c r="V131" s="1362"/>
      <c r="W131" s="690">
        <v>861.91</v>
      </c>
      <c r="X131" s="690">
        <f t="shared" ref="X131:X194" si="70">ROUND((W131*1.0418),2)</f>
        <v>897.94</v>
      </c>
      <c r="Y131" s="509">
        <v>99</v>
      </c>
      <c r="Z131" s="508">
        <f t="shared" ref="Z131:Z194" si="71">SUM(Y131/12)</f>
        <v>8.25</v>
      </c>
      <c r="AA131" s="508">
        <f t="shared" si="56"/>
        <v>7408.0050000000001</v>
      </c>
      <c r="AB131" s="508">
        <f t="shared" si="57"/>
        <v>88896.060000000012</v>
      </c>
      <c r="AC131"/>
      <c r="AD131" s="684">
        <v>861.91</v>
      </c>
      <c r="AE131" s="509">
        <v>99</v>
      </c>
      <c r="AF131" s="686">
        <f t="shared" si="52"/>
        <v>123</v>
      </c>
      <c r="AG131" s="508">
        <f t="shared" ref="AG131:AG194" si="72">SUM(AE131/12)</f>
        <v>8.25</v>
      </c>
      <c r="AH131" s="503">
        <f t="shared" ref="AH131:AH194" si="73">AF131/12</f>
        <v>10.25</v>
      </c>
      <c r="AI131" s="503">
        <f t="shared" ref="AI131:AI194" si="74">AH131*AD131</f>
        <v>8834.5774999999994</v>
      </c>
      <c r="AJ131" s="503">
        <f t="shared" ref="AJ131:AJ194" si="75">AF131*AD131</f>
        <v>106014.93</v>
      </c>
      <c r="AK131"/>
      <c r="AL131" s="690">
        <f t="shared" si="51"/>
        <v>897.94</v>
      </c>
      <c r="AM131" s="688">
        <v>123</v>
      </c>
      <c r="AN131" s="684">
        <v>10.25</v>
      </c>
      <c r="AO131" s="684">
        <f t="shared" si="58"/>
        <v>9203.8850000000002</v>
      </c>
      <c r="AP131" s="684">
        <f t="shared" si="59"/>
        <v>110446.62000000001</v>
      </c>
      <c r="AR131" s="725">
        <f t="shared" ref="AR131:AR194" si="76">ROUND((AL131*1.0369),2)</f>
        <v>931.07</v>
      </c>
      <c r="AS131" s="688">
        <v>123</v>
      </c>
      <c r="AT131" s="684">
        <v>10.25</v>
      </c>
      <c r="AU131" s="684">
        <f t="shared" si="60"/>
        <v>9543.4675000000007</v>
      </c>
      <c r="AV131" s="684">
        <f t="shared" si="61"/>
        <v>114521.61</v>
      </c>
    </row>
    <row r="132" spans="1:48" ht="15.75" x14ac:dyDescent="0.25">
      <c r="A132" s="504">
        <v>131</v>
      </c>
      <c r="B132" s="505" t="s">
        <v>452</v>
      </c>
      <c r="C132" s="507" t="s">
        <v>321</v>
      </c>
      <c r="D132" s="507">
        <v>1</v>
      </c>
      <c r="E132" s="508">
        <v>21.45</v>
      </c>
      <c r="F132" s="509">
        <v>1</v>
      </c>
      <c r="G132" s="508">
        <f t="shared" si="53"/>
        <v>8.3333333333333329E-2</v>
      </c>
      <c r="H132" s="508">
        <f t="shared" si="54"/>
        <v>1.7874999999999999</v>
      </c>
      <c r="I132" s="508">
        <f t="shared" si="55"/>
        <v>21.45</v>
      </c>
      <c r="J132"/>
      <c r="K132" s="510">
        <f t="shared" si="62"/>
        <v>22.9</v>
      </c>
      <c r="L132" s="509">
        <v>1</v>
      </c>
      <c r="M132" s="508">
        <f t="shared" si="63"/>
        <v>8.3333333333333329E-2</v>
      </c>
      <c r="N132" s="508">
        <f t="shared" si="64"/>
        <v>1.9083333333333332</v>
      </c>
      <c r="O132" s="508">
        <f t="shared" si="65"/>
        <v>22.9</v>
      </c>
      <c r="P132"/>
      <c r="Q132" s="503">
        <f t="shared" si="66"/>
        <v>25.68</v>
      </c>
      <c r="R132" s="509">
        <v>1</v>
      </c>
      <c r="S132" s="508">
        <f t="shared" si="67"/>
        <v>8.3333333333333329E-2</v>
      </c>
      <c r="T132" s="508">
        <f t="shared" si="68"/>
        <v>2.1399999999999997</v>
      </c>
      <c r="U132" s="508">
        <f t="shared" si="69"/>
        <v>25.68</v>
      </c>
      <c r="V132" s="1362"/>
      <c r="W132" s="690">
        <v>25.68</v>
      </c>
      <c r="X132" s="690">
        <f t="shared" si="70"/>
        <v>26.75</v>
      </c>
      <c r="Y132" s="509">
        <v>1</v>
      </c>
      <c r="Z132" s="508">
        <f t="shared" si="71"/>
        <v>8.3333333333333329E-2</v>
      </c>
      <c r="AA132" s="508">
        <f t="shared" si="56"/>
        <v>2.2291666666666665</v>
      </c>
      <c r="AB132" s="508">
        <f t="shared" si="57"/>
        <v>26.75</v>
      </c>
      <c r="AC132"/>
      <c r="AD132" s="684">
        <v>25.68</v>
      </c>
      <c r="AE132" s="509">
        <v>1</v>
      </c>
      <c r="AF132" s="686">
        <f t="shared" ref="AF132:AF195" si="77">ROUNDDOWN((AE132*1.25),0)</f>
        <v>1</v>
      </c>
      <c r="AG132" s="508">
        <f t="shared" si="72"/>
        <v>8.3333333333333329E-2</v>
      </c>
      <c r="AH132" s="503">
        <f t="shared" si="73"/>
        <v>8.3333333333333329E-2</v>
      </c>
      <c r="AI132" s="503">
        <f t="shared" si="74"/>
        <v>2.1399999999999997</v>
      </c>
      <c r="AJ132" s="503">
        <f t="shared" si="75"/>
        <v>25.68</v>
      </c>
      <c r="AK132"/>
      <c r="AL132" s="690">
        <f t="shared" ref="AL132:AL195" si="78">ROUND((AD132*1.0418),2)</f>
        <v>26.75</v>
      </c>
      <c r="AM132" s="688">
        <v>1</v>
      </c>
      <c r="AN132" s="684">
        <v>8.3333333333333329E-2</v>
      </c>
      <c r="AO132" s="684">
        <f t="shared" si="58"/>
        <v>2.2291666666666665</v>
      </c>
      <c r="AP132" s="684">
        <f t="shared" si="59"/>
        <v>26.75</v>
      </c>
      <c r="AR132" s="725">
        <f t="shared" si="76"/>
        <v>27.74</v>
      </c>
      <c r="AS132" s="688">
        <v>1</v>
      </c>
      <c r="AT132" s="684">
        <v>8.3333333333333329E-2</v>
      </c>
      <c r="AU132" s="684">
        <f t="shared" si="60"/>
        <v>2.3116666666666665</v>
      </c>
      <c r="AV132" s="684">
        <f t="shared" si="61"/>
        <v>27.74</v>
      </c>
    </row>
    <row r="133" spans="1:48" ht="15.75" x14ac:dyDescent="0.25">
      <c r="A133" s="504">
        <v>132</v>
      </c>
      <c r="B133" s="505" t="s">
        <v>453</v>
      </c>
      <c r="C133" s="507" t="s">
        <v>321</v>
      </c>
      <c r="D133" s="507">
        <v>1</v>
      </c>
      <c r="E133" s="508">
        <v>4.18</v>
      </c>
      <c r="F133" s="509">
        <v>1</v>
      </c>
      <c r="G133" s="508">
        <f t="shared" si="53"/>
        <v>8.3333333333333329E-2</v>
      </c>
      <c r="H133" s="508">
        <f t="shared" si="54"/>
        <v>0.34833333333333327</v>
      </c>
      <c r="I133" s="508">
        <f t="shared" si="55"/>
        <v>4.18</v>
      </c>
      <c r="J133"/>
      <c r="K133" s="510">
        <f t="shared" si="62"/>
        <v>4.46</v>
      </c>
      <c r="L133" s="509">
        <v>1</v>
      </c>
      <c r="M133" s="508">
        <f t="shared" si="63"/>
        <v>8.3333333333333329E-2</v>
      </c>
      <c r="N133" s="508">
        <f t="shared" si="64"/>
        <v>0.37166666666666665</v>
      </c>
      <c r="O133" s="508">
        <f t="shared" si="65"/>
        <v>4.46</v>
      </c>
      <c r="P133"/>
      <c r="Q133" s="503">
        <f t="shared" si="66"/>
        <v>5</v>
      </c>
      <c r="R133" s="509">
        <v>1</v>
      </c>
      <c r="S133" s="508">
        <f t="shared" si="67"/>
        <v>8.3333333333333329E-2</v>
      </c>
      <c r="T133" s="508">
        <f t="shared" si="68"/>
        <v>0.41666666666666663</v>
      </c>
      <c r="U133" s="508">
        <f t="shared" si="69"/>
        <v>5</v>
      </c>
      <c r="V133" s="1362"/>
      <c r="W133" s="690">
        <v>5</v>
      </c>
      <c r="X133" s="690">
        <f t="shared" si="70"/>
        <v>5.21</v>
      </c>
      <c r="Y133" s="509">
        <v>1</v>
      </c>
      <c r="Z133" s="508">
        <f t="shared" si="71"/>
        <v>8.3333333333333329E-2</v>
      </c>
      <c r="AA133" s="508">
        <f t="shared" si="56"/>
        <v>0.43416666666666665</v>
      </c>
      <c r="AB133" s="508">
        <f t="shared" si="57"/>
        <v>5.21</v>
      </c>
      <c r="AC133"/>
      <c r="AD133" s="684">
        <v>5</v>
      </c>
      <c r="AE133" s="509">
        <v>1</v>
      </c>
      <c r="AF133" s="686">
        <f t="shared" si="77"/>
        <v>1</v>
      </c>
      <c r="AG133" s="508">
        <f t="shared" si="72"/>
        <v>8.3333333333333329E-2</v>
      </c>
      <c r="AH133" s="503">
        <f t="shared" si="73"/>
        <v>8.3333333333333329E-2</v>
      </c>
      <c r="AI133" s="503">
        <f t="shared" si="74"/>
        <v>0.41666666666666663</v>
      </c>
      <c r="AJ133" s="503">
        <f t="shared" si="75"/>
        <v>5</v>
      </c>
      <c r="AK133"/>
      <c r="AL133" s="690">
        <f t="shared" si="78"/>
        <v>5.21</v>
      </c>
      <c r="AM133" s="688">
        <v>1</v>
      </c>
      <c r="AN133" s="684">
        <v>8.3333333333333329E-2</v>
      </c>
      <c r="AO133" s="684">
        <f t="shared" si="58"/>
        <v>0.43416666666666665</v>
      </c>
      <c r="AP133" s="684">
        <f t="shared" si="59"/>
        <v>5.21</v>
      </c>
      <c r="AR133" s="725">
        <f t="shared" si="76"/>
        <v>5.4</v>
      </c>
      <c r="AS133" s="688">
        <v>1</v>
      </c>
      <c r="AT133" s="684">
        <v>8.3333333333333329E-2</v>
      </c>
      <c r="AU133" s="684">
        <f t="shared" si="60"/>
        <v>0.45</v>
      </c>
      <c r="AV133" s="684">
        <f t="shared" si="61"/>
        <v>5.4</v>
      </c>
    </row>
    <row r="134" spans="1:48" ht="15.75" x14ac:dyDescent="0.25">
      <c r="A134" s="504">
        <v>133</v>
      </c>
      <c r="B134" s="505" t="s">
        <v>454</v>
      </c>
      <c r="C134" s="507" t="s">
        <v>321</v>
      </c>
      <c r="D134" s="507">
        <v>1</v>
      </c>
      <c r="E134" s="508">
        <v>5.8250000000000002</v>
      </c>
      <c r="F134" s="509">
        <v>1</v>
      </c>
      <c r="G134" s="508">
        <f t="shared" si="53"/>
        <v>8.3333333333333329E-2</v>
      </c>
      <c r="H134" s="508">
        <f t="shared" si="54"/>
        <v>0.48541666666666666</v>
      </c>
      <c r="I134" s="508">
        <f t="shared" si="55"/>
        <v>5.8250000000000002</v>
      </c>
      <c r="J134"/>
      <c r="K134" s="510">
        <f t="shared" si="62"/>
        <v>6.22</v>
      </c>
      <c r="L134" s="509">
        <v>1</v>
      </c>
      <c r="M134" s="508">
        <f t="shared" si="63"/>
        <v>8.3333333333333329E-2</v>
      </c>
      <c r="N134" s="508">
        <f t="shared" si="64"/>
        <v>0.51833333333333331</v>
      </c>
      <c r="O134" s="508">
        <f t="shared" si="65"/>
        <v>6.22</v>
      </c>
      <c r="P134"/>
      <c r="Q134" s="503">
        <f t="shared" si="66"/>
        <v>6.97</v>
      </c>
      <c r="R134" s="509">
        <v>1</v>
      </c>
      <c r="S134" s="508">
        <f t="shared" si="67"/>
        <v>8.3333333333333329E-2</v>
      </c>
      <c r="T134" s="508">
        <f t="shared" si="68"/>
        <v>0.58083333333333331</v>
      </c>
      <c r="U134" s="508">
        <f t="shared" si="69"/>
        <v>6.97</v>
      </c>
      <c r="V134" s="1362"/>
      <c r="W134" s="690">
        <v>6.97</v>
      </c>
      <c r="X134" s="690">
        <f t="shared" si="70"/>
        <v>7.26</v>
      </c>
      <c r="Y134" s="509">
        <v>1</v>
      </c>
      <c r="Z134" s="508">
        <f t="shared" si="71"/>
        <v>8.3333333333333329E-2</v>
      </c>
      <c r="AA134" s="508">
        <f t="shared" si="56"/>
        <v>0.60499999999999998</v>
      </c>
      <c r="AB134" s="508">
        <f t="shared" si="57"/>
        <v>7.26</v>
      </c>
      <c r="AC134"/>
      <c r="AD134" s="684">
        <v>6.97</v>
      </c>
      <c r="AE134" s="509">
        <v>1</v>
      </c>
      <c r="AF134" s="686">
        <f t="shared" si="77"/>
        <v>1</v>
      </c>
      <c r="AG134" s="508">
        <f t="shared" si="72"/>
        <v>8.3333333333333329E-2</v>
      </c>
      <c r="AH134" s="503">
        <f t="shared" si="73"/>
        <v>8.3333333333333329E-2</v>
      </c>
      <c r="AI134" s="503">
        <f t="shared" si="74"/>
        <v>0.58083333333333331</v>
      </c>
      <c r="AJ134" s="503">
        <f t="shared" si="75"/>
        <v>6.97</v>
      </c>
      <c r="AK134"/>
      <c r="AL134" s="690">
        <f t="shared" si="78"/>
        <v>7.26</v>
      </c>
      <c r="AM134" s="688">
        <v>1</v>
      </c>
      <c r="AN134" s="684">
        <v>8.3333333333333329E-2</v>
      </c>
      <c r="AO134" s="684">
        <f t="shared" si="58"/>
        <v>0.60499999999999998</v>
      </c>
      <c r="AP134" s="684">
        <f t="shared" si="59"/>
        <v>7.26</v>
      </c>
      <c r="AR134" s="725">
        <f t="shared" si="76"/>
        <v>7.53</v>
      </c>
      <c r="AS134" s="688">
        <v>1</v>
      </c>
      <c r="AT134" s="684">
        <v>8.3333333333333329E-2</v>
      </c>
      <c r="AU134" s="684">
        <f t="shared" si="60"/>
        <v>0.62749999999999995</v>
      </c>
      <c r="AV134" s="684">
        <f t="shared" si="61"/>
        <v>7.53</v>
      </c>
    </row>
    <row r="135" spans="1:48" ht="15.75" x14ac:dyDescent="0.25">
      <c r="A135" s="504">
        <v>134</v>
      </c>
      <c r="B135" s="505" t="s">
        <v>455</v>
      </c>
      <c r="C135" s="507" t="s">
        <v>321</v>
      </c>
      <c r="D135" s="507">
        <v>2</v>
      </c>
      <c r="E135" s="508">
        <v>28.627999999999989</v>
      </c>
      <c r="F135" s="509">
        <v>2</v>
      </c>
      <c r="G135" s="508">
        <f t="shared" si="53"/>
        <v>0.16666666666666666</v>
      </c>
      <c r="H135" s="508">
        <f t="shared" si="54"/>
        <v>4.771333333333331</v>
      </c>
      <c r="I135" s="508">
        <f t="shared" si="55"/>
        <v>57.255999999999979</v>
      </c>
      <c r="J135"/>
      <c r="K135" s="510">
        <f t="shared" si="62"/>
        <v>30.56</v>
      </c>
      <c r="L135" s="509">
        <v>2</v>
      </c>
      <c r="M135" s="508">
        <f t="shared" si="63"/>
        <v>0.16666666666666666</v>
      </c>
      <c r="N135" s="508">
        <f t="shared" si="64"/>
        <v>5.0933333333333328</v>
      </c>
      <c r="O135" s="508">
        <f t="shared" si="65"/>
        <v>61.12</v>
      </c>
      <c r="P135"/>
      <c r="Q135" s="503">
        <f t="shared" si="66"/>
        <v>34.270000000000003</v>
      </c>
      <c r="R135" s="509">
        <v>2</v>
      </c>
      <c r="S135" s="508">
        <f t="shared" si="67"/>
        <v>0.16666666666666666</v>
      </c>
      <c r="T135" s="508">
        <f t="shared" si="68"/>
        <v>5.7116666666666669</v>
      </c>
      <c r="U135" s="508">
        <f t="shared" si="69"/>
        <v>68.540000000000006</v>
      </c>
      <c r="V135" s="1362"/>
      <c r="W135" s="690">
        <v>34.270000000000003</v>
      </c>
      <c r="X135" s="690">
        <f t="shared" si="70"/>
        <v>35.700000000000003</v>
      </c>
      <c r="Y135" s="509">
        <v>2</v>
      </c>
      <c r="Z135" s="508">
        <f t="shared" si="71"/>
        <v>0.16666666666666666</v>
      </c>
      <c r="AA135" s="508">
        <f t="shared" si="56"/>
        <v>5.95</v>
      </c>
      <c r="AB135" s="508">
        <f t="shared" si="57"/>
        <v>71.400000000000006</v>
      </c>
      <c r="AC135"/>
      <c r="AD135" s="684">
        <v>34.270000000000003</v>
      </c>
      <c r="AE135" s="509">
        <v>2</v>
      </c>
      <c r="AF135" s="686">
        <f t="shared" si="77"/>
        <v>2</v>
      </c>
      <c r="AG135" s="508">
        <f t="shared" si="72"/>
        <v>0.16666666666666666</v>
      </c>
      <c r="AH135" s="503">
        <f t="shared" si="73"/>
        <v>0.16666666666666666</v>
      </c>
      <c r="AI135" s="503">
        <f t="shared" si="74"/>
        <v>5.7116666666666669</v>
      </c>
      <c r="AJ135" s="503">
        <f t="shared" si="75"/>
        <v>68.540000000000006</v>
      </c>
      <c r="AK135"/>
      <c r="AL135" s="690">
        <f t="shared" si="78"/>
        <v>35.700000000000003</v>
      </c>
      <c r="AM135" s="688">
        <v>2</v>
      </c>
      <c r="AN135" s="684">
        <v>0.16666666666666666</v>
      </c>
      <c r="AO135" s="684">
        <f t="shared" si="58"/>
        <v>5.95</v>
      </c>
      <c r="AP135" s="684">
        <f t="shared" si="59"/>
        <v>71.400000000000006</v>
      </c>
      <c r="AR135" s="725">
        <f t="shared" si="76"/>
        <v>37.020000000000003</v>
      </c>
      <c r="AS135" s="688">
        <v>2</v>
      </c>
      <c r="AT135" s="684">
        <v>0.16666666666666666</v>
      </c>
      <c r="AU135" s="684">
        <f t="shared" si="60"/>
        <v>6.17</v>
      </c>
      <c r="AV135" s="684">
        <f t="shared" si="61"/>
        <v>74.040000000000006</v>
      </c>
    </row>
    <row r="136" spans="1:48" ht="15.75" x14ac:dyDescent="0.25">
      <c r="A136" s="504">
        <v>135</v>
      </c>
      <c r="B136" s="505" t="s">
        <v>456</v>
      </c>
      <c r="C136" s="507" t="s">
        <v>321</v>
      </c>
      <c r="D136" s="507">
        <v>300</v>
      </c>
      <c r="E136" s="508">
        <v>0.55999999999999994</v>
      </c>
      <c r="F136" s="509">
        <v>300</v>
      </c>
      <c r="G136" s="508">
        <f t="shared" si="53"/>
        <v>25</v>
      </c>
      <c r="H136" s="508">
        <f t="shared" si="54"/>
        <v>13.999999999999998</v>
      </c>
      <c r="I136" s="508">
        <f t="shared" si="55"/>
        <v>167.99999999999997</v>
      </c>
      <c r="J136"/>
      <c r="K136" s="510">
        <f t="shared" si="62"/>
        <v>0.6</v>
      </c>
      <c r="L136" s="509">
        <v>300</v>
      </c>
      <c r="M136" s="508">
        <f t="shared" si="63"/>
        <v>25</v>
      </c>
      <c r="N136" s="508">
        <f t="shared" si="64"/>
        <v>15</v>
      </c>
      <c r="O136" s="508">
        <f t="shared" si="65"/>
        <v>180</v>
      </c>
      <c r="P136"/>
      <c r="Q136" s="503">
        <f t="shared" si="66"/>
        <v>0.67</v>
      </c>
      <c r="R136" s="509">
        <v>300</v>
      </c>
      <c r="S136" s="508">
        <f t="shared" si="67"/>
        <v>25</v>
      </c>
      <c r="T136" s="508">
        <f t="shared" si="68"/>
        <v>16.75</v>
      </c>
      <c r="U136" s="508">
        <f t="shared" si="69"/>
        <v>201</v>
      </c>
      <c r="V136" s="1362"/>
      <c r="W136" s="690">
        <v>0.67</v>
      </c>
      <c r="X136" s="690">
        <f t="shared" si="70"/>
        <v>0.7</v>
      </c>
      <c r="Y136" s="509">
        <v>300</v>
      </c>
      <c r="Z136" s="508">
        <f t="shared" si="71"/>
        <v>25</v>
      </c>
      <c r="AA136" s="508">
        <f t="shared" si="56"/>
        <v>17.5</v>
      </c>
      <c r="AB136" s="508">
        <f t="shared" si="57"/>
        <v>210</v>
      </c>
      <c r="AC136"/>
      <c r="AD136" s="684">
        <v>0.67</v>
      </c>
      <c r="AE136" s="509">
        <v>300</v>
      </c>
      <c r="AF136" s="686">
        <f t="shared" si="77"/>
        <v>375</v>
      </c>
      <c r="AG136" s="508">
        <f t="shared" si="72"/>
        <v>25</v>
      </c>
      <c r="AH136" s="503">
        <f t="shared" si="73"/>
        <v>31.25</v>
      </c>
      <c r="AI136" s="503">
        <f t="shared" si="74"/>
        <v>20.9375</v>
      </c>
      <c r="AJ136" s="503">
        <f t="shared" si="75"/>
        <v>251.25000000000003</v>
      </c>
      <c r="AK136"/>
      <c r="AL136" s="690">
        <f t="shared" si="78"/>
        <v>0.7</v>
      </c>
      <c r="AM136" s="688">
        <v>375</v>
      </c>
      <c r="AN136" s="684">
        <v>31.25</v>
      </c>
      <c r="AO136" s="684">
        <f t="shared" si="58"/>
        <v>21.875</v>
      </c>
      <c r="AP136" s="684">
        <f t="shared" si="59"/>
        <v>262.5</v>
      </c>
      <c r="AR136" s="725">
        <f t="shared" si="76"/>
        <v>0.73</v>
      </c>
      <c r="AS136" s="688">
        <v>375</v>
      </c>
      <c r="AT136" s="684">
        <v>31.25</v>
      </c>
      <c r="AU136" s="684">
        <f t="shared" si="60"/>
        <v>22.8125</v>
      </c>
      <c r="AV136" s="684">
        <f t="shared" si="61"/>
        <v>273.75</v>
      </c>
    </row>
    <row r="137" spans="1:48" ht="15.75" x14ac:dyDescent="0.25">
      <c r="A137" s="504">
        <v>136</v>
      </c>
      <c r="B137" s="505" t="s">
        <v>457</v>
      </c>
      <c r="C137" s="507" t="s">
        <v>321</v>
      </c>
      <c r="D137" s="507">
        <v>50</v>
      </c>
      <c r="E137" s="508">
        <v>1.008</v>
      </c>
      <c r="F137" s="509">
        <v>50</v>
      </c>
      <c r="G137" s="508">
        <f t="shared" si="53"/>
        <v>4.166666666666667</v>
      </c>
      <c r="H137" s="508">
        <f t="shared" si="54"/>
        <v>4.2</v>
      </c>
      <c r="I137" s="508">
        <f t="shared" si="55"/>
        <v>50.4</v>
      </c>
      <c r="J137"/>
      <c r="K137" s="510">
        <f t="shared" si="62"/>
        <v>1.08</v>
      </c>
      <c r="L137" s="509">
        <v>50</v>
      </c>
      <c r="M137" s="508">
        <f t="shared" si="63"/>
        <v>4.166666666666667</v>
      </c>
      <c r="N137" s="508">
        <f t="shared" si="64"/>
        <v>4.5000000000000009</v>
      </c>
      <c r="O137" s="508">
        <f t="shared" si="65"/>
        <v>54</v>
      </c>
      <c r="P137"/>
      <c r="Q137" s="503">
        <f t="shared" si="66"/>
        <v>1.21</v>
      </c>
      <c r="R137" s="509">
        <v>50</v>
      </c>
      <c r="S137" s="508">
        <f t="shared" si="67"/>
        <v>4.166666666666667</v>
      </c>
      <c r="T137" s="508">
        <f t="shared" si="68"/>
        <v>5.041666666666667</v>
      </c>
      <c r="U137" s="508">
        <f t="shared" si="69"/>
        <v>60.5</v>
      </c>
      <c r="V137" s="1362"/>
      <c r="W137" s="690">
        <v>1.21</v>
      </c>
      <c r="X137" s="690">
        <f t="shared" si="70"/>
        <v>1.26</v>
      </c>
      <c r="Y137" s="509">
        <v>50</v>
      </c>
      <c r="Z137" s="508">
        <f t="shared" si="71"/>
        <v>4.166666666666667</v>
      </c>
      <c r="AA137" s="508">
        <f t="shared" si="56"/>
        <v>5.25</v>
      </c>
      <c r="AB137" s="508">
        <f t="shared" si="57"/>
        <v>63</v>
      </c>
      <c r="AC137"/>
      <c r="AD137" s="684">
        <v>1.21</v>
      </c>
      <c r="AE137" s="509">
        <v>50</v>
      </c>
      <c r="AF137" s="686">
        <f t="shared" si="77"/>
        <v>62</v>
      </c>
      <c r="AG137" s="508">
        <f t="shared" si="72"/>
        <v>4.166666666666667</v>
      </c>
      <c r="AH137" s="503">
        <f t="shared" si="73"/>
        <v>5.166666666666667</v>
      </c>
      <c r="AI137" s="503">
        <f t="shared" si="74"/>
        <v>6.2516666666666669</v>
      </c>
      <c r="AJ137" s="503">
        <f t="shared" si="75"/>
        <v>75.02</v>
      </c>
      <c r="AK137"/>
      <c r="AL137" s="690">
        <f t="shared" si="78"/>
        <v>1.26</v>
      </c>
      <c r="AM137" s="688">
        <v>62</v>
      </c>
      <c r="AN137" s="684">
        <v>5.166666666666667</v>
      </c>
      <c r="AO137" s="684">
        <f t="shared" si="58"/>
        <v>6.5100000000000007</v>
      </c>
      <c r="AP137" s="684">
        <f t="shared" si="59"/>
        <v>78.12</v>
      </c>
      <c r="AR137" s="725">
        <f t="shared" si="76"/>
        <v>1.31</v>
      </c>
      <c r="AS137" s="688">
        <v>62</v>
      </c>
      <c r="AT137" s="684">
        <v>5.166666666666667</v>
      </c>
      <c r="AU137" s="684">
        <f t="shared" si="60"/>
        <v>6.7683333333333344</v>
      </c>
      <c r="AV137" s="684">
        <f t="shared" si="61"/>
        <v>81.22</v>
      </c>
    </row>
    <row r="138" spans="1:48" ht="15.75" x14ac:dyDescent="0.25">
      <c r="A138" s="504">
        <v>137</v>
      </c>
      <c r="B138" s="505" t="s">
        <v>458</v>
      </c>
      <c r="C138" s="507" t="s">
        <v>321</v>
      </c>
      <c r="D138" s="507">
        <v>120</v>
      </c>
      <c r="E138" s="508">
        <v>30.463999999999999</v>
      </c>
      <c r="F138" s="509">
        <v>120</v>
      </c>
      <c r="G138" s="508">
        <f t="shared" si="53"/>
        <v>10</v>
      </c>
      <c r="H138" s="508">
        <f t="shared" si="54"/>
        <v>304.64</v>
      </c>
      <c r="I138" s="508">
        <f t="shared" si="55"/>
        <v>3655.68</v>
      </c>
      <c r="J138"/>
      <c r="K138" s="510">
        <f t="shared" si="62"/>
        <v>32.520000000000003</v>
      </c>
      <c r="L138" s="509">
        <v>120</v>
      </c>
      <c r="M138" s="508">
        <f t="shared" si="63"/>
        <v>10</v>
      </c>
      <c r="N138" s="508">
        <f t="shared" si="64"/>
        <v>325.20000000000005</v>
      </c>
      <c r="O138" s="508">
        <f t="shared" si="65"/>
        <v>3902.4000000000005</v>
      </c>
      <c r="P138"/>
      <c r="Q138" s="503">
        <f t="shared" si="66"/>
        <v>36.46</v>
      </c>
      <c r="R138" s="509">
        <v>120</v>
      </c>
      <c r="S138" s="508">
        <f t="shared" si="67"/>
        <v>10</v>
      </c>
      <c r="T138" s="508">
        <f t="shared" si="68"/>
        <v>364.6</v>
      </c>
      <c r="U138" s="508">
        <f t="shared" si="69"/>
        <v>4375.2</v>
      </c>
      <c r="V138" s="1362"/>
      <c r="W138" s="690">
        <v>36.46</v>
      </c>
      <c r="X138" s="690">
        <f t="shared" si="70"/>
        <v>37.979999999999997</v>
      </c>
      <c r="Y138" s="509">
        <v>120</v>
      </c>
      <c r="Z138" s="508">
        <f t="shared" si="71"/>
        <v>10</v>
      </c>
      <c r="AA138" s="508">
        <f t="shared" si="56"/>
        <v>379.79999999999995</v>
      </c>
      <c r="AB138" s="508">
        <f t="shared" si="57"/>
        <v>4557.5999999999995</v>
      </c>
      <c r="AC138"/>
      <c r="AD138" s="684">
        <v>36.46</v>
      </c>
      <c r="AE138" s="509">
        <v>120</v>
      </c>
      <c r="AF138" s="686">
        <f t="shared" si="77"/>
        <v>150</v>
      </c>
      <c r="AG138" s="508">
        <f t="shared" si="72"/>
        <v>10</v>
      </c>
      <c r="AH138" s="503">
        <f t="shared" si="73"/>
        <v>12.5</v>
      </c>
      <c r="AI138" s="503">
        <f t="shared" si="74"/>
        <v>455.75</v>
      </c>
      <c r="AJ138" s="503">
        <f t="shared" si="75"/>
        <v>5469</v>
      </c>
      <c r="AK138"/>
      <c r="AL138" s="690">
        <f t="shared" si="78"/>
        <v>37.979999999999997</v>
      </c>
      <c r="AM138" s="688">
        <v>150</v>
      </c>
      <c r="AN138" s="684">
        <v>12.5</v>
      </c>
      <c r="AO138" s="684">
        <f t="shared" si="58"/>
        <v>474.74999999999994</v>
      </c>
      <c r="AP138" s="684">
        <f t="shared" si="59"/>
        <v>5696.9999999999991</v>
      </c>
      <c r="AR138" s="725">
        <f t="shared" si="76"/>
        <v>39.380000000000003</v>
      </c>
      <c r="AS138" s="688">
        <v>150</v>
      </c>
      <c r="AT138" s="684">
        <v>12.5</v>
      </c>
      <c r="AU138" s="684">
        <f t="shared" si="60"/>
        <v>492.25000000000006</v>
      </c>
      <c r="AV138" s="684">
        <f t="shared" si="61"/>
        <v>5907</v>
      </c>
    </row>
    <row r="139" spans="1:48" ht="15.75" x14ac:dyDescent="0.25">
      <c r="A139" s="504">
        <v>138</v>
      </c>
      <c r="B139" s="505" t="s">
        <v>459</v>
      </c>
      <c r="C139" s="507" t="s">
        <v>321</v>
      </c>
      <c r="D139" s="507">
        <v>4</v>
      </c>
      <c r="E139" s="508">
        <v>787.6</v>
      </c>
      <c r="F139" s="509">
        <v>4</v>
      </c>
      <c r="G139" s="508">
        <f t="shared" si="53"/>
        <v>0.33333333333333331</v>
      </c>
      <c r="H139" s="508">
        <f t="shared" si="54"/>
        <v>262.5333333333333</v>
      </c>
      <c r="I139" s="508">
        <f t="shared" si="55"/>
        <v>3150.4</v>
      </c>
      <c r="J139"/>
      <c r="K139" s="510">
        <f t="shared" si="62"/>
        <v>840.84</v>
      </c>
      <c r="L139" s="509">
        <v>4</v>
      </c>
      <c r="M139" s="508">
        <f t="shared" si="63"/>
        <v>0.33333333333333331</v>
      </c>
      <c r="N139" s="508">
        <f t="shared" si="64"/>
        <v>280.27999999999997</v>
      </c>
      <c r="O139" s="508">
        <f t="shared" si="65"/>
        <v>3363.36</v>
      </c>
      <c r="P139"/>
      <c r="Q139" s="503">
        <f t="shared" si="66"/>
        <v>942.83</v>
      </c>
      <c r="R139" s="509">
        <v>4</v>
      </c>
      <c r="S139" s="508">
        <f t="shared" si="67"/>
        <v>0.33333333333333331</v>
      </c>
      <c r="T139" s="508">
        <f t="shared" si="68"/>
        <v>314.27666666666664</v>
      </c>
      <c r="U139" s="508">
        <f t="shared" si="69"/>
        <v>3771.32</v>
      </c>
      <c r="V139" s="1362"/>
      <c r="W139" s="690">
        <v>942.83</v>
      </c>
      <c r="X139" s="690">
        <f t="shared" si="70"/>
        <v>982.24</v>
      </c>
      <c r="Y139" s="509">
        <v>4</v>
      </c>
      <c r="Z139" s="508">
        <f t="shared" si="71"/>
        <v>0.33333333333333331</v>
      </c>
      <c r="AA139" s="508">
        <f t="shared" si="56"/>
        <v>327.4133333333333</v>
      </c>
      <c r="AB139" s="508">
        <f t="shared" si="57"/>
        <v>3928.96</v>
      </c>
      <c r="AC139"/>
      <c r="AD139" s="684">
        <v>942.83</v>
      </c>
      <c r="AE139" s="509">
        <v>4</v>
      </c>
      <c r="AF139" s="686">
        <f t="shared" si="77"/>
        <v>5</v>
      </c>
      <c r="AG139" s="508">
        <f t="shared" si="72"/>
        <v>0.33333333333333331</v>
      </c>
      <c r="AH139" s="503">
        <f t="shared" si="73"/>
        <v>0.41666666666666669</v>
      </c>
      <c r="AI139" s="503">
        <f t="shared" si="74"/>
        <v>392.84583333333336</v>
      </c>
      <c r="AJ139" s="503">
        <f t="shared" si="75"/>
        <v>4714.1500000000005</v>
      </c>
      <c r="AK139"/>
      <c r="AL139" s="690">
        <f t="shared" si="78"/>
        <v>982.24</v>
      </c>
      <c r="AM139" s="688">
        <v>5</v>
      </c>
      <c r="AN139" s="684">
        <v>0.41666666666666669</v>
      </c>
      <c r="AO139" s="684">
        <f t="shared" si="58"/>
        <v>409.26666666666671</v>
      </c>
      <c r="AP139" s="684">
        <f t="shared" si="59"/>
        <v>4911.2</v>
      </c>
      <c r="AR139" s="725">
        <f t="shared" si="76"/>
        <v>1018.48</v>
      </c>
      <c r="AS139" s="688">
        <v>5</v>
      </c>
      <c r="AT139" s="684">
        <v>0.41666666666666669</v>
      </c>
      <c r="AU139" s="684">
        <f t="shared" si="60"/>
        <v>424.36666666666667</v>
      </c>
      <c r="AV139" s="684">
        <f t="shared" si="61"/>
        <v>5092.3999999999996</v>
      </c>
    </row>
    <row r="140" spans="1:48" ht="15.75" x14ac:dyDescent="0.25">
      <c r="A140" s="504">
        <v>139</v>
      </c>
      <c r="B140" s="505" t="s">
        <v>460</v>
      </c>
      <c r="C140" s="507" t="s">
        <v>321</v>
      </c>
      <c r="D140" s="507">
        <v>4</v>
      </c>
      <c r="E140" s="508">
        <v>2.4500000000000002</v>
      </c>
      <c r="F140" s="509">
        <v>4</v>
      </c>
      <c r="G140" s="508">
        <f t="shared" si="53"/>
        <v>0.33333333333333331</v>
      </c>
      <c r="H140" s="508">
        <f t="shared" si="54"/>
        <v>0.81666666666666665</v>
      </c>
      <c r="I140" s="508">
        <f t="shared" si="55"/>
        <v>9.8000000000000007</v>
      </c>
      <c r="J140"/>
      <c r="K140" s="510">
        <f t="shared" si="62"/>
        <v>2.62</v>
      </c>
      <c r="L140" s="509">
        <v>4</v>
      </c>
      <c r="M140" s="508">
        <f t="shared" si="63"/>
        <v>0.33333333333333331</v>
      </c>
      <c r="N140" s="508">
        <f t="shared" si="64"/>
        <v>0.87333333333333329</v>
      </c>
      <c r="O140" s="508">
        <f t="shared" si="65"/>
        <v>10.48</v>
      </c>
      <c r="P140"/>
      <c r="Q140" s="503">
        <f t="shared" si="66"/>
        <v>2.94</v>
      </c>
      <c r="R140" s="509">
        <v>4</v>
      </c>
      <c r="S140" s="508">
        <f t="shared" si="67"/>
        <v>0.33333333333333331</v>
      </c>
      <c r="T140" s="508">
        <f t="shared" si="68"/>
        <v>0.98</v>
      </c>
      <c r="U140" s="508">
        <f t="shared" si="69"/>
        <v>11.76</v>
      </c>
      <c r="V140" s="1362"/>
      <c r="W140" s="690">
        <v>2.94</v>
      </c>
      <c r="X140" s="690">
        <f t="shared" si="70"/>
        <v>3.06</v>
      </c>
      <c r="Y140" s="509">
        <v>4</v>
      </c>
      <c r="Z140" s="508">
        <f t="shared" si="71"/>
        <v>0.33333333333333331</v>
      </c>
      <c r="AA140" s="508">
        <f t="shared" si="56"/>
        <v>1.02</v>
      </c>
      <c r="AB140" s="508">
        <f t="shared" si="57"/>
        <v>12.24</v>
      </c>
      <c r="AC140"/>
      <c r="AD140" s="684">
        <v>2.94</v>
      </c>
      <c r="AE140" s="509">
        <v>4</v>
      </c>
      <c r="AF140" s="686">
        <f t="shared" si="77"/>
        <v>5</v>
      </c>
      <c r="AG140" s="508">
        <f t="shared" si="72"/>
        <v>0.33333333333333331</v>
      </c>
      <c r="AH140" s="503">
        <f t="shared" si="73"/>
        <v>0.41666666666666669</v>
      </c>
      <c r="AI140" s="503">
        <f t="shared" si="74"/>
        <v>1.2250000000000001</v>
      </c>
      <c r="AJ140" s="503">
        <f t="shared" si="75"/>
        <v>14.7</v>
      </c>
      <c r="AK140"/>
      <c r="AL140" s="690">
        <f t="shared" si="78"/>
        <v>3.06</v>
      </c>
      <c r="AM140" s="688">
        <v>5</v>
      </c>
      <c r="AN140" s="684">
        <v>0.41666666666666669</v>
      </c>
      <c r="AO140" s="684">
        <f t="shared" si="58"/>
        <v>1.2750000000000001</v>
      </c>
      <c r="AP140" s="684">
        <f t="shared" si="59"/>
        <v>15.3</v>
      </c>
      <c r="AR140" s="725">
        <f t="shared" si="76"/>
        <v>3.17</v>
      </c>
      <c r="AS140" s="688">
        <v>5</v>
      </c>
      <c r="AT140" s="684">
        <v>0.41666666666666669</v>
      </c>
      <c r="AU140" s="684">
        <f t="shared" si="60"/>
        <v>1.3208333333333333</v>
      </c>
      <c r="AV140" s="684">
        <f t="shared" si="61"/>
        <v>15.85</v>
      </c>
    </row>
    <row r="141" spans="1:48" ht="15.75" x14ac:dyDescent="0.25">
      <c r="A141" s="504">
        <v>140</v>
      </c>
      <c r="B141" s="505" t="s">
        <v>461</v>
      </c>
      <c r="C141" s="507" t="s">
        <v>321</v>
      </c>
      <c r="D141" s="507">
        <v>15</v>
      </c>
      <c r="E141" s="508">
        <v>1.9600000000000002</v>
      </c>
      <c r="F141" s="509">
        <v>15</v>
      </c>
      <c r="G141" s="508">
        <f t="shared" si="53"/>
        <v>1.25</v>
      </c>
      <c r="H141" s="508">
        <f t="shared" si="54"/>
        <v>2.4500000000000002</v>
      </c>
      <c r="I141" s="508">
        <f t="shared" si="55"/>
        <v>29.400000000000002</v>
      </c>
      <c r="J141"/>
      <c r="K141" s="510">
        <f t="shared" si="62"/>
        <v>2.09</v>
      </c>
      <c r="L141" s="509">
        <v>15</v>
      </c>
      <c r="M141" s="508">
        <f t="shared" si="63"/>
        <v>1.25</v>
      </c>
      <c r="N141" s="508">
        <f t="shared" si="64"/>
        <v>2.6124999999999998</v>
      </c>
      <c r="O141" s="508">
        <f t="shared" si="65"/>
        <v>31.349999999999998</v>
      </c>
      <c r="P141"/>
      <c r="Q141" s="503">
        <f t="shared" si="66"/>
        <v>2.34</v>
      </c>
      <c r="R141" s="509">
        <v>15</v>
      </c>
      <c r="S141" s="508">
        <f t="shared" si="67"/>
        <v>1.25</v>
      </c>
      <c r="T141" s="508">
        <f t="shared" si="68"/>
        <v>2.9249999999999998</v>
      </c>
      <c r="U141" s="508">
        <f t="shared" si="69"/>
        <v>35.099999999999994</v>
      </c>
      <c r="V141" s="1362"/>
      <c r="W141" s="690">
        <v>2.34</v>
      </c>
      <c r="X141" s="690">
        <f t="shared" si="70"/>
        <v>2.44</v>
      </c>
      <c r="Y141" s="509">
        <v>15</v>
      </c>
      <c r="Z141" s="508">
        <f t="shared" si="71"/>
        <v>1.25</v>
      </c>
      <c r="AA141" s="508">
        <f t="shared" si="56"/>
        <v>3.05</v>
      </c>
      <c r="AB141" s="508">
        <f t="shared" si="57"/>
        <v>36.6</v>
      </c>
      <c r="AC141"/>
      <c r="AD141" s="684">
        <v>2.34</v>
      </c>
      <c r="AE141" s="509">
        <v>15</v>
      </c>
      <c r="AF141" s="686">
        <f t="shared" si="77"/>
        <v>18</v>
      </c>
      <c r="AG141" s="508">
        <f t="shared" si="72"/>
        <v>1.25</v>
      </c>
      <c r="AH141" s="503">
        <f t="shared" si="73"/>
        <v>1.5</v>
      </c>
      <c r="AI141" s="503">
        <f t="shared" si="74"/>
        <v>3.51</v>
      </c>
      <c r="AJ141" s="503">
        <f t="shared" si="75"/>
        <v>42.12</v>
      </c>
      <c r="AK141"/>
      <c r="AL141" s="690">
        <f t="shared" si="78"/>
        <v>2.44</v>
      </c>
      <c r="AM141" s="688">
        <v>18</v>
      </c>
      <c r="AN141" s="684">
        <v>1.5</v>
      </c>
      <c r="AO141" s="684">
        <f t="shared" si="58"/>
        <v>3.66</v>
      </c>
      <c r="AP141" s="684">
        <f t="shared" si="59"/>
        <v>43.92</v>
      </c>
      <c r="AR141" s="725">
        <f t="shared" si="76"/>
        <v>2.5299999999999998</v>
      </c>
      <c r="AS141" s="688">
        <v>18</v>
      </c>
      <c r="AT141" s="684">
        <v>1.5</v>
      </c>
      <c r="AU141" s="684">
        <f t="shared" si="60"/>
        <v>3.7949999999999999</v>
      </c>
      <c r="AV141" s="684">
        <f t="shared" si="61"/>
        <v>45.54</v>
      </c>
    </row>
    <row r="142" spans="1:48" ht="15.75" x14ac:dyDescent="0.25">
      <c r="A142" s="504">
        <v>141</v>
      </c>
      <c r="B142" s="505" t="s">
        <v>462</v>
      </c>
      <c r="C142" s="507" t="s">
        <v>321</v>
      </c>
      <c r="D142" s="507">
        <v>12</v>
      </c>
      <c r="E142" s="508">
        <v>0.49499999999999988</v>
      </c>
      <c r="F142" s="509">
        <v>12</v>
      </c>
      <c r="G142" s="508">
        <f t="shared" si="53"/>
        <v>1</v>
      </c>
      <c r="H142" s="508">
        <f t="shared" si="54"/>
        <v>0.49499999999999988</v>
      </c>
      <c r="I142" s="508">
        <f t="shared" si="55"/>
        <v>5.9399999999999986</v>
      </c>
      <c r="J142"/>
      <c r="K142" s="510">
        <f t="shared" si="62"/>
        <v>0.53</v>
      </c>
      <c r="L142" s="509">
        <v>12</v>
      </c>
      <c r="M142" s="508">
        <f t="shared" si="63"/>
        <v>1</v>
      </c>
      <c r="N142" s="508">
        <f t="shared" si="64"/>
        <v>0.53</v>
      </c>
      <c r="O142" s="508">
        <f t="shared" si="65"/>
        <v>6.36</v>
      </c>
      <c r="P142"/>
      <c r="Q142" s="503">
        <f t="shared" si="66"/>
        <v>0.59</v>
      </c>
      <c r="R142" s="509">
        <v>12</v>
      </c>
      <c r="S142" s="508">
        <f t="shared" si="67"/>
        <v>1</v>
      </c>
      <c r="T142" s="508">
        <f t="shared" si="68"/>
        <v>0.59</v>
      </c>
      <c r="U142" s="508">
        <f t="shared" si="69"/>
        <v>7.08</v>
      </c>
      <c r="V142" s="1362"/>
      <c r="W142" s="690">
        <v>0.59</v>
      </c>
      <c r="X142" s="690">
        <f t="shared" si="70"/>
        <v>0.61</v>
      </c>
      <c r="Y142" s="509">
        <v>12</v>
      </c>
      <c r="Z142" s="508">
        <f t="shared" si="71"/>
        <v>1</v>
      </c>
      <c r="AA142" s="508">
        <f t="shared" si="56"/>
        <v>0.61</v>
      </c>
      <c r="AB142" s="508">
        <f t="shared" si="57"/>
        <v>7.32</v>
      </c>
      <c r="AC142"/>
      <c r="AD142" s="684">
        <v>0.59</v>
      </c>
      <c r="AE142" s="509">
        <v>12</v>
      </c>
      <c r="AF142" s="686">
        <f t="shared" si="77"/>
        <v>15</v>
      </c>
      <c r="AG142" s="508">
        <f t="shared" si="72"/>
        <v>1</v>
      </c>
      <c r="AH142" s="503">
        <f t="shared" si="73"/>
        <v>1.25</v>
      </c>
      <c r="AI142" s="503">
        <f t="shared" si="74"/>
        <v>0.73749999999999993</v>
      </c>
      <c r="AJ142" s="503">
        <f t="shared" si="75"/>
        <v>8.85</v>
      </c>
      <c r="AK142"/>
      <c r="AL142" s="690">
        <f t="shared" si="78"/>
        <v>0.61</v>
      </c>
      <c r="AM142" s="688">
        <v>15</v>
      </c>
      <c r="AN142" s="684">
        <v>1.25</v>
      </c>
      <c r="AO142" s="684">
        <f t="shared" si="58"/>
        <v>0.76249999999999996</v>
      </c>
      <c r="AP142" s="684">
        <f t="shared" si="59"/>
        <v>9.15</v>
      </c>
      <c r="AR142" s="725">
        <f t="shared" si="76"/>
        <v>0.63</v>
      </c>
      <c r="AS142" s="688">
        <v>15</v>
      </c>
      <c r="AT142" s="684">
        <v>1.25</v>
      </c>
      <c r="AU142" s="684">
        <f t="shared" si="60"/>
        <v>0.78749999999999998</v>
      </c>
      <c r="AV142" s="684">
        <f t="shared" si="61"/>
        <v>9.4499999999999993</v>
      </c>
    </row>
    <row r="143" spans="1:48" ht="15.75" x14ac:dyDescent="0.25">
      <c r="A143" s="504">
        <v>142</v>
      </c>
      <c r="B143" s="505" t="s">
        <v>463</v>
      </c>
      <c r="C143" s="507" t="s">
        <v>321</v>
      </c>
      <c r="D143" s="507">
        <v>120</v>
      </c>
      <c r="E143" s="508">
        <v>2.3519999999999999</v>
      </c>
      <c r="F143" s="509">
        <v>120</v>
      </c>
      <c r="G143" s="508">
        <f t="shared" si="53"/>
        <v>10</v>
      </c>
      <c r="H143" s="508">
        <f t="shared" si="54"/>
        <v>23.52</v>
      </c>
      <c r="I143" s="508">
        <f t="shared" si="55"/>
        <v>282.24</v>
      </c>
      <c r="J143"/>
      <c r="K143" s="510">
        <f t="shared" si="62"/>
        <v>2.5099999999999998</v>
      </c>
      <c r="L143" s="509">
        <v>120</v>
      </c>
      <c r="M143" s="508">
        <f t="shared" si="63"/>
        <v>10</v>
      </c>
      <c r="N143" s="508">
        <f t="shared" si="64"/>
        <v>25.099999999999998</v>
      </c>
      <c r="O143" s="508">
        <f t="shared" si="65"/>
        <v>301.2</v>
      </c>
      <c r="P143"/>
      <c r="Q143" s="503">
        <f t="shared" si="66"/>
        <v>2.81</v>
      </c>
      <c r="R143" s="509">
        <v>120</v>
      </c>
      <c r="S143" s="508">
        <f t="shared" si="67"/>
        <v>10</v>
      </c>
      <c r="T143" s="508">
        <f t="shared" si="68"/>
        <v>28.1</v>
      </c>
      <c r="U143" s="508">
        <f t="shared" si="69"/>
        <v>337.2</v>
      </c>
      <c r="V143" s="1362"/>
      <c r="W143" s="690">
        <v>2.81</v>
      </c>
      <c r="X143" s="690">
        <f t="shared" si="70"/>
        <v>2.93</v>
      </c>
      <c r="Y143" s="509">
        <v>120</v>
      </c>
      <c r="Z143" s="508">
        <f t="shared" si="71"/>
        <v>10</v>
      </c>
      <c r="AA143" s="508">
        <f t="shared" si="56"/>
        <v>29.3</v>
      </c>
      <c r="AB143" s="508">
        <f t="shared" si="57"/>
        <v>351.6</v>
      </c>
      <c r="AC143"/>
      <c r="AD143" s="684">
        <v>2.81</v>
      </c>
      <c r="AE143" s="509">
        <v>120</v>
      </c>
      <c r="AF143" s="686">
        <f t="shared" si="77"/>
        <v>150</v>
      </c>
      <c r="AG143" s="508">
        <f t="shared" si="72"/>
        <v>10</v>
      </c>
      <c r="AH143" s="503">
        <f t="shared" si="73"/>
        <v>12.5</v>
      </c>
      <c r="AI143" s="503">
        <f t="shared" si="74"/>
        <v>35.125</v>
      </c>
      <c r="AJ143" s="503">
        <f t="shared" si="75"/>
        <v>421.5</v>
      </c>
      <c r="AK143"/>
      <c r="AL143" s="690">
        <f t="shared" si="78"/>
        <v>2.93</v>
      </c>
      <c r="AM143" s="688">
        <v>150</v>
      </c>
      <c r="AN143" s="684">
        <v>12.5</v>
      </c>
      <c r="AO143" s="684">
        <f t="shared" si="58"/>
        <v>36.625</v>
      </c>
      <c r="AP143" s="684">
        <f t="shared" si="59"/>
        <v>439.5</v>
      </c>
      <c r="AR143" s="725">
        <f t="shared" si="76"/>
        <v>3.04</v>
      </c>
      <c r="AS143" s="688">
        <v>150</v>
      </c>
      <c r="AT143" s="684">
        <v>12.5</v>
      </c>
      <c r="AU143" s="684">
        <f t="shared" si="60"/>
        <v>38</v>
      </c>
      <c r="AV143" s="684">
        <f t="shared" si="61"/>
        <v>456</v>
      </c>
    </row>
    <row r="144" spans="1:48" ht="15.75" x14ac:dyDescent="0.25">
      <c r="A144" s="504">
        <v>143</v>
      </c>
      <c r="B144" s="505" t="s">
        <v>464</v>
      </c>
      <c r="C144" s="507" t="s">
        <v>321</v>
      </c>
      <c r="D144" s="507">
        <v>19</v>
      </c>
      <c r="E144" s="508">
        <v>5.1040000000000001</v>
      </c>
      <c r="F144" s="509">
        <v>19</v>
      </c>
      <c r="G144" s="508">
        <f t="shared" si="53"/>
        <v>1.5833333333333333</v>
      </c>
      <c r="H144" s="508">
        <f t="shared" si="54"/>
        <v>8.0813333333333333</v>
      </c>
      <c r="I144" s="508">
        <f t="shared" si="55"/>
        <v>96.975999999999999</v>
      </c>
      <c r="J144"/>
      <c r="K144" s="510">
        <f t="shared" si="62"/>
        <v>5.45</v>
      </c>
      <c r="L144" s="509">
        <v>19</v>
      </c>
      <c r="M144" s="508">
        <f t="shared" si="63"/>
        <v>1.5833333333333333</v>
      </c>
      <c r="N144" s="508">
        <f t="shared" si="64"/>
        <v>8.6291666666666664</v>
      </c>
      <c r="O144" s="508">
        <f t="shared" si="65"/>
        <v>103.55</v>
      </c>
      <c r="P144"/>
      <c r="Q144" s="503">
        <f t="shared" si="66"/>
        <v>6.11</v>
      </c>
      <c r="R144" s="509">
        <v>19</v>
      </c>
      <c r="S144" s="508">
        <f t="shared" si="67"/>
        <v>1.5833333333333333</v>
      </c>
      <c r="T144" s="508">
        <f t="shared" si="68"/>
        <v>9.6741666666666664</v>
      </c>
      <c r="U144" s="508">
        <f t="shared" si="69"/>
        <v>116.09</v>
      </c>
      <c r="V144" s="1362"/>
      <c r="W144" s="690">
        <v>6.11</v>
      </c>
      <c r="X144" s="690">
        <f t="shared" si="70"/>
        <v>6.37</v>
      </c>
      <c r="Y144" s="509">
        <v>19</v>
      </c>
      <c r="Z144" s="508">
        <f t="shared" si="71"/>
        <v>1.5833333333333333</v>
      </c>
      <c r="AA144" s="508">
        <f t="shared" si="56"/>
        <v>10.085833333333333</v>
      </c>
      <c r="AB144" s="508">
        <f t="shared" si="57"/>
        <v>121.03</v>
      </c>
      <c r="AC144"/>
      <c r="AD144" s="684">
        <v>6.11</v>
      </c>
      <c r="AE144" s="509">
        <v>19</v>
      </c>
      <c r="AF144" s="686">
        <f t="shared" si="77"/>
        <v>23</v>
      </c>
      <c r="AG144" s="508">
        <f t="shared" si="72"/>
        <v>1.5833333333333333</v>
      </c>
      <c r="AH144" s="503">
        <f t="shared" si="73"/>
        <v>1.9166666666666667</v>
      </c>
      <c r="AI144" s="503">
        <f t="shared" si="74"/>
        <v>11.710833333333335</v>
      </c>
      <c r="AJ144" s="503">
        <f t="shared" si="75"/>
        <v>140.53</v>
      </c>
      <c r="AK144"/>
      <c r="AL144" s="690">
        <f t="shared" si="78"/>
        <v>6.37</v>
      </c>
      <c r="AM144" s="688">
        <v>23</v>
      </c>
      <c r="AN144" s="684">
        <v>1.9166666666666667</v>
      </c>
      <c r="AO144" s="684">
        <f t="shared" si="58"/>
        <v>12.209166666666667</v>
      </c>
      <c r="AP144" s="684">
        <f t="shared" si="59"/>
        <v>146.51</v>
      </c>
      <c r="AR144" s="725">
        <f t="shared" si="76"/>
        <v>6.61</v>
      </c>
      <c r="AS144" s="688">
        <v>23</v>
      </c>
      <c r="AT144" s="684">
        <v>1.9166666666666667</v>
      </c>
      <c r="AU144" s="684">
        <f t="shared" si="60"/>
        <v>12.669166666666667</v>
      </c>
      <c r="AV144" s="684">
        <f t="shared" si="61"/>
        <v>152.03</v>
      </c>
    </row>
    <row r="145" spans="1:48" ht="15.75" x14ac:dyDescent="0.25">
      <c r="A145" s="504">
        <v>144</v>
      </c>
      <c r="B145" s="505" t="s">
        <v>465</v>
      </c>
      <c r="C145" s="507" t="s">
        <v>321</v>
      </c>
      <c r="D145" s="507">
        <v>60</v>
      </c>
      <c r="E145" s="508">
        <v>3.032</v>
      </c>
      <c r="F145" s="509">
        <v>60</v>
      </c>
      <c r="G145" s="508">
        <f t="shared" si="53"/>
        <v>5</v>
      </c>
      <c r="H145" s="508">
        <f t="shared" si="54"/>
        <v>15.16</v>
      </c>
      <c r="I145" s="508">
        <f t="shared" si="55"/>
        <v>181.92000000000002</v>
      </c>
      <c r="J145"/>
      <c r="K145" s="510">
        <f t="shared" si="62"/>
        <v>3.24</v>
      </c>
      <c r="L145" s="509">
        <v>60</v>
      </c>
      <c r="M145" s="508">
        <f t="shared" si="63"/>
        <v>5</v>
      </c>
      <c r="N145" s="508">
        <f t="shared" si="64"/>
        <v>16.200000000000003</v>
      </c>
      <c r="O145" s="508">
        <f t="shared" si="65"/>
        <v>194.4</v>
      </c>
      <c r="P145"/>
      <c r="Q145" s="503">
        <f t="shared" si="66"/>
        <v>3.63</v>
      </c>
      <c r="R145" s="509">
        <v>60</v>
      </c>
      <c r="S145" s="508">
        <f t="shared" si="67"/>
        <v>5</v>
      </c>
      <c r="T145" s="508">
        <f t="shared" si="68"/>
        <v>18.149999999999999</v>
      </c>
      <c r="U145" s="508">
        <f t="shared" si="69"/>
        <v>217.79999999999998</v>
      </c>
      <c r="V145" s="1362"/>
      <c r="W145" s="690">
        <v>3.63</v>
      </c>
      <c r="X145" s="690">
        <f t="shared" si="70"/>
        <v>3.78</v>
      </c>
      <c r="Y145" s="509">
        <v>60</v>
      </c>
      <c r="Z145" s="508">
        <f t="shared" si="71"/>
        <v>5</v>
      </c>
      <c r="AA145" s="508">
        <f t="shared" si="56"/>
        <v>18.899999999999999</v>
      </c>
      <c r="AB145" s="508">
        <f t="shared" si="57"/>
        <v>226.79999999999998</v>
      </c>
      <c r="AC145"/>
      <c r="AD145" s="684">
        <v>3.63</v>
      </c>
      <c r="AE145" s="509">
        <v>60</v>
      </c>
      <c r="AF145" s="686">
        <f t="shared" si="77"/>
        <v>75</v>
      </c>
      <c r="AG145" s="508">
        <f t="shared" si="72"/>
        <v>5</v>
      </c>
      <c r="AH145" s="503">
        <f t="shared" si="73"/>
        <v>6.25</v>
      </c>
      <c r="AI145" s="503">
        <f t="shared" si="74"/>
        <v>22.6875</v>
      </c>
      <c r="AJ145" s="503">
        <f t="shared" si="75"/>
        <v>272.25</v>
      </c>
      <c r="AK145"/>
      <c r="AL145" s="690">
        <f t="shared" si="78"/>
        <v>3.78</v>
      </c>
      <c r="AM145" s="688">
        <v>75</v>
      </c>
      <c r="AN145" s="684">
        <v>6.25</v>
      </c>
      <c r="AO145" s="684">
        <f t="shared" si="58"/>
        <v>23.625</v>
      </c>
      <c r="AP145" s="684">
        <f t="shared" si="59"/>
        <v>283.5</v>
      </c>
      <c r="AR145" s="725">
        <f t="shared" si="76"/>
        <v>3.92</v>
      </c>
      <c r="AS145" s="688">
        <v>75</v>
      </c>
      <c r="AT145" s="684">
        <v>6.25</v>
      </c>
      <c r="AU145" s="684">
        <f t="shared" si="60"/>
        <v>24.5</v>
      </c>
      <c r="AV145" s="684">
        <f t="shared" si="61"/>
        <v>294</v>
      </c>
    </row>
    <row r="146" spans="1:48" ht="15.75" x14ac:dyDescent="0.25">
      <c r="A146" s="504">
        <v>145</v>
      </c>
      <c r="B146" s="505" t="s">
        <v>466</v>
      </c>
      <c r="C146" s="507" t="s">
        <v>321</v>
      </c>
      <c r="D146" s="507">
        <v>40</v>
      </c>
      <c r="E146" s="508">
        <v>5.7040000000000006</v>
      </c>
      <c r="F146" s="509">
        <v>40</v>
      </c>
      <c r="G146" s="508">
        <f t="shared" si="53"/>
        <v>3.3333333333333335</v>
      </c>
      <c r="H146" s="508">
        <f t="shared" si="54"/>
        <v>19.013333333333335</v>
      </c>
      <c r="I146" s="508">
        <f t="shared" si="55"/>
        <v>228.16000000000003</v>
      </c>
      <c r="J146"/>
      <c r="K146" s="510">
        <f t="shared" si="62"/>
        <v>6.09</v>
      </c>
      <c r="L146" s="509">
        <v>40</v>
      </c>
      <c r="M146" s="508">
        <f t="shared" si="63"/>
        <v>3.3333333333333335</v>
      </c>
      <c r="N146" s="508">
        <f t="shared" si="64"/>
        <v>20.3</v>
      </c>
      <c r="O146" s="508">
        <f t="shared" si="65"/>
        <v>243.6</v>
      </c>
      <c r="P146"/>
      <c r="Q146" s="503">
        <f t="shared" si="66"/>
        <v>6.83</v>
      </c>
      <c r="R146" s="509">
        <v>40</v>
      </c>
      <c r="S146" s="508">
        <f t="shared" si="67"/>
        <v>3.3333333333333335</v>
      </c>
      <c r="T146" s="508">
        <f t="shared" si="68"/>
        <v>22.766666666666669</v>
      </c>
      <c r="U146" s="508">
        <f t="shared" si="69"/>
        <v>273.2</v>
      </c>
      <c r="V146" s="1362"/>
      <c r="W146" s="690">
        <v>6.83</v>
      </c>
      <c r="X146" s="690">
        <f t="shared" si="70"/>
        <v>7.12</v>
      </c>
      <c r="Y146" s="509">
        <v>40</v>
      </c>
      <c r="Z146" s="508">
        <f t="shared" si="71"/>
        <v>3.3333333333333335</v>
      </c>
      <c r="AA146" s="508">
        <f t="shared" si="56"/>
        <v>23.733333333333334</v>
      </c>
      <c r="AB146" s="508">
        <f t="shared" si="57"/>
        <v>284.8</v>
      </c>
      <c r="AC146"/>
      <c r="AD146" s="684">
        <v>6.83</v>
      </c>
      <c r="AE146" s="509">
        <v>40</v>
      </c>
      <c r="AF146" s="686">
        <f t="shared" si="77"/>
        <v>50</v>
      </c>
      <c r="AG146" s="508">
        <f t="shared" si="72"/>
        <v>3.3333333333333335</v>
      </c>
      <c r="AH146" s="503">
        <f t="shared" si="73"/>
        <v>4.166666666666667</v>
      </c>
      <c r="AI146" s="503">
        <f t="shared" si="74"/>
        <v>28.458333333333336</v>
      </c>
      <c r="AJ146" s="503">
        <f t="shared" si="75"/>
        <v>341.5</v>
      </c>
      <c r="AK146"/>
      <c r="AL146" s="690">
        <f t="shared" si="78"/>
        <v>7.12</v>
      </c>
      <c r="AM146" s="688">
        <v>50</v>
      </c>
      <c r="AN146" s="684">
        <v>4.166666666666667</v>
      </c>
      <c r="AO146" s="684">
        <f t="shared" si="58"/>
        <v>29.666666666666668</v>
      </c>
      <c r="AP146" s="684">
        <f t="shared" si="59"/>
        <v>356</v>
      </c>
      <c r="AR146" s="725">
        <f t="shared" si="76"/>
        <v>7.38</v>
      </c>
      <c r="AS146" s="688">
        <v>50</v>
      </c>
      <c r="AT146" s="684">
        <v>4.166666666666667</v>
      </c>
      <c r="AU146" s="684">
        <f t="shared" si="60"/>
        <v>30.75</v>
      </c>
      <c r="AV146" s="684">
        <f t="shared" si="61"/>
        <v>369</v>
      </c>
    </row>
    <row r="147" spans="1:48" ht="15.75" x14ac:dyDescent="0.25">
      <c r="A147" s="504">
        <v>146</v>
      </c>
      <c r="B147" s="505" t="s">
        <v>467</v>
      </c>
      <c r="C147" s="507" t="s">
        <v>321</v>
      </c>
      <c r="D147" s="507">
        <v>100</v>
      </c>
      <c r="E147" s="508">
        <v>15.456000000000001</v>
      </c>
      <c r="F147" s="509">
        <v>100</v>
      </c>
      <c r="G147" s="508">
        <f t="shared" si="53"/>
        <v>8.3333333333333339</v>
      </c>
      <c r="H147" s="508">
        <f t="shared" si="54"/>
        <v>128.80000000000001</v>
      </c>
      <c r="I147" s="508">
        <f t="shared" si="55"/>
        <v>1545.6000000000001</v>
      </c>
      <c r="J147"/>
      <c r="K147" s="510">
        <f t="shared" si="62"/>
        <v>16.5</v>
      </c>
      <c r="L147" s="509">
        <v>100</v>
      </c>
      <c r="M147" s="508">
        <f t="shared" si="63"/>
        <v>8.3333333333333339</v>
      </c>
      <c r="N147" s="508">
        <f t="shared" si="64"/>
        <v>137.5</v>
      </c>
      <c r="O147" s="508">
        <f t="shared" si="65"/>
        <v>1650</v>
      </c>
      <c r="P147"/>
      <c r="Q147" s="503">
        <f t="shared" si="66"/>
        <v>18.5</v>
      </c>
      <c r="R147" s="509">
        <v>100</v>
      </c>
      <c r="S147" s="508">
        <f t="shared" si="67"/>
        <v>8.3333333333333339</v>
      </c>
      <c r="T147" s="508">
        <f t="shared" si="68"/>
        <v>154.16666666666669</v>
      </c>
      <c r="U147" s="508">
        <f t="shared" si="69"/>
        <v>1850</v>
      </c>
      <c r="V147" s="1362"/>
      <c r="W147" s="690">
        <v>18.5</v>
      </c>
      <c r="X147" s="690">
        <f t="shared" si="70"/>
        <v>19.27</v>
      </c>
      <c r="Y147" s="509">
        <v>100</v>
      </c>
      <c r="Z147" s="508">
        <f t="shared" si="71"/>
        <v>8.3333333333333339</v>
      </c>
      <c r="AA147" s="508">
        <f t="shared" si="56"/>
        <v>160.58333333333334</v>
      </c>
      <c r="AB147" s="508">
        <f t="shared" si="57"/>
        <v>1927</v>
      </c>
      <c r="AC147"/>
      <c r="AD147" s="684">
        <v>18.5</v>
      </c>
      <c r="AE147" s="509">
        <v>100</v>
      </c>
      <c r="AF147" s="686">
        <f t="shared" si="77"/>
        <v>125</v>
      </c>
      <c r="AG147" s="508">
        <f t="shared" si="72"/>
        <v>8.3333333333333339</v>
      </c>
      <c r="AH147" s="503">
        <f t="shared" si="73"/>
        <v>10.416666666666666</v>
      </c>
      <c r="AI147" s="503">
        <f t="shared" si="74"/>
        <v>192.70833333333331</v>
      </c>
      <c r="AJ147" s="503">
        <f t="shared" si="75"/>
        <v>2312.5</v>
      </c>
      <c r="AK147"/>
      <c r="AL147" s="690">
        <f t="shared" si="78"/>
        <v>19.27</v>
      </c>
      <c r="AM147" s="688">
        <v>125</v>
      </c>
      <c r="AN147" s="684">
        <v>10.416666666666666</v>
      </c>
      <c r="AO147" s="684">
        <f t="shared" si="58"/>
        <v>200.72916666666666</v>
      </c>
      <c r="AP147" s="684">
        <f t="shared" si="59"/>
        <v>2408.75</v>
      </c>
      <c r="AR147" s="725">
        <f t="shared" si="76"/>
        <v>19.98</v>
      </c>
      <c r="AS147" s="688">
        <v>125</v>
      </c>
      <c r="AT147" s="684">
        <v>10.416666666666666</v>
      </c>
      <c r="AU147" s="684">
        <f t="shared" si="60"/>
        <v>208.125</v>
      </c>
      <c r="AV147" s="684">
        <f t="shared" si="61"/>
        <v>2497.5</v>
      </c>
    </row>
    <row r="148" spans="1:48" ht="15.75" x14ac:dyDescent="0.25">
      <c r="A148" s="504">
        <v>147</v>
      </c>
      <c r="B148" s="505" t="s">
        <v>468</v>
      </c>
      <c r="C148" s="507" t="s">
        <v>321</v>
      </c>
      <c r="D148" s="507">
        <v>3</v>
      </c>
      <c r="E148" s="508">
        <v>34.19</v>
      </c>
      <c r="F148" s="509">
        <v>3</v>
      </c>
      <c r="G148" s="508">
        <f t="shared" si="53"/>
        <v>0.25</v>
      </c>
      <c r="H148" s="508">
        <f t="shared" si="54"/>
        <v>8.5474999999999994</v>
      </c>
      <c r="I148" s="508">
        <f t="shared" si="55"/>
        <v>102.57</v>
      </c>
      <c r="J148"/>
      <c r="K148" s="510">
        <f t="shared" si="62"/>
        <v>36.5</v>
      </c>
      <c r="L148" s="509">
        <v>3</v>
      </c>
      <c r="M148" s="508">
        <f t="shared" si="63"/>
        <v>0.25</v>
      </c>
      <c r="N148" s="508">
        <f t="shared" si="64"/>
        <v>9.125</v>
      </c>
      <c r="O148" s="508">
        <f t="shared" si="65"/>
        <v>109.5</v>
      </c>
      <c r="P148"/>
      <c r="Q148" s="503">
        <f t="shared" si="66"/>
        <v>40.93</v>
      </c>
      <c r="R148" s="509">
        <v>3</v>
      </c>
      <c r="S148" s="508">
        <f t="shared" si="67"/>
        <v>0.25</v>
      </c>
      <c r="T148" s="508">
        <f t="shared" si="68"/>
        <v>10.2325</v>
      </c>
      <c r="U148" s="508">
        <f t="shared" si="69"/>
        <v>122.78999999999999</v>
      </c>
      <c r="V148" s="1362"/>
      <c r="W148" s="690">
        <v>40.93</v>
      </c>
      <c r="X148" s="690">
        <f t="shared" si="70"/>
        <v>42.64</v>
      </c>
      <c r="Y148" s="509">
        <v>3</v>
      </c>
      <c r="Z148" s="508">
        <f t="shared" si="71"/>
        <v>0.25</v>
      </c>
      <c r="AA148" s="508">
        <f t="shared" si="56"/>
        <v>10.66</v>
      </c>
      <c r="AB148" s="508">
        <f t="shared" si="57"/>
        <v>127.92</v>
      </c>
      <c r="AC148"/>
      <c r="AD148" s="684">
        <v>40.93</v>
      </c>
      <c r="AE148" s="509">
        <v>3</v>
      </c>
      <c r="AF148" s="686">
        <f t="shared" si="77"/>
        <v>3</v>
      </c>
      <c r="AG148" s="508">
        <f t="shared" si="72"/>
        <v>0.25</v>
      </c>
      <c r="AH148" s="503">
        <f t="shared" si="73"/>
        <v>0.25</v>
      </c>
      <c r="AI148" s="503">
        <f t="shared" si="74"/>
        <v>10.2325</v>
      </c>
      <c r="AJ148" s="503">
        <f t="shared" si="75"/>
        <v>122.78999999999999</v>
      </c>
      <c r="AK148"/>
      <c r="AL148" s="690">
        <f t="shared" si="78"/>
        <v>42.64</v>
      </c>
      <c r="AM148" s="688">
        <v>3</v>
      </c>
      <c r="AN148" s="684">
        <v>0.25</v>
      </c>
      <c r="AO148" s="684">
        <f t="shared" si="58"/>
        <v>10.66</v>
      </c>
      <c r="AP148" s="684">
        <f t="shared" si="59"/>
        <v>127.92</v>
      </c>
      <c r="AR148" s="725">
        <f t="shared" si="76"/>
        <v>44.21</v>
      </c>
      <c r="AS148" s="688">
        <v>3</v>
      </c>
      <c r="AT148" s="684">
        <v>0.25</v>
      </c>
      <c r="AU148" s="684">
        <f t="shared" si="60"/>
        <v>11.0525</v>
      </c>
      <c r="AV148" s="684">
        <f t="shared" si="61"/>
        <v>132.63</v>
      </c>
    </row>
    <row r="149" spans="1:48" ht="15.75" x14ac:dyDescent="0.25">
      <c r="A149" s="504">
        <v>148</v>
      </c>
      <c r="B149" s="505" t="s">
        <v>469</v>
      </c>
      <c r="C149" s="507" t="s">
        <v>321</v>
      </c>
      <c r="D149" s="507">
        <v>1</v>
      </c>
      <c r="E149" s="508">
        <v>144.965</v>
      </c>
      <c r="F149" s="509">
        <v>1</v>
      </c>
      <c r="G149" s="508">
        <f t="shared" si="53"/>
        <v>8.3333333333333329E-2</v>
      </c>
      <c r="H149" s="508">
        <f t="shared" si="54"/>
        <v>12.080416666666666</v>
      </c>
      <c r="I149" s="508">
        <f t="shared" si="55"/>
        <v>144.965</v>
      </c>
      <c r="J149"/>
      <c r="K149" s="510">
        <f t="shared" si="62"/>
        <v>154.76</v>
      </c>
      <c r="L149" s="509">
        <v>1</v>
      </c>
      <c r="M149" s="508">
        <f t="shared" si="63"/>
        <v>8.3333333333333329E-2</v>
      </c>
      <c r="N149" s="508">
        <f t="shared" si="64"/>
        <v>12.896666666666665</v>
      </c>
      <c r="O149" s="508">
        <f t="shared" si="65"/>
        <v>154.76</v>
      </c>
      <c r="P149"/>
      <c r="Q149" s="503">
        <f t="shared" si="66"/>
        <v>173.53</v>
      </c>
      <c r="R149" s="509">
        <v>1</v>
      </c>
      <c r="S149" s="508">
        <f t="shared" si="67"/>
        <v>8.3333333333333329E-2</v>
      </c>
      <c r="T149" s="508">
        <f t="shared" si="68"/>
        <v>14.460833333333333</v>
      </c>
      <c r="U149" s="508">
        <f t="shared" si="69"/>
        <v>173.53</v>
      </c>
      <c r="V149" s="1362"/>
      <c r="W149" s="690">
        <v>173.53</v>
      </c>
      <c r="X149" s="690">
        <f t="shared" si="70"/>
        <v>180.78</v>
      </c>
      <c r="Y149" s="509">
        <v>1</v>
      </c>
      <c r="Z149" s="508">
        <f t="shared" si="71"/>
        <v>8.3333333333333329E-2</v>
      </c>
      <c r="AA149" s="508">
        <f t="shared" si="56"/>
        <v>15.065</v>
      </c>
      <c r="AB149" s="508">
        <f t="shared" si="57"/>
        <v>180.78</v>
      </c>
      <c r="AC149"/>
      <c r="AD149" s="684">
        <v>173.53</v>
      </c>
      <c r="AE149" s="509">
        <v>1</v>
      </c>
      <c r="AF149" s="686">
        <f t="shared" si="77"/>
        <v>1</v>
      </c>
      <c r="AG149" s="508">
        <f t="shared" si="72"/>
        <v>8.3333333333333329E-2</v>
      </c>
      <c r="AH149" s="503">
        <f t="shared" si="73"/>
        <v>8.3333333333333329E-2</v>
      </c>
      <c r="AI149" s="503">
        <f t="shared" si="74"/>
        <v>14.460833333333333</v>
      </c>
      <c r="AJ149" s="503">
        <f t="shared" si="75"/>
        <v>173.53</v>
      </c>
      <c r="AK149"/>
      <c r="AL149" s="690">
        <f t="shared" si="78"/>
        <v>180.78</v>
      </c>
      <c r="AM149" s="688">
        <v>1</v>
      </c>
      <c r="AN149" s="684">
        <v>8.3333333333333329E-2</v>
      </c>
      <c r="AO149" s="684">
        <f t="shared" si="58"/>
        <v>15.065</v>
      </c>
      <c r="AP149" s="684">
        <f t="shared" si="59"/>
        <v>180.78</v>
      </c>
      <c r="AR149" s="725">
        <f t="shared" si="76"/>
        <v>187.45</v>
      </c>
      <c r="AS149" s="688">
        <v>1</v>
      </c>
      <c r="AT149" s="684">
        <v>8.3333333333333329E-2</v>
      </c>
      <c r="AU149" s="684">
        <f t="shared" si="60"/>
        <v>15.620833333333332</v>
      </c>
      <c r="AV149" s="684">
        <f t="shared" si="61"/>
        <v>187.45</v>
      </c>
    </row>
    <row r="150" spans="1:48" ht="15.75" x14ac:dyDescent="0.25">
      <c r="A150" s="504">
        <v>149</v>
      </c>
      <c r="B150" s="505" t="s">
        <v>470</v>
      </c>
      <c r="C150" s="507" t="s">
        <v>321</v>
      </c>
      <c r="D150" s="507">
        <v>6</v>
      </c>
      <c r="E150" s="508">
        <v>46.774999999999999</v>
      </c>
      <c r="F150" s="509">
        <v>6</v>
      </c>
      <c r="G150" s="508">
        <f t="shared" si="53"/>
        <v>0.5</v>
      </c>
      <c r="H150" s="508">
        <f t="shared" si="54"/>
        <v>23.387499999999999</v>
      </c>
      <c r="I150" s="508">
        <f t="shared" si="55"/>
        <v>280.64999999999998</v>
      </c>
      <c r="J150"/>
      <c r="K150" s="510">
        <f t="shared" si="62"/>
        <v>49.94</v>
      </c>
      <c r="L150" s="509">
        <v>6</v>
      </c>
      <c r="M150" s="508">
        <f t="shared" si="63"/>
        <v>0.5</v>
      </c>
      <c r="N150" s="508">
        <f t="shared" si="64"/>
        <v>24.97</v>
      </c>
      <c r="O150" s="508">
        <f t="shared" si="65"/>
        <v>299.64</v>
      </c>
      <c r="P150"/>
      <c r="Q150" s="503">
        <f t="shared" si="66"/>
        <v>56</v>
      </c>
      <c r="R150" s="509">
        <v>6</v>
      </c>
      <c r="S150" s="508">
        <f t="shared" si="67"/>
        <v>0.5</v>
      </c>
      <c r="T150" s="508">
        <f t="shared" si="68"/>
        <v>28</v>
      </c>
      <c r="U150" s="508">
        <f t="shared" si="69"/>
        <v>336</v>
      </c>
      <c r="V150" s="1362"/>
      <c r="W150" s="690">
        <v>56</v>
      </c>
      <c r="X150" s="690">
        <f t="shared" si="70"/>
        <v>58.34</v>
      </c>
      <c r="Y150" s="509">
        <v>6</v>
      </c>
      <c r="Z150" s="508">
        <f t="shared" si="71"/>
        <v>0.5</v>
      </c>
      <c r="AA150" s="508">
        <f t="shared" si="56"/>
        <v>29.17</v>
      </c>
      <c r="AB150" s="508">
        <f t="shared" si="57"/>
        <v>350.04</v>
      </c>
      <c r="AC150"/>
      <c r="AD150" s="684">
        <v>56</v>
      </c>
      <c r="AE150" s="509">
        <v>6</v>
      </c>
      <c r="AF150" s="686">
        <f t="shared" si="77"/>
        <v>7</v>
      </c>
      <c r="AG150" s="508">
        <f t="shared" si="72"/>
        <v>0.5</v>
      </c>
      <c r="AH150" s="503">
        <f t="shared" si="73"/>
        <v>0.58333333333333337</v>
      </c>
      <c r="AI150" s="503">
        <f t="shared" si="74"/>
        <v>32.666666666666671</v>
      </c>
      <c r="AJ150" s="503">
        <f t="shared" si="75"/>
        <v>392</v>
      </c>
      <c r="AK150"/>
      <c r="AL150" s="690">
        <f t="shared" si="78"/>
        <v>58.34</v>
      </c>
      <c r="AM150" s="688">
        <v>7</v>
      </c>
      <c r="AN150" s="684">
        <v>0.58333333333333337</v>
      </c>
      <c r="AO150" s="684">
        <f t="shared" si="58"/>
        <v>34.031666666666673</v>
      </c>
      <c r="AP150" s="684">
        <f t="shared" si="59"/>
        <v>408.38</v>
      </c>
      <c r="AR150" s="725">
        <f t="shared" si="76"/>
        <v>60.49</v>
      </c>
      <c r="AS150" s="688">
        <v>7</v>
      </c>
      <c r="AT150" s="684">
        <v>0.58333333333333337</v>
      </c>
      <c r="AU150" s="684">
        <f t="shared" si="60"/>
        <v>35.285833333333336</v>
      </c>
      <c r="AV150" s="684">
        <f t="shared" si="61"/>
        <v>423.43</v>
      </c>
    </row>
    <row r="151" spans="1:48" ht="15.75" x14ac:dyDescent="0.25">
      <c r="A151" s="504">
        <v>150</v>
      </c>
      <c r="B151" s="505" t="s">
        <v>471</v>
      </c>
      <c r="C151" s="507" t="s">
        <v>321</v>
      </c>
      <c r="D151" s="507">
        <v>6</v>
      </c>
      <c r="E151" s="508">
        <v>71.045000000000002</v>
      </c>
      <c r="F151" s="509">
        <v>6</v>
      </c>
      <c r="G151" s="508">
        <f t="shared" si="53"/>
        <v>0.5</v>
      </c>
      <c r="H151" s="508">
        <f t="shared" si="54"/>
        <v>35.522500000000001</v>
      </c>
      <c r="I151" s="508">
        <f t="shared" si="55"/>
        <v>426.27</v>
      </c>
      <c r="J151"/>
      <c r="K151" s="510">
        <f t="shared" si="62"/>
        <v>75.849999999999994</v>
      </c>
      <c r="L151" s="509">
        <v>6</v>
      </c>
      <c r="M151" s="508">
        <f t="shared" si="63"/>
        <v>0.5</v>
      </c>
      <c r="N151" s="508">
        <f t="shared" si="64"/>
        <v>37.924999999999997</v>
      </c>
      <c r="O151" s="508">
        <f t="shared" si="65"/>
        <v>455.09999999999997</v>
      </c>
      <c r="P151"/>
      <c r="Q151" s="503">
        <f t="shared" si="66"/>
        <v>85.05</v>
      </c>
      <c r="R151" s="509">
        <v>6</v>
      </c>
      <c r="S151" s="508">
        <f t="shared" si="67"/>
        <v>0.5</v>
      </c>
      <c r="T151" s="508">
        <f t="shared" si="68"/>
        <v>42.524999999999999</v>
      </c>
      <c r="U151" s="508">
        <f t="shared" si="69"/>
        <v>510.29999999999995</v>
      </c>
      <c r="V151" s="1362"/>
      <c r="W151" s="690">
        <v>85.05</v>
      </c>
      <c r="X151" s="690">
        <f t="shared" si="70"/>
        <v>88.61</v>
      </c>
      <c r="Y151" s="509">
        <v>6</v>
      </c>
      <c r="Z151" s="508">
        <f t="shared" si="71"/>
        <v>0.5</v>
      </c>
      <c r="AA151" s="508">
        <f t="shared" si="56"/>
        <v>44.305</v>
      </c>
      <c r="AB151" s="508">
        <f t="shared" si="57"/>
        <v>531.66</v>
      </c>
      <c r="AC151"/>
      <c r="AD151" s="684">
        <v>85.05</v>
      </c>
      <c r="AE151" s="509">
        <v>6</v>
      </c>
      <c r="AF151" s="686">
        <f t="shared" si="77"/>
        <v>7</v>
      </c>
      <c r="AG151" s="508">
        <f t="shared" si="72"/>
        <v>0.5</v>
      </c>
      <c r="AH151" s="503">
        <f t="shared" si="73"/>
        <v>0.58333333333333337</v>
      </c>
      <c r="AI151" s="503">
        <f t="shared" si="74"/>
        <v>49.612500000000004</v>
      </c>
      <c r="AJ151" s="503">
        <f t="shared" si="75"/>
        <v>595.35</v>
      </c>
      <c r="AK151"/>
      <c r="AL151" s="690">
        <f t="shared" si="78"/>
        <v>88.61</v>
      </c>
      <c r="AM151" s="688">
        <v>7</v>
      </c>
      <c r="AN151" s="684">
        <v>0.58333333333333337</v>
      </c>
      <c r="AO151" s="684">
        <f t="shared" si="58"/>
        <v>51.689166666666672</v>
      </c>
      <c r="AP151" s="684">
        <f t="shared" si="59"/>
        <v>620.27</v>
      </c>
      <c r="AR151" s="725">
        <f t="shared" si="76"/>
        <v>91.88</v>
      </c>
      <c r="AS151" s="688">
        <v>7</v>
      </c>
      <c r="AT151" s="684">
        <v>0.58333333333333337</v>
      </c>
      <c r="AU151" s="684">
        <f t="shared" si="60"/>
        <v>53.596666666666664</v>
      </c>
      <c r="AV151" s="684">
        <f t="shared" si="61"/>
        <v>643.16</v>
      </c>
    </row>
    <row r="152" spans="1:48" ht="15.75" x14ac:dyDescent="0.25">
      <c r="A152" s="504">
        <v>151</v>
      </c>
      <c r="B152" s="505" t="s">
        <v>472</v>
      </c>
      <c r="C152" s="507"/>
      <c r="D152" s="507">
        <v>200</v>
      </c>
      <c r="E152" s="508">
        <v>1.2880000000000003</v>
      </c>
      <c r="F152" s="509">
        <v>200</v>
      </c>
      <c r="G152" s="508">
        <f t="shared" ref="G152:G198" si="79">SUM(F152/12)</f>
        <v>16.666666666666668</v>
      </c>
      <c r="H152" s="508">
        <f t="shared" ref="H152:H198" si="80">SUM(E152*G152)</f>
        <v>21.466666666666672</v>
      </c>
      <c r="I152" s="508">
        <f t="shared" ref="I152:I198" si="81">SUM(E152*F152)</f>
        <v>257.60000000000002</v>
      </c>
      <c r="J152"/>
      <c r="K152" s="510">
        <f t="shared" si="62"/>
        <v>1.38</v>
      </c>
      <c r="L152" s="509">
        <v>200</v>
      </c>
      <c r="M152" s="508">
        <f t="shared" si="63"/>
        <v>16.666666666666668</v>
      </c>
      <c r="N152" s="508">
        <f t="shared" si="64"/>
        <v>23</v>
      </c>
      <c r="O152" s="508">
        <f t="shared" si="65"/>
        <v>276</v>
      </c>
      <c r="P152"/>
      <c r="Q152" s="503">
        <f t="shared" si="66"/>
        <v>1.55</v>
      </c>
      <c r="R152" s="509">
        <v>200</v>
      </c>
      <c r="S152" s="508">
        <f t="shared" si="67"/>
        <v>16.666666666666668</v>
      </c>
      <c r="T152" s="508">
        <f t="shared" si="68"/>
        <v>25.833333333333336</v>
      </c>
      <c r="U152" s="508">
        <f t="shared" si="69"/>
        <v>310</v>
      </c>
      <c r="V152" s="1362"/>
      <c r="W152" s="690">
        <v>1.55</v>
      </c>
      <c r="X152" s="690">
        <f t="shared" si="70"/>
        <v>1.61</v>
      </c>
      <c r="Y152" s="509">
        <v>200</v>
      </c>
      <c r="Z152" s="508">
        <f t="shared" si="71"/>
        <v>16.666666666666668</v>
      </c>
      <c r="AA152" s="508">
        <f t="shared" si="56"/>
        <v>26.833333333333336</v>
      </c>
      <c r="AB152" s="508">
        <f t="shared" si="57"/>
        <v>322</v>
      </c>
      <c r="AC152"/>
      <c r="AD152" s="684">
        <v>1.55</v>
      </c>
      <c r="AE152" s="509">
        <v>200</v>
      </c>
      <c r="AF152" s="686">
        <f t="shared" si="77"/>
        <v>250</v>
      </c>
      <c r="AG152" s="508">
        <f t="shared" si="72"/>
        <v>16.666666666666668</v>
      </c>
      <c r="AH152" s="503">
        <f t="shared" si="73"/>
        <v>20.833333333333332</v>
      </c>
      <c r="AI152" s="503">
        <f t="shared" si="74"/>
        <v>32.291666666666664</v>
      </c>
      <c r="AJ152" s="503">
        <f t="shared" si="75"/>
        <v>387.5</v>
      </c>
      <c r="AK152"/>
      <c r="AL152" s="690">
        <f t="shared" si="78"/>
        <v>1.61</v>
      </c>
      <c r="AM152" s="688">
        <v>250</v>
      </c>
      <c r="AN152" s="684">
        <v>20.833333333333332</v>
      </c>
      <c r="AO152" s="684">
        <f t="shared" si="58"/>
        <v>33.541666666666664</v>
      </c>
      <c r="AP152" s="684">
        <f t="shared" si="59"/>
        <v>402.5</v>
      </c>
      <c r="AR152" s="725">
        <f t="shared" si="76"/>
        <v>1.67</v>
      </c>
      <c r="AS152" s="688">
        <v>250</v>
      </c>
      <c r="AT152" s="684">
        <v>20.833333333333332</v>
      </c>
      <c r="AU152" s="684">
        <f t="shared" si="60"/>
        <v>34.791666666666664</v>
      </c>
      <c r="AV152" s="684">
        <f t="shared" si="61"/>
        <v>417.5</v>
      </c>
    </row>
    <row r="153" spans="1:48" ht="15.75" x14ac:dyDescent="0.25">
      <c r="A153" s="504">
        <v>152</v>
      </c>
      <c r="B153" s="505" t="s">
        <v>473</v>
      </c>
      <c r="C153" s="507" t="s">
        <v>321</v>
      </c>
      <c r="D153" s="507">
        <v>9</v>
      </c>
      <c r="E153" s="508">
        <v>1.5899999999999996</v>
      </c>
      <c r="F153" s="509">
        <v>9</v>
      </c>
      <c r="G153" s="508">
        <f t="shared" si="79"/>
        <v>0.75</v>
      </c>
      <c r="H153" s="508">
        <f t="shared" si="80"/>
        <v>1.1924999999999997</v>
      </c>
      <c r="I153" s="508">
        <f t="shared" si="81"/>
        <v>14.309999999999997</v>
      </c>
      <c r="J153"/>
      <c r="K153" s="510">
        <f t="shared" si="62"/>
        <v>1.7</v>
      </c>
      <c r="L153" s="509">
        <v>9</v>
      </c>
      <c r="M153" s="508">
        <f t="shared" si="63"/>
        <v>0.75</v>
      </c>
      <c r="N153" s="508">
        <f t="shared" si="64"/>
        <v>1.2749999999999999</v>
      </c>
      <c r="O153" s="508">
        <f t="shared" si="65"/>
        <v>15.299999999999999</v>
      </c>
      <c r="P153"/>
      <c r="Q153" s="503">
        <f t="shared" si="66"/>
        <v>1.91</v>
      </c>
      <c r="R153" s="509">
        <v>9</v>
      </c>
      <c r="S153" s="508">
        <f t="shared" si="67"/>
        <v>0.75</v>
      </c>
      <c r="T153" s="508">
        <f t="shared" si="68"/>
        <v>1.4324999999999999</v>
      </c>
      <c r="U153" s="508">
        <f t="shared" si="69"/>
        <v>17.189999999999998</v>
      </c>
      <c r="V153" s="1362"/>
      <c r="W153" s="690">
        <v>1.91</v>
      </c>
      <c r="X153" s="690">
        <f t="shared" si="70"/>
        <v>1.99</v>
      </c>
      <c r="Y153" s="509">
        <v>9</v>
      </c>
      <c r="Z153" s="508">
        <f t="shared" si="71"/>
        <v>0.75</v>
      </c>
      <c r="AA153" s="508">
        <f t="shared" si="56"/>
        <v>1.4924999999999999</v>
      </c>
      <c r="AB153" s="508">
        <f t="shared" si="57"/>
        <v>17.91</v>
      </c>
      <c r="AC153"/>
      <c r="AD153" s="684">
        <v>1.91</v>
      </c>
      <c r="AE153" s="509">
        <v>9</v>
      </c>
      <c r="AF153" s="686">
        <f t="shared" si="77"/>
        <v>11</v>
      </c>
      <c r="AG153" s="508">
        <f t="shared" si="72"/>
        <v>0.75</v>
      </c>
      <c r="AH153" s="503">
        <f t="shared" si="73"/>
        <v>0.91666666666666663</v>
      </c>
      <c r="AI153" s="503">
        <f t="shared" si="74"/>
        <v>1.7508333333333332</v>
      </c>
      <c r="AJ153" s="503">
        <f t="shared" si="75"/>
        <v>21.009999999999998</v>
      </c>
      <c r="AK153"/>
      <c r="AL153" s="690">
        <f t="shared" si="78"/>
        <v>1.99</v>
      </c>
      <c r="AM153" s="688">
        <v>11</v>
      </c>
      <c r="AN153" s="684">
        <v>0.91666666666666663</v>
      </c>
      <c r="AO153" s="684">
        <f t="shared" si="58"/>
        <v>1.8241666666666665</v>
      </c>
      <c r="AP153" s="684">
        <f t="shared" si="59"/>
        <v>21.89</v>
      </c>
      <c r="AR153" s="725">
        <f t="shared" si="76"/>
        <v>2.06</v>
      </c>
      <c r="AS153" s="688">
        <v>11</v>
      </c>
      <c r="AT153" s="684">
        <v>0.91666666666666663</v>
      </c>
      <c r="AU153" s="684">
        <f t="shared" si="60"/>
        <v>1.8883333333333332</v>
      </c>
      <c r="AV153" s="684">
        <f t="shared" si="61"/>
        <v>22.66</v>
      </c>
    </row>
    <row r="154" spans="1:48" ht="15.75" x14ac:dyDescent="0.25">
      <c r="A154" s="504">
        <v>153</v>
      </c>
      <c r="B154" s="505" t="s">
        <v>474</v>
      </c>
      <c r="C154" s="507" t="s">
        <v>384</v>
      </c>
      <c r="D154" s="507">
        <v>300</v>
      </c>
      <c r="E154" s="508">
        <v>5.120000000000001</v>
      </c>
      <c r="F154" s="509">
        <v>300</v>
      </c>
      <c r="G154" s="508">
        <f t="shared" si="79"/>
        <v>25</v>
      </c>
      <c r="H154" s="508">
        <f t="shared" si="80"/>
        <v>128.00000000000003</v>
      </c>
      <c r="I154" s="508">
        <f t="shared" si="81"/>
        <v>1536.0000000000002</v>
      </c>
      <c r="J154"/>
      <c r="K154" s="510">
        <f t="shared" si="62"/>
        <v>5.47</v>
      </c>
      <c r="L154" s="509">
        <v>300</v>
      </c>
      <c r="M154" s="508">
        <f t="shared" si="63"/>
        <v>25</v>
      </c>
      <c r="N154" s="508">
        <f t="shared" si="64"/>
        <v>136.75</v>
      </c>
      <c r="O154" s="508">
        <f t="shared" si="65"/>
        <v>1641</v>
      </c>
      <c r="P154"/>
      <c r="Q154" s="503">
        <f t="shared" si="66"/>
        <v>6.13</v>
      </c>
      <c r="R154" s="509">
        <v>300</v>
      </c>
      <c r="S154" s="508">
        <f t="shared" si="67"/>
        <v>25</v>
      </c>
      <c r="T154" s="508">
        <f t="shared" si="68"/>
        <v>153.25</v>
      </c>
      <c r="U154" s="508">
        <f t="shared" si="69"/>
        <v>1839</v>
      </c>
      <c r="V154" s="1362"/>
      <c r="W154" s="690">
        <v>6.13</v>
      </c>
      <c r="X154" s="690">
        <f t="shared" si="70"/>
        <v>6.39</v>
      </c>
      <c r="Y154" s="509">
        <v>300</v>
      </c>
      <c r="Z154" s="508">
        <f t="shared" si="71"/>
        <v>25</v>
      </c>
      <c r="AA154" s="508">
        <f t="shared" si="56"/>
        <v>159.75</v>
      </c>
      <c r="AB154" s="508">
        <f t="shared" si="57"/>
        <v>1917</v>
      </c>
      <c r="AC154"/>
      <c r="AD154" s="684">
        <v>6.13</v>
      </c>
      <c r="AE154" s="509">
        <v>300</v>
      </c>
      <c r="AF154" s="686">
        <f t="shared" ref="AF154:AF156" si="82">ROUND((AE154*1.25),2)</f>
        <v>375</v>
      </c>
      <c r="AG154" s="508">
        <f t="shared" si="72"/>
        <v>25</v>
      </c>
      <c r="AH154" s="503">
        <f t="shared" si="73"/>
        <v>31.25</v>
      </c>
      <c r="AI154" s="503">
        <f t="shared" si="74"/>
        <v>191.5625</v>
      </c>
      <c r="AJ154" s="503">
        <f t="shared" si="75"/>
        <v>2298.75</v>
      </c>
      <c r="AK154"/>
      <c r="AL154" s="690">
        <f t="shared" si="78"/>
        <v>6.39</v>
      </c>
      <c r="AM154" s="688">
        <v>375</v>
      </c>
      <c r="AN154" s="684">
        <v>31.25</v>
      </c>
      <c r="AO154" s="684">
        <f t="shared" si="58"/>
        <v>199.6875</v>
      </c>
      <c r="AP154" s="684">
        <f t="shared" si="59"/>
        <v>2396.25</v>
      </c>
      <c r="AR154" s="725">
        <f t="shared" si="76"/>
        <v>6.63</v>
      </c>
      <c r="AS154" s="688">
        <v>375</v>
      </c>
      <c r="AT154" s="684">
        <v>31.25</v>
      </c>
      <c r="AU154" s="684">
        <f t="shared" si="60"/>
        <v>207.1875</v>
      </c>
      <c r="AV154" s="684">
        <f t="shared" si="61"/>
        <v>2486.25</v>
      </c>
    </row>
    <row r="155" spans="1:48" ht="15.75" x14ac:dyDescent="0.25">
      <c r="A155" s="504">
        <v>154</v>
      </c>
      <c r="B155" s="505" t="s">
        <v>475</v>
      </c>
      <c r="C155" s="507" t="s">
        <v>384</v>
      </c>
      <c r="D155" s="507">
        <v>50</v>
      </c>
      <c r="E155" s="508">
        <v>10.576000000000001</v>
      </c>
      <c r="F155" s="509">
        <v>50</v>
      </c>
      <c r="G155" s="508">
        <f t="shared" si="79"/>
        <v>4.166666666666667</v>
      </c>
      <c r="H155" s="508">
        <f t="shared" si="80"/>
        <v>44.06666666666667</v>
      </c>
      <c r="I155" s="508">
        <f t="shared" si="81"/>
        <v>528.80000000000007</v>
      </c>
      <c r="J155"/>
      <c r="K155" s="510">
        <f t="shared" si="62"/>
        <v>11.29</v>
      </c>
      <c r="L155" s="509">
        <v>50</v>
      </c>
      <c r="M155" s="508">
        <f t="shared" si="63"/>
        <v>4.166666666666667</v>
      </c>
      <c r="N155" s="508">
        <f t="shared" si="64"/>
        <v>47.041666666666664</v>
      </c>
      <c r="O155" s="508">
        <f t="shared" si="65"/>
        <v>564.5</v>
      </c>
      <c r="P155"/>
      <c r="Q155" s="503">
        <f t="shared" si="66"/>
        <v>12.66</v>
      </c>
      <c r="R155" s="509">
        <v>50</v>
      </c>
      <c r="S155" s="508">
        <f t="shared" si="67"/>
        <v>4.166666666666667</v>
      </c>
      <c r="T155" s="508">
        <f t="shared" si="68"/>
        <v>52.750000000000007</v>
      </c>
      <c r="U155" s="508">
        <f t="shared" si="69"/>
        <v>633</v>
      </c>
      <c r="V155" s="1362"/>
      <c r="W155" s="690">
        <v>12.66</v>
      </c>
      <c r="X155" s="690">
        <f t="shared" si="70"/>
        <v>13.19</v>
      </c>
      <c r="Y155" s="509">
        <v>50</v>
      </c>
      <c r="Z155" s="508">
        <f t="shared" si="71"/>
        <v>4.166666666666667</v>
      </c>
      <c r="AA155" s="508">
        <f t="shared" si="56"/>
        <v>54.958333333333336</v>
      </c>
      <c r="AB155" s="508">
        <f t="shared" si="57"/>
        <v>659.5</v>
      </c>
      <c r="AC155"/>
      <c r="AD155" s="684">
        <v>12.66</v>
      </c>
      <c r="AE155" s="509">
        <v>50</v>
      </c>
      <c r="AF155" s="686">
        <f t="shared" si="82"/>
        <v>62.5</v>
      </c>
      <c r="AG155" s="508">
        <f t="shared" si="72"/>
        <v>4.166666666666667</v>
      </c>
      <c r="AH155" s="503">
        <f t="shared" si="73"/>
        <v>5.208333333333333</v>
      </c>
      <c r="AI155" s="503">
        <f t="shared" si="74"/>
        <v>65.9375</v>
      </c>
      <c r="AJ155" s="503">
        <f t="shared" si="75"/>
        <v>791.25</v>
      </c>
      <c r="AK155"/>
      <c r="AL155" s="690">
        <f t="shared" si="78"/>
        <v>13.19</v>
      </c>
      <c r="AM155" s="688">
        <v>62.5</v>
      </c>
      <c r="AN155" s="684">
        <v>5.208333333333333</v>
      </c>
      <c r="AO155" s="684">
        <f t="shared" si="58"/>
        <v>68.697916666666657</v>
      </c>
      <c r="AP155" s="684">
        <f t="shared" si="59"/>
        <v>824.375</v>
      </c>
      <c r="AR155" s="725">
        <f t="shared" si="76"/>
        <v>13.68</v>
      </c>
      <c r="AS155" s="688">
        <v>62.5</v>
      </c>
      <c r="AT155" s="684">
        <v>5.208333333333333</v>
      </c>
      <c r="AU155" s="684">
        <f t="shared" si="60"/>
        <v>71.25</v>
      </c>
      <c r="AV155" s="684">
        <f t="shared" si="61"/>
        <v>855</v>
      </c>
    </row>
    <row r="156" spans="1:48" ht="15.75" x14ac:dyDescent="0.25">
      <c r="A156" s="504">
        <v>155</v>
      </c>
      <c r="B156" s="505" t="s">
        <v>476</v>
      </c>
      <c r="C156" s="507" t="s">
        <v>384</v>
      </c>
      <c r="D156" s="507">
        <v>30</v>
      </c>
      <c r="E156" s="508">
        <v>14.440000000000001</v>
      </c>
      <c r="F156" s="509">
        <v>30</v>
      </c>
      <c r="G156" s="508">
        <f t="shared" si="79"/>
        <v>2.5</v>
      </c>
      <c r="H156" s="508">
        <f t="shared" si="80"/>
        <v>36.1</v>
      </c>
      <c r="I156" s="508">
        <f t="shared" si="81"/>
        <v>433.20000000000005</v>
      </c>
      <c r="J156"/>
      <c r="K156" s="510">
        <f t="shared" si="62"/>
        <v>15.42</v>
      </c>
      <c r="L156" s="509">
        <v>30</v>
      </c>
      <c r="M156" s="508">
        <f t="shared" si="63"/>
        <v>2.5</v>
      </c>
      <c r="N156" s="508">
        <f t="shared" si="64"/>
        <v>38.549999999999997</v>
      </c>
      <c r="O156" s="508">
        <f t="shared" si="65"/>
        <v>462.6</v>
      </c>
      <c r="P156"/>
      <c r="Q156" s="503">
        <f t="shared" si="66"/>
        <v>17.29</v>
      </c>
      <c r="R156" s="509">
        <v>30</v>
      </c>
      <c r="S156" s="508">
        <f t="shared" si="67"/>
        <v>2.5</v>
      </c>
      <c r="T156" s="508">
        <f t="shared" si="68"/>
        <v>43.224999999999994</v>
      </c>
      <c r="U156" s="508">
        <f t="shared" si="69"/>
        <v>518.69999999999993</v>
      </c>
      <c r="V156" s="1362"/>
      <c r="W156" s="690">
        <v>17.29</v>
      </c>
      <c r="X156" s="690">
        <f t="shared" si="70"/>
        <v>18.010000000000002</v>
      </c>
      <c r="Y156" s="509">
        <v>30</v>
      </c>
      <c r="Z156" s="508">
        <f t="shared" si="71"/>
        <v>2.5</v>
      </c>
      <c r="AA156" s="508">
        <f t="shared" si="56"/>
        <v>45.025000000000006</v>
      </c>
      <c r="AB156" s="508">
        <f t="shared" si="57"/>
        <v>540.30000000000007</v>
      </c>
      <c r="AC156"/>
      <c r="AD156" s="684">
        <v>17.29</v>
      </c>
      <c r="AE156" s="509">
        <v>30</v>
      </c>
      <c r="AF156" s="686">
        <f t="shared" si="82"/>
        <v>37.5</v>
      </c>
      <c r="AG156" s="508">
        <f t="shared" si="72"/>
        <v>2.5</v>
      </c>
      <c r="AH156" s="503">
        <f t="shared" si="73"/>
        <v>3.125</v>
      </c>
      <c r="AI156" s="503">
        <f t="shared" si="74"/>
        <v>54.03125</v>
      </c>
      <c r="AJ156" s="503">
        <f t="shared" si="75"/>
        <v>648.375</v>
      </c>
      <c r="AK156"/>
      <c r="AL156" s="690">
        <f t="shared" si="78"/>
        <v>18.010000000000002</v>
      </c>
      <c r="AM156" s="688">
        <v>37.5</v>
      </c>
      <c r="AN156" s="684">
        <v>3.125</v>
      </c>
      <c r="AO156" s="684">
        <f t="shared" si="58"/>
        <v>56.281250000000007</v>
      </c>
      <c r="AP156" s="684">
        <f t="shared" si="59"/>
        <v>675.37500000000011</v>
      </c>
      <c r="AR156" s="725">
        <f t="shared" si="76"/>
        <v>18.670000000000002</v>
      </c>
      <c r="AS156" s="688">
        <v>37.5</v>
      </c>
      <c r="AT156" s="684">
        <v>3.125</v>
      </c>
      <c r="AU156" s="684">
        <f t="shared" si="60"/>
        <v>58.343750000000007</v>
      </c>
      <c r="AV156" s="684">
        <f t="shared" si="61"/>
        <v>700.12500000000011</v>
      </c>
    </row>
    <row r="157" spans="1:48" ht="15.75" x14ac:dyDescent="0.25">
      <c r="A157" s="504">
        <v>156</v>
      </c>
      <c r="B157" s="505" t="s">
        <v>477</v>
      </c>
      <c r="C157" s="507" t="s">
        <v>321</v>
      </c>
      <c r="D157" s="507">
        <v>11</v>
      </c>
      <c r="E157" s="508">
        <v>0.75</v>
      </c>
      <c r="F157" s="509">
        <v>11</v>
      </c>
      <c r="G157" s="508">
        <f t="shared" si="79"/>
        <v>0.91666666666666663</v>
      </c>
      <c r="H157" s="508">
        <f t="shared" si="80"/>
        <v>0.6875</v>
      </c>
      <c r="I157" s="508">
        <f t="shared" si="81"/>
        <v>8.25</v>
      </c>
      <c r="J157"/>
      <c r="K157" s="510">
        <f t="shared" si="62"/>
        <v>0.8</v>
      </c>
      <c r="L157" s="509">
        <v>11</v>
      </c>
      <c r="M157" s="508">
        <f t="shared" si="63"/>
        <v>0.91666666666666663</v>
      </c>
      <c r="N157" s="508">
        <f t="shared" si="64"/>
        <v>0.73333333333333339</v>
      </c>
      <c r="O157" s="508">
        <f t="shared" si="65"/>
        <v>8.8000000000000007</v>
      </c>
      <c r="P157"/>
      <c r="Q157" s="503">
        <f t="shared" si="66"/>
        <v>0.9</v>
      </c>
      <c r="R157" s="509">
        <v>11</v>
      </c>
      <c r="S157" s="508">
        <f t="shared" si="67"/>
        <v>0.91666666666666663</v>
      </c>
      <c r="T157" s="508">
        <f t="shared" si="68"/>
        <v>0.82499999999999996</v>
      </c>
      <c r="U157" s="508">
        <f t="shared" si="69"/>
        <v>9.9</v>
      </c>
      <c r="V157" s="1362"/>
      <c r="W157" s="690">
        <v>0.9</v>
      </c>
      <c r="X157" s="690">
        <f t="shared" si="70"/>
        <v>0.94</v>
      </c>
      <c r="Y157" s="509">
        <v>11</v>
      </c>
      <c r="Z157" s="508">
        <f t="shared" si="71"/>
        <v>0.91666666666666663</v>
      </c>
      <c r="AA157" s="508">
        <f t="shared" si="56"/>
        <v>0.86166666666666658</v>
      </c>
      <c r="AB157" s="508">
        <f t="shared" si="57"/>
        <v>10.34</v>
      </c>
      <c r="AC157"/>
      <c r="AD157" s="684">
        <v>0.9</v>
      </c>
      <c r="AE157" s="509">
        <v>11</v>
      </c>
      <c r="AF157" s="686">
        <f t="shared" si="77"/>
        <v>13</v>
      </c>
      <c r="AG157" s="508">
        <f t="shared" si="72"/>
        <v>0.91666666666666663</v>
      </c>
      <c r="AH157" s="503">
        <f t="shared" si="73"/>
        <v>1.0833333333333333</v>
      </c>
      <c r="AI157" s="503">
        <f t="shared" si="74"/>
        <v>0.97499999999999998</v>
      </c>
      <c r="AJ157" s="503">
        <f t="shared" si="75"/>
        <v>11.700000000000001</v>
      </c>
      <c r="AK157"/>
      <c r="AL157" s="690">
        <f t="shared" si="78"/>
        <v>0.94</v>
      </c>
      <c r="AM157" s="688">
        <v>13</v>
      </c>
      <c r="AN157" s="684">
        <v>1.0833333333333333</v>
      </c>
      <c r="AO157" s="684">
        <f t="shared" si="58"/>
        <v>1.0183333333333333</v>
      </c>
      <c r="AP157" s="684">
        <f t="shared" si="59"/>
        <v>12.219999999999999</v>
      </c>
      <c r="AR157" s="725">
        <f t="shared" si="76"/>
        <v>0.97</v>
      </c>
      <c r="AS157" s="688">
        <v>13</v>
      </c>
      <c r="AT157" s="684">
        <v>1.0833333333333333</v>
      </c>
      <c r="AU157" s="684">
        <f t="shared" si="60"/>
        <v>1.0508333333333333</v>
      </c>
      <c r="AV157" s="684">
        <f t="shared" si="61"/>
        <v>12.61</v>
      </c>
    </row>
    <row r="158" spans="1:48" ht="15.75" x14ac:dyDescent="0.25">
      <c r="A158" s="504">
        <v>157</v>
      </c>
      <c r="B158" s="505" t="s">
        <v>478</v>
      </c>
      <c r="C158" s="507" t="s">
        <v>321</v>
      </c>
      <c r="D158" s="507">
        <v>20</v>
      </c>
      <c r="E158" s="508">
        <v>1.1599999999999999</v>
      </c>
      <c r="F158" s="509">
        <v>20</v>
      </c>
      <c r="G158" s="508">
        <f t="shared" si="79"/>
        <v>1.6666666666666667</v>
      </c>
      <c r="H158" s="508">
        <f t="shared" si="80"/>
        <v>1.9333333333333333</v>
      </c>
      <c r="I158" s="508">
        <f t="shared" si="81"/>
        <v>23.2</v>
      </c>
      <c r="J158"/>
      <c r="K158" s="510">
        <f t="shared" si="62"/>
        <v>1.24</v>
      </c>
      <c r="L158" s="509">
        <v>20</v>
      </c>
      <c r="M158" s="508">
        <f t="shared" si="63"/>
        <v>1.6666666666666667</v>
      </c>
      <c r="N158" s="508">
        <f t="shared" si="64"/>
        <v>2.0666666666666669</v>
      </c>
      <c r="O158" s="508">
        <f t="shared" si="65"/>
        <v>24.8</v>
      </c>
      <c r="P158"/>
      <c r="Q158" s="503">
        <f t="shared" si="66"/>
        <v>1.39</v>
      </c>
      <c r="R158" s="509">
        <v>20</v>
      </c>
      <c r="S158" s="508">
        <f t="shared" si="67"/>
        <v>1.6666666666666667</v>
      </c>
      <c r="T158" s="508">
        <f t="shared" si="68"/>
        <v>2.3166666666666664</v>
      </c>
      <c r="U158" s="508">
        <f t="shared" si="69"/>
        <v>27.799999999999997</v>
      </c>
      <c r="V158" s="1362"/>
      <c r="W158" s="690">
        <v>1.39</v>
      </c>
      <c r="X158" s="690">
        <f t="shared" si="70"/>
        <v>1.45</v>
      </c>
      <c r="Y158" s="509">
        <v>20</v>
      </c>
      <c r="Z158" s="508">
        <f t="shared" si="71"/>
        <v>1.6666666666666667</v>
      </c>
      <c r="AA158" s="508">
        <f t="shared" si="56"/>
        <v>2.4166666666666665</v>
      </c>
      <c r="AB158" s="508">
        <f t="shared" si="57"/>
        <v>29</v>
      </c>
      <c r="AC158"/>
      <c r="AD158" s="684">
        <v>1.39</v>
      </c>
      <c r="AE158" s="509">
        <v>20</v>
      </c>
      <c r="AF158" s="686">
        <f t="shared" si="77"/>
        <v>25</v>
      </c>
      <c r="AG158" s="508">
        <f t="shared" si="72"/>
        <v>1.6666666666666667</v>
      </c>
      <c r="AH158" s="503">
        <f t="shared" si="73"/>
        <v>2.0833333333333335</v>
      </c>
      <c r="AI158" s="503">
        <f t="shared" si="74"/>
        <v>2.8958333333333335</v>
      </c>
      <c r="AJ158" s="503">
        <f t="shared" si="75"/>
        <v>34.75</v>
      </c>
      <c r="AK158"/>
      <c r="AL158" s="690">
        <f t="shared" si="78"/>
        <v>1.45</v>
      </c>
      <c r="AM158" s="688">
        <v>25</v>
      </c>
      <c r="AN158" s="684">
        <v>2.0833333333333335</v>
      </c>
      <c r="AO158" s="684">
        <f t="shared" si="58"/>
        <v>3.0208333333333335</v>
      </c>
      <c r="AP158" s="684">
        <f t="shared" si="59"/>
        <v>36.25</v>
      </c>
      <c r="AR158" s="725">
        <f t="shared" si="76"/>
        <v>1.5</v>
      </c>
      <c r="AS158" s="688">
        <v>25</v>
      </c>
      <c r="AT158" s="684">
        <v>2.0833333333333335</v>
      </c>
      <c r="AU158" s="684">
        <f t="shared" si="60"/>
        <v>3.125</v>
      </c>
      <c r="AV158" s="684">
        <f t="shared" si="61"/>
        <v>37.5</v>
      </c>
    </row>
    <row r="159" spans="1:48" ht="15.75" x14ac:dyDescent="0.25">
      <c r="A159" s="504">
        <v>158</v>
      </c>
      <c r="B159" s="505" t="s">
        <v>479</v>
      </c>
      <c r="C159" s="507" t="s">
        <v>321</v>
      </c>
      <c r="D159" s="507">
        <v>50</v>
      </c>
      <c r="E159" s="508">
        <v>5.4</v>
      </c>
      <c r="F159" s="509">
        <v>50</v>
      </c>
      <c r="G159" s="508">
        <f t="shared" si="79"/>
        <v>4.166666666666667</v>
      </c>
      <c r="H159" s="508">
        <f t="shared" si="80"/>
        <v>22.500000000000004</v>
      </c>
      <c r="I159" s="508">
        <f t="shared" si="81"/>
        <v>270</v>
      </c>
      <c r="J159"/>
      <c r="K159" s="510">
        <f t="shared" si="62"/>
        <v>5.77</v>
      </c>
      <c r="L159" s="509">
        <v>50</v>
      </c>
      <c r="M159" s="508">
        <f t="shared" si="63"/>
        <v>4.166666666666667</v>
      </c>
      <c r="N159" s="508">
        <f t="shared" si="64"/>
        <v>24.041666666666668</v>
      </c>
      <c r="O159" s="508">
        <f t="shared" si="65"/>
        <v>288.5</v>
      </c>
      <c r="P159"/>
      <c r="Q159" s="503">
        <f t="shared" si="66"/>
        <v>6.47</v>
      </c>
      <c r="R159" s="509">
        <v>50</v>
      </c>
      <c r="S159" s="508">
        <f t="shared" si="67"/>
        <v>4.166666666666667</v>
      </c>
      <c r="T159" s="508">
        <f t="shared" si="68"/>
        <v>26.958333333333336</v>
      </c>
      <c r="U159" s="508">
        <f t="shared" si="69"/>
        <v>323.5</v>
      </c>
      <c r="V159" s="1362"/>
      <c r="W159" s="690">
        <v>6.47</v>
      </c>
      <c r="X159" s="690">
        <f t="shared" si="70"/>
        <v>6.74</v>
      </c>
      <c r="Y159" s="509">
        <v>50</v>
      </c>
      <c r="Z159" s="508">
        <f t="shared" si="71"/>
        <v>4.166666666666667</v>
      </c>
      <c r="AA159" s="508">
        <f t="shared" si="56"/>
        <v>28.083333333333336</v>
      </c>
      <c r="AB159" s="508">
        <f t="shared" si="57"/>
        <v>337</v>
      </c>
      <c r="AC159"/>
      <c r="AD159" s="684">
        <v>6.47</v>
      </c>
      <c r="AE159" s="509">
        <v>50</v>
      </c>
      <c r="AF159" s="686">
        <f t="shared" si="77"/>
        <v>62</v>
      </c>
      <c r="AG159" s="508">
        <f t="shared" si="72"/>
        <v>4.166666666666667</v>
      </c>
      <c r="AH159" s="503">
        <f t="shared" si="73"/>
        <v>5.166666666666667</v>
      </c>
      <c r="AI159" s="503">
        <f t="shared" si="74"/>
        <v>33.428333333333335</v>
      </c>
      <c r="AJ159" s="503">
        <f t="shared" si="75"/>
        <v>401.14</v>
      </c>
      <c r="AK159"/>
      <c r="AL159" s="690">
        <f t="shared" si="78"/>
        <v>6.74</v>
      </c>
      <c r="AM159" s="688">
        <v>62</v>
      </c>
      <c r="AN159" s="684">
        <v>5.166666666666667</v>
      </c>
      <c r="AO159" s="684">
        <f t="shared" si="58"/>
        <v>34.823333333333338</v>
      </c>
      <c r="AP159" s="684">
        <f t="shared" si="59"/>
        <v>417.88</v>
      </c>
      <c r="AR159" s="725">
        <f t="shared" si="76"/>
        <v>6.99</v>
      </c>
      <c r="AS159" s="688">
        <v>62</v>
      </c>
      <c r="AT159" s="684">
        <v>5.166666666666667</v>
      </c>
      <c r="AU159" s="684">
        <f t="shared" si="60"/>
        <v>36.115000000000002</v>
      </c>
      <c r="AV159" s="684">
        <f t="shared" si="61"/>
        <v>433.38</v>
      </c>
    </row>
    <row r="160" spans="1:48" ht="15.75" x14ac:dyDescent="0.25">
      <c r="A160" s="504">
        <v>159</v>
      </c>
      <c r="B160" s="505" t="s">
        <v>480</v>
      </c>
      <c r="C160" s="507" t="s">
        <v>321</v>
      </c>
      <c r="D160" s="507">
        <v>20</v>
      </c>
      <c r="E160" s="508">
        <v>1.1119999999999999</v>
      </c>
      <c r="F160" s="509">
        <v>20</v>
      </c>
      <c r="G160" s="508">
        <f t="shared" si="79"/>
        <v>1.6666666666666667</v>
      </c>
      <c r="H160" s="508">
        <f t="shared" si="80"/>
        <v>1.8533333333333333</v>
      </c>
      <c r="I160" s="508">
        <f t="shared" si="81"/>
        <v>22.24</v>
      </c>
      <c r="J160"/>
      <c r="K160" s="510">
        <f t="shared" si="62"/>
        <v>1.19</v>
      </c>
      <c r="L160" s="509">
        <v>20</v>
      </c>
      <c r="M160" s="508">
        <f t="shared" si="63"/>
        <v>1.6666666666666667</v>
      </c>
      <c r="N160" s="508">
        <f t="shared" si="64"/>
        <v>1.9833333333333334</v>
      </c>
      <c r="O160" s="508">
        <f t="shared" si="65"/>
        <v>23.799999999999997</v>
      </c>
      <c r="P160"/>
      <c r="Q160" s="503">
        <f t="shared" si="66"/>
        <v>1.33</v>
      </c>
      <c r="R160" s="509">
        <v>20</v>
      </c>
      <c r="S160" s="508">
        <f t="shared" si="67"/>
        <v>1.6666666666666667</v>
      </c>
      <c r="T160" s="508">
        <f t="shared" si="68"/>
        <v>2.2166666666666668</v>
      </c>
      <c r="U160" s="508">
        <f t="shared" si="69"/>
        <v>26.6</v>
      </c>
      <c r="V160" s="1362"/>
      <c r="W160" s="690">
        <v>1.33</v>
      </c>
      <c r="X160" s="690">
        <f t="shared" si="70"/>
        <v>1.39</v>
      </c>
      <c r="Y160" s="509">
        <v>20</v>
      </c>
      <c r="Z160" s="508">
        <f t="shared" si="71"/>
        <v>1.6666666666666667</v>
      </c>
      <c r="AA160" s="508">
        <f t="shared" si="56"/>
        <v>2.3166666666666664</v>
      </c>
      <c r="AB160" s="508">
        <f t="shared" si="57"/>
        <v>27.799999999999997</v>
      </c>
      <c r="AC160"/>
      <c r="AD160" s="684">
        <v>1.33</v>
      </c>
      <c r="AE160" s="509">
        <v>20</v>
      </c>
      <c r="AF160" s="686">
        <f t="shared" si="77"/>
        <v>25</v>
      </c>
      <c r="AG160" s="508">
        <f t="shared" si="72"/>
        <v>1.6666666666666667</v>
      </c>
      <c r="AH160" s="503">
        <f t="shared" si="73"/>
        <v>2.0833333333333335</v>
      </c>
      <c r="AI160" s="503">
        <f t="shared" si="74"/>
        <v>2.7708333333333335</v>
      </c>
      <c r="AJ160" s="503">
        <f t="shared" si="75"/>
        <v>33.25</v>
      </c>
      <c r="AK160"/>
      <c r="AL160" s="690">
        <f t="shared" si="78"/>
        <v>1.39</v>
      </c>
      <c r="AM160" s="688">
        <v>25</v>
      </c>
      <c r="AN160" s="684">
        <v>2.0833333333333335</v>
      </c>
      <c r="AO160" s="684">
        <f t="shared" si="58"/>
        <v>2.8958333333333335</v>
      </c>
      <c r="AP160" s="684">
        <f t="shared" si="59"/>
        <v>34.75</v>
      </c>
      <c r="AR160" s="725">
        <f t="shared" si="76"/>
        <v>1.44</v>
      </c>
      <c r="AS160" s="688">
        <v>25</v>
      </c>
      <c r="AT160" s="684">
        <v>2.0833333333333335</v>
      </c>
      <c r="AU160" s="684">
        <f t="shared" si="60"/>
        <v>3</v>
      </c>
      <c r="AV160" s="684">
        <f t="shared" si="61"/>
        <v>36</v>
      </c>
    </row>
    <row r="161" spans="1:48" ht="15.75" x14ac:dyDescent="0.25">
      <c r="A161" s="504">
        <v>160</v>
      </c>
      <c r="B161" s="505" t="s">
        <v>481</v>
      </c>
      <c r="C161" s="507" t="s">
        <v>321</v>
      </c>
      <c r="D161" s="507">
        <v>30</v>
      </c>
      <c r="E161" s="508">
        <v>2.2879999999999998</v>
      </c>
      <c r="F161" s="509">
        <v>30</v>
      </c>
      <c r="G161" s="508">
        <f t="shared" si="79"/>
        <v>2.5</v>
      </c>
      <c r="H161" s="508">
        <f t="shared" si="80"/>
        <v>5.72</v>
      </c>
      <c r="I161" s="508">
        <f t="shared" si="81"/>
        <v>68.64</v>
      </c>
      <c r="J161"/>
      <c r="K161" s="510">
        <f t="shared" si="62"/>
        <v>2.44</v>
      </c>
      <c r="L161" s="509">
        <v>30</v>
      </c>
      <c r="M161" s="508">
        <f t="shared" si="63"/>
        <v>2.5</v>
      </c>
      <c r="N161" s="508">
        <f t="shared" si="64"/>
        <v>6.1</v>
      </c>
      <c r="O161" s="508">
        <f t="shared" si="65"/>
        <v>73.2</v>
      </c>
      <c r="P161"/>
      <c r="Q161" s="503">
        <f t="shared" si="66"/>
        <v>2.74</v>
      </c>
      <c r="R161" s="509">
        <v>30</v>
      </c>
      <c r="S161" s="508">
        <f t="shared" si="67"/>
        <v>2.5</v>
      </c>
      <c r="T161" s="508">
        <f t="shared" si="68"/>
        <v>6.8500000000000005</v>
      </c>
      <c r="U161" s="508">
        <f t="shared" si="69"/>
        <v>82.2</v>
      </c>
      <c r="V161" s="1362"/>
      <c r="W161" s="690">
        <v>2.74</v>
      </c>
      <c r="X161" s="690">
        <f t="shared" si="70"/>
        <v>2.85</v>
      </c>
      <c r="Y161" s="509">
        <v>30</v>
      </c>
      <c r="Z161" s="508">
        <f t="shared" si="71"/>
        <v>2.5</v>
      </c>
      <c r="AA161" s="508">
        <f t="shared" si="56"/>
        <v>7.125</v>
      </c>
      <c r="AB161" s="508">
        <f t="shared" si="57"/>
        <v>85.5</v>
      </c>
      <c r="AC161"/>
      <c r="AD161" s="684">
        <v>2.74</v>
      </c>
      <c r="AE161" s="509">
        <v>30</v>
      </c>
      <c r="AF161" s="686">
        <f t="shared" si="77"/>
        <v>37</v>
      </c>
      <c r="AG161" s="508">
        <f t="shared" si="72"/>
        <v>2.5</v>
      </c>
      <c r="AH161" s="503">
        <f t="shared" si="73"/>
        <v>3.0833333333333335</v>
      </c>
      <c r="AI161" s="503">
        <f t="shared" si="74"/>
        <v>8.4483333333333341</v>
      </c>
      <c r="AJ161" s="503">
        <f t="shared" si="75"/>
        <v>101.38000000000001</v>
      </c>
      <c r="AK161"/>
      <c r="AL161" s="690">
        <f t="shared" si="78"/>
        <v>2.85</v>
      </c>
      <c r="AM161" s="688">
        <v>37</v>
      </c>
      <c r="AN161" s="684">
        <v>3.0833333333333335</v>
      </c>
      <c r="AO161" s="684">
        <f t="shared" si="58"/>
        <v>8.7875000000000014</v>
      </c>
      <c r="AP161" s="684">
        <f t="shared" si="59"/>
        <v>105.45</v>
      </c>
      <c r="AR161" s="725">
        <f t="shared" si="76"/>
        <v>2.96</v>
      </c>
      <c r="AS161" s="688">
        <v>37</v>
      </c>
      <c r="AT161" s="684">
        <v>3.0833333333333335</v>
      </c>
      <c r="AU161" s="684">
        <f t="shared" si="60"/>
        <v>9.1266666666666669</v>
      </c>
      <c r="AV161" s="684">
        <f t="shared" si="61"/>
        <v>109.52</v>
      </c>
    </row>
    <row r="162" spans="1:48" ht="15.75" x14ac:dyDescent="0.25">
      <c r="A162" s="504">
        <v>161</v>
      </c>
      <c r="B162" s="505" t="s">
        <v>482</v>
      </c>
      <c r="C162" s="507" t="s">
        <v>321</v>
      </c>
      <c r="D162" s="507">
        <v>3</v>
      </c>
      <c r="E162" s="508">
        <v>6.5250000000000004</v>
      </c>
      <c r="F162" s="509">
        <v>3</v>
      </c>
      <c r="G162" s="508">
        <f t="shared" si="79"/>
        <v>0.25</v>
      </c>
      <c r="H162" s="508">
        <f t="shared" si="80"/>
        <v>1.6312500000000001</v>
      </c>
      <c r="I162" s="508">
        <f t="shared" si="81"/>
        <v>19.575000000000003</v>
      </c>
      <c r="J162"/>
      <c r="K162" s="510">
        <f t="shared" si="62"/>
        <v>6.97</v>
      </c>
      <c r="L162" s="509">
        <v>3</v>
      </c>
      <c r="M162" s="508">
        <f t="shared" si="63"/>
        <v>0.25</v>
      </c>
      <c r="N162" s="508">
        <f t="shared" si="64"/>
        <v>1.7424999999999999</v>
      </c>
      <c r="O162" s="508">
        <f t="shared" si="65"/>
        <v>20.91</v>
      </c>
      <c r="P162"/>
      <c r="Q162" s="503">
        <f t="shared" si="66"/>
        <v>7.82</v>
      </c>
      <c r="R162" s="509">
        <v>3</v>
      </c>
      <c r="S162" s="508">
        <f t="shared" si="67"/>
        <v>0.25</v>
      </c>
      <c r="T162" s="508">
        <f t="shared" si="68"/>
        <v>1.9550000000000001</v>
      </c>
      <c r="U162" s="508">
        <f t="shared" si="69"/>
        <v>23.46</v>
      </c>
      <c r="V162" s="1362"/>
      <c r="W162" s="690">
        <v>7.82</v>
      </c>
      <c r="X162" s="690">
        <f t="shared" si="70"/>
        <v>8.15</v>
      </c>
      <c r="Y162" s="509">
        <v>3</v>
      </c>
      <c r="Z162" s="508">
        <f t="shared" si="71"/>
        <v>0.25</v>
      </c>
      <c r="AA162" s="508">
        <f t="shared" si="56"/>
        <v>2.0375000000000001</v>
      </c>
      <c r="AB162" s="508">
        <f t="shared" si="57"/>
        <v>24.450000000000003</v>
      </c>
      <c r="AC162"/>
      <c r="AD162" s="684">
        <v>7.82</v>
      </c>
      <c r="AE162" s="509">
        <v>3</v>
      </c>
      <c r="AF162" s="686">
        <f t="shared" si="77"/>
        <v>3</v>
      </c>
      <c r="AG162" s="508">
        <f t="shared" si="72"/>
        <v>0.25</v>
      </c>
      <c r="AH162" s="503">
        <f t="shared" si="73"/>
        <v>0.25</v>
      </c>
      <c r="AI162" s="503">
        <f t="shared" si="74"/>
        <v>1.9550000000000001</v>
      </c>
      <c r="AJ162" s="503">
        <f t="shared" si="75"/>
        <v>23.46</v>
      </c>
      <c r="AK162"/>
      <c r="AL162" s="690">
        <f t="shared" si="78"/>
        <v>8.15</v>
      </c>
      <c r="AM162" s="688">
        <v>3</v>
      </c>
      <c r="AN162" s="684">
        <v>0.25</v>
      </c>
      <c r="AO162" s="684">
        <f t="shared" si="58"/>
        <v>2.0375000000000001</v>
      </c>
      <c r="AP162" s="684">
        <f t="shared" si="59"/>
        <v>24.450000000000003</v>
      </c>
      <c r="AR162" s="725">
        <f t="shared" si="76"/>
        <v>8.4499999999999993</v>
      </c>
      <c r="AS162" s="688">
        <v>3</v>
      </c>
      <c r="AT162" s="684">
        <v>0.25</v>
      </c>
      <c r="AU162" s="684">
        <f t="shared" si="60"/>
        <v>2.1124999999999998</v>
      </c>
      <c r="AV162" s="684">
        <f t="shared" si="61"/>
        <v>25.349999999999998</v>
      </c>
    </row>
    <row r="163" spans="1:48" ht="15.75" x14ac:dyDescent="0.25">
      <c r="A163" s="504">
        <v>162</v>
      </c>
      <c r="B163" s="505" t="s">
        <v>483</v>
      </c>
      <c r="C163" s="507" t="s">
        <v>321</v>
      </c>
      <c r="D163" s="507">
        <v>3</v>
      </c>
      <c r="E163" s="508">
        <v>6.3550000000000004</v>
      </c>
      <c r="F163" s="509">
        <v>3</v>
      </c>
      <c r="G163" s="508">
        <f t="shared" si="79"/>
        <v>0.25</v>
      </c>
      <c r="H163" s="508">
        <f t="shared" si="80"/>
        <v>1.5887500000000001</v>
      </c>
      <c r="I163" s="508">
        <f t="shared" si="81"/>
        <v>19.065000000000001</v>
      </c>
      <c r="J163"/>
      <c r="K163" s="510">
        <f t="shared" si="62"/>
        <v>6.78</v>
      </c>
      <c r="L163" s="509">
        <v>3</v>
      </c>
      <c r="M163" s="508">
        <f t="shared" si="63"/>
        <v>0.25</v>
      </c>
      <c r="N163" s="508">
        <f t="shared" si="64"/>
        <v>1.6950000000000001</v>
      </c>
      <c r="O163" s="508">
        <f t="shared" si="65"/>
        <v>20.34</v>
      </c>
      <c r="P163"/>
      <c r="Q163" s="503">
        <f t="shared" si="66"/>
        <v>7.6</v>
      </c>
      <c r="R163" s="509">
        <v>3</v>
      </c>
      <c r="S163" s="508">
        <f t="shared" si="67"/>
        <v>0.25</v>
      </c>
      <c r="T163" s="508">
        <f t="shared" si="68"/>
        <v>1.9</v>
      </c>
      <c r="U163" s="508">
        <f t="shared" si="69"/>
        <v>22.799999999999997</v>
      </c>
      <c r="V163" s="1362"/>
      <c r="W163" s="690">
        <v>7.6</v>
      </c>
      <c r="X163" s="690">
        <f t="shared" si="70"/>
        <v>7.92</v>
      </c>
      <c r="Y163" s="509">
        <v>3</v>
      </c>
      <c r="Z163" s="508">
        <f t="shared" si="71"/>
        <v>0.25</v>
      </c>
      <c r="AA163" s="508">
        <f t="shared" si="56"/>
        <v>1.98</v>
      </c>
      <c r="AB163" s="508">
        <f t="shared" si="57"/>
        <v>23.759999999999998</v>
      </c>
      <c r="AC163"/>
      <c r="AD163" s="684">
        <v>7.6</v>
      </c>
      <c r="AE163" s="509">
        <v>3</v>
      </c>
      <c r="AF163" s="686">
        <f t="shared" si="77"/>
        <v>3</v>
      </c>
      <c r="AG163" s="508">
        <f t="shared" si="72"/>
        <v>0.25</v>
      </c>
      <c r="AH163" s="503">
        <f t="shared" si="73"/>
        <v>0.25</v>
      </c>
      <c r="AI163" s="503">
        <f t="shared" si="74"/>
        <v>1.9</v>
      </c>
      <c r="AJ163" s="503">
        <f t="shared" si="75"/>
        <v>22.799999999999997</v>
      </c>
      <c r="AK163"/>
      <c r="AL163" s="690">
        <f t="shared" si="78"/>
        <v>7.92</v>
      </c>
      <c r="AM163" s="688">
        <v>3</v>
      </c>
      <c r="AN163" s="684">
        <v>0.25</v>
      </c>
      <c r="AO163" s="684">
        <f t="shared" si="58"/>
        <v>1.98</v>
      </c>
      <c r="AP163" s="684">
        <f t="shared" si="59"/>
        <v>23.759999999999998</v>
      </c>
      <c r="AR163" s="725">
        <f t="shared" si="76"/>
        <v>8.2100000000000009</v>
      </c>
      <c r="AS163" s="688">
        <v>3</v>
      </c>
      <c r="AT163" s="684">
        <v>0.25</v>
      </c>
      <c r="AU163" s="684">
        <f t="shared" si="60"/>
        <v>2.0525000000000002</v>
      </c>
      <c r="AV163" s="684">
        <f t="shared" si="61"/>
        <v>24.630000000000003</v>
      </c>
    </row>
    <row r="164" spans="1:48" ht="15.75" x14ac:dyDescent="0.25">
      <c r="A164" s="504">
        <v>163</v>
      </c>
      <c r="B164" s="505" t="s">
        <v>484</v>
      </c>
      <c r="C164" s="507" t="s">
        <v>321</v>
      </c>
      <c r="D164" s="507">
        <v>120</v>
      </c>
      <c r="E164" s="508">
        <v>4.8320000000000007</v>
      </c>
      <c r="F164" s="509">
        <v>120</v>
      </c>
      <c r="G164" s="508">
        <f t="shared" si="79"/>
        <v>10</v>
      </c>
      <c r="H164" s="508">
        <f t="shared" si="80"/>
        <v>48.320000000000007</v>
      </c>
      <c r="I164" s="508">
        <f t="shared" si="81"/>
        <v>579.84000000000015</v>
      </c>
      <c r="J164"/>
      <c r="K164" s="510">
        <f t="shared" si="62"/>
        <v>5.16</v>
      </c>
      <c r="L164" s="509">
        <v>120</v>
      </c>
      <c r="M164" s="508">
        <f t="shared" si="63"/>
        <v>10</v>
      </c>
      <c r="N164" s="508">
        <f t="shared" si="64"/>
        <v>51.6</v>
      </c>
      <c r="O164" s="508">
        <f t="shared" si="65"/>
        <v>619.20000000000005</v>
      </c>
      <c r="P164"/>
      <c r="Q164" s="503">
        <f t="shared" si="66"/>
        <v>5.79</v>
      </c>
      <c r="R164" s="509">
        <v>120</v>
      </c>
      <c r="S164" s="508">
        <f t="shared" si="67"/>
        <v>10</v>
      </c>
      <c r="T164" s="508">
        <f t="shared" si="68"/>
        <v>57.9</v>
      </c>
      <c r="U164" s="508">
        <f t="shared" si="69"/>
        <v>694.8</v>
      </c>
      <c r="V164" s="1362"/>
      <c r="W164" s="690">
        <v>5.79</v>
      </c>
      <c r="X164" s="690">
        <f t="shared" si="70"/>
        <v>6.03</v>
      </c>
      <c r="Y164" s="509">
        <v>120</v>
      </c>
      <c r="Z164" s="508">
        <f t="shared" si="71"/>
        <v>10</v>
      </c>
      <c r="AA164" s="508">
        <f t="shared" si="56"/>
        <v>60.300000000000004</v>
      </c>
      <c r="AB164" s="508">
        <f t="shared" si="57"/>
        <v>723.6</v>
      </c>
      <c r="AC164"/>
      <c r="AD164" s="684">
        <v>5.79</v>
      </c>
      <c r="AE164" s="509">
        <v>120</v>
      </c>
      <c r="AF164" s="686">
        <f t="shared" si="77"/>
        <v>150</v>
      </c>
      <c r="AG164" s="508">
        <f t="shared" si="72"/>
        <v>10</v>
      </c>
      <c r="AH164" s="503">
        <f t="shared" si="73"/>
        <v>12.5</v>
      </c>
      <c r="AI164" s="503">
        <f t="shared" si="74"/>
        <v>72.375</v>
      </c>
      <c r="AJ164" s="503">
        <f t="shared" si="75"/>
        <v>868.5</v>
      </c>
      <c r="AK164"/>
      <c r="AL164" s="690">
        <f t="shared" si="78"/>
        <v>6.03</v>
      </c>
      <c r="AM164" s="688">
        <v>150</v>
      </c>
      <c r="AN164" s="684">
        <v>12.5</v>
      </c>
      <c r="AO164" s="684">
        <f t="shared" si="58"/>
        <v>75.375</v>
      </c>
      <c r="AP164" s="684">
        <f t="shared" si="59"/>
        <v>904.5</v>
      </c>
      <c r="AR164" s="725">
        <f t="shared" si="76"/>
        <v>6.25</v>
      </c>
      <c r="AS164" s="688">
        <v>150</v>
      </c>
      <c r="AT164" s="684">
        <v>12.5</v>
      </c>
      <c r="AU164" s="684">
        <f t="shared" si="60"/>
        <v>78.125</v>
      </c>
      <c r="AV164" s="684">
        <f t="shared" si="61"/>
        <v>937.5</v>
      </c>
    </row>
    <row r="165" spans="1:48" ht="15.75" x14ac:dyDescent="0.25">
      <c r="A165" s="504">
        <v>164</v>
      </c>
      <c r="B165" s="505" t="s">
        <v>485</v>
      </c>
      <c r="C165" s="507" t="s">
        <v>321</v>
      </c>
      <c r="D165" s="507">
        <v>200</v>
      </c>
      <c r="E165" s="508">
        <v>5.1040000000000001</v>
      </c>
      <c r="F165" s="509">
        <v>200</v>
      </c>
      <c r="G165" s="508">
        <f t="shared" si="79"/>
        <v>16.666666666666668</v>
      </c>
      <c r="H165" s="508">
        <f t="shared" si="80"/>
        <v>85.066666666666677</v>
      </c>
      <c r="I165" s="508">
        <f t="shared" si="81"/>
        <v>1020.8000000000001</v>
      </c>
      <c r="J165"/>
      <c r="K165" s="510">
        <f t="shared" si="62"/>
        <v>5.45</v>
      </c>
      <c r="L165" s="509">
        <v>200</v>
      </c>
      <c r="M165" s="508">
        <f t="shared" si="63"/>
        <v>16.666666666666668</v>
      </c>
      <c r="N165" s="508">
        <f t="shared" si="64"/>
        <v>90.833333333333343</v>
      </c>
      <c r="O165" s="508">
        <f t="shared" si="65"/>
        <v>1090</v>
      </c>
      <c r="P165"/>
      <c r="Q165" s="503">
        <f t="shared" si="66"/>
        <v>6.11</v>
      </c>
      <c r="R165" s="509">
        <v>200</v>
      </c>
      <c r="S165" s="508">
        <f t="shared" si="67"/>
        <v>16.666666666666668</v>
      </c>
      <c r="T165" s="508">
        <f t="shared" si="68"/>
        <v>101.83333333333334</v>
      </c>
      <c r="U165" s="508">
        <f t="shared" si="69"/>
        <v>1222</v>
      </c>
      <c r="V165" s="1362"/>
      <c r="W165" s="690">
        <v>6.11</v>
      </c>
      <c r="X165" s="690">
        <f t="shared" si="70"/>
        <v>6.37</v>
      </c>
      <c r="Y165" s="509">
        <v>200</v>
      </c>
      <c r="Z165" s="508">
        <f t="shared" si="71"/>
        <v>16.666666666666668</v>
      </c>
      <c r="AA165" s="508">
        <f t="shared" si="56"/>
        <v>106.16666666666667</v>
      </c>
      <c r="AB165" s="508">
        <f t="shared" si="57"/>
        <v>1274</v>
      </c>
      <c r="AC165"/>
      <c r="AD165" s="684">
        <v>6.11</v>
      </c>
      <c r="AE165" s="509">
        <v>200</v>
      </c>
      <c r="AF165" s="686">
        <f t="shared" si="77"/>
        <v>250</v>
      </c>
      <c r="AG165" s="508">
        <f t="shared" si="72"/>
        <v>16.666666666666668</v>
      </c>
      <c r="AH165" s="503">
        <f t="shared" si="73"/>
        <v>20.833333333333332</v>
      </c>
      <c r="AI165" s="503">
        <f t="shared" si="74"/>
        <v>127.29166666666667</v>
      </c>
      <c r="AJ165" s="503">
        <f t="shared" si="75"/>
        <v>1527.5</v>
      </c>
      <c r="AK165"/>
      <c r="AL165" s="690">
        <f t="shared" si="78"/>
        <v>6.37</v>
      </c>
      <c r="AM165" s="688">
        <v>250</v>
      </c>
      <c r="AN165" s="684">
        <v>20.833333333333332</v>
      </c>
      <c r="AO165" s="684">
        <f t="shared" si="58"/>
        <v>132.70833333333331</v>
      </c>
      <c r="AP165" s="684">
        <f t="shared" si="59"/>
        <v>1592.5</v>
      </c>
      <c r="AR165" s="725">
        <f t="shared" si="76"/>
        <v>6.61</v>
      </c>
      <c r="AS165" s="688">
        <v>250</v>
      </c>
      <c r="AT165" s="684">
        <v>20.833333333333332</v>
      </c>
      <c r="AU165" s="684">
        <f t="shared" si="60"/>
        <v>137.70833333333334</v>
      </c>
      <c r="AV165" s="684">
        <f t="shared" si="61"/>
        <v>1652.5</v>
      </c>
    </row>
    <row r="166" spans="1:48" ht="15.75" x14ac:dyDescent="0.25">
      <c r="A166" s="504">
        <v>165</v>
      </c>
      <c r="B166" s="505" t="s">
        <v>486</v>
      </c>
      <c r="C166" s="507" t="s">
        <v>321</v>
      </c>
      <c r="D166" s="507">
        <v>20</v>
      </c>
      <c r="E166" s="508">
        <v>1.6E-2</v>
      </c>
      <c r="F166" s="509">
        <v>20</v>
      </c>
      <c r="G166" s="508">
        <f t="shared" si="79"/>
        <v>1.6666666666666667</v>
      </c>
      <c r="H166" s="508">
        <f t="shared" si="80"/>
        <v>2.6666666666666668E-2</v>
      </c>
      <c r="I166" s="508">
        <f t="shared" si="81"/>
        <v>0.32</v>
      </c>
      <c r="J166"/>
      <c r="K166" s="510">
        <f t="shared" si="62"/>
        <v>0.02</v>
      </c>
      <c r="L166" s="509">
        <v>20</v>
      </c>
      <c r="M166" s="508">
        <f t="shared" si="63"/>
        <v>1.6666666666666667</v>
      </c>
      <c r="N166" s="508">
        <f t="shared" si="64"/>
        <v>3.3333333333333333E-2</v>
      </c>
      <c r="O166" s="508">
        <f t="shared" si="65"/>
        <v>0.4</v>
      </c>
      <c r="P166"/>
      <c r="Q166" s="503">
        <f t="shared" si="66"/>
        <v>0.02</v>
      </c>
      <c r="R166" s="509">
        <v>20</v>
      </c>
      <c r="S166" s="508">
        <f t="shared" si="67"/>
        <v>1.6666666666666667</v>
      </c>
      <c r="T166" s="508">
        <f t="shared" si="68"/>
        <v>3.3333333333333333E-2</v>
      </c>
      <c r="U166" s="508">
        <f t="shared" si="69"/>
        <v>0.4</v>
      </c>
      <c r="V166" s="1362"/>
      <c r="W166" s="690">
        <v>0.02</v>
      </c>
      <c r="X166" s="690">
        <f t="shared" si="70"/>
        <v>0.02</v>
      </c>
      <c r="Y166" s="509">
        <v>20</v>
      </c>
      <c r="Z166" s="508">
        <f t="shared" si="71"/>
        <v>1.6666666666666667</v>
      </c>
      <c r="AA166" s="508">
        <f t="shared" si="56"/>
        <v>3.3333333333333333E-2</v>
      </c>
      <c r="AB166" s="508">
        <f t="shared" si="57"/>
        <v>0.4</v>
      </c>
      <c r="AC166"/>
      <c r="AD166" s="684">
        <v>0.02</v>
      </c>
      <c r="AE166" s="509">
        <v>20</v>
      </c>
      <c r="AF166" s="686">
        <f t="shared" si="77"/>
        <v>25</v>
      </c>
      <c r="AG166" s="508">
        <f t="shared" si="72"/>
        <v>1.6666666666666667</v>
      </c>
      <c r="AH166" s="503">
        <f t="shared" si="73"/>
        <v>2.0833333333333335</v>
      </c>
      <c r="AI166" s="503">
        <f t="shared" si="74"/>
        <v>4.1666666666666671E-2</v>
      </c>
      <c r="AJ166" s="503">
        <f t="shared" si="75"/>
        <v>0.5</v>
      </c>
      <c r="AK166"/>
      <c r="AL166" s="690">
        <f t="shared" si="78"/>
        <v>0.02</v>
      </c>
      <c r="AM166" s="688">
        <v>25</v>
      </c>
      <c r="AN166" s="684">
        <v>2.0833333333333335</v>
      </c>
      <c r="AO166" s="684">
        <f t="shared" si="58"/>
        <v>4.1666666666666671E-2</v>
      </c>
      <c r="AP166" s="684">
        <f t="shared" si="59"/>
        <v>0.5</v>
      </c>
      <c r="AR166" s="725">
        <f t="shared" si="76"/>
        <v>0.02</v>
      </c>
      <c r="AS166" s="688">
        <v>25</v>
      </c>
      <c r="AT166" s="684">
        <v>2.0833333333333335</v>
      </c>
      <c r="AU166" s="684">
        <f t="shared" si="60"/>
        <v>4.1666666666666671E-2</v>
      </c>
      <c r="AV166" s="684">
        <f t="shared" si="61"/>
        <v>0.5</v>
      </c>
    </row>
    <row r="167" spans="1:48" ht="15.75" x14ac:dyDescent="0.25">
      <c r="A167" s="504">
        <v>166</v>
      </c>
      <c r="B167" s="505" t="s">
        <v>487</v>
      </c>
      <c r="C167" s="507" t="s">
        <v>321</v>
      </c>
      <c r="D167" s="507">
        <v>20</v>
      </c>
      <c r="E167" s="508">
        <v>27.288</v>
      </c>
      <c r="F167" s="509">
        <v>20</v>
      </c>
      <c r="G167" s="508">
        <f t="shared" si="79"/>
        <v>1.6666666666666667</v>
      </c>
      <c r="H167" s="508">
        <f t="shared" si="80"/>
        <v>45.480000000000004</v>
      </c>
      <c r="I167" s="508">
        <f t="shared" si="81"/>
        <v>545.76</v>
      </c>
      <c r="J167"/>
      <c r="K167" s="510">
        <f t="shared" si="62"/>
        <v>29.13</v>
      </c>
      <c r="L167" s="509">
        <v>20</v>
      </c>
      <c r="M167" s="508">
        <f t="shared" si="63"/>
        <v>1.6666666666666667</v>
      </c>
      <c r="N167" s="508">
        <f t="shared" si="64"/>
        <v>48.55</v>
      </c>
      <c r="O167" s="508">
        <f t="shared" si="65"/>
        <v>582.6</v>
      </c>
      <c r="P167"/>
      <c r="Q167" s="503">
        <f t="shared" si="66"/>
        <v>32.659999999999997</v>
      </c>
      <c r="R167" s="509">
        <v>20</v>
      </c>
      <c r="S167" s="508">
        <f t="shared" si="67"/>
        <v>1.6666666666666667</v>
      </c>
      <c r="T167" s="508">
        <f t="shared" si="68"/>
        <v>54.43333333333333</v>
      </c>
      <c r="U167" s="508">
        <f t="shared" si="69"/>
        <v>653.19999999999993</v>
      </c>
      <c r="V167" s="1362"/>
      <c r="W167" s="690">
        <v>32.659999999999997</v>
      </c>
      <c r="X167" s="690">
        <f t="shared" si="70"/>
        <v>34.03</v>
      </c>
      <c r="Y167" s="509">
        <v>20</v>
      </c>
      <c r="Z167" s="508">
        <f t="shared" si="71"/>
        <v>1.6666666666666667</v>
      </c>
      <c r="AA167" s="508">
        <f t="shared" si="56"/>
        <v>56.716666666666669</v>
      </c>
      <c r="AB167" s="508">
        <f t="shared" si="57"/>
        <v>680.6</v>
      </c>
      <c r="AC167"/>
      <c r="AD167" s="684">
        <v>32.659999999999997</v>
      </c>
      <c r="AE167" s="509">
        <v>20</v>
      </c>
      <c r="AF167" s="686">
        <f t="shared" si="77"/>
        <v>25</v>
      </c>
      <c r="AG167" s="508">
        <f t="shared" si="72"/>
        <v>1.6666666666666667</v>
      </c>
      <c r="AH167" s="503">
        <f t="shared" si="73"/>
        <v>2.0833333333333335</v>
      </c>
      <c r="AI167" s="503">
        <f t="shared" si="74"/>
        <v>68.041666666666671</v>
      </c>
      <c r="AJ167" s="503">
        <f t="shared" si="75"/>
        <v>816.49999999999989</v>
      </c>
      <c r="AK167"/>
      <c r="AL167" s="690">
        <f t="shared" si="78"/>
        <v>34.03</v>
      </c>
      <c r="AM167" s="688">
        <v>25</v>
      </c>
      <c r="AN167" s="684">
        <v>2.0833333333333335</v>
      </c>
      <c r="AO167" s="684">
        <f t="shared" si="58"/>
        <v>70.895833333333343</v>
      </c>
      <c r="AP167" s="684">
        <f t="shared" si="59"/>
        <v>850.75</v>
      </c>
      <c r="AR167" s="725">
        <f t="shared" si="76"/>
        <v>35.29</v>
      </c>
      <c r="AS167" s="688">
        <v>25</v>
      </c>
      <c r="AT167" s="684">
        <v>2.0833333333333335</v>
      </c>
      <c r="AU167" s="684">
        <f t="shared" si="60"/>
        <v>73.520833333333343</v>
      </c>
      <c r="AV167" s="684">
        <f t="shared" si="61"/>
        <v>882.25</v>
      </c>
    </row>
    <row r="168" spans="1:48" ht="15.75" x14ac:dyDescent="0.25">
      <c r="A168" s="504">
        <v>167</v>
      </c>
      <c r="B168" s="505" t="s">
        <v>488</v>
      </c>
      <c r="C168" s="507" t="s">
        <v>321</v>
      </c>
      <c r="D168" s="507">
        <v>10</v>
      </c>
      <c r="E168" s="508">
        <v>26.656000000000002</v>
      </c>
      <c r="F168" s="509">
        <v>10</v>
      </c>
      <c r="G168" s="508">
        <f t="shared" si="79"/>
        <v>0.83333333333333337</v>
      </c>
      <c r="H168" s="508">
        <f t="shared" si="80"/>
        <v>22.213333333333335</v>
      </c>
      <c r="I168" s="508">
        <f t="shared" si="81"/>
        <v>266.56</v>
      </c>
      <c r="J168"/>
      <c r="K168" s="510">
        <f t="shared" si="62"/>
        <v>28.46</v>
      </c>
      <c r="L168" s="509">
        <v>10</v>
      </c>
      <c r="M168" s="508">
        <f t="shared" si="63"/>
        <v>0.83333333333333337</v>
      </c>
      <c r="N168" s="508">
        <f t="shared" si="64"/>
        <v>23.716666666666669</v>
      </c>
      <c r="O168" s="508">
        <f t="shared" si="65"/>
        <v>284.60000000000002</v>
      </c>
      <c r="P168"/>
      <c r="Q168" s="503">
        <f t="shared" si="66"/>
        <v>31.91</v>
      </c>
      <c r="R168" s="509">
        <v>10</v>
      </c>
      <c r="S168" s="508">
        <f t="shared" si="67"/>
        <v>0.83333333333333337</v>
      </c>
      <c r="T168" s="508">
        <f t="shared" si="68"/>
        <v>26.591666666666669</v>
      </c>
      <c r="U168" s="508">
        <f t="shared" si="69"/>
        <v>319.10000000000002</v>
      </c>
      <c r="V168" s="1362"/>
      <c r="W168" s="690">
        <v>31.91</v>
      </c>
      <c r="X168" s="690">
        <f t="shared" si="70"/>
        <v>33.24</v>
      </c>
      <c r="Y168" s="509">
        <v>10</v>
      </c>
      <c r="Z168" s="508">
        <f t="shared" si="71"/>
        <v>0.83333333333333337</v>
      </c>
      <c r="AA168" s="508">
        <f t="shared" si="56"/>
        <v>27.700000000000003</v>
      </c>
      <c r="AB168" s="508">
        <f t="shared" si="57"/>
        <v>332.40000000000003</v>
      </c>
      <c r="AC168"/>
      <c r="AD168" s="684">
        <v>31.91</v>
      </c>
      <c r="AE168" s="509">
        <v>10</v>
      </c>
      <c r="AF168" s="686">
        <f t="shared" si="77"/>
        <v>12</v>
      </c>
      <c r="AG168" s="508">
        <f t="shared" si="72"/>
        <v>0.83333333333333337</v>
      </c>
      <c r="AH168" s="503">
        <f t="shared" si="73"/>
        <v>1</v>
      </c>
      <c r="AI168" s="503">
        <f t="shared" si="74"/>
        <v>31.91</v>
      </c>
      <c r="AJ168" s="503">
        <f t="shared" si="75"/>
        <v>382.92</v>
      </c>
      <c r="AK168"/>
      <c r="AL168" s="690">
        <f t="shared" si="78"/>
        <v>33.24</v>
      </c>
      <c r="AM168" s="688">
        <v>12</v>
      </c>
      <c r="AN168" s="684">
        <v>1</v>
      </c>
      <c r="AO168" s="684">
        <f t="shared" si="58"/>
        <v>33.24</v>
      </c>
      <c r="AP168" s="684">
        <f t="shared" si="59"/>
        <v>398.88</v>
      </c>
      <c r="AR168" s="725">
        <f t="shared" si="76"/>
        <v>34.47</v>
      </c>
      <c r="AS168" s="688">
        <v>12</v>
      </c>
      <c r="AT168" s="684">
        <v>1</v>
      </c>
      <c r="AU168" s="684">
        <f t="shared" si="60"/>
        <v>34.47</v>
      </c>
      <c r="AV168" s="684">
        <f t="shared" si="61"/>
        <v>413.64</v>
      </c>
    </row>
    <row r="169" spans="1:48" ht="15.75" x14ac:dyDescent="0.25">
      <c r="A169" s="504">
        <v>168</v>
      </c>
      <c r="B169" s="505" t="s">
        <v>489</v>
      </c>
      <c r="C169" s="507" t="s">
        <v>321</v>
      </c>
      <c r="D169" s="507">
        <v>10</v>
      </c>
      <c r="E169" s="508">
        <v>129.64500000000001</v>
      </c>
      <c r="F169" s="509">
        <v>10</v>
      </c>
      <c r="G169" s="508">
        <f t="shared" si="79"/>
        <v>0.83333333333333337</v>
      </c>
      <c r="H169" s="508">
        <f t="shared" si="80"/>
        <v>108.03750000000001</v>
      </c>
      <c r="I169" s="508">
        <f t="shared" si="81"/>
        <v>1296.45</v>
      </c>
      <c r="J169"/>
      <c r="K169" s="510">
        <f t="shared" si="62"/>
        <v>138.41</v>
      </c>
      <c r="L169" s="509">
        <v>10</v>
      </c>
      <c r="M169" s="508">
        <f t="shared" si="63"/>
        <v>0.83333333333333337</v>
      </c>
      <c r="N169" s="508">
        <f t="shared" si="64"/>
        <v>115.34166666666667</v>
      </c>
      <c r="O169" s="508">
        <f t="shared" si="65"/>
        <v>1384.1</v>
      </c>
      <c r="P169"/>
      <c r="Q169" s="503">
        <f t="shared" si="66"/>
        <v>155.19999999999999</v>
      </c>
      <c r="R169" s="509">
        <v>10</v>
      </c>
      <c r="S169" s="508">
        <f t="shared" si="67"/>
        <v>0.83333333333333337</v>
      </c>
      <c r="T169" s="508">
        <f t="shared" si="68"/>
        <v>129.33333333333334</v>
      </c>
      <c r="U169" s="508">
        <f t="shared" si="69"/>
        <v>1552</v>
      </c>
      <c r="V169" s="1362"/>
      <c r="W169" s="690">
        <v>155.19999999999999</v>
      </c>
      <c r="X169" s="690">
        <f t="shared" si="70"/>
        <v>161.69</v>
      </c>
      <c r="Y169" s="509">
        <v>10</v>
      </c>
      <c r="Z169" s="508">
        <f t="shared" si="71"/>
        <v>0.83333333333333337</v>
      </c>
      <c r="AA169" s="508">
        <f t="shared" si="56"/>
        <v>134.74166666666667</v>
      </c>
      <c r="AB169" s="508">
        <f t="shared" si="57"/>
        <v>1616.9</v>
      </c>
      <c r="AC169"/>
      <c r="AD169" s="684">
        <v>155.19999999999999</v>
      </c>
      <c r="AE169" s="509">
        <v>10</v>
      </c>
      <c r="AF169" s="686">
        <f t="shared" si="77"/>
        <v>12</v>
      </c>
      <c r="AG169" s="508">
        <f t="shared" si="72"/>
        <v>0.83333333333333337</v>
      </c>
      <c r="AH169" s="503">
        <f t="shared" si="73"/>
        <v>1</v>
      </c>
      <c r="AI169" s="503">
        <f t="shared" si="74"/>
        <v>155.19999999999999</v>
      </c>
      <c r="AJ169" s="503">
        <f t="shared" si="75"/>
        <v>1862.3999999999999</v>
      </c>
      <c r="AK169"/>
      <c r="AL169" s="690">
        <f t="shared" si="78"/>
        <v>161.69</v>
      </c>
      <c r="AM169" s="688">
        <v>12</v>
      </c>
      <c r="AN169" s="684">
        <v>1</v>
      </c>
      <c r="AO169" s="684">
        <f t="shared" si="58"/>
        <v>161.69</v>
      </c>
      <c r="AP169" s="684">
        <f t="shared" si="59"/>
        <v>1940.28</v>
      </c>
      <c r="AR169" s="725">
        <f t="shared" si="76"/>
        <v>167.66</v>
      </c>
      <c r="AS169" s="688">
        <v>12</v>
      </c>
      <c r="AT169" s="684">
        <v>1</v>
      </c>
      <c r="AU169" s="684">
        <f t="shared" si="60"/>
        <v>167.66</v>
      </c>
      <c r="AV169" s="684">
        <f t="shared" si="61"/>
        <v>2011.92</v>
      </c>
    </row>
    <row r="170" spans="1:48" ht="15.75" x14ac:dyDescent="0.25">
      <c r="A170" s="504">
        <v>169</v>
      </c>
      <c r="B170" s="505" t="s">
        <v>490</v>
      </c>
      <c r="C170" s="507" t="s">
        <v>321</v>
      </c>
      <c r="D170" s="507">
        <v>30</v>
      </c>
      <c r="E170" s="508">
        <v>6.5519999999999996</v>
      </c>
      <c r="F170" s="509">
        <v>30</v>
      </c>
      <c r="G170" s="508">
        <f t="shared" si="79"/>
        <v>2.5</v>
      </c>
      <c r="H170" s="508">
        <f t="shared" si="80"/>
        <v>16.38</v>
      </c>
      <c r="I170" s="508">
        <f t="shared" si="81"/>
        <v>196.56</v>
      </c>
      <c r="J170"/>
      <c r="K170" s="510">
        <f t="shared" si="62"/>
        <v>6.99</v>
      </c>
      <c r="L170" s="509">
        <v>30</v>
      </c>
      <c r="M170" s="508">
        <f t="shared" si="63"/>
        <v>2.5</v>
      </c>
      <c r="N170" s="508">
        <f t="shared" si="64"/>
        <v>17.475000000000001</v>
      </c>
      <c r="O170" s="508">
        <f t="shared" si="65"/>
        <v>209.70000000000002</v>
      </c>
      <c r="P170"/>
      <c r="Q170" s="503">
        <f t="shared" si="66"/>
        <v>7.84</v>
      </c>
      <c r="R170" s="509">
        <v>30</v>
      </c>
      <c r="S170" s="508">
        <f t="shared" si="67"/>
        <v>2.5</v>
      </c>
      <c r="T170" s="508">
        <f t="shared" si="68"/>
        <v>19.600000000000001</v>
      </c>
      <c r="U170" s="508">
        <f t="shared" si="69"/>
        <v>235.2</v>
      </c>
      <c r="V170" s="1362"/>
      <c r="W170" s="690">
        <v>7.84</v>
      </c>
      <c r="X170" s="690">
        <f t="shared" si="70"/>
        <v>8.17</v>
      </c>
      <c r="Y170" s="509">
        <v>30</v>
      </c>
      <c r="Z170" s="508">
        <f t="shared" si="71"/>
        <v>2.5</v>
      </c>
      <c r="AA170" s="508">
        <f t="shared" si="56"/>
        <v>20.425000000000001</v>
      </c>
      <c r="AB170" s="508">
        <f t="shared" si="57"/>
        <v>245.1</v>
      </c>
      <c r="AC170"/>
      <c r="AD170" s="684">
        <v>7.84</v>
      </c>
      <c r="AE170" s="509">
        <v>30</v>
      </c>
      <c r="AF170" s="686">
        <f t="shared" si="77"/>
        <v>37</v>
      </c>
      <c r="AG170" s="508">
        <f t="shared" si="72"/>
        <v>2.5</v>
      </c>
      <c r="AH170" s="503">
        <f t="shared" si="73"/>
        <v>3.0833333333333335</v>
      </c>
      <c r="AI170" s="503">
        <f t="shared" si="74"/>
        <v>24.173333333333336</v>
      </c>
      <c r="AJ170" s="503">
        <f t="shared" si="75"/>
        <v>290.08</v>
      </c>
      <c r="AK170"/>
      <c r="AL170" s="690">
        <f t="shared" si="78"/>
        <v>8.17</v>
      </c>
      <c r="AM170" s="688">
        <v>37</v>
      </c>
      <c r="AN170" s="684">
        <v>3.0833333333333335</v>
      </c>
      <c r="AO170" s="684">
        <f t="shared" si="58"/>
        <v>25.190833333333334</v>
      </c>
      <c r="AP170" s="684">
        <f t="shared" si="59"/>
        <v>302.29000000000002</v>
      </c>
      <c r="AR170" s="725">
        <f t="shared" si="76"/>
        <v>8.4700000000000006</v>
      </c>
      <c r="AS170" s="688">
        <v>37</v>
      </c>
      <c r="AT170" s="684">
        <v>3.0833333333333335</v>
      </c>
      <c r="AU170" s="684">
        <f t="shared" si="60"/>
        <v>26.115833333333338</v>
      </c>
      <c r="AV170" s="684">
        <f t="shared" si="61"/>
        <v>313.39000000000004</v>
      </c>
    </row>
    <row r="171" spans="1:48" ht="15.75" x14ac:dyDescent="0.25">
      <c r="A171" s="504">
        <v>170</v>
      </c>
      <c r="B171" s="505" t="s">
        <v>491</v>
      </c>
      <c r="C171" s="507" t="s">
        <v>321</v>
      </c>
      <c r="D171" s="507">
        <v>20</v>
      </c>
      <c r="E171" s="508">
        <v>6.7200000000000006</v>
      </c>
      <c r="F171" s="509">
        <v>20</v>
      </c>
      <c r="G171" s="508">
        <f t="shared" si="79"/>
        <v>1.6666666666666667</v>
      </c>
      <c r="H171" s="508">
        <f t="shared" si="80"/>
        <v>11.200000000000001</v>
      </c>
      <c r="I171" s="508">
        <f t="shared" si="81"/>
        <v>134.4</v>
      </c>
      <c r="J171"/>
      <c r="K171" s="510">
        <f t="shared" si="62"/>
        <v>7.17</v>
      </c>
      <c r="L171" s="509">
        <v>20</v>
      </c>
      <c r="M171" s="508">
        <f t="shared" si="63"/>
        <v>1.6666666666666667</v>
      </c>
      <c r="N171" s="508">
        <f t="shared" si="64"/>
        <v>11.950000000000001</v>
      </c>
      <c r="O171" s="508">
        <f t="shared" si="65"/>
        <v>143.4</v>
      </c>
      <c r="P171"/>
      <c r="Q171" s="503">
        <f t="shared" si="66"/>
        <v>8.0399999999999991</v>
      </c>
      <c r="R171" s="509">
        <v>20</v>
      </c>
      <c r="S171" s="508">
        <f t="shared" si="67"/>
        <v>1.6666666666666667</v>
      </c>
      <c r="T171" s="508">
        <f t="shared" si="68"/>
        <v>13.399999999999999</v>
      </c>
      <c r="U171" s="508">
        <f t="shared" si="69"/>
        <v>160.79999999999998</v>
      </c>
      <c r="V171" s="1362"/>
      <c r="W171" s="690">
        <v>8.0399999999999991</v>
      </c>
      <c r="X171" s="690">
        <f t="shared" si="70"/>
        <v>8.3800000000000008</v>
      </c>
      <c r="Y171" s="509">
        <v>20</v>
      </c>
      <c r="Z171" s="508">
        <f t="shared" si="71"/>
        <v>1.6666666666666667</v>
      </c>
      <c r="AA171" s="508">
        <f t="shared" si="56"/>
        <v>13.966666666666669</v>
      </c>
      <c r="AB171" s="508">
        <f t="shared" si="57"/>
        <v>167.60000000000002</v>
      </c>
      <c r="AC171"/>
      <c r="AD171" s="684">
        <v>8.0399999999999991</v>
      </c>
      <c r="AE171" s="509">
        <v>20</v>
      </c>
      <c r="AF171" s="686">
        <f t="shared" si="77"/>
        <v>25</v>
      </c>
      <c r="AG171" s="508">
        <f t="shared" si="72"/>
        <v>1.6666666666666667</v>
      </c>
      <c r="AH171" s="503">
        <f t="shared" si="73"/>
        <v>2.0833333333333335</v>
      </c>
      <c r="AI171" s="503">
        <f t="shared" si="74"/>
        <v>16.75</v>
      </c>
      <c r="AJ171" s="503">
        <f t="shared" si="75"/>
        <v>200.99999999999997</v>
      </c>
      <c r="AK171"/>
      <c r="AL171" s="690">
        <f t="shared" si="78"/>
        <v>8.3800000000000008</v>
      </c>
      <c r="AM171" s="688">
        <v>25</v>
      </c>
      <c r="AN171" s="684">
        <v>2.0833333333333335</v>
      </c>
      <c r="AO171" s="684">
        <f t="shared" si="58"/>
        <v>17.458333333333336</v>
      </c>
      <c r="AP171" s="684">
        <f t="shared" si="59"/>
        <v>209.50000000000003</v>
      </c>
      <c r="AR171" s="725">
        <f t="shared" si="76"/>
        <v>8.69</v>
      </c>
      <c r="AS171" s="688">
        <v>25</v>
      </c>
      <c r="AT171" s="684">
        <v>2.0833333333333335</v>
      </c>
      <c r="AU171" s="684">
        <f t="shared" si="60"/>
        <v>18.104166666666668</v>
      </c>
      <c r="AV171" s="684">
        <f t="shared" si="61"/>
        <v>217.25</v>
      </c>
    </row>
    <row r="172" spans="1:48" ht="15.75" x14ac:dyDescent="0.25">
      <c r="A172" s="504">
        <v>171</v>
      </c>
      <c r="B172" s="505" t="s">
        <v>492</v>
      </c>
      <c r="C172" s="507" t="s">
        <v>321</v>
      </c>
      <c r="D172" s="507">
        <v>10</v>
      </c>
      <c r="E172" s="508">
        <v>52.024999999999999</v>
      </c>
      <c r="F172" s="509">
        <v>10</v>
      </c>
      <c r="G172" s="508">
        <f t="shared" si="79"/>
        <v>0.83333333333333337</v>
      </c>
      <c r="H172" s="508">
        <f t="shared" si="80"/>
        <v>43.354166666666664</v>
      </c>
      <c r="I172" s="508">
        <f t="shared" si="81"/>
        <v>520.25</v>
      </c>
      <c r="J172"/>
      <c r="K172" s="510">
        <f t="shared" si="62"/>
        <v>55.54</v>
      </c>
      <c r="L172" s="509">
        <v>10</v>
      </c>
      <c r="M172" s="508">
        <f t="shared" si="63"/>
        <v>0.83333333333333337</v>
      </c>
      <c r="N172" s="508">
        <f t="shared" si="64"/>
        <v>46.283333333333331</v>
      </c>
      <c r="O172" s="508">
        <f t="shared" si="65"/>
        <v>555.4</v>
      </c>
      <c r="P172"/>
      <c r="Q172" s="503">
        <f t="shared" si="66"/>
        <v>62.28</v>
      </c>
      <c r="R172" s="509">
        <v>10</v>
      </c>
      <c r="S172" s="508">
        <f t="shared" si="67"/>
        <v>0.83333333333333337</v>
      </c>
      <c r="T172" s="508">
        <f t="shared" si="68"/>
        <v>51.900000000000006</v>
      </c>
      <c r="U172" s="508">
        <f t="shared" si="69"/>
        <v>622.79999999999995</v>
      </c>
      <c r="V172" s="1362"/>
      <c r="W172" s="690">
        <v>62.28</v>
      </c>
      <c r="X172" s="690">
        <f t="shared" si="70"/>
        <v>64.88</v>
      </c>
      <c r="Y172" s="509">
        <v>10</v>
      </c>
      <c r="Z172" s="508">
        <f t="shared" si="71"/>
        <v>0.83333333333333337</v>
      </c>
      <c r="AA172" s="508">
        <f t="shared" si="56"/>
        <v>54.066666666666663</v>
      </c>
      <c r="AB172" s="508">
        <f t="shared" si="57"/>
        <v>648.79999999999995</v>
      </c>
      <c r="AC172"/>
      <c r="AD172" s="684">
        <v>62.28</v>
      </c>
      <c r="AE172" s="509">
        <v>10</v>
      </c>
      <c r="AF172" s="686">
        <f t="shared" si="77"/>
        <v>12</v>
      </c>
      <c r="AG172" s="508">
        <f t="shared" si="72"/>
        <v>0.83333333333333337</v>
      </c>
      <c r="AH172" s="503">
        <f t="shared" si="73"/>
        <v>1</v>
      </c>
      <c r="AI172" s="503">
        <f t="shared" si="74"/>
        <v>62.28</v>
      </c>
      <c r="AJ172" s="503">
        <f t="shared" si="75"/>
        <v>747.36</v>
      </c>
      <c r="AK172"/>
      <c r="AL172" s="690">
        <f t="shared" si="78"/>
        <v>64.88</v>
      </c>
      <c r="AM172" s="688">
        <v>12</v>
      </c>
      <c r="AN172" s="684">
        <v>1</v>
      </c>
      <c r="AO172" s="684">
        <f t="shared" si="58"/>
        <v>64.88</v>
      </c>
      <c r="AP172" s="684">
        <f t="shared" si="59"/>
        <v>778.56</v>
      </c>
      <c r="AR172" s="725">
        <f t="shared" si="76"/>
        <v>67.27</v>
      </c>
      <c r="AS172" s="688">
        <v>12</v>
      </c>
      <c r="AT172" s="684">
        <v>1</v>
      </c>
      <c r="AU172" s="684">
        <f t="shared" si="60"/>
        <v>67.27</v>
      </c>
      <c r="AV172" s="684">
        <f t="shared" si="61"/>
        <v>807.24</v>
      </c>
    </row>
    <row r="173" spans="1:48" ht="15.75" x14ac:dyDescent="0.25">
      <c r="A173" s="504">
        <v>172</v>
      </c>
      <c r="B173" s="505" t="s">
        <v>493</v>
      </c>
      <c r="C173" s="507" t="s">
        <v>321</v>
      </c>
      <c r="D173" s="507">
        <v>10</v>
      </c>
      <c r="E173" s="508">
        <v>51.655000000000001</v>
      </c>
      <c r="F173" s="509">
        <v>10</v>
      </c>
      <c r="G173" s="508">
        <f t="shared" si="79"/>
        <v>0.83333333333333337</v>
      </c>
      <c r="H173" s="508">
        <f t="shared" si="80"/>
        <v>43.045833333333334</v>
      </c>
      <c r="I173" s="508">
        <f t="shared" si="81"/>
        <v>516.54999999999995</v>
      </c>
      <c r="J173"/>
      <c r="K173" s="510">
        <f t="shared" si="62"/>
        <v>55.15</v>
      </c>
      <c r="L173" s="509">
        <v>10</v>
      </c>
      <c r="M173" s="508">
        <f t="shared" si="63"/>
        <v>0.83333333333333337</v>
      </c>
      <c r="N173" s="508">
        <f t="shared" si="64"/>
        <v>45.958333333333336</v>
      </c>
      <c r="O173" s="508">
        <f t="shared" si="65"/>
        <v>551.5</v>
      </c>
      <c r="P173"/>
      <c r="Q173" s="503">
        <f t="shared" si="66"/>
        <v>61.84</v>
      </c>
      <c r="R173" s="509">
        <v>10</v>
      </c>
      <c r="S173" s="508">
        <f t="shared" si="67"/>
        <v>0.83333333333333337</v>
      </c>
      <c r="T173" s="508">
        <f t="shared" si="68"/>
        <v>51.533333333333339</v>
      </c>
      <c r="U173" s="508">
        <f t="shared" si="69"/>
        <v>618.40000000000009</v>
      </c>
      <c r="V173" s="1362"/>
      <c r="W173" s="690">
        <v>61.84</v>
      </c>
      <c r="X173" s="690">
        <f t="shared" si="70"/>
        <v>64.42</v>
      </c>
      <c r="Y173" s="509">
        <v>10</v>
      </c>
      <c r="Z173" s="508">
        <f t="shared" si="71"/>
        <v>0.83333333333333337</v>
      </c>
      <c r="AA173" s="508">
        <f t="shared" si="56"/>
        <v>53.683333333333337</v>
      </c>
      <c r="AB173" s="508">
        <f t="shared" si="57"/>
        <v>644.20000000000005</v>
      </c>
      <c r="AC173"/>
      <c r="AD173" s="684">
        <v>61.84</v>
      </c>
      <c r="AE173" s="509">
        <v>10</v>
      </c>
      <c r="AF173" s="686">
        <f t="shared" si="77"/>
        <v>12</v>
      </c>
      <c r="AG173" s="508">
        <f t="shared" si="72"/>
        <v>0.83333333333333337</v>
      </c>
      <c r="AH173" s="503">
        <f t="shared" si="73"/>
        <v>1</v>
      </c>
      <c r="AI173" s="503">
        <f t="shared" si="74"/>
        <v>61.84</v>
      </c>
      <c r="AJ173" s="503">
        <f t="shared" si="75"/>
        <v>742.08</v>
      </c>
      <c r="AK173"/>
      <c r="AL173" s="690">
        <f t="shared" si="78"/>
        <v>64.42</v>
      </c>
      <c r="AM173" s="688">
        <v>12</v>
      </c>
      <c r="AN173" s="684">
        <v>1</v>
      </c>
      <c r="AO173" s="684">
        <f t="shared" si="58"/>
        <v>64.42</v>
      </c>
      <c r="AP173" s="684">
        <f t="shared" si="59"/>
        <v>773.04</v>
      </c>
      <c r="AR173" s="725">
        <f t="shared" si="76"/>
        <v>66.8</v>
      </c>
      <c r="AS173" s="688">
        <v>12</v>
      </c>
      <c r="AT173" s="684">
        <v>1</v>
      </c>
      <c r="AU173" s="684">
        <f t="shared" si="60"/>
        <v>66.8</v>
      </c>
      <c r="AV173" s="684">
        <f t="shared" si="61"/>
        <v>801.59999999999991</v>
      </c>
    </row>
    <row r="174" spans="1:48" ht="15.75" x14ac:dyDescent="0.25">
      <c r="A174" s="504">
        <v>173</v>
      </c>
      <c r="B174" s="505" t="s">
        <v>494</v>
      </c>
      <c r="C174" s="507" t="s">
        <v>321</v>
      </c>
      <c r="D174" s="507">
        <v>20</v>
      </c>
      <c r="E174" s="508">
        <v>5.4160000000000004</v>
      </c>
      <c r="F174" s="509">
        <v>20</v>
      </c>
      <c r="G174" s="508">
        <f t="shared" si="79"/>
        <v>1.6666666666666667</v>
      </c>
      <c r="H174" s="508">
        <f t="shared" si="80"/>
        <v>9.0266666666666673</v>
      </c>
      <c r="I174" s="508">
        <f t="shared" si="81"/>
        <v>108.32000000000001</v>
      </c>
      <c r="J174"/>
      <c r="K174" s="510">
        <f t="shared" si="62"/>
        <v>5.78</v>
      </c>
      <c r="L174" s="509">
        <v>20</v>
      </c>
      <c r="M174" s="508">
        <f t="shared" si="63"/>
        <v>1.6666666666666667</v>
      </c>
      <c r="N174" s="508">
        <f t="shared" si="64"/>
        <v>9.6333333333333346</v>
      </c>
      <c r="O174" s="508">
        <f t="shared" si="65"/>
        <v>115.60000000000001</v>
      </c>
      <c r="P174"/>
      <c r="Q174" s="503">
        <f t="shared" si="66"/>
        <v>6.48</v>
      </c>
      <c r="R174" s="509">
        <v>20</v>
      </c>
      <c r="S174" s="508">
        <f t="shared" si="67"/>
        <v>1.6666666666666667</v>
      </c>
      <c r="T174" s="508">
        <f t="shared" si="68"/>
        <v>10.8</v>
      </c>
      <c r="U174" s="508">
        <f t="shared" si="69"/>
        <v>129.60000000000002</v>
      </c>
      <c r="V174" s="1362"/>
      <c r="W174" s="690">
        <v>6.48</v>
      </c>
      <c r="X174" s="690">
        <f t="shared" si="70"/>
        <v>6.75</v>
      </c>
      <c r="Y174" s="509">
        <v>20</v>
      </c>
      <c r="Z174" s="508">
        <f t="shared" si="71"/>
        <v>1.6666666666666667</v>
      </c>
      <c r="AA174" s="508">
        <f t="shared" si="56"/>
        <v>11.25</v>
      </c>
      <c r="AB174" s="508">
        <f t="shared" si="57"/>
        <v>135</v>
      </c>
      <c r="AC174"/>
      <c r="AD174" s="684">
        <v>6.48</v>
      </c>
      <c r="AE174" s="509">
        <v>20</v>
      </c>
      <c r="AF174" s="686">
        <f t="shared" si="77"/>
        <v>25</v>
      </c>
      <c r="AG174" s="508">
        <f t="shared" si="72"/>
        <v>1.6666666666666667</v>
      </c>
      <c r="AH174" s="503">
        <f t="shared" si="73"/>
        <v>2.0833333333333335</v>
      </c>
      <c r="AI174" s="503">
        <f t="shared" si="74"/>
        <v>13.500000000000002</v>
      </c>
      <c r="AJ174" s="503">
        <f t="shared" si="75"/>
        <v>162</v>
      </c>
      <c r="AK174"/>
      <c r="AL174" s="690">
        <f t="shared" si="78"/>
        <v>6.75</v>
      </c>
      <c r="AM174" s="688">
        <v>25</v>
      </c>
      <c r="AN174" s="684">
        <v>2.0833333333333335</v>
      </c>
      <c r="AO174" s="684">
        <f t="shared" si="58"/>
        <v>14.062500000000002</v>
      </c>
      <c r="AP174" s="684">
        <f t="shared" si="59"/>
        <v>168.75</v>
      </c>
      <c r="AR174" s="725">
        <f t="shared" si="76"/>
        <v>7</v>
      </c>
      <c r="AS174" s="688">
        <v>25</v>
      </c>
      <c r="AT174" s="684">
        <v>2.0833333333333335</v>
      </c>
      <c r="AU174" s="684">
        <f t="shared" si="60"/>
        <v>14.583333333333334</v>
      </c>
      <c r="AV174" s="684">
        <f t="shared" si="61"/>
        <v>175</v>
      </c>
    </row>
    <row r="175" spans="1:48" ht="15.75" x14ac:dyDescent="0.25">
      <c r="A175" s="504">
        <v>174</v>
      </c>
      <c r="B175" s="505" t="s">
        <v>495</v>
      </c>
      <c r="C175" s="507" t="s">
        <v>321</v>
      </c>
      <c r="D175" s="507">
        <v>10</v>
      </c>
      <c r="E175" s="508">
        <v>27.28</v>
      </c>
      <c r="F175" s="509">
        <v>10</v>
      </c>
      <c r="G175" s="508">
        <f t="shared" si="79"/>
        <v>0.83333333333333337</v>
      </c>
      <c r="H175" s="508">
        <f t="shared" si="80"/>
        <v>22.733333333333334</v>
      </c>
      <c r="I175" s="508">
        <f t="shared" si="81"/>
        <v>272.8</v>
      </c>
      <c r="J175"/>
      <c r="K175" s="510">
        <f t="shared" si="62"/>
        <v>29.12</v>
      </c>
      <c r="L175" s="509">
        <v>10</v>
      </c>
      <c r="M175" s="508">
        <f t="shared" si="63"/>
        <v>0.83333333333333337</v>
      </c>
      <c r="N175" s="508">
        <f t="shared" si="64"/>
        <v>24.266666666666669</v>
      </c>
      <c r="O175" s="508">
        <f t="shared" si="65"/>
        <v>291.2</v>
      </c>
      <c r="P175"/>
      <c r="Q175" s="503">
        <f t="shared" si="66"/>
        <v>32.65</v>
      </c>
      <c r="R175" s="509">
        <v>10</v>
      </c>
      <c r="S175" s="508">
        <f t="shared" si="67"/>
        <v>0.83333333333333337</v>
      </c>
      <c r="T175" s="508">
        <f t="shared" si="68"/>
        <v>27.208333333333332</v>
      </c>
      <c r="U175" s="508">
        <f t="shared" si="69"/>
        <v>326.5</v>
      </c>
      <c r="V175" s="1362"/>
      <c r="W175" s="690">
        <v>32.65</v>
      </c>
      <c r="X175" s="690">
        <f t="shared" si="70"/>
        <v>34.01</v>
      </c>
      <c r="Y175" s="509">
        <v>10</v>
      </c>
      <c r="Z175" s="508">
        <f t="shared" si="71"/>
        <v>0.83333333333333337</v>
      </c>
      <c r="AA175" s="508">
        <f t="shared" si="56"/>
        <v>28.341666666666665</v>
      </c>
      <c r="AB175" s="508">
        <f t="shared" si="57"/>
        <v>340.09999999999997</v>
      </c>
      <c r="AC175"/>
      <c r="AD175" s="684">
        <v>32.65</v>
      </c>
      <c r="AE175" s="509">
        <v>10</v>
      </c>
      <c r="AF175" s="686">
        <f t="shared" si="77"/>
        <v>12</v>
      </c>
      <c r="AG175" s="508">
        <f t="shared" si="72"/>
        <v>0.83333333333333337</v>
      </c>
      <c r="AH175" s="503">
        <f t="shared" si="73"/>
        <v>1</v>
      </c>
      <c r="AI175" s="503">
        <f t="shared" si="74"/>
        <v>32.65</v>
      </c>
      <c r="AJ175" s="503">
        <f t="shared" si="75"/>
        <v>391.79999999999995</v>
      </c>
      <c r="AK175"/>
      <c r="AL175" s="690">
        <f t="shared" si="78"/>
        <v>34.01</v>
      </c>
      <c r="AM175" s="688">
        <v>12</v>
      </c>
      <c r="AN175" s="684">
        <v>1</v>
      </c>
      <c r="AO175" s="684">
        <f t="shared" si="58"/>
        <v>34.01</v>
      </c>
      <c r="AP175" s="684">
        <f t="shared" si="59"/>
        <v>408.12</v>
      </c>
      <c r="AR175" s="725">
        <f t="shared" si="76"/>
        <v>35.26</v>
      </c>
      <c r="AS175" s="688">
        <v>12</v>
      </c>
      <c r="AT175" s="684">
        <v>1</v>
      </c>
      <c r="AU175" s="684">
        <f t="shared" si="60"/>
        <v>35.26</v>
      </c>
      <c r="AV175" s="684">
        <f t="shared" si="61"/>
        <v>423.12</v>
      </c>
    </row>
    <row r="176" spans="1:48" ht="15.75" x14ac:dyDescent="0.25">
      <c r="A176" s="504">
        <v>175</v>
      </c>
      <c r="B176" s="505" t="s">
        <v>496</v>
      </c>
      <c r="C176" s="507" t="s">
        <v>321</v>
      </c>
      <c r="D176" s="507">
        <v>10</v>
      </c>
      <c r="E176" s="508">
        <v>27.064</v>
      </c>
      <c r="F176" s="509">
        <v>10</v>
      </c>
      <c r="G176" s="508">
        <f t="shared" si="79"/>
        <v>0.83333333333333337</v>
      </c>
      <c r="H176" s="508">
        <f t="shared" si="80"/>
        <v>22.553333333333335</v>
      </c>
      <c r="I176" s="508">
        <f t="shared" si="81"/>
        <v>270.64</v>
      </c>
      <c r="J176"/>
      <c r="K176" s="510">
        <f t="shared" si="62"/>
        <v>28.89</v>
      </c>
      <c r="L176" s="509">
        <v>10</v>
      </c>
      <c r="M176" s="508">
        <f t="shared" si="63"/>
        <v>0.83333333333333337</v>
      </c>
      <c r="N176" s="508">
        <f t="shared" si="64"/>
        <v>24.075000000000003</v>
      </c>
      <c r="O176" s="508">
        <f t="shared" si="65"/>
        <v>288.89999999999998</v>
      </c>
      <c r="P176"/>
      <c r="Q176" s="503">
        <f t="shared" si="66"/>
        <v>32.39</v>
      </c>
      <c r="R176" s="509">
        <v>10</v>
      </c>
      <c r="S176" s="508">
        <f t="shared" si="67"/>
        <v>0.83333333333333337</v>
      </c>
      <c r="T176" s="508">
        <f t="shared" si="68"/>
        <v>26.991666666666667</v>
      </c>
      <c r="U176" s="508">
        <f t="shared" si="69"/>
        <v>323.89999999999998</v>
      </c>
      <c r="V176" s="1362"/>
      <c r="W176" s="690">
        <v>32.39</v>
      </c>
      <c r="X176" s="690">
        <f t="shared" si="70"/>
        <v>33.74</v>
      </c>
      <c r="Y176" s="509">
        <v>10</v>
      </c>
      <c r="Z176" s="508">
        <f t="shared" si="71"/>
        <v>0.83333333333333337</v>
      </c>
      <c r="AA176" s="508">
        <f t="shared" si="56"/>
        <v>28.116666666666671</v>
      </c>
      <c r="AB176" s="508">
        <f t="shared" si="57"/>
        <v>337.40000000000003</v>
      </c>
      <c r="AC176"/>
      <c r="AD176" s="684">
        <v>32.39</v>
      </c>
      <c r="AE176" s="509">
        <v>10</v>
      </c>
      <c r="AF176" s="686">
        <f t="shared" si="77"/>
        <v>12</v>
      </c>
      <c r="AG176" s="508">
        <f t="shared" si="72"/>
        <v>0.83333333333333337</v>
      </c>
      <c r="AH176" s="503">
        <f t="shared" si="73"/>
        <v>1</v>
      </c>
      <c r="AI176" s="503">
        <f t="shared" si="74"/>
        <v>32.39</v>
      </c>
      <c r="AJ176" s="503">
        <f t="shared" si="75"/>
        <v>388.68</v>
      </c>
      <c r="AK176"/>
      <c r="AL176" s="690">
        <f t="shared" si="78"/>
        <v>33.74</v>
      </c>
      <c r="AM176" s="688">
        <v>12</v>
      </c>
      <c r="AN176" s="684">
        <v>1</v>
      </c>
      <c r="AO176" s="684">
        <f t="shared" si="58"/>
        <v>33.74</v>
      </c>
      <c r="AP176" s="684">
        <f t="shared" si="59"/>
        <v>404.88</v>
      </c>
      <c r="AR176" s="725">
        <f t="shared" si="76"/>
        <v>34.99</v>
      </c>
      <c r="AS176" s="688">
        <v>12</v>
      </c>
      <c r="AT176" s="684">
        <v>1</v>
      </c>
      <c r="AU176" s="684">
        <f t="shared" si="60"/>
        <v>34.99</v>
      </c>
      <c r="AV176" s="684">
        <f t="shared" si="61"/>
        <v>419.88</v>
      </c>
    </row>
    <row r="177" spans="1:48" ht="15.75" x14ac:dyDescent="0.25">
      <c r="A177" s="504">
        <v>176</v>
      </c>
      <c r="B177" s="505" t="s">
        <v>497</v>
      </c>
      <c r="C177" s="507" t="s">
        <v>321</v>
      </c>
      <c r="D177" s="507">
        <v>100</v>
      </c>
      <c r="E177" s="508">
        <v>5.1680000000000001</v>
      </c>
      <c r="F177" s="509">
        <v>100</v>
      </c>
      <c r="G177" s="508">
        <f t="shared" si="79"/>
        <v>8.3333333333333339</v>
      </c>
      <c r="H177" s="508">
        <f t="shared" si="80"/>
        <v>43.06666666666667</v>
      </c>
      <c r="I177" s="508">
        <f t="shared" si="81"/>
        <v>516.80000000000007</v>
      </c>
      <c r="J177"/>
      <c r="K177" s="510">
        <f t="shared" si="62"/>
        <v>5.52</v>
      </c>
      <c r="L177" s="509">
        <v>100</v>
      </c>
      <c r="M177" s="508">
        <f t="shared" si="63"/>
        <v>8.3333333333333339</v>
      </c>
      <c r="N177" s="508">
        <f t="shared" si="64"/>
        <v>46</v>
      </c>
      <c r="O177" s="508">
        <f t="shared" si="65"/>
        <v>552</v>
      </c>
      <c r="P177"/>
      <c r="Q177" s="503">
        <f t="shared" si="66"/>
        <v>6.19</v>
      </c>
      <c r="R177" s="509">
        <v>100</v>
      </c>
      <c r="S177" s="508">
        <f t="shared" si="67"/>
        <v>8.3333333333333339</v>
      </c>
      <c r="T177" s="508">
        <f t="shared" si="68"/>
        <v>51.583333333333343</v>
      </c>
      <c r="U177" s="508">
        <f t="shared" si="69"/>
        <v>619</v>
      </c>
      <c r="V177" s="1362"/>
      <c r="W177" s="690">
        <v>6.19</v>
      </c>
      <c r="X177" s="690">
        <f t="shared" si="70"/>
        <v>6.45</v>
      </c>
      <c r="Y177" s="509">
        <v>100</v>
      </c>
      <c r="Z177" s="508">
        <f t="shared" si="71"/>
        <v>8.3333333333333339</v>
      </c>
      <c r="AA177" s="508">
        <f t="shared" si="56"/>
        <v>53.750000000000007</v>
      </c>
      <c r="AB177" s="508">
        <f t="shared" si="57"/>
        <v>645</v>
      </c>
      <c r="AC177"/>
      <c r="AD177" s="684">
        <v>6.19</v>
      </c>
      <c r="AE177" s="509">
        <v>100</v>
      </c>
      <c r="AF177" s="686">
        <f t="shared" si="77"/>
        <v>125</v>
      </c>
      <c r="AG177" s="508">
        <f t="shared" si="72"/>
        <v>8.3333333333333339</v>
      </c>
      <c r="AH177" s="503">
        <f t="shared" si="73"/>
        <v>10.416666666666666</v>
      </c>
      <c r="AI177" s="503">
        <f t="shared" si="74"/>
        <v>64.479166666666671</v>
      </c>
      <c r="AJ177" s="503">
        <f t="shared" si="75"/>
        <v>773.75</v>
      </c>
      <c r="AK177"/>
      <c r="AL177" s="690">
        <f t="shared" si="78"/>
        <v>6.45</v>
      </c>
      <c r="AM177" s="688">
        <v>125</v>
      </c>
      <c r="AN177" s="684">
        <v>10.416666666666666</v>
      </c>
      <c r="AO177" s="684">
        <f t="shared" si="58"/>
        <v>67.1875</v>
      </c>
      <c r="AP177" s="684">
        <f t="shared" si="59"/>
        <v>806.25</v>
      </c>
      <c r="AR177" s="725">
        <f t="shared" si="76"/>
        <v>6.69</v>
      </c>
      <c r="AS177" s="688">
        <v>125</v>
      </c>
      <c r="AT177" s="684">
        <v>10.416666666666666</v>
      </c>
      <c r="AU177" s="684">
        <f t="shared" si="60"/>
        <v>69.6875</v>
      </c>
      <c r="AV177" s="684">
        <f t="shared" si="61"/>
        <v>836.25</v>
      </c>
    </row>
    <row r="178" spans="1:48" ht="15.75" x14ac:dyDescent="0.25">
      <c r="A178" s="504">
        <v>177</v>
      </c>
      <c r="B178" s="505" t="s">
        <v>498</v>
      </c>
      <c r="C178" s="507" t="s">
        <v>321</v>
      </c>
      <c r="D178" s="507">
        <v>60</v>
      </c>
      <c r="E178" s="508">
        <v>5.7439999999999998</v>
      </c>
      <c r="F178" s="509">
        <v>60</v>
      </c>
      <c r="G178" s="508">
        <f t="shared" si="79"/>
        <v>5</v>
      </c>
      <c r="H178" s="508">
        <f t="shared" si="80"/>
        <v>28.72</v>
      </c>
      <c r="I178" s="508">
        <f t="shared" si="81"/>
        <v>344.64</v>
      </c>
      <c r="J178"/>
      <c r="K178" s="510">
        <f t="shared" si="62"/>
        <v>6.13</v>
      </c>
      <c r="L178" s="509">
        <v>60</v>
      </c>
      <c r="M178" s="508">
        <f t="shared" si="63"/>
        <v>5</v>
      </c>
      <c r="N178" s="508">
        <f t="shared" si="64"/>
        <v>30.65</v>
      </c>
      <c r="O178" s="508">
        <f t="shared" si="65"/>
        <v>367.8</v>
      </c>
      <c r="P178"/>
      <c r="Q178" s="503">
        <f t="shared" si="66"/>
        <v>6.87</v>
      </c>
      <c r="R178" s="509">
        <v>60</v>
      </c>
      <c r="S178" s="508">
        <f t="shared" si="67"/>
        <v>5</v>
      </c>
      <c r="T178" s="508">
        <f t="shared" si="68"/>
        <v>34.35</v>
      </c>
      <c r="U178" s="508">
        <f t="shared" si="69"/>
        <v>412.2</v>
      </c>
      <c r="V178" s="1362"/>
      <c r="W178" s="690">
        <v>6.87</v>
      </c>
      <c r="X178" s="690">
        <f t="shared" si="70"/>
        <v>7.16</v>
      </c>
      <c r="Y178" s="509">
        <v>60</v>
      </c>
      <c r="Z178" s="508">
        <f t="shared" si="71"/>
        <v>5</v>
      </c>
      <c r="AA178" s="508">
        <f t="shared" si="56"/>
        <v>35.799999999999997</v>
      </c>
      <c r="AB178" s="508">
        <f t="shared" si="57"/>
        <v>429.6</v>
      </c>
      <c r="AC178"/>
      <c r="AD178" s="684">
        <v>6.87</v>
      </c>
      <c r="AE178" s="509">
        <v>60</v>
      </c>
      <c r="AF178" s="686">
        <f t="shared" si="77"/>
        <v>75</v>
      </c>
      <c r="AG178" s="508">
        <f t="shared" si="72"/>
        <v>5</v>
      </c>
      <c r="AH178" s="503">
        <f t="shared" si="73"/>
        <v>6.25</v>
      </c>
      <c r="AI178" s="503">
        <f t="shared" si="74"/>
        <v>42.9375</v>
      </c>
      <c r="AJ178" s="503">
        <f t="shared" si="75"/>
        <v>515.25</v>
      </c>
      <c r="AK178"/>
      <c r="AL178" s="690">
        <f t="shared" si="78"/>
        <v>7.16</v>
      </c>
      <c r="AM178" s="688">
        <v>75</v>
      </c>
      <c r="AN178" s="684">
        <v>6.25</v>
      </c>
      <c r="AO178" s="684">
        <f t="shared" si="58"/>
        <v>44.75</v>
      </c>
      <c r="AP178" s="684">
        <f t="shared" si="59"/>
        <v>537</v>
      </c>
      <c r="AR178" s="725">
        <f t="shared" si="76"/>
        <v>7.42</v>
      </c>
      <c r="AS178" s="688">
        <v>75</v>
      </c>
      <c r="AT178" s="684">
        <v>6.25</v>
      </c>
      <c r="AU178" s="684">
        <f t="shared" si="60"/>
        <v>46.375</v>
      </c>
      <c r="AV178" s="684">
        <f t="shared" si="61"/>
        <v>556.5</v>
      </c>
    </row>
    <row r="179" spans="1:48" ht="15.75" x14ac:dyDescent="0.25">
      <c r="A179" s="504">
        <v>178</v>
      </c>
      <c r="B179" s="505" t="s">
        <v>499</v>
      </c>
      <c r="C179" s="507" t="s">
        <v>321</v>
      </c>
      <c r="D179" s="507">
        <v>1</v>
      </c>
      <c r="E179" s="508">
        <v>25.299999999999994</v>
      </c>
      <c r="F179" s="509">
        <v>1</v>
      </c>
      <c r="G179" s="508">
        <f t="shared" si="79"/>
        <v>8.3333333333333329E-2</v>
      </c>
      <c r="H179" s="508">
        <f t="shared" si="80"/>
        <v>2.1083333333333325</v>
      </c>
      <c r="I179" s="508">
        <f t="shared" si="81"/>
        <v>25.299999999999994</v>
      </c>
      <c r="J179"/>
      <c r="K179" s="510">
        <f t="shared" si="62"/>
        <v>27.01</v>
      </c>
      <c r="L179" s="509">
        <v>1</v>
      </c>
      <c r="M179" s="508">
        <f t="shared" si="63"/>
        <v>8.3333333333333329E-2</v>
      </c>
      <c r="N179" s="508">
        <f t="shared" si="64"/>
        <v>2.2508333333333335</v>
      </c>
      <c r="O179" s="508">
        <f t="shared" si="65"/>
        <v>27.01</v>
      </c>
      <c r="P179"/>
      <c r="Q179" s="503">
        <f t="shared" si="66"/>
        <v>30.29</v>
      </c>
      <c r="R179" s="509">
        <v>1</v>
      </c>
      <c r="S179" s="508">
        <f t="shared" si="67"/>
        <v>8.3333333333333329E-2</v>
      </c>
      <c r="T179" s="508">
        <f t="shared" si="68"/>
        <v>2.5241666666666664</v>
      </c>
      <c r="U179" s="508">
        <f t="shared" si="69"/>
        <v>30.29</v>
      </c>
      <c r="V179" s="1362"/>
      <c r="W179" s="690">
        <v>30.29</v>
      </c>
      <c r="X179" s="690">
        <f t="shared" si="70"/>
        <v>31.56</v>
      </c>
      <c r="Y179" s="509">
        <v>1</v>
      </c>
      <c r="Z179" s="508">
        <f t="shared" si="71"/>
        <v>8.3333333333333329E-2</v>
      </c>
      <c r="AA179" s="508">
        <f t="shared" si="56"/>
        <v>2.63</v>
      </c>
      <c r="AB179" s="508">
        <f t="shared" si="57"/>
        <v>31.56</v>
      </c>
      <c r="AC179"/>
      <c r="AD179" s="684">
        <v>30.29</v>
      </c>
      <c r="AE179" s="509">
        <v>1</v>
      </c>
      <c r="AF179" s="686">
        <f t="shared" si="77"/>
        <v>1</v>
      </c>
      <c r="AG179" s="508">
        <f t="shared" si="72"/>
        <v>8.3333333333333329E-2</v>
      </c>
      <c r="AH179" s="503">
        <f t="shared" si="73"/>
        <v>8.3333333333333329E-2</v>
      </c>
      <c r="AI179" s="503">
        <f t="shared" si="74"/>
        <v>2.5241666666666664</v>
      </c>
      <c r="AJ179" s="503">
        <f t="shared" si="75"/>
        <v>30.29</v>
      </c>
      <c r="AK179"/>
      <c r="AL179" s="690">
        <f t="shared" si="78"/>
        <v>31.56</v>
      </c>
      <c r="AM179" s="688">
        <v>1</v>
      </c>
      <c r="AN179" s="684">
        <v>8.3333333333333329E-2</v>
      </c>
      <c r="AO179" s="684">
        <f t="shared" si="58"/>
        <v>2.63</v>
      </c>
      <c r="AP179" s="684">
        <f t="shared" si="59"/>
        <v>31.56</v>
      </c>
      <c r="AR179" s="725">
        <f t="shared" si="76"/>
        <v>32.72</v>
      </c>
      <c r="AS179" s="688">
        <v>1</v>
      </c>
      <c r="AT179" s="684">
        <v>8.3333333333333329E-2</v>
      </c>
      <c r="AU179" s="684">
        <f t="shared" si="60"/>
        <v>2.7266666666666666</v>
      </c>
      <c r="AV179" s="684">
        <f t="shared" si="61"/>
        <v>32.72</v>
      </c>
    </row>
    <row r="180" spans="1:48" ht="15.75" x14ac:dyDescent="0.25">
      <c r="A180" s="504">
        <v>179</v>
      </c>
      <c r="B180" s="505" t="s">
        <v>500</v>
      </c>
      <c r="C180" s="507" t="s">
        <v>321</v>
      </c>
      <c r="D180" s="507">
        <v>1</v>
      </c>
      <c r="E180" s="508">
        <v>25.299999999999994</v>
      </c>
      <c r="F180" s="509">
        <v>1</v>
      </c>
      <c r="G180" s="508">
        <f t="shared" si="79"/>
        <v>8.3333333333333329E-2</v>
      </c>
      <c r="H180" s="508">
        <f t="shared" si="80"/>
        <v>2.1083333333333325</v>
      </c>
      <c r="I180" s="508">
        <f t="shared" si="81"/>
        <v>25.299999999999994</v>
      </c>
      <c r="J180"/>
      <c r="K180" s="510">
        <f t="shared" si="62"/>
        <v>27.01</v>
      </c>
      <c r="L180" s="509">
        <v>1</v>
      </c>
      <c r="M180" s="508">
        <f t="shared" si="63"/>
        <v>8.3333333333333329E-2</v>
      </c>
      <c r="N180" s="508">
        <f t="shared" si="64"/>
        <v>2.2508333333333335</v>
      </c>
      <c r="O180" s="508">
        <f t="shared" si="65"/>
        <v>27.01</v>
      </c>
      <c r="P180"/>
      <c r="Q180" s="503">
        <f t="shared" si="66"/>
        <v>30.29</v>
      </c>
      <c r="R180" s="509">
        <v>1</v>
      </c>
      <c r="S180" s="508">
        <f t="shared" si="67"/>
        <v>8.3333333333333329E-2</v>
      </c>
      <c r="T180" s="508">
        <f t="shared" si="68"/>
        <v>2.5241666666666664</v>
      </c>
      <c r="U180" s="508">
        <f t="shared" si="69"/>
        <v>30.29</v>
      </c>
      <c r="V180" s="1362"/>
      <c r="W180" s="690">
        <v>30.29</v>
      </c>
      <c r="X180" s="690">
        <f t="shared" si="70"/>
        <v>31.56</v>
      </c>
      <c r="Y180" s="509">
        <v>1</v>
      </c>
      <c r="Z180" s="508">
        <f t="shared" si="71"/>
        <v>8.3333333333333329E-2</v>
      </c>
      <c r="AA180" s="508">
        <f t="shared" si="56"/>
        <v>2.63</v>
      </c>
      <c r="AB180" s="508">
        <f t="shared" si="57"/>
        <v>31.56</v>
      </c>
      <c r="AC180"/>
      <c r="AD180" s="684">
        <v>30.29</v>
      </c>
      <c r="AE180" s="509">
        <v>1</v>
      </c>
      <c r="AF180" s="686">
        <f t="shared" si="77"/>
        <v>1</v>
      </c>
      <c r="AG180" s="508">
        <f t="shared" si="72"/>
        <v>8.3333333333333329E-2</v>
      </c>
      <c r="AH180" s="503">
        <f t="shared" si="73"/>
        <v>8.3333333333333329E-2</v>
      </c>
      <c r="AI180" s="503">
        <f t="shared" si="74"/>
        <v>2.5241666666666664</v>
      </c>
      <c r="AJ180" s="503">
        <f t="shared" si="75"/>
        <v>30.29</v>
      </c>
      <c r="AK180"/>
      <c r="AL180" s="690">
        <f t="shared" si="78"/>
        <v>31.56</v>
      </c>
      <c r="AM180" s="688">
        <v>1</v>
      </c>
      <c r="AN180" s="684">
        <v>8.3333333333333329E-2</v>
      </c>
      <c r="AO180" s="684">
        <f t="shared" si="58"/>
        <v>2.63</v>
      </c>
      <c r="AP180" s="684">
        <f t="shared" si="59"/>
        <v>31.56</v>
      </c>
      <c r="AR180" s="725">
        <f t="shared" si="76"/>
        <v>32.72</v>
      </c>
      <c r="AS180" s="688">
        <v>1</v>
      </c>
      <c r="AT180" s="684">
        <v>8.3333333333333329E-2</v>
      </c>
      <c r="AU180" s="684">
        <f t="shared" si="60"/>
        <v>2.7266666666666666</v>
      </c>
      <c r="AV180" s="684">
        <f t="shared" si="61"/>
        <v>32.72</v>
      </c>
    </row>
    <row r="181" spans="1:48" ht="15.75" x14ac:dyDescent="0.25">
      <c r="A181" s="504">
        <v>180</v>
      </c>
      <c r="B181" s="505" t="s">
        <v>501</v>
      </c>
      <c r="C181" s="507" t="s">
        <v>384</v>
      </c>
      <c r="D181" s="507">
        <v>20</v>
      </c>
      <c r="E181" s="508">
        <v>1.32</v>
      </c>
      <c r="F181" s="509">
        <v>20</v>
      </c>
      <c r="G181" s="508">
        <f t="shared" si="79"/>
        <v>1.6666666666666667</v>
      </c>
      <c r="H181" s="508">
        <f t="shared" si="80"/>
        <v>2.2000000000000002</v>
      </c>
      <c r="I181" s="508">
        <f t="shared" si="81"/>
        <v>26.400000000000002</v>
      </c>
      <c r="J181"/>
      <c r="K181" s="510">
        <f t="shared" si="62"/>
        <v>1.41</v>
      </c>
      <c r="L181" s="509">
        <v>20</v>
      </c>
      <c r="M181" s="508">
        <f t="shared" si="63"/>
        <v>1.6666666666666667</v>
      </c>
      <c r="N181" s="508">
        <f t="shared" si="64"/>
        <v>2.35</v>
      </c>
      <c r="O181" s="508">
        <f t="shared" si="65"/>
        <v>28.2</v>
      </c>
      <c r="P181"/>
      <c r="Q181" s="503">
        <f t="shared" si="66"/>
        <v>1.58</v>
      </c>
      <c r="R181" s="509">
        <v>20</v>
      </c>
      <c r="S181" s="508">
        <f t="shared" si="67"/>
        <v>1.6666666666666667</v>
      </c>
      <c r="T181" s="508">
        <f t="shared" si="68"/>
        <v>2.6333333333333337</v>
      </c>
      <c r="U181" s="508">
        <f t="shared" si="69"/>
        <v>31.6</v>
      </c>
      <c r="V181" s="1362"/>
      <c r="W181" s="690">
        <v>1.58</v>
      </c>
      <c r="X181" s="690">
        <f t="shared" si="70"/>
        <v>1.65</v>
      </c>
      <c r="Y181" s="509">
        <v>20</v>
      </c>
      <c r="Z181" s="508">
        <f t="shared" si="71"/>
        <v>1.6666666666666667</v>
      </c>
      <c r="AA181" s="508">
        <f t="shared" si="56"/>
        <v>2.75</v>
      </c>
      <c r="AB181" s="508">
        <f t="shared" si="57"/>
        <v>33</v>
      </c>
      <c r="AC181"/>
      <c r="AD181" s="684">
        <v>1.58</v>
      </c>
      <c r="AE181" s="509">
        <v>20</v>
      </c>
      <c r="AF181" s="686">
        <f t="shared" ref="AF181:AF185" si="83">ROUND((AE181*1.25),2)</f>
        <v>25</v>
      </c>
      <c r="AG181" s="508">
        <f t="shared" si="72"/>
        <v>1.6666666666666667</v>
      </c>
      <c r="AH181" s="503">
        <f t="shared" si="73"/>
        <v>2.0833333333333335</v>
      </c>
      <c r="AI181" s="503">
        <f t="shared" si="74"/>
        <v>3.291666666666667</v>
      </c>
      <c r="AJ181" s="503">
        <f t="shared" si="75"/>
        <v>39.5</v>
      </c>
      <c r="AK181"/>
      <c r="AL181" s="690">
        <f t="shared" si="78"/>
        <v>1.65</v>
      </c>
      <c r="AM181" s="688">
        <v>25</v>
      </c>
      <c r="AN181" s="684">
        <v>2.0833333333333335</v>
      </c>
      <c r="AO181" s="684">
        <f t="shared" si="58"/>
        <v>3.4375</v>
      </c>
      <c r="AP181" s="684">
        <f t="shared" si="59"/>
        <v>41.25</v>
      </c>
      <c r="AR181" s="725">
        <f t="shared" si="76"/>
        <v>1.71</v>
      </c>
      <c r="AS181" s="688">
        <v>25</v>
      </c>
      <c r="AT181" s="684">
        <v>2.0833333333333335</v>
      </c>
      <c r="AU181" s="684">
        <f t="shared" si="60"/>
        <v>3.5625</v>
      </c>
      <c r="AV181" s="684">
        <f t="shared" si="61"/>
        <v>42.75</v>
      </c>
    </row>
    <row r="182" spans="1:48" ht="15.75" x14ac:dyDescent="0.25">
      <c r="A182" s="504">
        <v>181</v>
      </c>
      <c r="B182" s="505" t="s">
        <v>502</v>
      </c>
      <c r="C182" s="507" t="s">
        <v>384</v>
      </c>
      <c r="D182" s="507">
        <v>300</v>
      </c>
      <c r="E182" s="508">
        <v>0.87520000000000009</v>
      </c>
      <c r="F182" s="509">
        <v>300</v>
      </c>
      <c r="G182" s="508">
        <f t="shared" si="79"/>
        <v>25</v>
      </c>
      <c r="H182" s="508">
        <f t="shared" si="80"/>
        <v>21.880000000000003</v>
      </c>
      <c r="I182" s="508">
        <f t="shared" si="81"/>
        <v>262.56</v>
      </c>
      <c r="J182"/>
      <c r="K182" s="510">
        <f t="shared" si="62"/>
        <v>0.93</v>
      </c>
      <c r="L182" s="509">
        <v>300</v>
      </c>
      <c r="M182" s="508">
        <f t="shared" si="63"/>
        <v>25</v>
      </c>
      <c r="N182" s="508">
        <f t="shared" si="64"/>
        <v>23.25</v>
      </c>
      <c r="O182" s="508">
        <f t="shared" si="65"/>
        <v>279</v>
      </c>
      <c r="P182"/>
      <c r="Q182" s="503">
        <f t="shared" si="66"/>
        <v>1.04</v>
      </c>
      <c r="R182" s="509">
        <v>300</v>
      </c>
      <c r="S182" s="508">
        <f t="shared" si="67"/>
        <v>25</v>
      </c>
      <c r="T182" s="508">
        <f t="shared" si="68"/>
        <v>26</v>
      </c>
      <c r="U182" s="508">
        <f t="shared" si="69"/>
        <v>312</v>
      </c>
      <c r="V182" s="1362"/>
      <c r="W182" s="690">
        <v>1.04</v>
      </c>
      <c r="X182" s="690">
        <f t="shared" si="70"/>
        <v>1.08</v>
      </c>
      <c r="Y182" s="509">
        <v>300</v>
      </c>
      <c r="Z182" s="508">
        <f t="shared" si="71"/>
        <v>25</v>
      </c>
      <c r="AA182" s="508">
        <f t="shared" si="56"/>
        <v>27</v>
      </c>
      <c r="AB182" s="508">
        <f t="shared" si="57"/>
        <v>324</v>
      </c>
      <c r="AC182"/>
      <c r="AD182" s="684">
        <v>1.04</v>
      </c>
      <c r="AE182" s="509">
        <v>300</v>
      </c>
      <c r="AF182" s="686">
        <f t="shared" si="83"/>
        <v>375</v>
      </c>
      <c r="AG182" s="508">
        <f t="shared" si="72"/>
        <v>25</v>
      </c>
      <c r="AH182" s="503">
        <f t="shared" si="73"/>
        <v>31.25</v>
      </c>
      <c r="AI182" s="503">
        <f t="shared" si="74"/>
        <v>32.5</v>
      </c>
      <c r="AJ182" s="503">
        <f t="shared" si="75"/>
        <v>390</v>
      </c>
      <c r="AK182"/>
      <c r="AL182" s="690">
        <f t="shared" si="78"/>
        <v>1.08</v>
      </c>
      <c r="AM182" s="688">
        <v>375</v>
      </c>
      <c r="AN182" s="684">
        <v>31.25</v>
      </c>
      <c r="AO182" s="684">
        <f t="shared" si="58"/>
        <v>33.75</v>
      </c>
      <c r="AP182" s="684">
        <f t="shared" si="59"/>
        <v>405</v>
      </c>
      <c r="AR182" s="725">
        <f t="shared" si="76"/>
        <v>1.1200000000000001</v>
      </c>
      <c r="AS182" s="688">
        <v>375</v>
      </c>
      <c r="AT182" s="684">
        <v>31.25</v>
      </c>
      <c r="AU182" s="684">
        <f t="shared" si="60"/>
        <v>35</v>
      </c>
      <c r="AV182" s="684">
        <f t="shared" si="61"/>
        <v>420.00000000000006</v>
      </c>
    </row>
    <row r="183" spans="1:48" ht="15.75" x14ac:dyDescent="0.25">
      <c r="A183" s="504">
        <v>182</v>
      </c>
      <c r="B183" s="505" t="s">
        <v>503</v>
      </c>
      <c r="C183" s="507" t="s">
        <v>384</v>
      </c>
      <c r="D183" s="507">
        <v>62</v>
      </c>
      <c r="E183" s="508">
        <v>2.0499999999999998</v>
      </c>
      <c r="F183" s="509">
        <v>62</v>
      </c>
      <c r="G183" s="508">
        <f t="shared" si="79"/>
        <v>5.166666666666667</v>
      </c>
      <c r="H183" s="508">
        <f t="shared" si="80"/>
        <v>10.591666666666667</v>
      </c>
      <c r="I183" s="508">
        <f t="shared" si="81"/>
        <v>127.1</v>
      </c>
      <c r="J183"/>
      <c r="K183" s="510">
        <f t="shared" si="62"/>
        <v>2.19</v>
      </c>
      <c r="L183" s="509">
        <v>62</v>
      </c>
      <c r="M183" s="508">
        <f t="shared" si="63"/>
        <v>5.166666666666667</v>
      </c>
      <c r="N183" s="508">
        <f t="shared" si="64"/>
        <v>11.315</v>
      </c>
      <c r="O183" s="508">
        <f t="shared" si="65"/>
        <v>135.78</v>
      </c>
      <c r="P183"/>
      <c r="Q183" s="503">
        <f t="shared" si="66"/>
        <v>2.46</v>
      </c>
      <c r="R183" s="509">
        <v>62</v>
      </c>
      <c r="S183" s="508">
        <f t="shared" si="67"/>
        <v>5.166666666666667</v>
      </c>
      <c r="T183" s="508">
        <f t="shared" si="68"/>
        <v>12.71</v>
      </c>
      <c r="U183" s="508">
        <f t="shared" si="69"/>
        <v>152.52000000000001</v>
      </c>
      <c r="V183" s="1362"/>
      <c r="W183" s="690">
        <v>2.46</v>
      </c>
      <c r="X183" s="690">
        <f t="shared" si="70"/>
        <v>2.56</v>
      </c>
      <c r="Y183" s="509">
        <v>62</v>
      </c>
      <c r="Z183" s="508">
        <f t="shared" si="71"/>
        <v>5.166666666666667</v>
      </c>
      <c r="AA183" s="508">
        <f t="shared" si="56"/>
        <v>13.226666666666668</v>
      </c>
      <c r="AB183" s="508">
        <f t="shared" si="57"/>
        <v>158.72</v>
      </c>
      <c r="AC183"/>
      <c r="AD183" s="684">
        <v>2.46</v>
      </c>
      <c r="AE183" s="509">
        <v>62</v>
      </c>
      <c r="AF183" s="686">
        <f t="shared" si="83"/>
        <v>77.5</v>
      </c>
      <c r="AG183" s="508">
        <f t="shared" si="72"/>
        <v>5.166666666666667</v>
      </c>
      <c r="AH183" s="503">
        <f t="shared" si="73"/>
        <v>6.458333333333333</v>
      </c>
      <c r="AI183" s="503">
        <f t="shared" si="74"/>
        <v>15.887499999999999</v>
      </c>
      <c r="AJ183" s="503">
        <f t="shared" si="75"/>
        <v>190.65</v>
      </c>
      <c r="AK183"/>
      <c r="AL183" s="690">
        <f t="shared" si="78"/>
        <v>2.56</v>
      </c>
      <c r="AM183" s="688">
        <v>77.5</v>
      </c>
      <c r="AN183" s="684">
        <v>6.458333333333333</v>
      </c>
      <c r="AO183" s="684">
        <f t="shared" si="58"/>
        <v>16.533333333333331</v>
      </c>
      <c r="AP183" s="684">
        <f t="shared" si="59"/>
        <v>198.4</v>
      </c>
      <c r="AR183" s="725">
        <f t="shared" si="76"/>
        <v>2.65</v>
      </c>
      <c r="AS183" s="688">
        <v>77.5</v>
      </c>
      <c r="AT183" s="684">
        <v>6.458333333333333</v>
      </c>
      <c r="AU183" s="684">
        <f t="shared" si="60"/>
        <v>17.114583333333332</v>
      </c>
      <c r="AV183" s="684">
        <f t="shared" si="61"/>
        <v>205.375</v>
      </c>
    </row>
    <row r="184" spans="1:48" ht="15.75" x14ac:dyDescent="0.25">
      <c r="A184" s="504">
        <v>183</v>
      </c>
      <c r="B184" s="505" t="s">
        <v>685</v>
      </c>
      <c r="C184" s="507" t="s">
        <v>384</v>
      </c>
      <c r="D184" s="507">
        <v>200</v>
      </c>
      <c r="E184" s="508">
        <v>1.4640000000000002</v>
      </c>
      <c r="F184" s="509">
        <v>200</v>
      </c>
      <c r="G184" s="508">
        <f t="shared" si="79"/>
        <v>16.666666666666668</v>
      </c>
      <c r="H184" s="508">
        <f t="shared" si="80"/>
        <v>24.400000000000006</v>
      </c>
      <c r="I184" s="508">
        <f t="shared" si="81"/>
        <v>292.8</v>
      </c>
      <c r="J184"/>
      <c r="K184" s="510">
        <f t="shared" si="62"/>
        <v>1.56</v>
      </c>
      <c r="L184" s="509">
        <v>200</v>
      </c>
      <c r="M184" s="508">
        <f t="shared" si="63"/>
        <v>16.666666666666668</v>
      </c>
      <c r="N184" s="508">
        <f t="shared" si="64"/>
        <v>26.000000000000004</v>
      </c>
      <c r="O184" s="508">
        <f t="shared" si="65"/>
        <v>312</v>
      </c>
      <c r="P184"/>
      <c r="Q184" s="503">
        <f t="shared" si="66"/>
        <v>1.75</v>
      </c>
      <c r="R184" s="509">
        <v>200</v>
      </c>
      <c r="S184" s="508">
        <f t="shared" si="67"/>
        <v>16.666666666666668</v>
      </c>
      <c r="T184" s="508">
        <f t="shared" si="68"/>
        <v>29.166666666666668</v>
      </c>
      <c r="U184" s="508">
        <f t="shared" si="69"/>
        <v>350</v>
      </c>
      <c r="V184" s="1362"/>
      <c r="W184" s="690">
        <v>1.75</v>
      </c>
      <c r="X184" s="690">
        <f t="shared" si="70"/>
        <v>1.82</v>
      </c>
      <c r="Y184" s="509">
        <v>200</v>
      </c>
      <c r="Z184" s="508">
        <f t="shared" si="71"/>
        <v>16.666666666666668</v>
      </c>
      <c r="AA184" s="508">
        <f t="shared" si="56"/>
        <v>30.333333333333336</v>
      </c>
      <c r="AB184" s="508">
        <f t="shared" si="57"/>
        <v>364</v>
      </c>
      <c r="AC184"/>
      <c r="AD184" s="684">
        <v>1.75</v>
      </c>
      <c r="AE184" s="509">
        <v>200</v>
      </c>
      <c r="AF184" s="686">
        <f t="shared" si="83"/>
        <v>250</v>
      </c>
      <c r="AG184" s="508">
        <f t="shared" si="72"/>
        <v>16.666666666666668</v>
      </c>
      <c r="AH184" s="503">
        <f t="shared" si="73"/>
        <v>20.833333333333332</v>
      </c>
      <c r="AI184" s="503">
        <f t="shared" si="74"/>
        <v>36.458333333333329</v>
      </c>
      <c r="AJ184" s="503">
        <f t="shared" si="75"/>
        <v>437.5</v>
      </c>
      <c r="AK184"/>
      <c r="AL184" s="690">
        <f t="shared" si="78"/>
        <v>1.82</v>
      </c>
      <c r="AM184" s="688">
        <v>250</v>
      </c>
      <c r="AN184" s="684">
        <v>20.833333333333332</v>
      </c>
      <c r="AO184" s="684">
        <f t="shared" si="58"/>
        <v>37.916666666666664</v>
      </c>
      <c r="AP184" s="684">
        <f t="shared" si="59"/>
        <v>455</v>
      </c>
      <c r="AR184" s="725">
        <f t="shared" si="76"/>
        <v>1.89</v>
      </c>
      <c r="AS184" s="688">
        <v>250</v>
      </c>
      <c r="AT184" s="684">
        <v>20.833333333333332</v>
      </c>
      <c r="AU184" s="684">
        <f t="shared" si="60"/>
        <v>39.374999999999993</v>
      </c>
      <c r="AV184" s="684">
        <f t="shared" si="61"/>
        <v>472.5</v>
      </c>
    </row>
    <row r="185" spans="1:48" ht="15.75" x14ac:dyDescent="0.25">
      <c r="A185" s="504">
        <v>184</v>
      </c>
      <c r="B185" s="505" t="s">
        <v>504</v>
      </c>
      <c r="C185" s="507" t="s">
        <v>384</v>
      </c>
      <c r="D185" s="507">
        <v>120</v>
      </c>
      <c r="E185" s="508">
        <v>0.78369999999999995</v>
      </c>
      <c r="F185" s="509">
        <v>120</v>
      </c>
      <c r="G185" s="508">
        <f t="shared" si="79"/>
        <v>10</v>
      </c>
      <c r="H185" s="508">
        <f t="shared" si="80"/>
        <v>7.8369999999999997</v>
      </c>
      <c r="I185" s="508">
        <f t="shared" si="81"/>
        <v>94.043999999999997</v>
      </c>
      <c r="J185"/>
      <c r="K185" s="510">
        <f t="shared" si="62"/>
        <v>0.84</v>
      </c>
      <c r="L185" s="509">
        <v>120</v>
      </c>
      <c r="M185" s="508">
        <f t="shared" si="63"/>
        <v>10</v>
      </c>
      <c r="N185" s="508">
        <f t="shared" si="64"/>
        <v>8.4</v>
      </c>
      <c r="O185" s="508">
        <f t="shared" si="65"/>
        <v>100.8</v>
      </c>
      <c r="P185"/>
      <c r="Q185" s="503">
        <f t="shared" si="66"/>
        <v>0.94</v>
      </c>
      <c r="R185" s="509">
        <v>120</v>
      </c>
      <c r="S185" s="508">
        <f t="shared" si="67"/>
        <v>10</v>
      </c>
      <c r="T185" s="508">
        <f t="shared" si="68"/>
        <v>9.3999999999999986</v>
      </c>
      <c r="U185" s="508">
        <f t="shared" si="69"/>
        <v>112.8</v>
      </c>
      <c r="V185" s="1362"/>
      <c r="W185" s="690">
        <v>0.94</v>
      </c>
      <c r="X185" s="690">
        <f t="shared" si="70"/>
        <v>0.98</v>
      </c>
      <c r="Y185" s="509">
        <v>120</v>
      </c>
      <c r="Z185" s="508">
        <f t="shared" si="71"/>
        <v>10</v>
      </c>
      <c r="AA185" s="508">
        <f t="shared" si="56"/>
        <v>9.8000000000000007</v>
      </c>
      <c r="AB185" s="508">
        <f t="shared" si="57"/>
        <v>117.6</v>
      </c>
      <c r="AC185"/>
      <c r="AD185" s="684">
        <v>0.94</v>
      </c>
      <c r="AE185" s="509">
        <v>120</v>
      </c>
      <c r="AF185" s="686">
        <f t="shared" si="83"/>
        <v>150</v>
      </c>
      <c r="AG185" s="508">
        <f t="shared" si="72"/>
        <v>10</v>
      </c>
      <c r="AH185" s="503">
        <f t="shared" si="73"/>
        <v>12.5</v>
      </c>
      <c r="AI185" s="503">
        <f t="shared" si="74"/>
        <v>11.75</v>
      </c>
      <c r="AJ185" s="503">
        <f t="shared" si="75"/>
        <v>141</v>
      </c>
      <c r="AK185"/>
      <c r="AL185" s="690">
        <f t="shared" si="78"/>
        <v>0.98</v>
      </c>
      <c r="AM185" s="688">
        <v>150</v>
      </c>
      <c r="AN185" s="684">
        <v>12.5</v>
      </c>
      <c r="AO185" s="684">
        <f t="shared" si="58"/>
        <v>12.25</v>
      </c>
      <c r="AP185" s="684">
        <f t="shared" si="59"/>
        <v>147</v>
      </c>
      <c r="AR185" s="725">
        <f t="shared" si="76"/>
        <v>1.02</v>
      </c>
      <c r="AS185" s="688">
        <v>150</v>
      </c>
      <c r="AT185" s="684">
        <v>12.5</v>
      </c>
      <c r="AU185" s="684">
        <f t="shared" si="60"/>
        <v>12.75</v>
      </c>
      <c r="AV185" s="684">
        <f t="shared" si="61"/>
        <v>153</v>
      </c>
    </row>
    <row r="186" spans="1:48" ht="15.75" x14ac:dyDescent="0.25">
      <c r="A186" s="504">
        <v>185</v>
      </c>
      <c r="B186" s="505" t="s">
        <v>505</v>
      </c>
      <c r="C186" s="507" t="s">
        <v>321</v>
      </c>
      <c r="D186" s="507">
        <v>20</v>
      </c>
      <c r="E186" s="508">
        <v>39.840000000000003</v>
      </c>
      <c r="F186" s="509">
        <v>20</v>
      </c>
      <c r="G186" s="508">
        <f t="shared" si="79"/>
        <v>1.6666666666666667</v>
      </c>
      <c r="H186" s="508">
        <f t="shared" si="80"/>
        <v>66.400000000000006</v>
      </c>
      <c r="I186" s="508">
        <f t="shared" si="81"/>
        <v>796.80000000000007</v>
      </c>
      <c r="J186"/>
      <c r="K186" s="510">
        <f t="shared" si="62"/>
        <v>42.53</v>
      </c>
      <c r="L186" s="509">
        <v>20</v>
      </c>
      <c r="M186" s="508">
        <f t="shared" si="63"/>
        <v>1.6666666666666667</v>
      </c>
      <c r="N186" s="508">
        <f t="shared" si="64"/>
        <v>70.88333333333334</v>
      </c>
      <c r="O186" s="508">
        <f t="shared" si="65"/>
        <v>850.6</v>
      </c>
      <c r="P186"/>
      <c r="Q186" s="503">
        <f t="shared" si="66"/>
        <v>47.69</v>
      </c>
      <c r="R186" s="509">
        <v>20</v>
      </c>
      <c r="S186" s="508">
        <f t="shared" si="67"/>
        <v>1.6666666666666667</v>
      </c>
      <c r="T186" s="508">
        <f t="shared" si="68"/>
        <v>79.483333333333334</v>
      </c>
      <c r="U186" s="508">
        <f t="shared" si="69"/>
        <v>953.8</v>
      </c>
      <c r="V186" s="1362"/>
      <c r="W186" s="690">
        <v>47.69</v>
      </c>
      <c r="X186" s="690">
        <f t="shared" si="70"/>
        <v>49.68</v>
      </c>
      <c r="Y186" s="509">
        <v>20</v>
      </c>
      <c r="Z186" s="508">
        <f t="shared" si="71"/>
        <v>1.6666666666666667</v>
      </c>
      <c r="AA186" s="508">
        <f t="shared" si="56"/>
        <v>82.8</v>
      </c>
      <c r="AB186" s="508">
        <f t="shared" si="57"/>
        <v>993.6</v>
      </c>
      <c r="AC186"/>
      <c r="AD186" s="684">
        <v>47.69</v>
      </c>
      <c r="AE186" s="509">
        <v>20</v>
      </c>
      <c r="AF186" s="686">
        <f t="shared" si="77"/>
        <v>25</v>
      </c>
      <c r="AG186" s="508">
        <f t="shared" si="72"/>
        <v>1.6666666666666667</v>
      </c>
      <c r="AH186" s="503">
        <f t="shared" si="73"/>
        <v>2.0833333333333335</v>
      </c>
      <c r="AI186" s="503">
        <f t="shared" si="74"/>
        <v>99.354166666666671</v>
      </c>
      <c r="AJ186" s="503">
        <f t="shared" si="75"/>
        <v>1192.25</v>
      </c>
      <c r="AK186"/>
      <c r="AL186" s="690">
        <f t="shared" si="78"/>
        <v>49.68</v>
      </c>
      <c r="AM186" s="688">
        <v>25</v>
      </c>
      <c r="AN186" s="684">
        <v>2.0833333333333335</v>
      </c>
      <c r="AO186" s="684">
        <f t="shared" si="58"/>
        <v>103.5</v>
      </c>
      <c r="AP186" s="684">
        <f t="shared" si="59"/>
        <v>1242</v>
      </c>
      <c r="AR186" s="725">
        <f t="shared" si="76"/>
        <v>51.51</v>
      </c>
      <c r="AS186" s="688">
        <v>25</v>
      </c>
      <c r="AT186" s="684">
        <v>2.0833333333333335</v>
      </c>
      <c r="AU186" s="684">
        <f t="shared" si="60"/>
        <v>107.3125</v>
      </c>
      <c r="AV186" s="684">
        <f t="shared" si="61"/>
        <v>1287.75</v>
      </c>
    </row>
    <row r="187" spans="1:48" ht="15.75" x14ac:dyDescent="0.25">
      <c r="A187" s="504">
        <v>186</v>
      </c>
      <c r="B187" s="505" t="s">
        <v>506</v>
      </c>
      <c r="C187" s="507" t="s">
        <v>384</v>
      </c>
      <c r="D187" s="507">
        <v>500</v>
      </c>
      <c r="E187" s="508">
        <v>1.2160000000000002</v>
      </c>
      <c r="F187" s="509">
        <v>500</v>
      </c>
      <c r="G187" s="508">
        <f t="shared" si="79"/>
        <v>41.666666666666664</v>
      </c>
      <c r="H187" s="508">
        <f t="shared" si="80"/>
        <v>50.666666666666671</v>
      </c>
      <c r="I187" s="508">
        <f t="shared" si="81"/>
        <v>608.00000000000011</v>
      </c>
      <c r="J187"/>
      <c r="K187" s="510">
        <f t="shared" si="62"/>
        <v>1.3</v>
      </c>
      <c r="L187" s="509">
        <v>500</v>
      </c>
      <c r="M187" s="508">
        <f t="shared" si="63"/>
        <v>41.666666666666664</v>
      </c>
      <c r="N187" s="508">
        <f t="shared" si="64"/>
        <v>54.166666666666664</v>
      </c>
      <c r="O187" s="508">
        <f t="shared" si="65"/>
        <v>650</v>
      </c>
      <c r="P187"/>
      <c r="Q187" s="503">
        <f t="shared" si="66"/>
        <v>1.46</v>
      </c>
      <c r="R187" s="509">
        <v>500</v>
      </c>
      <c r="S187" s="508">
        <f t="shared" si="67"/>
        <v>41.666666666666664</v>
      </c>
      <c r="T187" s="508">
        <f t="shared" si="68"/>
        <v>60.833333333333329</v>
      </c>
      <c r="U187" s="508">
        <f t="shared" si="69"/>
        <v>730</v>
      </c>
      <c r="V187" s="1362"/>
      <c r="W187" s="690">
        <v>1.46</v>
      </c>
      <c r="X187" s="690">
        <f t="shared" si="70"/>
        <v>1.52</v>
      </c>
      <c r="Y187" s="509">
        <v>500</v>
      </c>
      <c r="Z187" s="508">
        <f t="shared" si="71"/>
        <v>41.666666666666664</v>
      </c>
      <c r="AA187" s="508">
        <f t="shared" si="56"/>
        <v>63.333333333333329</v>
      </c>
      <c r="AB187" s="508">
        <f t="shared" si="57"/>
        <v>760</v>
      </c>
      <c r="AC187"/>
      <c r="AD187" s="684">
        <v>1.46</v>
      </c>
      <c r="AE187" s="509">
        <v>500</v>
      </c>
      <c r="AF187" s="686">
        <f>ROUND((AE187*1.25),2)</f>
        <v>625</v>
      </c>
      <c r="AG187" s="508">
        <f t="shared" si="72"/>
        <v>41.666666666666664</v>
      </c>
      <c r="AH187" s="503">
        <f t="shared" si="73"/>
        <v>52.083333333333336</v>
      </c>
      <c r="AI187" s="503">
        <f t="shared" si="74"/>
        <v>76.041666666666671</v>
      </c>
      <c r="AJ187" s="503">
        <f t="shared" si="75"/>
        <v>912.5</v>
      </c>
      <c r="AK187"/>
      <c r="AL187" s="690">
        <f t="shared" si="78"/>
        <v>1.52</v>
      </c>
      <c r="AM187" s="688">
        <v>625</v>
      </c>
      <c r="AN187" s="684">
        <v>52.083333333333336</v>
      </c>
      <c r="AO187" s="684">
        <f t="shared" si="58"/>
        <v>79.166666666666671</v>
      </c>
      <c r="AP187" s="684">
        <f t="shared" si="59"/>
        <v>950</v>
      </c>
      <c r="AR187" s="725">
        <f t="shared" si="76"/>
        <v>1.58</v>
      </c>
      <c r="AS187" s="688">
        <v>625</v>
      </c>
      <c r="AT187" s="684">
        <v>52.083333333333336</v>
      </c>
      <c r="AU187" s="684">
        <f t="shared" si="60"/>
        <v>82.291666666666671</v>
      </c>
      <c r="AV187" s="684">
        <f t="shared" si="61"/>
        <v>987.5</v>
      </c>
    </row>
    <row r="188" spans="1:48" ht="15.75" x14ac:dyDescent="0.25">
      <c r="A188" s="504">
        <v>187</v>
      </c>
      <c r="B188" s="505" t="s">
        <v>695</v>
      </c>
      <c r="C188" s="507" t="s">
        <v>321</v>
      </c>
      <c r="D188" s="507">
        <v>40</v>
      </c>
      <c r="E188" s="508">
        <v>0.875</v>
      </c>
      <c r="F188" s="509">
        <v>40</v>
      </c>
      <c r="G188" s="508">
        <f t="shared" si="79"/>
        <v>3.3333333333333335</v>
      </c>
      <c r="H188" s="508">
        <f t="shared" si="80"/>
        <v>2.916666666666667</v>
      </c>
      <c r="I188" s="508">
        <f t="shared" si="81"/>
        <v>35</v>
      </c>
      <c r="J188"/>
      <c r="K188" s="510">
        <f t="shared" si="62"/>
        <v>0.93</v>
      </c>
      <c r="L188" s="509">
        <v>40</v>
      </c>
      <c r="M188" s="508">
        <f t="shared" si="63"/>
        <v>3.3333333333333335</v>
      </c>
      <c r="N188" s="508">
        <f t="shared" si="64"/>
        <v>3.1</v>
      </c>
      <c r="O188" s="508">
        <f t="shared" si="65"/>
        <v>37.200000000000003</v>
      </c>
      <c r="P188"/>
      <c r="Q188" s="503">
        <f t="shared" si="66"/>
        <v>1.04</v>
      </c>
      <c r="R188" s="509">
        <v>40</v>
      </c>
      <c r="S188" s="508">
        <f t="shared" si="67"/>
        <v>3.3333333333333335</v>
      </c>
      <c r="T188" s="508">
        <f t="shared" si="68"/>
        <v>3.4666666666666668</v>
      </c>
      <c r="U188" s="508">
        <f t="shared" si="69"/>
        <v>41.6</v>
      </c>
      <c r="V188" s="1362"/>
      <c r="W188" s="690">
        <v>1.04</v>
      </c>
      <c r="X188" s="690">
        <f t="shared" si="70"/>
        <v>1.08</v>
      </c>
      <c r="Y188" s="509">
        <v>40</v>
      </c>
      <c r="Z188" s="508">
        <f t="shared" si="71"/>
        <v>3.3333333333333335</v>
      </c>
      <c r="AA188" s="508">
        <f t="shared" si="56"/>
        <v>3.6000000000000005</v>
      </c>
      <c r="AB188" s="508">
        <f t="shared" si="57"/>
        <v>43.2</v>
      </c>
      <c r="AC188"/>
      <c r="AD188" s="684">
        <v>1.04</v>
      </c>
      <c r="AE188" s="509">
        <v>40</v>
      </c>
      <c r="AF188" s="686">
        <f t="shared" si="77"/>
        <v>50</v>
      </c>
      <c r="AG188" s="508">
        <f t="shared" si="72"/>
        <v>3.3333333333333335</v>
      </c>
      <c r="AH188" s="503">
        <f t="shared" si="73"/>
        <v>4.166666666666667</v>
      </c>
      <c r="AI188" s="503">
        <f t="shared" si="74"/>
        <v>4.3333333333333339</v>
      </c>
      <c r="AJ188" s="503">
        <f t="shared" si="75"/>
        <v>52</v>
      </c>
      <c r="AK188"/>
      <c r="AL188" s="690">
        <f t="shared" si="78"/>
        <v>1.08</v>
      </c>
      <c r="AM188" s="688">
        <v>50</v>
      </c>
      <c r="AN188" s="684">
        <v>4.166666666666667</v>
      </c>
      <c r="AO188" s="684">
        <f t="shared" si="58"/>
        <v>4.5000000000000009</v>
      </c>
      <c r="AP188" s="684">
        <f t="shared" si="59"/>
        <v>54</v>
      </c>
      <c r="AR188" s="725">
        <f t="shared" si="76"/>
        <v>1.1200000000000001</v>
      </c>
      <c r="AS188" s="688">
        <v>50</v>
      </c>
      <c r="AT188" s="684">
        <v>4.166666666666667</v>
      </c>
      <c r="AU188" s="684">
        <f t="shared" si="60"/>
        <v>4.6666666666666679</v>
      </c>
      <c r="AV188" s="684">
        <f t="shared" si="61"/>
        <v>56.000000000000007</v>
      </c>
    </row>
    <row r="189" spans="1:48" ht="15.75" x14ac:dyDescent="0.25">
      <c r="A189" s="504">
        <v>188</v>
      </c>
      <c r="B189" s="505" t="s">
        <v>507</v>
      </c>
      <c r="C189" s="507" t="s">
        <v>384</v>
      </c>
      <c r="D189" s="507">
        <v>120</v>
      </c>
      <c r="E189" s="508">
        <v>9.36</v>
      </c>
      <c r="F189" s="509">
        <v>120</v>
      </c>
      <c r="G189" s="508">
        <f t="shared" si="79"/>
        <v>10</v>
      </c>
      <c r="H189" s="508">
        <f t="shared" si="80"/>
        <v>93.6</v>
      </c>
      <c r="I189" s="508">
        <f t="shared" si="81"/>
        <v>1123.1999999999998</v>
      </c>
      <c r="J189"/>
      <c r="K189" s="510">
        <f t="shared" si="62"/>
        <v>9.99</v>
      </c>
      <c r="L189" s="509">
        <v>120</v>
      </c>
      <c r="M189" s="508">
        <f t="shared" si="63"/>
        <v>10</v>
      </c>
      <c r="N189" s="508">
        <f t="shared" si="64"/>
        <v>99.9</v>
      </c>
      <c r="O189" s="508">
        <f t="shared" si="65"/>
        <v>1198.8</v>
      </c>
      <c r="P189"/>
      <c r="Q189" s="503">
        <f t="shared" si="66"/>
        <v>11.2</v>
      </c>
      <c r="R189" s="509">
        <v>120</v>
      </c>
      <c r="S189" s="508">
        <f t="shared" si="67"/>
        <v>10</v>
      </c>
      <c r="T189" s="508">
        <f t="shared" si="68"/>
        <v>112</v>
      </c>
      <c r="U189" s="508">
        <f t="shared" si="69"/>
        <v>1344</v>
      </c>
      <c r="V189" s="1362"/>
      <c r="W189" s="690">
        <v>11.2</v>
      </c>
      <c r="X189" s="690">
        <f t="shared" si="70"/>
        <v>11.67</v>
      </c>
      <c r="Y189" s="509">
        <v>120</v>
      </c>
      <c r="Z189" s="508">
        <f t="shared" si="71"/>
        <v>10</v>
      </c>
      <c r="AA189" s="508">
        <f t="shared" si="56"/>
        <v>116.7</v>
      </c>
      <c r="AB189" s="508">
        <f t="shared" si="57"/>
        <v>1400.4</v>
      </c>
      <c r="AC189"/>
      <c r="AD189" s="684">
        <v>11.2</v>
      </c>
      <c r="AE189" s="509">
        <v>120</v>
      </c>
      <c r="AF189" s="686">
        <f>ROUND((AE189*1.25),2)</f>
        <v>150</v>
      </c>
      <c r="AG189" s="508">
        <f t="shared" si="72"/>
        <v>10</v>
      </c>
      <c r="AH189" s="503">
        <f t="shared" si="73"/>
        <v>12.5</v>
      </c>
      <c r="AI189" s="503">
        <f t="shared" si="74"/>
        <v>140</v>
      </c>
      <c r="AJ189" s="503">
        <f t="shared" si="75"/>
        <v>1680</v>
      </c>
      <c r="AK189"/>
      <c r="AL189" s="690">
        <f t="shared" si="78"/>
        <v>11.67</v>
      </c>
      <c r="AM189" s="688">
        <v>150</v>
      </c>
      <c r="AN189" s="684">
        <v>12.5</v>
      </c>
      <c r="AO189" s="684">
        <f t="shared" si="58"/>
        <v>145.875</v>
      </c>
      <c r="AP189" s="684">
        <f t="shared" si="59"/>
        <v>1750.5</v>
      </c>
      <c r="AR189" s="725">
        <f t="shared" si="76"/>
        <v>12.1</v>
      </c>
      <c r="AS189" s="688">
        <v>150</v>
      </c>
      <c r="AT189" s="684">
        <v>12.5</v>
      </c>
      <c r="AU189" s="684">
        <f t="shared" si="60"/>
        <v>151.25</v>
      </c>
      <c r="AV189" s="684">
        <f t="shared" si="61"/>
        <v>1815</v>
      </c>
    </row>
    <row r="190" spans="1:48" ht="15.75" x14ac:dyDescent="0.25">
      <c r="A190" s="504">
        <v>189</v>
      </c>
      <c r="B190" s="505" t="s">
        <v>508</v>
      </c>
      <c r="C190" s="507" t="s">
        <v>321</v>
      </c>
      <c r="D190" s="507">
        <v>20</v>
      </c>
      <c r="E190" s="508">
        <v>21.52</v>
      </c>
      <c r="F190" s="509">
        <v>20</v>
      </c>
      <c r="G190" s="508">
        <f t="shared" si="79"/>
        <v>1.6666666666666667</v>
      </c>
      <c r="H190" s="508">
        <f t="shared" si="80"/>
        <v>35.866666666666667</v>
      </c>
      <c r="I190" s="508">
        <f t="shared" si="81"/>
        <v>430.4</v>
      </c>
      <c r="J190"/>
      <c r="K190" s="510">
        <f t="shared" si="62"/>
        <v>22.97</v>
      </c>
      <c r="L190" s="509">
        <v>20</v>
      </c>
      <c r="M190" s="508">
        <f t="shared" si="63"/>
        <v>1.6666666666666667</v>
      </c>
      <c r="N190" s="508">
        <f t="shared" si="64"/>
        <v>38.283333333333331</v>
      </c>
      <c r="O190" s="508">
        <f t="shared" si="65"/>
        <v>459.4</v>
      </c>
      <c r="P190"/>
      <c r="Q190" s="503">
        <f t="shared" si="66"/>
        <v>25.76</v>
      </c>
      <c r="R190" s="509">
        <v>20</v>
      </c>
      <c r="S190" s="508">
        <f t="shared" si="67"/>
        <v>1.6666666666666667</v>
      </c>
      <c r="T190" s="508">
        <f t="shared" si="68"/>
        <v>42.933333333333337</v>
      </c>
      <c r="U190" s="508">
        <f t="shared" si="69"/>
        <v>515.20000000000005</v>
      </c>
      <c r="V190" s="1362"/>
      <c r="W190" s="690">
        <v>25.76</v>
      </c>
      <c r="X190" s="690">
        <f t="shared" si="70"/>
        <v>26.84</v>
      </c>
      <c r="Y190" s="509">
        <v>20</v>
      </c>
      <c r="Z190" s="508">
        <f t="shared" si="71"/>
        <v>1.6666666666666667</v>
      </c>
      <c r="AA190" s="508">
        <f t="shared" si="56"/>
        <v>44.733333333333334</v>
      </c>
      <c r="AB190" s="508">
        <f t="shared" si="57"/>
        <v>536.79999999999995</v>
      </c>
      <c r="AC190"/>
      <c r="AD190" s="684">
        <v>25.76</v>
      </c>
      <c r="AE190" s="509">
        <v>20</v>
      </c>
      <c r="AF190" s="686">
        <f t="shared" si="77"/>
        <v>25</v>
      </c>
      <c r="AG190" s="508">
        <f t="shared" si="72"/>
        <v>1.6666666666666667</v>
      </c>
      <c r="AH190" s="503">
        <f t="shared" si="73"/>
        <v>2.0833333333333335</v>
      </c>
      <c r="AI190" s="503">
        <f t="shared" si="74"/>
        <v>53.666666666666671</v>
      </c>
      <c r="AJ190" s="503">
        <f t="shared" si="75"/>
        <v>644</v>
      </c>
      <c r="AK190"/>
      <c r="AL190" s="690">
        <f t="shared" si="78"/>
        <v>26.84</v>
      </c>
      <c r="AM190" s="688">
        <v>25</v>
      </c>
      <c r="AN190" s="684">
        <v>2.0833333333333335</v>
      </c>
      <c r="AO190" s="684">
        <f t="shared" si="58"/>
        <v>55.916666666666671</v>
      </c>
      <c r="AP190" s="684">
        <f t="shared" si="59"/>
        <v>671</v>
      </c>
      <c r="AR190" s="725">
        <f t="shared" si="76"/>
        <v>27.83</v>
      </c>
      <c r="AS190" s="688">
        <v>25</v>
      </c>
      <c r="AT190" s="684">
        <v>2.0833333333333335</v>
      </c>
      <c r="AU190" s="684">
        <f t="shared" si="60"/>
        <v>57.979166666666664</v>
      </c>
      <c r="AV190" s="684">
        <f t="shared" si="61"/>
        <v>695.75</v>
      </c>
    </row>
    <row r="191" spans="1:48" ht="15.75" x14ac:dyDescent="0.25">
      <c r="A191" s="504">
        <v>190</v>
      </c>
      <c r="B191" s="505" t="s">
        <v>509</v>
      </c>
      <c r="C191" s="507" t="s">
        <v>321</v>
      </c>
      <c r="D191" s="507">
        <v>800</v>
      </c>
      <c r="E191" s="508">
        <v>7.4080000000000004</v>
      </c>
      <c r="F191" s="509">
        <v>800</v>
      </c>
      <c r="G191" s="508">
        <f t="shared" si="79"/>
        <v>66.666666666666671</v>
      </c>
      <c r="H191" s="508">
        <f t="shared" si="80"/>
        <v>493.86666666666673</v>
      </c>
      <c r="I191" s="508">
        <f t="shared" si="81"/>
        <v>5926.4000000000005</v>
      </c>
      <c r="J191"/>
      <c r="K191" s="510">
        <f t="shared" si="62"/>
        <v>7.91</v>
      </c>
      <c r="L191" s="509">
        <v>800</v>
      </c>
      <c r="M191" s="508">
        <f t="shared" si="63"/>
        <v>66.666666666666671</v>
      </c>
      <c r="N191" s="508">
        <f t="shared" si="64"/>
        <v>527.33333333333337</v>
      </c>
      <c r="O191" s="508">
        <f t="shared" si="65"/>
        <v>6328</v>
      </c>
      <c r="P191"/>
      <c r="Q191" s="503">
        <f t="shared" si="66"/>
        <v>8.8699999999999992</v>
      </c>
      <c r="R191" s="509">
        <v>800</v>
      </c>
      <c r="S191" s="508">
        <f t="shared" si="67"/>
        <v>66.666666666666671</v>
      </c>
      <c r="T191" s="508">
        <f t="shared" si="68"/>
        <v>591.33333333333337</v>
      </c>
      <c r="U191" s="508">
        <f t="shared" si="69"/>
        <v>7095.9999999999991</v>
      </c>
      <c r="V191" s="1362"/>
      <c r="W191" s="690">
        <v>8.8699999999999992</v>
      </c>
      <c r="X191" s="690">
        <f t="shared" si="70"/>
        <v>9.24</v>
      </c>
      <c r="Y191" s="509">
        <v>800</v>
      </c>
      <c r="Z191" s="508">
        <f t="shared" si="71"/>
        <v>66.666666666666671</v>
      </c>
      <c r="AA191" s="508">
        <f t="shared" si="56"/>
        <v>616.00000000000011</v>
      </c>
      <c r="AB191" s="508">
        <f t="shared" si="57"/>
        <v>7392</v>
      </c>
      <c r="AC191"/>
      <c r="AD191" s="684">
        <v>8.8699999999999992</v>
      </c>
      <c r="AE191" s="509">
        <v>800</v>
      </c>
      <c r="AF191" s="686">
        <f t="shared" si="77"/>
        <v>1000</v>
      </c>
      <c r="AG191" s="508">
        <f t="shared" si="72"/>
        <v>66.666666666666671</v>
      </c>
      <c r="AH191" s="503">
        <f t="shared" si="73"/>
        <v>83.333333333333329</v>
      </c>
      <c r="AI191" s="503">
        <f t="shared" si="74"/>
        <v>739.16666666666652</v>
      </c>
      <c r="AJ191" s="503">
        <f t="shared" si="75"/>
        <v>8870</v>
      </c>
      <c r="AK191"/>
      <c r="AL191" s="690">
        <f t="shared" si="78"/>
        <v>9.24</v>
      </c>
      <c r="AM191" s="688">
        <v>1000</v>
      </c>
      <c r="AN191" s="684">
        <v>83.333333333333329</v>
      </c>
      <c r="AO191" s="684">
        <f t="shared" si="58"/>
        <v>770</v>
      </c>
      <c r="AP191" s="684">
        <f t="shared" si="59"/>
        <v>9240</v>
      </c>
      <c r="AR191" s="725">
        <f t="shared" si="76"/>
        <v>9.58</v>
      </c>
      <c r="AS191" s="688">
        <v>1000</v>
      </c>
      <c r="AT191" s="684">
        <v>83.333333333333329</v>
      </c>
      <c r="AU191" s="684">
        <f t="shared" si="60"/>
        <v>798.33333333333326</v>
      </c>
      <c r="AV191" s="684">
        <f t="shared" si="61"/>
        <v>9580</v>
      </c>
    </row>
    <row r="192" spans="1:48" ht="15.75" x14ac:dyDescent="0.25">
      <c r="A192" s="504">
        <v>191</v>
      </c>
      <c r="B192" s="505" t="s">
        <v>510</v>
      </c>
      <c r="C192" s="507" t="s">
        <v>321</v>
      </c>
      <c r="D192" s="507">
        <v>20</v>
      </c>
      <c r="E192" s="508">
        <v>2</v>
      </c>
      <c r="F192" s="509">
        <v>20</v>
      </c>
      <c r="G192" s="508">
        <f t="shared" si="79"/>
        <v>1.6666666666666667</v>
      </c>
      <c r="H192" s="508">
        <f t="shared" si="80"/>
        <v>3.3333333333333335</v>
      </c>
      <c r="I192" s="508">
        <f t="shared" si="81"/>
        <v>40</v>
      </c>
      <c r="J192"/>
      <c r="K192" s="510">
        <f t="shared" si="62"/>
        <v>2.14</v>
      </c>
      <c r="L192" s="509">
        <v>20</v>
      </c>
      <c r="M192" s="508">
        <f t="shared" si="63"/>
        <v>1.6666666666666667</v>
      </c>
      <c r="N192" s="508">
        <f t="shared" si="64"/>
        <v>3.5666666666666669</v>
      </c>
      <c r="O192" s="508">
        <f t="shared" si="65"/>
        <v>42.800000000000004</v>
      </c>
      <c r="P192"/>
      <c r="Q192" s="503">
        <f t="shared" si="66"/>
        <v>2.4</v>
      </c>
      <c r="R192" s="509">
        <v>20</v>
      </c>
      <c r="S192" s="508">
        <f t="shared" si="67"/>
        <v>1.6666666666666667</v>
      </c>
      <c r="T192" s="508">
        <f t="shared" si="68"/>
        <v>4</v>
      </c>
      <c r="U192" s="508">
        <f t="shared" si="69"/>
        <v>48</v>
      </c>
      <c r="V192" s="1362"/>
      <c r="W192" s="690">
        <v>2.4</v>
      </c>
      <c r="X192" s="690">
        <f t="shared" si="70"/>
        <v>2.5</v>
      </c>
      <c r="Y192" s="509">
        <v>20</v>
      </c>
      <c r="Z192" s="508">
        <f t="shared" si="71"/>
        <v>1.6666666666666667</v>
      </c>
      <c r="AA192" s="508">
        <f t="shared" si="56"/>
        <v>4.166666666666667</v>
      </c>
      <c r="AB192" s="508">
        <f t="shared" si="57"/>
        <v>50</v>
      </c>
      <c r="AC192"/>
      <c r="AD192" s="684">
        <v>2.4</v>
      </c>
      <c r="AE192" s="509">
        <v>20</v>
      </c>
      <c r="AF192" s="686">
        <f t="shared" si="77"/>
        <v>25</v>
      </c>
      <c r="AG192" s="508">
        <f t="shared" si="72"/>
        <v>1.6666666666666667</v>
      </c>
      <c r="AH192" s="503">
        <f t="shared" si="73"/>
        <v>2.0833333333333335</v>
      </c>
      <c r="AI192" s="503">
        <f t="shared" si="74"/>
        <v>5</v>
      </c>
      <c r="AJ192" s="503">
        <f t="shared" si="75"/>
        <v>60</v>
      </c>
      <c r="AK192"/>
      <c r="AL192" s="690">
        <f t="shared" si="78"/>
        <v>2.5</v>
      </c>
      <c r="AM192" s="688">
        <v>25</v>
      </c>
      <c r="AN192" s="684">
        <v>2.0833333333333335</v>
      </c>
      <c r="AO192" s="684">
        <f t="shared" si="58"/>
        <v>5.2083333333333339</v>
      </c>
      <c r="AP192" s="684">
        <f t="shared" si="59"/>
        <v>62.5</v>
      </c>
      <c r="AR192" s="725">
        <f t="shared" si="76"/>
        <v>2.59</v>
      </c>
      <c r="AS192" s="688">
        <v>25</v>
      </c>
      <c r="AT192" s="684">
        <v>2.0833333333333335</v>
      </c>
      <c r="AU192" s="684">
        <f t="shared" si="60"/>
        <v>5.395833333333333</v>
      </c>
      <c r="AV192" s="684">
        <f t="shared" si="61"/>
        <v>64.75</v>
      </c>
    </row>
    <row r="193" spans="1:48" ht="15.75" x14ac:dyDescent="0.25">
      <c r="A193" s="504">
        <v>192</v>
      </c>
      <c r="B193" s="505" t="s">
        <v>511</v>
      </c>
      <c r="C193" s="507" t="s">
        <v>321</v>
      </c>
      <c r="D193" s="507">
        <v>10</v>
      </c>
      <c r="E193" s="508">
        <v>2.3280000000000003</v>
      </c>
      <c r="F193" s="509">
        <v>10</v>
      </c>
      <c r="G193" s="508">
        <f t="shared" si="79"/>
        <v>0.83333333333333337</v>
      </c>
      <c r="H193" s="508">
        <f t="shared" si="80"/>
        <v>1.9400000000000004</v>
      </c>
      <c r="I193" s="508">
        <f t="shared" si="81"/>
        <v>23.28</v>
      </c>
      <c r="J193"/>
      <c r="K193" s="510">
        <f t="shared" si="62"/>
        <v>2.4900000000000002</v>
      </c>
      <c r="L193" s="509">
        <v>10</v>
      </c>
      <c r="M193" s="508">
        <f t="shared" si="63"/>
        <v>0.83333333333333337</v>
      </c>
      <c r="N193" s="508">
        <f t="shared" si="64"/>
        <v>2.0750000000000002</v>
      </c>
      <c r="O193" s="508">
        <f t="shared" si="65"/>
        <v>24.900000000000002</v>
      </c>
      <c r="P193"/>
      <c r="Q193" s="503">
        <f t="shared" si="66"/>
        <v>2.79</v>
      </c>
      <c r="R193" s="509">
        <v>10</v>
      </c>
      <c r="S193" s="508">
        <f t="shared" si="67"/>
        <v>0.83333333333333337</v>
      </c>
      <c r="T193" s="508">
        <f t="shared" si="68"/>
        <v>2.3250000000000002</v>
      </c>
      <c r="U193" s="508">
        <f t="shared" si="69"/>
        <v>27.9</v>
      </c>
      <c r="V193" s="1362"/>
      <c r="W193" s="690">
        <v>2.79</v>
      </c>
      <c r="X193" s="690">
        <f t="shared" si="70"/>
        <v>2.91</v>
      </c>
      <c r="Y193" s="509">
        <v>10</v>
      </c>
      <c r="Z193" s="508">
        <f t="shared" si="71"/>
        <v>0.83333333333333337</v>
      </c>
      <c r="AA193" s="508">
        <f t="shared" si="56"/>
        <v>2.4250000000000003</v>
      </c>
      <c r="AB193" s="508">
        <f t="shared" si="57"/>
        <v>29.1</v>
      </c>
      <c r="AC193"/>
      <c r="AD193" s="684">
        <v>2.79</v>
      </c>
      <c r="AE193" s="509">
        <v>10</v>
      </c>
      <c r="AF193" s="686">
        <f t="shared" si="77"/>
        <v>12</v>
      </c>
      <c r="AG193" s="508">
        <f t="shared" si="72"/>
        <v>0.83333333333333337</v>
      </c>
      <c r="AH193" s="503">
        <f t="shared" si="73"/>
        <v>1</v>
      </c>
      <c r="AI193" s="503">
        <f t="shared" si="74"/>
        <v>2.79</v>
      </c>
      <c r="AJ193" s="503">
        <f t="shared" si="75"/>
        <v>33.480000000000004</v>
      </c>
      <c r="AK193"/>
      <c r="AL193" s="690">
        <f t="shared" si="78"/>
        <v>2.91</v>
      </c>
      <c r="AM193" s="688">
        <v>12</v>
      </c>
      <c r="AN193" s="684">
        <v>1</v>
      </c>
      <c r="AO193" s="684">
        <f t="shared" si="58"/>
        <v>2.91</v>
      </c>
      <c r="AP193" s="684">
        <f t="shared" si="59"/>
        <v>34.92</v>
      </c>
      <c r="AR193" s="725">
        <f t="shared" si="76"/>
        <v>3.02</v>
      </c>
      <c r="AS193" s="688">
        <v>12</v>
      </c>
      <c r="AT193" s="684">
        <v>1</v>
      </c>
      <c r="AU193" s="684">
        <f t="shared" si="60"/>
        <v>3.02</v>
      </c>
      <c r="AV193" s="684">
        <f t="shared" si="61"/>
        <v>36.24</v>
      </c>
    </row>
    <row r="194" spans="1:48" ht="15.75" x14ac:dyDescent="0.25">
      <c r="A194" s="504">
        <v>193</v>
      </c>
      <c r="B194" s="505" t="s">
        <v>512</v>
      </c>
      <c r="C194" s="507" t="s">
        <v>321</v>
      </c>
      <c r="D194" s="507">
        <v>20</v>
      </c>
      <c r="E194" s="508">
        <v>5.5</v>
      </c>
      <c r="F194" s="509">
        <v>20</v>
      </c>
      <c r="G194" s="508">
        <f t="shared" si="79"/>
        <v>1.6666666666666667</v>
      </c>
      <c r="H194" s="508">
        <f t="shared" si="80"/>
        <v>9.1666666666666679</v>
      </c>
      <c r="I194" s="508">
        <f t="shared" si="81"/>
        <v>110</v>
      </c>
      <c r="J194"/>
      <c r="K194" s="510">
        <f t="shared" si="62"/>
        <v>5.87</v>
      </c>
      <c r="L194" s="509">
        <v>20</v>
      </c>
      <c r="M194" s="508">
        <f t="shared" si="63"/>
        <v>1.6666666666666667</v>
      </c>
      <c r="N194" s="508">
        <f t="shared" si="64"/>
        <v>9.7833333333333332</v>
      </c>
      <c r="O194" s="508">
        <f t="shared" si="65"/>
        <v>117.4</v>
      </c>
      <c r="P194"/>
      <c r="Q194" s="503">
        <f t="shared" si="66"/>
        <v>6.58</v>
      </c>
      <c r="R194" s="509">
        <v>20</v>
      </c>
      <c r="S194" s="508">
        <f t="shared" si="67"/>
        <v>1.6666666666666667</v>
      </c>
      <c r="T194" s="508">
        <f t="shared" si="68"/>
        <v>10.966666666666667</v>
      </c>
      <c r="U194" s="508">
        <f t="shared" si="69"/>
        <v>131.6</v>
      </c>
      <c r="V194" s="1362"/>
      <c r="W194" s="690">
        <v>6.58</v>
      </c>
      <c r="X194" s="690">
        <f t="shared" si="70"/>
        <v>6.86</v>
      </c>
      <c r="Y194" s="509">
        <v>20</v>
      </c>
      <c r="Z194" s="508">
        <f t="shared" si="71"/>
        <v>1.6666666666666667</v>
      </c>
      <c r="AA194" s="508">
        <f t="shared" ref="AA194:AA257" si="84">SUM(X194*Z194)</f>
        <v>11.433333333333334</v>
      </c>
      <c r="AB194" s="508">
        <f t="shared" ref="AB194:AB257" si="85">SUM(X194*Y194)</f>
        <v>137.20000000000002</v>
      </c>
      <c r="AC194"/>
      <c r="AD194" s="684">
        <v>6.58</v>
      </c>
      <c r="AE194" s="509">
        <v>20</v>
      </c>
      <c r="AF194" s="686">
        <f t="shared" si="77"/>
        <v>25</v>
      </c>
      <c r="AG194" s="508">
        <f t="shared" si="72"/>
        <v>1.6666666666666667</v>
      </c>
      <c r="AH194" s="503">
        <f t="shared" si="73"/>
        <v>2.0833333333333335</v>
      </c>
      <c r="AI194" s="503">
        <f t="shared" si="74"/>
        <v>13.708333333333334</v>
      </c>
      <c r="AJ194" s="503">
        <f t="shared" si="75"/>
        <v>164.5</v>
      </c>
      <c r="AK194"/>
      <c r="AL194" s="690">
        <f t="shared" si="78"/>
        <v>6.86</v>
      </c>
      <c r="AM194" s="688">
        <v>25</v>
      </c>
      <c r="AN194" s="684">
        <v>2.0833333333333335</v>
      </c>
      <c r="AO194" s="684">
        <f t="shared" ref="AO194:AO257" si="86">AN194*AL194</f>
        <v>14.291666666666668</v>
      </c>
      <c r="AP194" s="684">
        <f t="shared" ref="AP194:AP257" si="87">AM194*AL194</f>
        <v>171.5</v>
      </c>
      <c r="AR194" s="725">
        <f t="shared" si="76"/>
        <v>7.11</v>
      </c>
      <c r="AS194" s="688">
        <v>25</v>
      </c>
      <c r="AT194" s="684">
        <v>2.0833333333333335</v>
      </c>
      <c r="AU194" s="684">
        <f t="shared" ref="AU194:AU257" si="88">AT194*AR194</f>
        <v>14.812500000000002</v>
      </c>
      <c r="AV194" s="684">
        <f t="shared" ref="AV194:AV257" si="89">AS194*AR194</f>
        <v>177.75</v>
      </c>
    </row>
    <row r="195" spans="1:48" ht="15.75" x14ac:dyDescent="0.25">
      <c r="A195" s="504">
        <v>194</v>
      </c>
      <c r="B195" s="505" t="s">
        <v>513</v>
      </c>
      <c r="C195" s="507" t="s">
        <v>321</v>
      </c>
      <c r="D195" s="507">
        <v>10</v>
      </c>
      <c r="E195" s="508">
        <v>6.3250000000000002</v>
      </c>
      <c r="F195" s="509">
        <v>10</v>
      </c>
      <c r="G195" s="508">
        <f t="shared" si="79"/>
        <v>0.83333333333333337</v>
      </c>
      <c r="H195" s="508">
        <f t="shared" si="80"/>
        <v>5.2708333333333339</v>
      </c>
      <c r="I195" s="508">
        <f t="shared" si="81"/>
        <v>63.25</v>
      </c>
      <c r="J195"/>
      <c r="K195" s="510">
        <f t="shared" ref="K195:K258" si="90">ROUND((E195*1.0676),2)</f>
        <v>6.75</v>
      </c>
      <c r="L195" s="509">
        <v>10</v>
      </c>
      <c r="M195" s="508">
        <f t="shared" ref="M195:M258" si="91">SUM(L195/12)</f>
        <v>0.83333333333333337</v>
      </c>
      <c r="N195" s="508">
        <f t="shared" ref="N195:N258" si="92">SUM(K195*M195)</f>
        <v>5.625</v>
      </c>
      <c r="O195" s="508">
        <f t="shared" ref="O195:O258" si="93">SUM(K195*L195)</f>
        <v>67.5</v>
      </c>
      <c r="P195"/>
      <c r="Q195" s="503">
        <f t="shared" ref="Q195:Q258" si="94">ROUND((K195*1.1213),2)</f>
        <v>7.57</v>
      </c>
      <c r="R195" s="509">
        <v>10</v>
      </c>
      <c r="S195" s="508">
        <f t="shared" ref="S195:S258" si="95">SUM(R195/12)</f>
        <v>0.83333333333333337</v>
      </c>
      <c r="T195" s="508">
        <f t="shared" ref="T195:T258" si="96">SUM(Q195*S195)</f>
        <v>6.3083333333333336</v>
      </c>
      <c r="U195" s="508">
        <f t="shared" ref="U195:U258" si="97">SUM(Q195*R195)</f>
        <v>75.7</v>
      </c>
      <c r="V195" s="1362"/>
      <c r="W195" s="690">
        <v>7.57</v>
      </c>
      <c r="X195" s="690">
        <f t="shared" ref="X195:X258" si="98">ROUND((W195*1.0418),2)</f>
        <v>7.89</v>
      </c>
      <c r="Y195" s="509">
        <v>10</v>
      </c>
      <c r="Z195" s="508">
        <f t="shared" ref="Z195:Z258" si="99">SUM(Y195/12)</f>
        <v>0.83333333333333337</v>
      </c>
      <c r="AA195" s="508">
        <f t="shared" si="84"/>
        <v>6.5750000000000002</v>
      </c>
      <c r="AB195" s="508">
        <f t="shared" si="85"/>
        <v>78.899999999999991</v>
      </c>
      <c r="AC195"/>
      <c r="AD195" s="684">
        <v>7.57</v>
      </c>
      <c r="AE195" s="509">
        <v>10</v>
      </c>
      <c r="AF195" s="686">
        <f t="shared" si="77"/>
        <v>12</v>
      </c>
      <c r="AG195" s="508">
        <f t="shared" ref="AG195:AG258" si="100">SUM(AE195/12)</f>
        <v>0.83333333333333337</v>
      </c>
      <c r="AH195" s="503">
        <f t="shared" ref="AH195:AH258" si="101">AF195/12</f>
        <v>1</v>
      </c>
      <c r="AI195" s="503">
        <f t="shared" ref="AI195:AI258" si="102">AH195*AD195</f>
        <v>7.57</v>
      </c>
      <c r="AJ195" s="503">
        <f t="shared" ref="AJ195:AJ258" si="103">AF195*AD195</f>
        <v>90.84</v>
      </c>
      <c r="AK195"/>
      <c r="AL195" s="690">
        <f t="shared" si="78"/>
        <v>7.89</v>
      </c>
      <c r="AM195" s="688">
        <v>12</v>
      </c>
      <c r="AN195" s="684">
        <v>1</v>
      </c>
      <c r="AO195" s="684">
        <f t="shared" si="86"/>
        <v>7.89</v>
      </c>
      <c r="AP195" s="684">
        <f t="shared" si="87"/>
        <v>94.679999999999993</v>
      </c>
      <c r="AR195" s="725">
        <f t="shared" ref="AR195:AR258" si="104">ROUND((AL195*1.0369),2)</f>
        <v>8.18</v>
      </c>
      <c r="AS195" s="688">
        <v>12</v>
      </c>
      <c r="AT195" s="684">
        <v>1</v>
      </c>
      <c r="AU195" s="684">
        <f t="shared" si="88"/>
        <v>8.18</v>
      </c>
      <c r="AV195" s="684">
        <f t="shared" si="89"/>
        <v>98.16</v>
      </c>
    </row>
    <row r="196" spans="1:48" ht="15.75" x14ac:dyDescent="0.25">
      <c r="A196" s="504">
        <v>195</v>
      </c>
      <c r="B196" s="505" t="s">
        <v>514</v>
      </c>
      <c r="C196" s="507" t="s">
        <v>321</v>
      </c>
      <c r="D196" s="507">
        <v>20</v>
      </c>
      <c r="E196" s="508">
        <v>3.6</v>
      </c>
      <c r="F196" s="509">
        <v>20</v>
      </c>
      <c r="G196" s="508">
        <f t="shared" si="79"/>
        <v>1.6666666666666667</v>
      </c>
      <c r="H196" s="508">
        <f t="shared" si="80"/>
        <v>6</v>
      </c>
      <c r="I196" s="508">
        <f t="shared" si="81"/>
        <v>72</v>
      </c>
      <c r="J196"/>
      <c r="K196" s="510">
        <f t="shared" si="90"/>
        <v>3.84</v>
      </c>
      <c r="L196" s="509">
        <v>20</v>
      </c>
      <c r="M196" s="508">
        <f t="shared" si="91"/>
        <v>1.6666666666666667</v>
      </c>
      <c r="N196" s="508">
        <f t="shared" si="92"/>
        <v>6.4</v>
      </c>
      <c r="O196" s="508">
        <f t="shared" si="93"/>
        <v>76.8</v>
      </c>
      <c r="P196"/>
      <c r="Q196" s="503">
        <f t="shared" si="94"/>
        <v>4.3099999999999996</v>
      </c>
      <c r="R196" s="509">
        <v>20</v>
      </c>
      <c r="S196" s="508">
        <f t="shared" si="95"/>
        <v>1.6666666666666667</v>
      </c>
      <c r="T196" s="508">
        <f t="shared" si="96"/>
        <v>7.1833333333333327</v>
      </c>
      <c r="U196" s="508">
        <f t="shared" si="97"/>
        <v>86.199999999999989</v>
      </c>
      <c r="V196" s="1362"/>
      <c r="W196" s="690">
        <v>4.3099999999999996</v>
      </c>
      <c r="X196" s="690">
        <f t="shared" si="98"/>
        <v>4.49</v>
      </c>
      <c r="Y196" s="509">
        <v>20</v>
      </c>
      <c r="Z196" s="508">
        <f t="shared" si="99"/>
        <v>1.6666666666666667</v>
      </c>
      <c r="AA196" s="508">
        <f t="shared" si="84"/>
        <v>7.4833333333333343</v>
      </c>
      <c r="AB196" s="508">
        <f t="shared" si="85"/>
        <v>89.800000000000011</v>
      </c>
      <c r="AC196"/>
      <c r="AD196" s="684">
        <v>4.3099999999999996</v>
      </c>
      <c r="AE196" s="509">
        <v>20</v>
      </c>
      <c r="AF196" s="686">
        <f t="shared" ref="AF196:AF259" si="105">ROUNDDOWN((AE196*1.25),0)</f>
        <v>25</v>
      </c>
      <c r="AG196" s="508">
        <f t="shared" si="100"/>
        <v>1.6666666666666667</v>
      </c>
      <c r="AH196" s="503">
        <f t="shared" si="101"/>
        <v>2.0833333333333335</v>
      </c>
      <c r="AI196" s="503">
        <f t="shared" si="102"/>
        <v>8.9791666666666661</v>
      </c>
      <c r="AJ196" s="503">
        <f t="shared" si="103"/>
        <v>107.74999999999999</v>
      </c>
      <c r="AK196"/>
      <c r="AL196" s="690">
        <f t="shared" ref="AL196:AL259" si="106">ROUND((AD196*1.0418),2)</f>
        <v>4.49</v>
      </c>
      <c r="AM196" s="688">
        <v>25</v>
      </c>
      <c r="AN196" s="684">
        <v>2.0833333333333335</v>
      </c>
      <c r="AO196" s="684">
        <f t="shared" si="86"/>
        <v>9.3541666666666679</v>
      </c>
      <c r="AP196" s="684">
        <f t="shared" si="87"/>
        <v>112.25</v>
      </c>
      <c r="AR196" s="725">
        <f t="shared" si="104"/>
        <v>4.66</v>
      </c>
      <c r="AS196" s="688">
        <v>25</v>
      </c>
      <c r="AT196" s="684">
        <v>2.0833333333333335</v>
      </c>
      <c r="AU196" s="684">
        <f t="shared" si="88"/>
        <v>9.7083333333333339</v>
      </c>
      <c r="AV196" s="684">
        <f t="shared" si="89"/>
        <v>116.5</v>
      </c>
    </row>
    <row r="197" spans="1:48" ht="15.75" x14ac:dyDescent="0.25">
      <c r="A197" s="504">
        <v>196</v>
      </c>
      <c r="B197" s="505" t="s">
        <v>515</v>
      </c>
      <c r="C197" s="507" t="s">
        <v>321</v>
      </c>
      <c r="D197" s="507">
        <v>20</v>
      </c>
      <c r="E197" s="508">
        <v>1.925</v>
      </c>
      <c r="F197" s="509">
        <v>20</v>
      </c>
      <c r="G197" s="508">
        <f t="shared" si="79"/>
        <v>1.6666666666666667</v>
      </c>
      <c r="H197" s="508">
        <f t="shared" si="80"/>
        <v>3.2083333333333335</v>
      </c>
      <c r="I197" s="508">
        <f t="shared" si="81"/>
        <v>38.5</v>
      </c>
      <c r="J197"/>
      <c r="K197" s="510">
        <f t="shared" si="90"/>
        <v>2.06</v>
      </c>
      <c r="L197" s="509">
        <v>20</v>
      </c>
      <c r="M197" s="508">
        <f t="shared" si="91"/>
        <v>1.6666666666666667</v>
      </c>
      <c r="N197" s="508">
        <f t="shared" si="92"/>
        <v>3.4333333333333336</v>
      </c>
      <c r="O197" s="508">
        <f t="shared" si="93"/>
        <v>41.2</v>
      </c>
      <c r="P197"/>
      <c r="Q197" s="503">
        <f t="shared" si="94"/>
        <v>2.31</v>
      </c>
      <c r="R197" s="509">
        <v>20</v>
      </c>
      <c r="S197" s="508">
        <f t="shared" si="95"/>
        <v>1.6666666666666667</v>
      </c>
      <c r="T197" s="508">
        <f t="shared" si="96"/>
        <v>3.85</v>
      </c>
      <c r="U197" s="508">
        <f t="shared" si="97"/>
        <v>46.2</v>
      </c>
      <c r="V197" s="1362"/>
      <c r="W197" s="690">
        <v>2.31</v>
      </c>
      <c r="X197" s="690">
        <f t="shared" si="98"/>
        <v>2.41</v>
      </c>
      <c r="Y197" s="509">
        <v>20</v>
      </c>
      <c r="Z197" s="508">
        <f t="shared" si="99"/>
        <v>1.6666666666666667</v>
      </c>
      <c r="AA197" s="508">
        <f t="shared" si="84"/>
        <v>4.0166666666666675</v>
      </c>
      <c r="AB197" s="508">
        <f t="shared" si="85"/>
        <v>48.2</v>
      </c>
      <c r="AC197"/>
      <c r="AD197" s="684">
        <v>2.31</v>
      </c>
      <c r="AE197" s="509">
        <v>20</v>
      </c>
      <c r="AF197" s="686">
        <f t="shared" si="105"/>
        <v>25</v>
      </c>
      <c r="AG197" s="508">
        <f t="shared" si="100"/>
        <v>1.6666666666666667</v>
      </c>
      <c r="AH197" s="503">
        <f t="shared" si="101"/>
        <v>2.0833333333333335</v>
      </c>
      <c r="AI197" s="503">
        <f t="shared" si="102"/>
        <v>4.8125000000000009</v>
      </c>
      <c r="AJ197" s="503">
        <f t="shared" si="103"/>
        <v>57.75</v>
      </c>
      <c r="AK197"/>
      <c r="AL197" s="690">
        <f t="shared" si="106"/>
        <v>2.41</v>
      </c>
      <c r="AM197" s="688">
        <v>25</v>
      </c>
      <c r="AN197" s="684">
        <v>2.0833333333333335</v>
      </c>
      <c r="AO197" s="684">
        <f t="shared" si="86"/>
        <v>5.0208333333333339</v>
      </c>
      <c r="AP197" s="684">
        <f t="shared" si="87"/>
        <v>60.25</v>
      </c>
      <c r="AR197" s="725">
        <f t="shared" si="104"/>
        <v>2.5</v>
      </c>
      <c r="AS197" s="688">
        <v>25</v>
      </c>
      <c r="AT197" s="684">
        <v>2.0833333333333335</v>
      </c>
      <c r="AU197" s="684">
        <f t="shared" si="88"/>
        <v>5.2083333333333339</v>
      </c>
      <c r="AV197" s="684">
        <f t="shared" si="89"/>
        <v>62.5</v>
      </c>
    </row>
    <row r="198" spans="1:48" ht="15.75" x14ac:dyDescent="0.25">
      <c r="A198" s="504">
        <v>197</v>
      </c>
      <c r="B198" s="505" t="s">
        <v>516</v>
      </c>
      <c r="C198" s="507" t="s">
        <v>321</v>
      </c>
      <c r="D198" s="507">
        <v>20</v>
      </c>
      <c r="E198" s="508">
        <v>14.52</v>
      </c>
      <c r="F198" s="509">
        <v>20</v>
      </c>
      <c r="G198" s="508">
        <f t="shared" si="79"/>
        <v>1.6666666666666667</v>
      </c>
      <c r="H198" s="508">
        <f t="shared" si="80"/>
        <v>24.2</v>
      </c>
      <c r="I198" s="508">
        <f t="shared" si="81"/>
        <v>290.39999999999998</v>
      </c>
      <c r="J198"/>
      <c r="K198" s="510">
        <f t="shared" si="90"/>
        <v>15.5</v>
      </c>
      <c r="L198" s="509">
        <v>20</v>
      </c>
      <c r="M198" s="508">
        <f t="shared" si="91"/>
        <v>1.6666666666666667</v>
      </c>
      <c r="N198" s="508">
        <f t="shared" si="92"/>
        <v>25.833333333333336</v>
      </c>
      <c r="O198" s="508">
        <f t="shared" si="93"/>
        <v>310</v>
      </c>
      <c r="P198"/>
      <c r="Q198" s="503">
        <f t="shared" si="94"/>
        <v>17.38</v>
      </c>
      <c r="R198" s="509">
        <v>20</v>
      </c>
      <c r="S198" s="508">
        <f t="shared" si="95"/>
        <v>1.6666666666666667</v>
      </c>
      <c r="T198" s="508">
        <f t="shared" si="96"/>
        <v>28.966666666666665</v>
      </c>
      <c r="U198" s="508">
        <f t="shared" si="97"/>
        <v>347.59999999999997</v>
      </c>
      <c r="V198" s="1362"/>
      <c r="W198" s="690">
        <v>17.38</v>
      </c>
      <c r="X198" s="690">
        <f t="shared" si="98"/>
        <v>18.11</v>
      </c>
      <c r="Y198" s="509">
        <v>20</v>
      </c>
      <c r="Z198" s="508">
        <f t="shared" si="99"/>
        <v>1.6666666666666667</v>
      </c>
      <c r="AA198" s="508">
        <f t="shared" si="84"/>
        <v>30.183333333333334</v>
      </c>
      <c r="AB198" s="508">
        <f t="shared" si="85"/>
        <v>362.2</v>
      </c>
      <c r="AC198"/>
      <c r="AD198" s="684">
        <v>17.38</v>
      </c>
      <c r="AE198" s="509">
        <v>20</v>
      </c>
      <c r="AF198" s="686">
        <f t="shared" si="105"/>
        <v>25</v>
      </c>
      <c r="AG198" s="508">
        <f t="shared" si="100"/>
        <v>1.6666666666666667</v>
      </c>
      <c r="AH198" s="503">
        <f t="shared" si="101"/>
        <v>2.0833333333333335</v>
      </c>
      <c r="AI198" s="503">
        <f t="shared" si="102"/>
        <v>36.208333333333336</v>
      </c>
      <c r="AJ198" s="503">
        <f t="shared" si="103"/>
        <v>434.5</v>
      </c>
      <c r="AK198"/>
      <c r="AL198" s="690">
        <f t="shared" si="106"/>
        <v>18.11</v>
      </c>
      <c r="AM198" s="688">
        <v>25</v>
      </c>
      <c r="AN198" s="684">
        <v>2.0833333333333335</v>
      </c>
      <c r="AO198" s="684">
        <f t="shared" si="86"/>
        <v>37.729166666666671</v>
      </c>
      <c r="AP198" s="684">
        <f t="shared" si="87"/>
        <v>452.75</v>
      </c>
      <c r="AR198" s="725">
        <f t="shared" si="104"/>
        <v>18.78</v>
      </c>
      <c r="AS198" s="688">
        <v>25</v>
      </c>
      <c r="AT198" s="684">
        <v>2.0833333333333335</v>
      </c>
      <c r="AU198" s="684">
        <f t="shared" si="88"/>
        <v>39.125000000000007</v>
      </c>
      <c r="AV198" s="684">
        <f t="shared" si="89"/>
        <v>469.5</v>
      </c>
    </row>
    <row r="199" spans="1:48" ht="15.75" x14ac:dyDescent="0.25">
      <c r="A199" s="504">
        <v>198</v>
      </c>
      <c r="B199" s="505" t="s">
        <v>244</v>
      </c>
      <c r="C199" s="507" t="s">
        <v>321</v>
      </c>
      <c r="D199" s="507">
        <v>24</v>
      </c>
      <c r="E199" s="508">
        <v>15.584000000000001</v>
      </c>
      <c r="F199" s="509">
        <v>24</v>
      </c>
      <c r="G199" s="508">
        <f t="shared" ref="G199:G232" si="107">SUM(F199/12)</f>
        <v>2</v>
      </c>
      <c r="H199" s="508">
        <f t="shared" ref="H199:H232" si="108">SUM(E199*G199)</f>
        <v>31.168000000000003</v>
      </c>
      <c r="I199" s="508">
        <f t="shared" ref="I199:I232" si="109">SUM(E199*F199)</f>
        <v>374.01600000000002</v>
      </c>
      <c r="J199"/>
      <c r="K199" s="510">
        <f t="shared" si="90"/>
        <v>16.64</v>
      </c>
      <c r="L199" s="509">
        <v>24</v>
      </c>
      <c r="M199" s="508">
        <f t="shared" si="91"/>
        <v>2</v>
      </c>
      <c r="N199" s="508">
        <f t="shared" si="92"/>
        <v>33.28</v>
      </c>
      <c r="O199" s="508">
        <f t="shared" si="93"/>
        <v>399.36</v>
      </c>
      <c r="P199"/>
      <c r="Q199" s="503">
        <f t="shared" si="94"/>
        <v>18.66</v>
      </c>
      <c r="R199" s="509">
        <v>24</v>
      </c>
      <c r="S199" s="508">
        <f t="shared" si="95"/>
        <v>2</v>
      </c>
      <c r="T199" s="508">
        <f t="shared" si="96"/>
        <v>37.32</v>
      </c>
      <c r="U199" s="508">
        <f t="shared" si="97"/>
        <v>447.84000000000003</v>
      </c>
      <c r="V199" s="1362"/>
      <c r="W199" s="690">
        <v>18.66</v>
      </c>
      <c r="X199" s="690">
        <f t="shared" si="98"/>
        <v>19.440000000000001</v>
      </c>
      <c r="Y199" s="509">
        <v>24</v>
      </c>
      <c r="Z199" s="508">
        <f t="shared" si="99"/>
        <v>2</v>
      </c>
      <c r="AA199" s="508">
        <f t="shared" si="84"/>
        <v>38.880000000000003</v>
      </c>
      <c r="AB199" s="508">
        <f t="shared" si="85"/>
        <v>466.56000000000006</v>
      </c>
      <c r="AC199"/>
      <c r="AD199" s="684">
        <v>18.66</v>
      </c>
      <c r="AE199" s="509">
        <v>24</v>
      </c>
      <c r="AF199" s="686">
        <f t="shared" si="105"/>
        <v>30</v>
      </c>
      <c r="AG199" s="508">
        <f t="shared" si="100"/>
        <v>2</v>
      </c>
      <c r="AH199" s="503">
        <f t="shared" si="101"/>
        <v>2.5</v>
      </c>
      <c r="AI199" s="503">
        <f t="shared" si="102"/>
        <v>46.65</v>
      </c>
      <c r="AJ199" s="503">
        <f t="shared" si="103"/>
        <v>559.79999999999995</v>
      </c>
      <c r="AK199"/>
      <c r="AL199" s="690">
        <f t="shared" si="106"/>
        <v>19.440000000000001</v>
      </c>
      <c r="AM199" s="688">
        <v>30</v>
      </c>
      <c r="AN199" s="684">
        <v>2.5</v>
      </c>
      <c r="AO199" s="684">
        <f t="shared" si="86"/>
        <v>48.6</v>
      </c>
      <c r="AP199" s="684">
        <f t="shared" si="87"/>
        <v>583.20000000000005</v>
      </c>
      <c r="AR199" s="725">
        <f t="shared" si="104"/>
        <v>20.16</v>
      </c>
      <c r="AS199" s="688">
        <v>30</v>
      </c>
      <c r="AT199" s="684">
        <v>2.5</v>
      </c>
      <c r="AU199" s="684">
        <f t="shared" si="88"/>
        <v>50.4</v>
      </c>
      <c r="AV199" s="684">
        <f t="shared" si="89"/>
        <v>604.79999999999995</v>
      </c>
    </row>
    <row r="200" spans="1:48" ht="15.75" x14ac:dyDescent="0.25">
      <c r="A200" s="504">
        <v>199</v>
      </c>
      <c r="B200" s="505" t="s">
        <v>517</v>
      </c>
      <c r="C200" s="507" t="s">
        <v>321</v>
      </c>
      <c r="D200" s="507">
        <v>50</v>
      </c>
      <c r="E200" s="508">
        <v>18.231999999999999</v>
      </c>
      <c r="F200" s="509">
        <v>50</v>
      </c>
      <c r="G200" s="508">
        <f t="shared" si="107"/>
        <v>4.166666666666667</v>
      </c>
      <c r="H200" s="508">
        <f t="shared" si="108"/>
        <v>75.966666666666669</v>
      </c>
      <c r="I200" s="508">
        <f t="shared" si="109"/>
        <v>911.59999999999991</v>
      </c>
      <c r="J200"/>
      <c r="K200" s="510">
        <f t="shared" si="90"/>
        <v>19.46</v>
      </c>
      <c r="L200" s="509">
        <v>50</v>
      </c>
      <c r="M200" s="508">
        <f t="shared" si="91"/>
        <v>4.166666666666667</v>
      </c>
      <c r="N200" s="508">
        <f t="shared" si="92"/>
        <v>81.083333333333343</v>
      </c>
      <c r="O200" s="508">
        <f t="shared" si="93"/>
        <v>973</v>
      </c>
      <c r="P200"/>
      <c r="Q200" s="503">
        <f t="shared" si="94"/>
        <v>21.82</v>
      </c>
      <c r="R200" s="509">
        <v>50</v>
      </c>
      <c r="S200" s="508">
        <f t="shared" si="95"/>
        <v>4.166666666666667</v>
      </c>
      <c r="T200" s="508">
        <f t="shared" si="96"/>
        <v>90.916666666666671</v>
      </c>
      <c r="U200" s="508">
        <f t="shared" si="97"/>
        <v>1091</v>
      </c>
      <c r="V200" s="1362"/>
      <c r="W200" s="690">
        <v>21.82</v>
      </c>
      <c r="X200" s="690">
        <f t="shared" si="98"/>
        <v>22.73</v>
      </c>
      <c r="Y200" s="509">
        <v>50</v>
      </c>
      <c r="Z200" s="508">
        <f t="shared" si="99"/>
        <v>4.166666666666667</v>
      </c>
      <c r="AA200" s="508">
        <f t="shared" si="84"/>
        <v>94.708333333333343</v>
      </c>
      <c r="AB200" s="508">
        <f t="shared" si="85"/>
        <v>1136.5</v>
      </c>
      <c r="AC200"/>
      <c r="AD200" s="684">
        <v>21.82</v>
      </c>
      <c r="AE200" s="509">
        <v>50</v>
      </c>
      <c r="AF200" s="686">
        <f t="shared" si="105"/>
        <v>62</v>
      </c>
      <c r="AG200" s="508">
        <f t="shared" si="100"/>
        <v>4.166666666666667</v>
      </c>
      <c r="AH200" s="503">
        <f t="shared" si="101"/>
        <v>5.166666666666667</v>
      </c>
      <c r="AI200" s="503">
        <f t="shared" si="102"/>
        <v>112.73666666666668</v>
      </c>
      <c r="AJ200" s="503">
        <f t="shared" si="103"/>
        <v>1352.84</v>
      </c>
      <c r="AK200"/>
      <c r="AL200" s="690">
        <f t="shared" si="106"/>
        <v>22.73</v>
      </c>
      <c r="AM200" s="688">
        <v>62</v>
      </c>
      <c r="AN200" s="684">
        <v>5.166666666666667</v>
      </c>
      <c r="AO200" s="684">
        <f t="shared" si="86"/>
        <v>117.43833333333335</v>
      </c>
      <c r="AP200" s="684">
        <f t="shared" si="87"/>
        <v>1409.26</v>
      </c>
      <c r="AR200" s="725">
        <f t="shared" si="104"/>
        <v>23.57</v>
      </c>
      <c r="AS200" s="688">
        <v>62</v>
      </c>
      <c r="AT200" s="684">
        <v>5.166666666666667</v>
      </c>
      <c r="AU200" s="684">
        <f t="shared" si="88"/>
        <v>121.77833333333334</v>
      </c>
      <c r="AV200" s="684">
        <f t="shared" si="89"/>
        <v>1461.34</v>
      </c>
    </row>
    <row r="201" spans="1:48" ht="15.75" x14ac:dyDescent="0.25">
      <c r="A201" s="504">
        <v>200</v>
      </c>
      <c r="B201" s="505" t="s">
        <v>518</v>
      </c>
      <c r="C201" s="507" t="s">
        <v>321</v>
      </c>
      <c r="D201" s="507">
        <v>2</v>
      </c>
      <c r="E201" s="508">
        <v>2.1120000000000001</v>
      </c>
      <c r="F201" s="509">
        <v>2</v>
      </c>
      <c r="G201" s="508">
        <f t="shared" si="107"/>
        <v>0.16666666666666666</v>
      </c>
      <c r="H201" s="508">
        <f t="shared" si="108"/>
        <v>0.35199999999999998</v>
      </c>
      <c r="I201" s="508">
        <f t="shared" si="109"/>
        <v>4.2240000000000002</v>
      </c>
      <c r="J201"/>
      <c r="K201" s="510">
        <f t="shared" si="90"/>
        <v>2.25</v>
      </c>
      <c r="L201" s="509">
        <v>2</v>
      </c>
      <c r="M201" s="508">
        <f t="shared" si="91"/>
        <v>0.16666666666666666</v>
      </c>
      <c r="N201" s="508">
        <f t="shared" si="92"/>
        <v>0.375</v>
      </c>
      <c r="O201" s="508">
        <f t="shared" si="93"/>
        <v>4.5</v>
      </c>
      <c r="P201"/>
      <c r="Q201" s="503">
        <f t="shared" si="94"/>
        <v>2.52</v>
      </c>
      <c r="R201" s="509">
        <v>2</v>
      </c>
      <c r="S201" s="508">
        <f t="shared" si="95"/>
        <v>0.16666666666666666</v>
      </c>
      <c r="T201" s="508">
        <f t="shared" si="96"/>
        <v>0.42</v>
      </c>
      <c r="U201" s="508">
        <f t="shared" si="97"/>
        <v>5.04</v>
      </c>
      <c r="V201" s="1362"/>
      <c r="W201" s="690">
        <v>2.52</v>
      </c>
      <c r="X201" s="690">
        <f t="shared" si="98"/>
        <v>2.63</v>
      </c>
      <c r="Y201" s="509">
        <v>2</v>
      </c>
      <c r="Z201" s="508">
        <f t="shared" si="99"/>
        <v>0.16666666666666666</v>
      </c>
      <c r="AA201" s="508">
        <f t="shared" si="84"/>
        <v>0.4383333333333333</v>
      </c>
      <c r="AB201" s="508">
        <f t="shared" si="85"/>
        <v>5.26</v>
      </c>
      <c r="AC201"/>
      <c r="AD201" s="684">
        <v>2.52</v>
      </c>
      <c r="AE201" s="509">
        <v>2</v>
      </c>
      <c r="AF201" s="686">
        <f t="shared" si="105"/>
        <v>2</v>
      </c>
      <c r="AG201" s="508">
        <f t="shared" si="100"/>
        <v>0.16666666666666666</v>
      </c>
      <c r="AH201" s="503">
        <f t="shared" si="101"/>
        <v>0.16666666666666666</v>
      </c>
      <c r="AI201" s="503">
        <f t="shared" si="102"/>
        <v>0.42</v>
      </c>
      <c r="AJ201" s="503">
        <f t="shared" si="103"/>
        <v>5.04</v>
      </c>
      <c r="AK201"/>
      <c r="AL201" s="690">
        <f t="shared" si="106"/>
        <v>2.63</v>
      </c>
      <c r="AM201" s="688">
        <v>2</v>
      </c>
      <c r="AN201" s="684">
        <v>0.16666666666666666</v>
      </c>
      <c r="AO201" s="684">
        <f t="shared" si="86"/>
        <v>0.4383333333333333</v>
      </c>
      <c r="AP201" s="684">
        <f t="shared" si="87"/>
        <v>5.26</v>
      </c>
      <c r="AR201" s="725">
        <f t="shared" si="104"/>
        <v>2.73</v>
      </c>
      <c r="AS201" s="688">
        <v>2</v>
      </c>
      <c r="AT201" s="684">
        <v>0.16666666666666666</v>
      </c>
      <c r="AU201" s="684">
        <f t="shared" si="88"/>
        <v>0.45499999999999996</v>
      </c>
      <c r="AV201" s="684">
        <f t="shared" si="89"/>
        <v>5.46</v>
      </c>
    </row>
    <row r="202" spans="1:48" ht="15.75" x14ac:dyDescent="0.25">
      <c r="A202" s="504">
        <v>201</v>
      </c>
      <c r="B202" s="505" t="s">
        <v>519</v>
      </c>
      <c r="C202" s="507"/>
      <c r="D202" s="507">
        <f>45*12</f>
        <v>540</v>
      </c>
      <c r="E202" s="508">
        <v>2.9760000000000004</v>
      </c>
      <c r="F202" s="509">
        <v>540</v>
      </c>
      <c r="G202" s="508">
        <f t="shared" si="107"/>
        <v>45</v>
      </c>
      <c r="H202" s="508">
        <f t="shared" si="108"/>
        <v>133.92000000000002</v>
      </c>
      <c r="I202" s="508">
        <f t="shared" si="109"/>
        <v>1607.0400000000002</v>
      </c>
      <c r="J202"/>
      <c r="K202" s="510">
        <f t="shared" si="90"/>
        <v>3.18</v>
      </c>
      <c r="L202" s="509">
        <v>540</v>
      </c>
      <c r="M202" s="508">
        <f t="shared" si="91"/>
        <v>45</v>
      </c>
      <c r="N202" s="508">
        <f t="shared" si="92"/>
        <v>143.1</v>
      </c>
      <c r="O202" s="508">
        <f t="shared" si="93"/>
        <v>1717.2</v>
      </c>
      <c r="P202"/>
      <c r="Q202" s="503">
        <f t="shared" si="94"/>
        <v>3.57</v>
      </c>
      <c r="R202" s="509">
        <v>540</v>
      </c>
      <c r="S202" s="508">
        <f t="shared" si="95"/>
        <v>45</v>
      </c>
      <c r="T202" s="508">
        <f t="shared" si="96"/>
        <v>160.65</v>
      </c>
      <c r="U202" s="508">
        <f t="shared" si="97"/>
        <v>1927.8</v>
      </c>
      <c r="V202" s="1362"/>
      <c r="W202" s="690">
        <v>3.57</v>
      </c>
      <c r="X202" s="690">
        <f t="shared" si="98"/>
        <v>3.72</v>
      </c>
      <c r="Y202" s="509">
        <v>540</v>
      </c>
      <c r="Z202" s="508">
        <f t="shared" si="99"/>
        <v>45</v>
      </c>
      <c r="AA202" s="508">
        <f t="shared" si="84"/>
        <v>167.4</v>
      </c>
      <c r="AB202" s="508">
        <f t="shared" si="85"/>
        <v>2008.8000000000002</v>
      </c>
      <c r="AC202"/>
      <c r="AD202" s="684">
        <v>3.57</v>
      </c>
      <c r="AE202" s="509">
        <v>540</v>
      </c>
      <c r="AF202" s="686">
        <f t="shared" si="105"/>
        <v>675</v>
      </c>
      <c r="AG202" s="508">
        <f t="shared" si="100"/>
        <v>45</v>
      </c>
      <c r="AH202" s="503">
        <f t="shared" si="101"/>
        <v>56.25</v>
      </c>
      <c r="AI202" s="503">
        <f t="shared" si="102"/>
        <v>200.8125</v>
      </c>
      <c r="AJ202" s="503">
        <f t="shared" si="103"/>
        <v>2409.75</v>
      </c>
      <c r="AK202"/>
      <c r="AL202" s="690">
        <f t="shared" si="106"/>
        <v>3.72</v>
      </c>
      <c r="AM202" s="688">
        <v>675</v>
      </c>
      <c r="AN202" s="684">
        <v>56.25</v>
      </c>
      <c r="AO202" s="684">
        <f t="shared" si="86"/>
        <v>209.25</v>
      </c>
      <c r="AP202" s="684">
        <f t="shared" si="87"/>
        <v>2511</v>
      </c>
      <c r="AR202" s="725">
        <f t="shared" si="104"/>
        <v>3.86</v>
      </c>
      <c r="AS202" s="688">
        <v>675</v>
      </c>
      <c r="AT202" s="684">
        <v>56.25</v>
      </c>
      <c r="AU202" s="684">
        <f t="shared" si="88"/>
        <v>217.125</v>
      </c>
      <c r="AV202" s="684">
        <f t="shared" si="89"/>
        <v>2605.5</v>
      </c>
    </row>
    <row r="203" spans="1:48" ht="15.75" x14ac:dyDescent="0.25">
      <c r="A203" s="504">
        <v>202</v>
      </c>
      <c r="B203" s="505" t="s">
        <v>520</v>
      </c>
      <c r="C203" s="507" t="s">
        <v>321</v>
      </c>
      <c r="D203" s="507">
        <v>20</v>
      </c>
      <c r="E203" s="508">
        <v>1.8800000000000001</v>
      </c>
      <c r="F203" s="509">
        <v>20</v>
      </c>
      <c r="G203" s="508">
        <f t="shared" si="107"/>
        <v>1.6666666666666667</v>
      </c>
      <c r="H203" s="508">
        <f t="shared" si="108"/>
        <v>3.1333333333333337</v>
      </c>
      <c r="I203" s="508">
        <f t="shared" si="109"/>
        <v>37.6</v>
      </c>
      <c r="J203"/>
      <c r="K203" s="510">
        <f t="shared" si="90"/>
        <v>2.0099999999999998</v>
      </c>
      <c r="L203" s="509">
        <v>20</v>
      </c>
      <c r="M203" s="508">
        <f t="shared" si="91"/>
        <v>1.6666666666666667</v>
      </c>
      <c r="N203" s="508">
        <f t="shared" si="92"/>
        <v>3.3499999999999996</v>
      </c>
      <c r="O203" s="508">
        <f t="shared" si="93"/>
        <v>40.199999999999996</v>
      </c>
      <c r="P203"/>
      <c r="Q203" s="503">
        <f t="shared" si="94"/>
        <v>2.25</v>
      </c>
      <c r="R203" s="509">
        <v>20</v>
      </c>
      <c r="S203" s="508">
        <f t="shared" si="95"/>
        <v>1.6666666666666667</v>
      </c>
      <c r="T203" s="508">
        <f t="shared" si="96"/>
        <v>3.75</v>
      </c>
      <c r="U203" s="508">
        <f t="shared" si="97"/>
        <v>45</v>
      </c>
      <c r="V203" s="1362"/>
      <c r="W203" s="690">
        <v>2.25</v>
      </c>
      <c r="X203" s="690">
        <f t="shared" si="98"/>
        <v>2.34</v>
      </c>
      <c r="Y203" s="509">
        <v>20</v>
      </c>
      <c r="Z203" s="508">
        <f t="shared" si="99"/>
        <v>1.6666666666666667</v>
      </c>
      <c r="AA203" s="508">
        <f t="shared" si="84"/>
        <v>3.9</v>
      </c>
      <c r="AB203" s="508">
        <f t="shared" si="85"/>
        <v>46.8</v>
      </c>
      <c r="AC203"/>
      <c r="AD203" s="684">
        <v>2.25</v>
      </c>
      <c r="AE203" s="509">
        <v>20</v>
      </c>
      <c r="AF203" s="686">
        <f t="shared" si="105"/>
        <v>25</v>
      </c>
      <c r="AG203" s="508">
        <f t="shared" si="100"/>
        <v>1.6666666666666667</v>
      </c>
      <c r="AH203" s="503">
        <f t="shared" si="101"/>
        <v>2.0833333333333335</v>
      </c>
      <c r="AI203" s="503">
        <f t="shared" si="102"/>
        <v>4.6875</v>
      </c>
      <c r="AJ203" s="503">
        <f t="shared" si="103"/>
        <v>56.25</v>
      </c>
      <c r="AK203"/>
      <c r="AL203" s="690">
        <f t="shared" si="106"/>
        <v>2.34</v>
      </c>
      <c r="AM203" s="688">
        <v>25</v>
      </c>
      <c r="AN203" s="684">
        <v>2.0833333333333335</v>
      </c>
      <c r="AO203" s="684">
        <f t="shared" si="86"/>
        <v>4.875</v>
      </c>
      <c r="AP203" s="684">
        <f t="shared" si="87"/>
        <v>58.5</v>
      </c>
      <c r="AR203" s="725">
        <f t="shared" si="104"/>
        <v>2.4300000000000002</v>
      </c>
      <c r="AS203" s="688">
        <v>25</v>
      </c>
      <c r="AT203" s="684">
        <v>2.0833333333333335</v>
      </c>
      <c r="AU203" s="684">
        <f t="shared" si="88"/>
        <v>5.0625000000000009</v>
      </c>
      <c r="AV203" s="684">
        <f t="shared" si="89"/>
        <v>60.750000000000007</v>
      </c>
    </row>
    <row r="204" spans="1:48" ht="15.75" x14ac:dyDescent="0.25">
      <c r="A204" s="504">
        <v>203</v>
      </c>
      <c r="B204" s="505" t="s">
        <v>521</v>
      </c>
      <c r="C204" s="507" t="s">
        <v>321</v>
      </c>
      <c r="D204" s="507">
        <v>80</v>
      </c>
      <c r="E204" s="508">
        <v>7.2480000000000011</v>
      </c>
      <c r="F204" s="509">
        <v>80</v>
      </c>
      <c r="G204" s="508">
        <f t="shared" si="107"/>
        <v>6.666666666666667</v>
      </c>
      <c r="H204" s="508">
        <f t="shared" si="108"/>
        <v>48.320000000000007</v>
      </c>
      <c r="I204" s="508">
        <f t="shared" si="109"/>
        <v>579.84000000000015</v>
      </c>
      <c r="J204"/>
      <c r="K204" s="510">
        <f t="shared" si="90"/>
        <v>7.74</v>
      </c>
      <c r="L204" s="509">
        <v>80</v>
      </c>
      <c r="M204" s="508">
        <f t="shared" si="91"/>
        <v>6.666666666666667</v>
      </c>
      <c r="N204" s="508">
        <f t="shared" si="92"/>
        <v>51.6</v>
      </c>
      <c r="O204" s="508">
        <f t="shared" si="93"/>
        <v>619.20000000000005</v>
      </c>
      <c r="P204"/>
      <c r="Q204" s="503">
        <f t="shared" si="94"/>
        <v>8.68</v>
      </c>
      <c r="R204" s="509">
        <v>80</v>
      </c>
      <c r="S204" s="508">
        <f t="shared" si="95"/>
        <v>6.666666666666667</v>
      </c>
      <c r="T204" s="508">
        <f t="shared" si="96"/>
        <v>57.866666666666667</v>
      </c>
      <c r="U204" s="508">
        <f t="shared" si="97"/>
        <v>694.4</v>
      </c>
      <c r="V204" s="1362"/>
      <c r="W204" s="690">
        <v>8.68</v>
      </c>
      <c r="X204" s="690">
        <f t="shared" si="98"/>
        <v>9.0399999999999991</v>
      </c>
      <c r="Y204" s="509">
        <v>80</v>
      </c>
      <c r="Z204" s="508">
        <f t="shared" si="99"/>
        <v>6.666666666666667</v>
      </c>
      <c r="AA204" s="508">
        <f t="shared" si="84"/>
        <v>60.266666666666666</v>
      </c>
      <c r="AB204" s="508">
        <f t="shared" si="85"/>
        <v>723.19999999999993</v>
      </c>
      <c r="AC204"/>
      <c r="AD204" s="684">
        <v>8.68</v>
      </c>
      <c r="AE204" s="509">
        <v>80</v>
      </c>
      <c r="AF204" s="686">
        <f t="shared" si="105"/>
        <v>100</v>
      </c>
      <c r="AG204" s="508">
        <f t="shared" si="100"/>
        <v>6.666666666666667</v>
      </c>
      <c r="AH204" s="503">
        <f t="shared" si="101"/>
        <v>8.3333333333333339</v>
      </c>
      <c r="AI204" s="503">
        <f t="shared" si="102"/>
        <v>72.333333333333343</v>
      </c>
      <c r="AJ204" s="503">
        <f t="shared" si="103"/>
        <v>868</v>
      </c>
      <c r="AK204"/>
      <c r="AL204" s="690">
        <f t="shared" si="106"/>
        <v>9.0399999999999991</v>
      </c>
      <c r="AM204" s="688">
        <v>100</v>
      </c>
      <c r="AN204" s="684">
        <v>8.3333333333333339</v>
      </c>
      <c r="AO204" s="684">
        <f t="shared" si="86"/>
        <v>75.333333333333329</v>
      </c>
      <c r="AP204" s="684">
        <f t="shared" si="87"/>
        <v>903.99999999999989</v>
      </c>
      <c r="AR204" s="725">
        <f t="shared" si="104"/>
        <v>9.3699999999999992</v>
      </c>
      <c r="AS204" s="688">
        <v>100</v>
      </c>
      <c r="AT204" s="684">
        <v>8.3333333333333339</v>
      </c>
      <c r="AU204" s="684">
        <f t="shared" si="88"/>
        <v>78.083333333333329</v>
      </c>
      <c r="AV204" s="684">
        <f t="shared" si="89"/>
        <v>936.99999999999989</v>
      </c>
    </row>
    <row r="205" spans="1:48" ht="15.75" x14ac:dyDescent="0.25">
      <c r="A205" s="504">
        <v>204</v>
      </c>
      <c r="B205" s="505" t="s">
        <v>522</v>
      </c>
      <c r="C205" s="507" t="s">
        <v>321</v>
      </c>
      <c r="D205" s="507">
        <v>12</v>
      </c>
      <c r="E205" s="508">
        <v>2.008</v>
      </c>
      <c r="F205" s="509">
        <v>12</v>
      </c>
      <c r="G205" s="508">
        <f t="shared" si="107"/>
        <v>1</v>
      </c>
      <c r="H205" s="508">
        <f t="shared" si="108"/>
        <v>2.008</v>
      </c>
      <c r="I205" s="508">
        <f t="shared" si="109"/>
        <v>24.096</v>
      </c>
      <c r="J205"/>
      <c r="K205" s="510">
        <f t="shared" si="90"/>
        <v>2.14</v>
      </c>
      <c r="L205" s="509">
        <v>12</v>
      </c>
      <c r="M205" s="508">
        <f t="shared" si="91"/>
        <v>1</v>
      </c>
      <c r="N205" s="508">
        <f t="shared" si="92"/>
        <v>2.14</v>
      </c>
      <c r="O205" s="508">
        <f t="shared" si="93"/>
        <v>25.68</v>
      </c>
      <c r="P205"/>
      <c r="Q205" s="503">
        <f t="shared" si="94"/>
        <v>2.4</v>
      </c>
      <c r="R205" s="509">
        <v>12</v>
      </c>
      <c r="S205" s="508">
        <f t="shared" si="95"/>
        <v>1</v>
      </c>
      <c r="T205" s="508">
        <f t="shared" si="96"/>
        <v>2.4</v>
      </c>
      <c r="U205" s="508">
        <f t="shared" si="97"/>
        <v>28.799999999999997</v>
      </c>
      <c r="V205" s="1362"/>
      <c r="W205" s="690">
        <v>2.4</v>
      </c>
      <c r="X205" s="690">
        <f t="shared" si="98"/>
        <v>2.5</v>
      </c>
      <c r="Y205" s="509">
        <v>12</v>
      </c>
      <c r="Z205" s="508">
        <f t="shared" si="99"/>
        <v>1</v>
      </c>
      <c r="AA205" s="508">
        <f t="shared" si="84"/>
        <v>2.5</v>
      </c>
      <c r="AB205" s="508">
        <f t="shared" si="85"/>
        <v>30</v>
      </c>
      <c r="AC205"/>
      <c r="AD205" s="684">
        <v>2.4</v>
      </c>
      <c r="AE205" s="509">
        <v>12</v>
      </c>
      <c r="AF205" s="686">
        <f t="shared" si="105"/>
        <v>15</v>
      </c>
      <c r="AG205" s="508">
        <f t="shared" si="100"/>
        <v>1</v>
      </c>
      <c r="AH205" s="503">
        <f t="shared" si="101"/>
        <v>1.25</v>
      </c>
      <c r="AI205" s="503">
        <f t="shared" si="102"/>
        <v>3</v>
      </c>
      <c r="AJ205" s="503">
        <f t="shared" si="103"/>
        <v>36</v>
      </c>
      <c r="AK205"/>
      <c r="AL205" s="690">
        <f t="shared" si="106"/>
        <v>2.5</v>
      </c>
      <c r="AM205" s="688">
        <v>15</v>
      </c>
      <c r="AN205" s="684">
        <v>1.25</v>
      </c>
      <c r="AO205" s="684">
        <f t="shared" si="86"/>
        <v>3.125</v>
      </c>
      <c r="AP205" s="684">
        <f t="shared" si="87"/>
        <v>37.5</v>
      </c>
      <c r="AR205" s="725">
        <f t="shared" si="104"/>
        <v>2.59</v>
      </c>
      <c r="AS205" s="688">
        <v>15</v>
      </c>
      <c r="AT205" s="684">
        <v>1.25</v>
      </c>
      <c r="AU205" s="684">
        <f t="shared" si="88"/>
        <v>3.2374999999999998</v>
      </c>
      <c r="AV205" s="684">
        <f t="shared" si="89"/>
        <v>38.849999999999994</v>
      </c>
    </row>
    <row r="206" spans="1:48" ht="15.75" x14ac:dyDescent="0.25">
      <c r="A206" s="504">
        <v>205</v>
      </c>
      <c r="B206" s="505" t="s">
        <v>523</v>
      </c>
      <c r="C206" s="507" t="s">
        <v>321</v>
      </c>
      <c r="D206" s="507">
        <v>12</v>
      </c>
      <c r="E206" s="508">
        <v>2.2800000000000002</v>
      </c>
      <c r="F206" s="509">
        <v>12</v>
      </c>
      <c r="G206" s="508">
        <f t="shared" si="107"/>
        <v>1</v>
      </c>
      <c r="H206" s="508">
        <f t="shared" si="108"/>
        <v>2.2800000000000002</v>
      </c>
      <c r="I206" s="508">
        <f t="shared" si="109"/>
        <v>27.360000000000003</v>
      </c>
      <c r="J206"/>
      <c r="K206" s="510">
        <f t="shared" si="90"/>
        <v>2.4300000000000002</v>
      </c>
      <c r="L206" s="509">
        <v>12</v>
      </c>
      <c r="M206" s="508">
        <f t="shared" si="91"/>
        <v>1</v>
      </c>
      <c r="N206" s="508">
        <f t="shared" si="92"/>
        <v>2.4300000000000002</v>
      </c>
      <c r="O206" s="508">
        <f t="shared" si="93"/>
        <v>29.160000000000004</v>
      </c>
      <c r="P206"/>
      <c r="Q206" s="503">
        <f t="shared" si="94"/>
        <v>2.72</v>
      </c>
      <c r="R206" s="509">
        <v>12</v>
      </c>
      <c r="S206" s="508">
        <f t="shared" si="95"/>
        <v>1</v>
      </c>
      <c r="T206" s="508">
        <f t="shared" si="96"/>
        <v>2.72</v>
      </c>
      <c r="U206" s="508">
        <f t="shared" si="97"/>
        <v>32.64</v>
      </c>
      <c r="V206" s="1362"/>
      <c r="W206" s="690">
        <v>2.72</v>
      </c>
      <c r="X206" s="690">
        <f t="shared" si="98"/>
        <v>2.83</v>
      </c>
      <c r="Y206" s="509">
        <v>12</v>
      </c>
      <c r="Z206" s="508">
        <f t="shared" si="99"/>
        <v>1</v>
      </c>
      <c r="AA206" s="508">
        <f t="shared" si="84"/>
        <v>2.83</v>
      </c>
      <c r="AB206" s="508">
        <f t="shared" si="85"/>
        <v>33.96</v>
      </c>
      <c r="AC206"/>
      <c r="AD206" s="684">
        <v>2.72</v>
      </c>
      <c r="AE206" s="509">
        <v>12</v>
      </c>
      <c r="AF206" s="686">
        <f t="shared" si="105"/>
        <v>15</v>
      </c>
      <c r="AG206" s="508">
        <f t="shared" si="100"/>
        <v>1</v>
      </c>
      <c r="AH206" s="503">
        <f t="shared" si="101"/>
        <v>1.25</v>
      </c>
      <c r="AI206" s="503">
        <f t="shared" si="102"/>
        <v>3.4000000000000004</v>
      </c>
      <c r="AJ206" s="503">
        <f t="shared" si="103"/>
        <v>40.800000000000004</v>
      </c>
      <c r="AK206"/>
      <c r="AL206" s="690">
        <f t="shared" si="106"/>
        <v>2.83</v>
      </c>
      <c r="AM206" s="688">
        <v>15</v>
      </c>
      <c r="AN206" s="684">
        <v>1.25</v>
      </c>
      <c r="AO206" s="684">
        <f t="shared" si="86"/>
        <v>3.5375000000000001</v>
      </c>
      <c r="AP206" s="684">
        <f t="shared" si="87"/>
        <v>42.45</v>
      </c>
      <c r="AR206" s="725">
        <f t="shared" si="104"/>
        <v>2.93</v>
      </c>
      <c r="AS206" s="688">
        <v>15</v>
      </c>
      <c r="AT206" s="684">
        <v>1.25</v>
      </c>
      <c r="AU206" s="684">
        <f t="shared" si="88"/>
        <v>3.6625000000000001</v>
      </c>
      <c r="AV206" s="684">
        <f t="shared" si="89"/>
        <v>43.95</v>
      </c>
    </row>
    <row r="207" spans="1:48" ht="15.75" x14ac:dyDescent="0.25">
      <c r="A207" s="504">
        <v>206</v>
      </c>
      <c r="B207" s="505" t="s">
        <v>524</v>
      </c>
      <c r="C207" s="505" t="s">
        <v>321</v>
      </c>
      <c r="D207" s="507">
        <v>20</v>
      </c>
      <c r="E207" s="508">
        <v>5.5350000000000001</v>
      </c>
      <c r="F207" s="509">
        <v>20</v>
      </c>
      <c r="G207" s="508">
        <f t="shared" si="107"/>
        <v>1.6666666666666667</v>
      </c>
      <c r="H207" s="508">
        <f t="shared" si="108"/>
        <v>9.2250000000000014</v>
      </c>
      <c r="I207" s="508">
        <f t="shared" si="109"/>
        <v>110.7</v>
      </c>
      <c r="J207"/>
      <c r="K207" s="510">
        <f t="shared" si="90"/>
        <v>5.91</v>
      </c>
      <c r="L207" s="509">
        <v>20</v>
      </c>
      <c r="M207" s="508">
        <f t="shared" si="91"/>
        <v>1.6666666666666667</v>
      </c>
      <c r="N207" s="508">
        <f t="shared" si="92"/>
        <v>9.8500000000000014</v>
      </c>
      <c r="O207" s="508">
        <f t="shared" si="93"/>
        <v>118.2</v>
      </c>
      <c r="P207"/>
      <c r="Q207" s="503">
        <f t="shared" si="94"/>
        <v>6.63</v>
      </c>
      <c r="R207" s="509">
        <v>20</v>
      </c>
      <c r="S207" s="508">
        <f t="shared" si="95"/>
        <v>1.6666666666666667</v>
      </c>
      <c r="T207" s="508">
        <f t="shared" si="96"/>
        <v>11.05</v>
      </c>
      <c r="U207" s="508">
        <f t="shared" si="97"/>
        <v>132.6</v>
      </c>
      <c r="V207" s="1362"/>
      <c r="W207" s="690">
        <v>6.63</v>
      </c>
      <c r="X207" s="690">
        <f t="shared" si="98"/>
        <v>6.91</v>
      </c>
      <c r="Y207" s="509">
        <v>20</v>
      </c>
      <c r="Z207" s="508">
        <f t="shared" si="99"/>
        <v>1.6666666666666667</v>
      </c>
      <c r="AA207" s="508">
        <f t="shared" si="84"/>
        <v>11.516666666666667</v>
      </c>
      <c r="AB207" s="508">
        <f t="shared" si="85"/>
        <v>138.19999999999999</v>
      </c>
      <c r="AC207"/>
      <c r="AD207" s="684">
        <v>6.63</v>
      </c>
      <c r="AE207" s="509">
        <v>20</v>
      </c>
      <c r="AF207" s="686">
        <f t="shared" si="105"/>
        <v>25</v>
      </c>
      <c r="AG207" s="508">
        <f t="shared" si="100"/>
        <v>1.6666666666666667</v>
      </c>
      <c r="AH207" s="503">
        <f t="shared" si="101"/>
        <v>2.0833333333333335</v>
      </c>
      <c r="AI207" s="503">
        <f t="shared" si="102"/>
        <v>13.8125</v>
      </c>
      <c r="AJ207" s="503">
        <f t="shared" si="103"/>
        <v>165.75</v>
      </c>
      <c r="AK207"/>
      <c r="AL207" s="690">
        <f t="shared" si="106"/>
        <v>6.91</v>
      </c>
      <c r="AM207" s="688">
        <v>25</v>
      </c>
      <c r="AN207" s="684">
        <v>2.0833333333333335</v>
      </c>
      <c r="AO207" s="684">
        <f t="shared" si="86"/>
        <v>14.395833333333334</v>
      </c>
      <c r="AP207" s="684">
        <f t="shared" si="87"/>
        <v>172.75</v>
      </c>
      <c r="AR207" s="725">
        <f t="shared" si="104"/>
        <v>7.16</v>
      </c>
      <c r="AS207" s="688">
        <v>25</v>
      </c>
      <c r="AT207" s="684">
        <v>2.0833333333333335</v>
      </c>
      <c r="AU207" s="684">
        <f t="shared" si="88"/>
        <v>14.916666666666668</v>
      </c>
      <c r="AV207" s="684">
        <f t="shared" si="89"/>
        <v>179</v>
      </c>
    </row>
    <row r="208" spans="1:48" ht="15.75" x14ac:dyDescent="0.25">
      <c r="A208" s="504">
        <v>207</v>
      </c>
      <c r="B208" s="505" t="s">
        <v>525</v>
      </c>
      <c r="C208" s="505" t="s">
        <v>321</v>
      </c>
      <c r="D208" s="507">
        <v>20</v>
      </c>
      <c r="E208" s="508">
        <v>10.17</v>
      </c>
      <c r="F208" s="509">
        <v>20</v>
      </c>
      <c r="G208" s="508">
        <f t="shared" si="107"/>
        <v>1.6666666666666667</v>
      </c>
      <c r="H208" s="508">
        <f t="shared" si="108"/>
        <v>16.95</v>
      </c>
      <c r="I208" s="508">
        <f t="shared" si="109"/>
        <v>203.4</v>
      </c>
      <c r="J208"/>
      <c r="K208" s="510">
        <f t="shared" si="90"/>
        <v>10.86</v>
      </c>
      <c r="L208" s="509">
        <v>20</v>
      </c>
      <c r="M208" s="508">
        <f t="shared" si="91"/>
        <v>1.6666666666666667</v>
      </c>
      <c r="N208" s="508">
        <f t="shared" si="92"/>
        <v>18.100000000000001</v>
      </c>
      <c r="O208" s="508">
        <f t="shared" si="93"/>
        <v>217.2</v>
      </c>
      <c r="P208"/>
      <c r="Q208" s="503">
        <f t="shared" si="94"/>
        <v>12.18</v>
      </c>
      <c r="R208" s="509">
        <v>20</v>
      </c>
      <c r="S208" s="508">
        <f t="shared" si="95"/>
        <v>1.6666666666666667</v>
      </c>
      <c r="T208" s="508">
        <f t="shared" si="96"/>
        <v>20.3</v>
      </c>
      <c r="U208" s="508">
        <f t="shared" si="97"/>
        <v>243.6</v>
      </c>
      <c r="V208" s="1362"/>
      <c r="W208" s="690">
        <v>12.18</v>
      </c>
      <c r="X208" s="690">
        <f t="shared" si="98"/>
        <v>12.69</v>
      </c>
      <c r="Y208" s="509">
        <v>20</v>
      </c>
      <c r="Z208" s="508">
        <f t="shared" si="99"/>
        <v>1.6666666666666667</v>
      </c>
      <c r="AA208" s="508">
        <f t="shared" si="84"/>
        <v>21.15</v>
      </c>
      <c r="AB208" s="508">
        <f t="shared" si="85"/>
        <v>253.79999999999998</v>
      </c>
      <c r="AC208"/>
      <c r="AD208" s="684">
        <v>12.18</v>
      </c>
      <c r="AE208" s="509">
        <v>20</v>
      </c>
      <c r="AF208" s="686">
        <f t="shared" si="105"/>
        <v>25</v>
      </c>
      <c r="AG208" s="508">
        <f t="shared" si="100"/>
        <v>1.6666666666666667</v>
      </c>
      <c r="AH208" s="503">
        <f t="shared" si="101"/>
        <v>2.0833333333333335</v>
      </c>
      <c r="AI208" s="503">
        <f t="shared" si="102"/>
        <v>25.375</v>
      </c>
      <c r="AJ208" s="503">
        <f t="shared" si="103"/>
        <v>304.5</v>
      </c>
      <c r="AK208"/>
      <c r="AL208" s="690">
        <f t="shared" si="106"/>
        <v>12.69</v>
      </c>
      <c r="AM208" s="688">
        <v>25</v>
      </c>
      <c r="AN208" s="684">
        <v>2.0833333333333335</v>
      </c>
      <c r="AO208" s="684">
        <f t="shared" si="86"/>
        <v>26.4375</v>
      </c>
      <c r="AP208" s="684">
        <f t="shared" si="87"/>
        <v>317.25</v>
      </c>
      <c r="AR208" s="725">
        <f t="shared" si="104"/>
        <v>13.16</v>
      </c>
      <c r="AS208" s="688">
        <v>25</v>
      </c>
      <c r="AT208" s="684">
        <v>2.0833333333333335</v>
      </c>
      <c r="AU208" s="684">
        <f t="shared" si="88"/>
        <v>27.416666666666668</v>
      </c>
      <c r="AV208" s="684">
        <f t="shared" si="89"/>
        <v>329</v>
      </c>
    </row>
    <row r="209" spans="1:48" ht="15.75" x14ac:dyDescent="0.25">
      <c r="A209" s="504">
        <v>208</v>
      </c>
      <c r="B209" s="505" t="s">
        <v>526</v>
      </c>
      <c r="C209" s="507" t="s">
        <v>321</v>
      </c>
      <c r="D209" s="507">
        <v>12</v>
      </c>
      <c r="E209" s="508">
        <v>3.2960000000000003</v>
      </c>
      <c r="F209" s="509">
        <v>12</v>
      </c>
      <c r="G209" s="508">
        <f t="shared" si="107"/>
        <v>1</v>
      </c>
      <c r="H209" s="508">
        <f t="shared" si="108"/>
        <v>3.2960000000000003</v>
      </c>
      <c r="I209" s="508">
        <f t="shared" si="109"/>
        <v>39.552000000000007</v>
      </c>
      <c r="J209"/>
      <c r="K209" s="510">
        <f t="shared" si="90"/>
        <v>3.52</v>
      </c>
      <c r="L209" s="509">
        <v>12</v>
      </c>
      <c r="M209" s="508">
        <f t="shared" si="91"/>
        <v>1</v>
      </c>
      <c r="N209" s="508">
        <f t="shared" si="92"/>
        <v>3.52</v>
      </c>
      <c r="O209" s="508">
        <f t="shared" si="93"/>
        <v>42.24</v>
      </c>
      <c r="P209"/>
      <c r="Q209" s="503">
        <f t="shared" si="94"/>
        <v>3.95</v>
      </c>
      <c r="R209" s="509">
        <v>12</v>
      </c>
      <c r="S209" s="508">
        <f t="shared" si="95"/>
        <v>1</v>
      </c>
      <c r="T209" s="508">
        <f t="shared" si="96"/>
        <v>3.95</v>
      </c>
      <c r="U209" s="508">
        <f t="shared" si="97"/>
        <v>47.400000000000006</v>
      </c>
      <c r="V209" s="1362"/>
      <c r="W209" s="690">
        <v>3.95</v>
      </c>
      <c r="X209" s="690">
        <f t="shared" si="98"/>
        <v>4.12</v>
      </c>
      <c r="Y209" s="509">
        <v>12</v>
      </c>
      <c r="Z209" s="508">
        <f t="shared" si="99"/>
        <v>1</v>
      </c>
      <c r="AA209" s="508">
        <f t="shared" si="84"/>
        <v>4.12</v>
      </c>
      <c r="AB209" s="508">
        <f t="shared" si="85"/>
        <v>49.44</v>
      </c>
      <c r="AC209"/>
      <c r="AD209" s="684">
        <v>3.95</v>
      </c>
      <c r="AE209" s="509">
        <v>12</v>
      </c>
      <c r="AF209" s="686">
        <f t="shared" si="105"/>
        <v>15</v>
      </c>
      <c r="AG209" s="508">
        <f t="shared" si="100"/>
        <v>1</v>
      </c>
      <c r="AH209" s="503">
        <f t="shared" si="101"/>
        <v>1.25</v>
      </c>
      <c r="AI209" s="503">
        <f t="shared" si="102"/>
        <v>4.9375</v>
      </c>
      <c r="AJ209" s="503">
        <f t="shared" si="103"/>
        <v>59.25</v>
      </c>
      <c r="AK209"/>
      <c r="AL209" s="690">
        <f t="shared" si="106"/>
        <v>4.12</v>
      </c>
      <c r="AM209" s="688">
        <v>15</v>
      </c>
      <c r="AN209" s="684">
        <v>1.25</v>
      </c>
      <c r="AO209" s="684">
        <f t="shared" si="86"/>
        <v>5.15</v>
      </c>
      <c r="AP209" s="684">
        <f t="shared" si="87"/>
        <v>61.800000000000004</v>
      </c>
      <c r="AR209" s="725">
        <f t="shared" si="104"/>
        <v>4.2699999999999996</v>
      </c>
      <c r="AS209" s="688">
        <v>15</v>
      </c>
      <c r="AT209" s="684">
        <v>1.25</v>
      </c>
      <c r="AU209" s="684">
        <f t="shared" si="88"/>
        <v>5.3374999999999995</v>
      </c>
      <c r="AV209" s="684">
        <f t="shared" si="89"/>
        <v>64.05</v>
      </c>
    </row>
    <row r="210" spans="1:48" ht="15.75" x14ac:dyDescent="0.25">
      <c r="A210" s="504">
        <v>209</v>
      </c>
      <c r="B210" s="505" t="s">
        <v>527</v>
      </c>
      <c r="C210" s="507" t="s">
        <v>321</v>
      </c>
      <c r="D210" s="507">
        <v>12</v>
      </c>
      <c r="E210" s="508">
        <v>1.1829999999999998</v>
      </c>
      <c r="F210" s="509">
        <v>12</v>
      </c>
      <c r="G210" s="508">
        <f t="shared" si="107"/>
        <v>1</v>
      </c>
      <c r="H210" s="508">
        <f t="shared" si="108"/>
        <v>1.1829999999999998</v>
      </c>
      <c r="I210" s="508">
        <f t="shared" si="109"/>
        <v>14.195999999999998</v>
      </c>
      <c r="J210"/>
      <c r="K210" s="510">
        <f t="shared" si="90"/>
        <v>1.26</v>
      </c>
      <c r="L210" s="509">
        <v>12</v>
      </c>
      <c r="M210" s="508">
        <f t="shared" si="91"/>
        <v>1</v>
      </c>
      <c r="N210" s="508">
        <f t="shared" si="92"/>
        <v>1.26</v>
      </c>
      <c r="O210" s="508">
        <f t="shared" si="93"/>
        <v>15.120000000000001</v>
      </c>
      <c r="P210"/>
      <c r="Q210" s="503">
        <f t="shared" si="94"/>
        <v>1.41</v>
      </c>
      <c r="R210" s="509">
        <v>12</v>
      </c>
      <c r="S210" s="508">
        <f t="shared" si="95"/>
        <v>1</v>
      </c>
      <c r="T210" s="508">
        <f t="shared" si="96"/>
        <v>1.41</v>
      </c>
      <c r="U210" s="508">
        <f t="shared" si="97"/>
        <v>16.919999999999998</v>
      </c>
      <c r="V210" s="1362"/>
      <c r="W210" s="690">
        <v>1.41</v>
      </c>
      <c r="X210" s="690">
        <f t="shared" si="98"/>
        <v>1.47</v>
      </c>
      <c r="Y210" s="509">
        <v>12</v>
      </c>
      <c r="Z210" s="508">
        <f t="shared" si="99"/>
        <v>1</v>
      </c>
      <c r="AA210" s="508">
        <f t="shared" si="84"/>
        <v>1.47</v>
      </c>
      <c r="AB210" s="508">
        <f t="shared" si="85"/>
        <v>17.64</v>
      </c>
      <c r="AC210"/>
      <c r="AD210" s="684">
        <v>1.41</v>
      </c>
      <c r="AE210" s="509">
        <v>12</v>
      </c>
      <c r="AF210" s="686">
        <f t="shared" si="105"/>
        <v>15</v>
      </c>
      <c r="AG210" s="508">
        <f t="shared" si="100"/>
        <v>1</v>
      </c>
      <c r="AH210" s="503">
        <f t="shared" si="101"/>
        <v>1.25</v>
      </c>
      <c r="AI210" s="503">
        <f t="shared" si="102"/>
        <v>1.7625</v>
      </c>
      <c r="AJ210" s="503">
        <f t="shared" si="103"/>
        <v>21.15</v>
      </c>
      <c r="AK210"/>
      <c r="AL210" s="690">
        <f t="shared" si="106"/>
        <v>1.47</v>
      </c>
      <c r="AM210" s="688">
        <v>15</v>
      </c>
      <c r="AN210" s="684">
        <v>1.25</v>
      </c>
      <c r="AO210" s="684">
        <f t="shared" si="86"/>
        <v>1.8374999999999999</v>
      </c>
      <c r="AP210" s="684">
        <f t="shared" si="87"/>
        <v>22.05</v>
      </c>
      <c r="AR210" s="725">
        <f t="shared" si="104"/>
        <v>1.52</v>
      </c>
      <c r="AS210" s="688">
        <v>15</v>
      </c>
      <c r="AT210" s="684">
        <v>1.25</v>
      </c>
      <c r="AU210" s="684">
        <f t="shared" si="88"/>
        <v>1.9</v>
      </c>
      <c r="AV210" s="684">
        <f t="shared" si="89"/>
        <v>22.8</v>
      </c>
    </row>
    <row r="211" spans="1:48" ht="15.75" x14ac:dyDescent="0.25">
      <c r="A211" s="504">
        <v>210</v>
      </c>
      <c r="B211" s="505" t="s">
        <v>528</v>
      </c>
      <c r="C211" s="507" t="s">
        <v>321</v>
      </c>
      <c r="D211" s="507">
        <v>80</v>
      </c>
      <c r="E211" s="508">
        <v>21.16</v>
      </c>
      <c r="F211" s="509">
        <v>80</v>
      </c>
      <c r="G211" s="508">
        <f t="shared" si="107"/>
        <v>6.666666666666667</v>
      </c>
      <c r="H211" s="508">
        <f t="shared" si="108"/>
        <v>141.06666666666666</v>
      </c>
      <c r="I211" s="508">
        <f t="shared" si="109"/>
        <v>1692.8</v>
      </c>
      <c r="J211"/>
      <c r="K211" s="510">
        <f t="shared" si="90"/>
        <v>22.59</v>
      </c>
      <c r="L211" s="509">
        <v>80</v>
      </c>
      <c r="M211" s="508">
        <f t="shared" si="91"/>
        <v>6.666666666666667</v>
      </c>
      <c r="N211" s="508">
        <f t="shared" si="92"/>
        <v>150.6</v>
      </c>
      <c r="O211" s="508">
        <f t="shared" si="93"/>
        <v>1807.2</v>
      </c>
      <c r="P211"/>
      <c r="Q211" s="503">
        <f t="shared" si="94"/>
        <v>25.33</v>
      </c>
      <c r="R211" s="509">
        <v>80</v>
      </c>
      <c r="S211" s="508">
        <f t="shared" si="95"/>
        <v>6.666666666666667</v>
      </c>
      <c r="T211" s="508">
        <f t="shared" si="96"/>
        <v>168.86666666666667</v>
      </c>
      <c r="U211" s="508">
        <f t="shared" si="97"/>
        <v>2026.3999999999999</v>
      </c>
      <c r="V211" s="1362"/>
      <c r="W211" s="690">
        <v>25.33</v>
      </c>
      <c r="X211" s="690">
        <f t="shared" si="98"/>
        <v>26.39</v>
      </c>
      <c r="Y211" s="509">
        <v>80</v>
      </c>
      <c r="Z211" s="508">
        <f t="shared" si="99"/>
        <v>6.666666666666667</v>
      </c>
      <c r="AA211" s="508">
        <f t="shared" si="84"/>
        <v>175.93333333333334</v>
      </c>
      <c r="AB211" s="508">
        <f t="shared" si="85"/>
        <v>2111.1999999999998</v>
      </c>
      <c r="AC211"/>
      <c r="AD211" s="684">
        <v>25.33</v>
      </c>
      <c r="AE211" s="509">
        <v>80</v>
      </c>
      <c r="AF211" s="686">
        <f t="shared" si="105"/>
        <v>100</v>
      </c>
      <c r="AG211" s="508">
        <f t="shared" si="100"/>
        <v>6.666666666666667</v>
      </c>
      <c r="AH211" s="503">
        <f t="shared" si="101"/>
        <v>8.3333333333333339</v>
      </c>
      <c r="AI211" s="503">
        <f t="shared" si="102"/>
        <v>211.08333333333334</v>
      </c>
      <c r="AJ211" s="503">
        <f t="shared" si="103"/>
        <v>2533</v>
      </c>
      <c r="AK211"/>
      <c r="AL211" s="690">
        <f t="shared" si="106"/>
        <v>26.39</v>
      </c>
      <c r="AM211" s="688">
        <v>100</v>
      </c>
      <c r="AN211" s="684">
        <v>8.3333333333333339</v>
      </c>
      <c r="AO211" s="684">
        <f t="shared" si="86"/>
        <v>219.91666666666669</v>
      </c>
      <c r="AP211" s="684">
        <f t="shared" si="87"/>
        <v>2639</v>
      </c>
      <c r="AR211" s="725">
        <f t="shared" si="104"/>
        <v>27.36</v>
      </c>
      <c r="AS211" s="688">
        <v>100</v>
      </c>
      <c r="AT211" s="684">
        <v>8.3333333333333339</v>
      </c>
      <c r="AU211" s="684">
        <f t="shared" si="88"/>
        <v>228</v>
      </c>
      <c r="AV211" s="684">
        <f t="shared" si="89"/>
        <v>2736</v>
      </c>
    </row>
    <row r="212" spans="1:48" ht="15.75" x14ac:dyDescent="0.25">
      <c r="A212" s="504">
        <v>211</v>
      </c>
      <c r="B212" s="505" t="s">
        <v>529</v>
      </c>
      <c r="C212" s="507" t="s">
        <v>321</v>
      </c>
      <c r="D212" s="507">
        <v>40</v>
      </c>
      <c r="E212" s="508">
        <v>10.120000000000001</v>
      </c>
      <c r="F212" s="509">
        <v>40</v>
      </c>
      <c r="G212" s="508">
        <f t="shared" si="107"/>
        <v>3.3333333333333335</v>
      </c>
      <c r="H212" s="508">
        <f t="shared" si="108"/>
        <v>33.733333333333341</v>
      </c>
      <c r="I212" s="508">
        <f t="shared" si="109"/>
        <v>404.80000000000007</v>
      </c>
      <c r="J212"/>
      <c r="K212" s="510">
        <f t="shared" si="90"/>
        <v>10.8</v>
      </c>
      <c r="L212" s="509">
        <v>40</v>
      </c>
      <c r="M212" s="508">
        <f t="shared" si="91"/>
        <v>3.3333333333333335</v>
      </c>
      <c r="N212" s="508">
        <f t="shared" si="92"/>
        <v>36.000000000000007</v>
      </c>
      <c r="O212" s="508">
        <f t="shared" si="93"/>
        <v>432</v>
      </c>
      <c r="P212"/>
      <c r="Q212" s="503">
        <f t="shared" si="94"/>
        <v>12.11</v>
      </c>
      <c r="R212" s="509">
        <v>40</v>
      </c>
      <c r="S212" s="508">
        <f t="shared" si="95"/>
        <v>3.3333333333333335</v>
      </c>
      <c r="T212" s="508">
        <f t="shared" si="96"/>
        <v>40.366666666666667</v>
      </c>
      <c r="U212" s="508">
        <f t="shared" si="97"/>
        <v>484.4</v>
      </c>
      <c r="V212" s="1362"/>
      <c r="W212" s="690">
        <v>12.11</v>
      </c>
      <c r="X212" s="690">
        <f t="shared" si="98"/>
        <v>12.62</v>
      </c>
      <c r="Y212" s="509">
        <v>40</v>
      </c>
      <c r="Z212" s="508">
        <f t="shared" si="99"/>
        <v>3.3333333333333335</v>
      </c>
      <c r="AA212" s="508">
        <f t="shared" si="84"/>
        <v>42.066666666666663</v>
      </c>
      <c r="AB212" s="508">
        <f t="shared" si="85"/>
        <v>504.79999999999995</v>
      </c>
      <c r="AC212"/>
      <c r="AD212" s="684">
        <v>12.11</v>
      </c>
      <c r="AE212" s="509">
        <v>40</v>
      </c>
      <c r="AF212" s="686">
        <f t="shared" si="105"/>
        <v>50</v>
      </c>
      <c r="AG212" s="508">
        <f t="shared" si="100"/>
        <v>3.3333333333333335</v>
      </c>
      <c r="AH212" s="503">
        <f t="shared" si="101"/>
        <v>4.166666666666667</v>
      </c>
      <c r="AI212" s="503">
        <f t="shared" si="102"/>
        <v>50.458333333333336</v>
      </c>
      <c r="AJ212" s="503">
        <f t="shared" si="103"/>
        <v>605.5</v>
      </c>
      <c r="AK212"/>
      <c r="AL212" s="690">
        <f t="shared" si="106"/>
        <v>12.62</v>
      </c>
      <c r="AM212" s="688">
        <v>50</v>
      </c>
      <c r="AN212" s="684">
        <v>4.166666666666667</v>
      </c>
      <c r="AO212" s="684">
        <f t="shared" si="86"/>
        <v>52.583333333333336</v>
      </c>
      <c r="AP212" s="684">
        <f t="shared" si="87"/>
        <v>631</v>
      </c>
      <c r="AR212" s="725">
        <f t="shared" si="104"/>
        <v>13.09</v>
      </c>
      <c r="AS212" s="688">
        <v>50</v>
      </c>
      <c r="AT212" s="684">
        <v>4.166666666666667</v>
      </c>
      <c r="AU212" s="684">
        <f t="shared" si="88"/>
        <v>54.541666666666671</v>
      </c>
      <c r="AV212" s="684">
        <f t="shared" si="89"/>
        <v>654.5</v>
      </c>
    </row>
    <row r="213" spans="1:48" ht="15.75" x14ac:dyDescent="0.25">
      <c r="A213" s="504">
        <v>212</v>
      </c>
      <c r="B213" s="505" t="s">
        <v>530</v>
      </c>
      <c r="C213" s="507" t="s">
        <v>321</v>
      </c>
      <c r="D213" s="507">
        <v>30</v>
      </c>
      <c r="E213" s="508">
        <v>7.4160000000000004</v>
      </c>
      <c r="F213" s="509">
        <v>30</v>
      </c>
      <c r="G213" s="508">
        <f t="shared" si="107"/>
        <v>2.5</v>
      </c>
      <c r="H213" s="508">
        <f t="shared" si="108"/>
        <v>18.54</v>
      </c>
      <c r="I213" s="508">
        <f t="shared" si="109"/>
        <v>222.48000000000002</v>
      </c>
      <c r="J213"/>
      <c r="K213" s="510">
        <f t="shared" si="90"/>
        <v>7.92</v>
      </c>
      <c r="L213" s="509">
        <v>30</v>
      </c>
      <c r="M213" s="508">
        <f t="shared" si="91"/>
        <v>2.5</v>
      </c>
      <c r="N213" s="508">
        <f t="shared" si="92"/>
        <v>19.8</v>
      </c>
      <c r="O213" s="508">
        <f t="shared" si="93"/>
        <v>237.6</v>
      </c>
      <c r="P213"/>
      <c r="Q213" s="503">
        <f t="shared" si="94"/>
        <v>8.8800000000000008</v>
      </c>
      <c r="R213" s="509">
        <v>30</v>
      </c>
      <c r="S213" s="508">
        <f t="shared" si="95"/>
        <v>2.5</v>
      </c>
      <c r="T213" s="508">
        <f t="shared" si="96"/>
        <v>22.200000000000003</v>
      </c>
      <c r="U213" s="508">
        <f t="shared" si="97"/>
        <v>266.40000000000003</v>
      </c>
      <c r="V213" s="1362"/>
      <c r="W213" s="690">
        <v>8.8800000000000008</v>
      </c>
      <c r="X213" s="690">
        <f t="shared" si="98"/>
        <v>9.25</v>
      </c>
      <c r="Y213" s="509">
        <v>30</v>
      </c>
      <c r="Z213" s="508">
        <f t="shared" si="99"/>
        <v>2.5</v>
      </c>
      <c r="AA213" s="508">
        <f t="shared" si="84"/>
        <v>23.125</v>
      </c>
      <c r="AB213" s="508">
        <f t="shared" si="85"/>
        <v>277.5</v>
      </c>
      <c r="AC213"/>
      <c r="AD213" s="684">
        <v>8.8800000000000008</v>
      </c>
      <c r="AE213" s="509">
        <v>30</v>
      </c>
      <c r="AF213" s="686">
        <f t="shared" si="105"/>
        <v>37</v>
      </c>
      <c r="AG213" s="508">
        <f t="shared" si="100"/>
        <v>2.5</v>
      </c>
      <c r="AH213" s="503">
        <f t="shared" si="101"/>
        <v>3.0833333333333335</v>
      </c>
      <c r="AI213" s="503">
        <f t="shared" si="102"/>
        <v>27.380000000000003</v>
      </c>
      <c r="AJ213" s="503">
        <f t="shared" si="103"/>
        <v>328.56</v>
      </c>
      <c r="AK213"/>
      <c r="AL213" s="690">
        <f t="shared" si="106"/>
        <v>9.25</v>
      </c>
      <c r="AM213" s="688">
        <v>37</v>
      </c>
      <c r="AN213" s="684">
        <v>3.0833333333333335</v>
      </c>
      <c r="AO213" s="684">
        <f t="shared" si="86"/>
        <v>28.520833333333336</v>
      </c>
      <c r="AP213" s="684">
        <f t="shared" si="87"/>
        <v>342.25</v>
      </c>
      <c r="AR213" s="725">
        <f t="shared" si="104"/>
        <v>9.59</v>
      </c>
      <c r="AS213" s="688">
        <v>37</v>
      </c>
      <c r="AT213" s="684">
        <v>3.0833333333333335</v>
      </c>
      <c r="AU213" s="684">
        <f t="shared" si="88"/>
        <v>29.569166666666668</v>
      </c>
      <c r="AV213" s="684">
        <f t="shared" si="89"/>
        <v>354.83</v>
      </c>
    </row>
    <row r="214" spans="1:48" ht="15.75" x14ac:dyDescent="0.25">
      <c r="A214" s="504">
        <v>213</v>
      </c>
      <c r="B214" s="505" t="s">
        <v>531</v>
      </c>
      <c r="C214" s="507" t="s">
        <v>321</v>
      </c>
      <c r="D214" s="507">
        <v>20</v>
      </c>
      <c r="E214" s="508">
        <v>11.016</v>
      </c>
      <c r="F214" s="509">
        <v>20</v>
      </c>
      <c r="G214" s="508">
        <f t="shared" si="107"/>
        <v>1.6666666666666667</v>
      </c>
      <c r="H214" s="508">
        <f t="shared" si="108"/>
        <v>18.36</v>
      </c>
      <c r="I214" s="508">
        <f t="shared" si="109"/>
        <v>220.32</v>
      </c>
      <c r="J214"/>
      <c r="K214" s="510">
        <f t="shared" si="90"/>
        <v>11.76</v>
      </c>
      <c r="L214" s="509">
        <v>20</v>
      </c>
      <c r="M214" s="508">
        <f t="shared" si="91"/>
        <v>1.6666666666666667</v>
      </c>
      <c r="N214" s="508">
        <f t="shared" si="92"/>
        <v>19.600000000000001</v>
      </c>
      <c r="O214" s="508">
        <f t="shared" si="93"/>
        <v>235.2</v>
      </c>
      <c r="P214"/>
      <c r="Q214" s="503">
        <f t="shared" si="94"/>
        <v>13.19</v>
      </c>
      <c r="R214" s="509">
        <v>20</v>
      </c>
      <c r="S214" s="508">
        <f t="shared" si="95"/>
        <v>1.6666666666666667</v>
      </c>
      <c r="T214" s="508">
        <f t="shared" si="96"/>
        <v>21.983333333333334</v>
      </c>
      <c r="U214" s="508">
        <f t="shared" si="97"/>
        <v>263.8</v>
      </c>
      <c r="V214" s="1362"/>
      <c r="W214" s="690">
        <v>13.19</v>
      </c>
      <c r="X214" s="690">
        <f t="shared" si="98"/>
        <v>13.74</v>
      </c>
      <c r="Y214" s="509">
        <v>20</v>
      </c>
      <c r="Z214" s="508">
        <f t="shared" si="99"/>
        <v>1.6666666666666667</v>
      </c>
      <c r="AA214" s="508">
        <f t="shared" si="84"/>
        <v>22.900000000000002</v>
      </c>
      <c r="AB214" s="508">
        <f t="shared" si="85"/>
        <v>274.8</v>
      </c>
      <c r="AC214"/>
      <c r="AD214" s="684">
        <v>13.19</v>
      </c>
      <c r="AE214" s="509">
        <v>20</v>
      </c>
      <c r="AF214" s="686">
        <f t="shared" si="105"/>
        <v>25</v>
      </c>
      <c r="AG214" s="508">
        <f t="shared" si="100"/>
        <v>1.6666666666666667</v>
      </c>
      <c r="AH214" s="503">
        <f t="shared" si="101"/>
        <v>2.0833333333333335</v>
      </c>
      <c r="AI214" s="503">
        <f t="shared" si="102"/>
        <v>27.479166666666668</v>
      </c>
      <c r="AJ214" s="503">
        <f t="shared" si="103"/>
        <v>329.75</v>
      </c>
      <c r="AK214"/>
      <c r="AL214" s="690">
        <f t="shared" si="106"/>
        <v>13.74</v>
      </c>
      <c r="AM214" s="688">
        <v>25</v>
      </c>
      <c r="AN214" s="684">
        <v>2.0833333333333335</v>
      </c>
      <c r="AO214" s="684">
        <f t="shared" si="86"/>
        <v>28.625000000000004</v>
      </c>
      <c r="AP214" s="684">
        <f t="shared" si="87"/>
        <v>343.5</v>
      </c>
      <c r="AR214" s="725">
        <f t="shared" si="104"/>
        <v>14.25</v>
      </c>
      <c r="AS214" s="688">
        <v>25</v>
      </c>
      <c r="AT214" s="684">
        <v>2.0833333333333335</v>
      </c>
      <c r="AU214" s="684">
        <f t="shared" si="88"/>
        <v>29.687500000000004</v>
      </c>
      <c r="AV214" s="684">
        <f t="shared" si="89"/>
        <v>356.25</v>
      </c>
    </row>
    <row r="215" spans="1:48" ht="15.75" x14ac:dyDescent="0.25">
      <c r="A215" s="504">
        <v>214</v>
      </c>
      <c r="B215" s="505" t="s">
        <v>532</v>
      </c>
      <c r="C215" s="507" t="s">
        <v>321</v>
      </c>
      <c r="D215" s="507">
        <v>50</v>
      </c>
      <c r="E215" s="508">
        <v>2.8000000000000003</v>
      </c>
      <c r="F215" s="509">
        <v>50</v>
      </c>
      <c r="G215" s="508">
        <f t="shared" si="107"/>
        <v>4.166666666666667</v>
      </c>
      <c r="H215" s="508">
        <f t="shared" si="108"/>
        <v>11.666666666666668</v>
      </c>
      <c r="I215" s="508">
        <f t="shared" si="109"/>
        <v>140</v>
      </c>
      <c r="J215"/>
      <c r="K215" s="510">
        <f t="shared" si="90"/>
        <v>2.99</v>
      </c>
      <c r="L215" s="509">
        <v>50</v>
      </c>
      <c r="M215" s="508">
        <f t="shared" si="91"/>
        <v>4.166666666666667</v>
      </c>
      <c r="N215" s="508">
        <f t="shared" si="92"/>
        <v>12.458333333333336</v>
      </c>
      <c r="O215" s="508">
        <f t="shared" si="93"/>
        <v>149.5</v>
      </c>
      <c r="P215"/>
      <c r="Q215" s="503">
        <f t="shared" si="94"/>
        <v>3.35</v>
      </c>
      <c r="R215" s="509">
        <v>50</v>
      </c>
      <c r="S215" s="508">
        <f t="shared" si="95"/>
        <v>4.166666666666667</v>
      </c>
      <c r="T215" s="508">
        <f t="shared" si="96"/>
        <v>13.958333333333334</v>
      </c>
      <c r="U215" s="508">
        <f t="shared" si="97"/>
        <v>167.5</v>
      </c>
      <c r="V215" s="1362"/>
      <c r="W215" s="690">
        <v>3.35</v>
      </c>
      <c r="X215" s="690">
        <f t="shared" si="98"/>
        <v>3.49</v>
      </c>
      <c r="Y215" s="509">
        <v>50</v>
      </c>
      <c r="Z215" s="508">
        <f t="shared" si="99"/>
        <v>4.166666666666667</v>
      </c>
      <c r="AA215" s="508">
        <f t="shared" si="84"/>
        <v>14.541666666666668</v>
      </c>
      <c r="AB215" s="508">
        <f t="shared" si="85"/>
        <v>174.5</v>
      </c>
      <c r="AC215"/>
      <c r="AD215" s="684">
        <v>3.35</v>
      </c>
      <c r="AE215" s="509">
        <v>50</v>
      </c>
      <c r="AF215" s="686">
        <f t="shared" si="105"/>
        <v>62</v>
      </c>
      <c r="AG215" s="508">
        <f t="shared" si="100"/>
        <v>4.166666666666667</v>
      </c>
      <c r="AH215" s="503">
        <f t="shared" si="101"/>
        <v>5.166666666666667</v>
      </c>
      <c r="AI215" s="503">
        <f t="shared" si="102"/>
        <v>17.308333333333334</v>
      </c>
      <c r="AJ215" s="503">
        <f t="shared" si="103"/>
        <v>207.70000000000002</v>
      </c>
      <c r="AK215"/>
      <c r="AL215" s="690">
        <f t="shared" si="106"/>
        <v>3.49</v>
      </c>
      <c r="AM215" s="688">
        <v>62</v>
      </c>
      <c r="AN215" s="684">
        <v>5.166666666666667</v>
      </c>
      <c r="AO215" s="684">
        <f t="shared" si="86"/>
        <v>18.03166666666667</v>
      </c>
      <c r="AP215" s="684">
        <f t="shared" si="87"/>
        <v>216.38000000000002</v>
      </c>
      <c r="AR215" s="725">
        <f t="shared" si="104"/>
        <v>3.62</v>
      </c>
      <c r="AS215" s="688">
        <v>62</v>
      </c>
      <c r="AT215" s="684">
        <v>5.166666666666667</v>
      </c>
      <c r="AU215" s="684">
        <f t="shared" si="88"/>
        <v>18.703333333333337</v>
      </c>
      <c r="AV215" s="684">
        <f t="shared" si="89"/>
        <v>224.44</v>
      </c>
    </row>
    <row r="216" spans="1:48" ht="15.75" x14ac:dyDescent="0.25">
      <c r="A216" s="504">
        <v>215</v>
      </c>
      <c r="B216" s="505" t="s">
        <v>533</v>
      </c>
      <c r="C216" s="507" t="s">
        <v>321</v>
      </c>
      <c r="D216" s="507">
        <v>10</v>
      </c>
      <c r="E216" s="508">
        <v>3.4079999999999999</v>
      </c>
      <c r="F216" s="509">
        <v>10</v>
      </c>
      <c r="G216" s="508">
        <f t="shared" si="107"/>
        <v>0.83333333333333337</v>
      </c>
      <c r="H216" s="508">
        <f t="shared" si="108"/>
        <v>2.84</v>
      </c>
      <c r="I216" s="508">
        <f t="shared" si="109"/>
        <v>34.08</v>
      </c>
      <c r="J216"/>
      <c r="K216" s="510">
        <f t="shared" si="90"/>
        <v>3.64</v>
      </c>
      <c r="L216" s="509">
        <v>10</v>
      </c>
      <c r="M216" s="508">
        <f t="shared" si="91"/>
        <v>0.83333333333333337</v>
      </c>
      <c r="N216" s="508">
        <f t="shared" si="92"/>
        <v>3.0333333333333337</v>
      </c>
      <c r="O216" s="508">
        <f t="shared" si="93"/>
        <v>36.4</v>
      </c>
      <c r="P216"/>
      <c r="Q216" s="503">
        <f t="shared" si="94"/>
        <v>4.08</v>
      </c>
      <c r="R216" s="509">
        <v>10</v>
      </c>
      <c r="S216" s="508">
        <f t="shared" si="95"/>
        <v>0.83333333333333337</v>
      </c>
      <c r="T216" s="508">
        <f t="shared" si="96"/>
        <v>3.4000000000000004</v>
      </c>
      <c r="U216" s="508">
        <f t="shared" si="97"/>
        <v>40.799999999999997</v>
      </c>
      <c r="V216" s="1362"/>
      <c r="W216" s="690">
        <v>4.08</v>
      </c>
      <c r="X216" s="690">
        <f t="shared" si="98"/>
        <v>4.25</v>
      </c>
      <c r="Y216" s="509">
        <v>10</v>
      </c>
      <c r="Z216" s="508">
        <f t="shared" si="99"/>
        <v>0.83333333333333337</v>
      </c>
      <c r="AA216" s="508">
        <f t="shared" si="84"/>
        <v>3.541666666666667</v>
      </c>
      <c r="AB216" s="508">
        <f t="shared" si="85"/>
        <v>42.5</v>
      </c>
      <c r="AC216"/>
      <c r="AD216" s="684">
        <v>4.08</v>
      </c>
      <c r="AE216" s="509">
        <v>10</v>
      </c>
      <c r="AF216" s="686">
        <f t="shared" si="105"/>
        <v>12</v>
      </c>
      <c r="AG216" s="508">
        <f t="shared" si="100"/>
        <v>0.83333333333333337</v>
      </c>
      <c r="AH216" s="503">
        <f t="shared" si="101"/>
        <v>1</v>
      </c>
      <c r="AI216" s="503">
        <f t="shared" si="102"/>
        <v>4.08</v>
      </c>
      <c r="AJ216" s="503">
        <f t="shared" si="103"/>
        <v>48.96</v>
      </c>
      <c r="AK216"/>
      <c r="AL216" s="690">
        <f t="shared" si="106"/>
        <v>4.25</v>
      </c>
      <c r="AM216" s="688">
        <v>12</v>
      </c>
      <c r="AN216" s="684">
        <v>1</v>
      </c>
      <c r="AO216" s="684">
        <f t="shared" si="86"/>
        <v>4.25</v>
      </c>
      <c r="AP216" s="684">
        <f t="shared" si="87"/>
        <v>51</v>
      </c>
      <c r="AR216" s="725">
        <f t="shared" si="104"/>
        <v>4.41</v>
      </c>
      <c r="AS216" s="688">
        <v>12</v>
      </c>
      <c r="AT216" s="684">
        <v>1</v>
      </c>
      <c r="AU216" s="684">
        <f t="shared" si="88"/>
        <v>4.41</v>
      </c>
      <c r="AV216" s="684">
        <f t="shared" si="89"/>
        <v>52.92</v>
      </c>
    </row>
    <row r="217" spans="1:48" ht="15.75" x14ac:dyDescent="0.25">
      <c r="A217" s="504">
        <v>216</v>
      </c>
      <c r="B217" s="505" t="s">
        <v>534</v>
      </c>
      <c r="C217" s="507" t="s">
        <v>321</v>
      </c>
      <c r="D217" s="507">
        <v>10</v>
      </c>
      <c r="E217" s="508">
        <v>2.4000000000000004</v>
      </c>
      <c r="F217" s="509">
        <v>10</v>
      </c>
      <c r="G217" s="508">
        <f t="shared" si="107"/>
        <v>0.83333333333333337</v>
      </c>
      <c r="H217" s="508">
        <f t="shared" si="108"/>
        <v>2.0000000000000004</v>
      </c>
      <c r="I217" s="508">
        <f t="shared" si="109"/>
        <v>24.000000000000004</v>
      </c>
      <c r="J217"/>
      <c r="K217" s="510">
        <f t="shared" si="90"/>
        <v>2.56</v>
      </c>
      <c r="L217" s="509">
        <v>10</v>
      </c>
      <c r="M217" s="508">
        <f t="shared" si="91"/>
        <v>0.83333333333333337</v>
      </c>
      <c r="N217" s="508">
        <f t="shared" si="92"/>
        <v>2.1333333333333333</v>
      </c>
      <c r="O217" s="508">
        <f t="shared" si="93"/>
        <v>25.6</v>
      </c>
      <c r="P217"/>
      <c r="Q217" s="503">
        <f t="shared" si="94"/>
        <v>2.87</v>
      </c>
      <c r="R217" s="509">
        <v>10</v>
      </c>
      <c r="S217" s="508">
        <f t="shared" si="95"/>
        <v>0.83333333333333337</v>
      </c>
      <c r="T217" s="508">
        <f t="shared" si="96"/>
        <v>2.3916666666666671</v>
      </c>
      <c r="U217" s="508">
        <f t="shared" si="97"/>
        <v>28.700000000000003</v>
      </c>
      <c r="V217" s="1362"/>
      <c r="W217" s="690">
        <v>2.87</v>
      </c>
      <c r="X217" s="690">
        <f t="shared" si="98"/>
        <v>2.99</v>
      </c>
      <c r="Y217" s="509">
        <v>10</v>
      </c>
      <c r="Z217" s="508">
        <f t="shared" si="99"/>
        <v>0.83333333333333337</v>
      </c>
      <c r="AA217" s="508">
        <f t="shared" si="84"/>
        <v>2.4916666666666671</v>
      </c>
      <c r="AB217" s="508">
        <f t="shared" si="85"/>
        <v>29.900000000000002</v>
      </c>
      <c r="AC217"/>
      <c r="AD217" s="684">
        <v>2.87</v>
      </c>
      <c r="AE217" s="509">
        <v>10</v>
      </c>
      <c r="AF217" s="686">
        <f t="shared" si="105"/>
        <v>12</v>
      </c>
      <c r="AG217" s="508">
        <f t="shared" si="100"/>
        <v>0.83333333333333337</v>
      </c>
      <c r="AH217" s="503">
        <f t="shared" si="101"/>
        <v>1</v>
      </c>
      <c r="AI217" s="503">
        <f t="shared" si="102"/>
        <v>2.87</v>
      </c>
      <c r="AJ217" s="503">
        <f t="shared" si="103"/>
        <v>34.44</v>
      </c>
      <c r="AK217"/>
      <c r="AL217" s="690">
        <f t="shared" si="106"/>
        <v>2.99</v>
      </c>
      <c r="AM217" s="688">
        <v>12</v>
      </c>
      <c r="AN217" s="684">
        <v>1</v>
      </c>
      <c r="AO217" s="684">
        <f t="shared" si="86"/>
        <v>2.99</v>
      </c>
      <c r="AP217" s="684">
        <f t="shared" si="87"/>
        <v>35.880000000000003</v>
      </c>
      <c r="AR217" s="725">
        <f t="shared" si="104"/>
        <v>3.1</v>
      </c>
      <c r="AS217" s="688">
        <v>12</v>
      </c>
      <c r="AT217" s="684">
        <v>1</v>
      </c>
      <c r="AU217" s="684">
        <f t="shared" si="88"/>
        <v>3.1</v>
      </c>
      <c r="AV217" s="684">
        <f t="shared" si="89"/>
        <v>37.200000000000003</v>
      </c>
    </row>
    <row r="218" spans="1:48" ht="15.75" x14ac:dyDescent="0.25">
      <c r="A218" s="504">
        <v>217</v>
      </c>
      <c r="B218" s="505" t="s">
        <v>535</v>
      </c>
      <c r="C218" s="507" t="s">
        <v>321</v>
      </c>
      <c r="D218" s="507">
        <v>20</v>
      </c>
      <c r="E218" s="508">
        <v>1.9550000000000001</v>
      </c>
      <c r="F218" s="509">
        <v>20</v>
      </c>
      <c r="G218" s="508">
        <f t="shared" si="107"/>
        <v>1.6666666666666667</v>
      </c>
      <c r="H218" s="508">
        <f t="shared" si="108"/>
        <v>3.2583333333333337</v>
      </c>
      <c r="I218" s="508">
        <f t="shared" si="109"/>
        <v>39.1</v>
      </c>
      <c r="J218"/>
      <c r="K218" s="510">
        <f t="shared" si="90"/>
        <v>2.09</v>
      </c>
      <c r="L218" s="509">
        <v>20</v>
      </c>
      <c r="M218" s="508">
        <f t="shared" si="91"/>
        <v>1.6666666666666667</v>
      </c>
      <c r="N218" s="508">
        <f t="shared" si="92"/>
        <v>3.4833333333333334</v>
      </c>
      <c r="O218" s="508">
        <f t="shared" si="93"/>
        <v>41.8</v>
      </c>
      <c r="P218"/>
      <c r="Q218" s="503">
        <f t="shared" si="94"/>
        <v>2.34</v>
      </c>
      <c r="R218" s="509">
        <v>20</v>
      </c>
      <c r="S218" s="508">
        <f t="shared" si="95"/>
        <v>1.6666666666666667</v>
      </c>
      <c r="T218" s="508">
        <f t="shared" si="96"/>
        <v>3.9</v>
      </c>
      <c r="U218" s="508">
        <f t="shared" si="97"/>
        <v>46.8</v>
      </c>
      <c r="V218" s="1362"/>
      <c r="W218" s="690">
        <v>2.34</v>
      </c>
      <c r="X218" s="690">
        <f t="shared" si="98"/>
        <v>2.44</v>
      </c>
      <c r="Y218" s="509">
        <v>20</v>
      </c>
      <c r="Z218" s="508">
        <f t="shared" si="99"/>
        <v>1.6666666666666667</v>
      </c>
      <c r="AA218" s="508">
        <f t="shared" si="84"/>
        <v>4.0666666666666664</v>
      </c>
      <c r="AB218" s="508">
        <f t="shared" si="85"/>
        <v>48.8</v>
      </c>
      <c r="AC218"/>
      <c r="AD218" s="684">
        <v>2.34</v>
      </c>
      <c r="AE218" s="509">
        <v>20</v>
      </c>
      <c r="AF218" s="686">
        <f t="shared" si="105"/>
        <v>25</v>
      </c>
      <c r="AG218" s="508">
        <f t="shared" si="100"/>
        <v>1.6666666666666667</v>
      </c>
      <c r="AH218" s="503">
        <f t="shared" si="101"/>
        <v>2.0833333333333335</v>
      </c>
      <c r="AI218" s="503">
        <f t="shared" si="102"/>
        <v>4.875</v>
      </c>
      <c r="AJ218" s="503">
        <f t="shared" si="103"/>
        <v>58.5</v>
      </c>
      <c r="AK218"/>
      <c r="AL218" s="690">
        <f t="shared" si="106"/>
        <v>2.44</v>
      </c>
      <c r="AM218" s="688">
        <v>25</v>
      </c>
      <c r="AN218" s="684">
        <v>2.0833333333333335</v>
      </c>
      <c r="AO218" s="684">
        <f t="shared" si="86"/>
        <v>5.0833333333333339</v>
      </c>
      <c r="AP218" s="684">
        <f t="shared" si="87"/>
        <v>61</v>
      </c>
      <c r="AR218" s="725">
        <f t="shared" si="104"/>
        <v>2.5299999999999998</v>
      </c>
      <c r="AS218" s="688">
        <v>25</v>
      </c>
      <c r="AT218" s="684">
        <v>2.0833333333333335</v>
      </c>
      <c r="AU218" s="684">
        <f t="shared" si="88"/>
        <v>5.270833333333333</v>
      </c>
      <c r="AV218" s="684">
        <f t="shared" si="89"/>
        <v>63.249999999999993</v>
      </c>
    </row>
    <row r="219" spans="1:48" ht="15.75" x14ac:dyDescent="0.25">
      <c r="A219" s="504">
        <v>218</v>
      </c>
      <c r="B219" s="505" t="s">
        <v>536</v>
      </c>
      <c r="C219" s="507" t="s">
        <v>321</v>
      </c>
      <c r="D219" s="507">
        <v>240</v>
      </c>
      <c r="E219" s="508">
        <v>6.8560000000000008</v>
      </c>
      <c r="F219" s="509">
        <v>240</v>
      </c>
      <c r="G219" s="508">
        <f t="shared" si="107"/>
        <v>20</v>
      </c>
      <c r="H219" s="508">
        <f t="shared" si="108"/>
        <v>137.12</v>
      </c>
      <c r="I219" s="508">
        <f t="shared" si="109"/>
        <v>1645.4400000000003</v>
      </c>
      <c r="J219"/>
      <c r="K219" s="510">
        <f t="shared" si="90"/>
        <v>7.32</v>
      </c>
      <c r="L219" s="509">
        <v>240</v>
      </c>
      <c r="M219" s="508">
        <f t="shared" si="91"/>
        <v>20</v>
      </c>
      <c r="N219" s="508">
        <f t="shared" si="92"/>
        <v>146.4</v>
      </c>
      <c r="O219" s="508">
        <f t="shared" si="93"/>
        <v>1756.8000000000002</v>
      </c>
      <c r="P219"/>
      <c r="Q219" s="503">
        <f t="shared" si="94"/>
        <v>8.2100000000000009</v>
      </c>
      <c r="R219" s="509">
        <v>240</v>
      </c>
      <c r="S219" s="508">
        <f t="shared" si="95"/>
        <v>20</v>
      </c>
      <c r="T219" s="508">
        <f t="shared" si="96"/>
        <v>164.20000000000002</v>
      </c>
      <c r="U219" s="508">
        <f t="shared" si="97"/>
        <v>1970.4</v>
      </c>
      <c r="V219" s="1362"/>
      <c r="W219" s="690">
        <v>8.2100000000000009</v>
      </c>
      <c r="X219" s="690">
        <f t="shared" si="98"/>
        <v>8.5500000000000007</v>
      </c>
      <c r="Y219" s="509">
        <v>240</v>
      </c>
      <c r="Z219" s="508">
        <f t="shared" si="99"/>
        <v>20</v>
      </c>
      <c r="AA219" s="508">
        <f t="shared" si="84"/>
        <v>171</v>
      </c>
      <c r="AB219" s="508">
        <f t="shared" si="85"/>
        <v>2052</v>
      </c>
      <c r="AC219"/>
      <c r="AD219" s="684">
        <v>8.2100000000000009</v>
      </c>
      <c r="AE219" s="509">
        <v>240</v>
      </c>
      <c r="AF219" s="686">
        <f t="shared" si="105"/>
        <v>300</v>
      </c>
      <c r="AG219" s="508">
        <f t="shared" si="100"/>
        <v>20</v>
      </c>
      <c r="AH219" s="503">
        <f t="shared" si="101"/>
        <v>25</v>
      </c>
      <c r="AI219" s="503">
        <f t="shared" si="102"/>
        <v>205.25000000000003</v>
      </c>
      <c r="AJ219" s="503">
        <f t="shared" si="103"/>
        <v>2463.0000000000005</v>
      </c>
      <c r="AK219"/>
      <c r="AL219" s="690">
        <f t="shared" si="106"/>
        <v>8.5500000000000007</v>
      </c>
      <c r="AM219" s="688">
        <v>300</v>
      </c>
      <c r="AN219" s="684">
        <v>25</v>
      </c>
      <c r="AO219" s="684">
        <f t="shared" si="86"/>
        <v>213.75000000000003</v>
      </c>
      <c r="AP219" s="684">
        <f t="shared" si="87"/>
        <v>2565</v>
      </c>
      <c r="AR219" s="725">
        <f t="shared" si="104"/>
        <v>8.8699999999999992</v>
      </c>
      <c r="AS219" s="688">
        <v>300</v>
      </c>
      <c r="AT219" s="684">
        <v>25</v>
      </c>
      <c r="AU219" s="684">
        <f t="shared" si="88"/>
        <v>221.74999999999997</v>
      </c>
      <c r="AV219" s="684">
        <f t="shared" si="89"/>
        <v>2660.9999999999995</v>
      </c>
    </row>
    <row r="220" spans="1:48" ht="15.75" x14ac:dyDescent="0.25">
      <c r="A220" s="504">
        <v>219</v>
      </c>
      <c r="B220" s="505" t="s">
        <v>537</v>
      </c>
      <c r="C220" s="507" t="s">
        <v>321</v>
      </c>
      <c r="D220" s="507">
        <v>30</v>
      </c>
      <c r="E220" s="508">
        <v>5.32</v>
      </c>
      <c r="F220" s="509">
        <v>30</v>
      </c>
      <c r="G220" s="508">
        <f t="shared" si="107"/>
        <v>2.5</v>
      </c>
      <c r="H220" s="508">
        <f t="shared" si="108"/>
        <v>13.3</v>
      </c>
      <c r="I220" s="508">
        <f t="shared" si="109"/>
        <v>159.60000000000002</v>
      </c>
      <c r="J220"/>
      <c r="K220" s="510">
        <f t="shared" si="90"/>
        <v>5.68</v>
      </c>
      <c r="L220" s="509">
        <v>30</v>
      </c>
      <c r="M220" s="508">
        <f t="shared" si="91"/>
        <v>2.5</v>
      </c>
      <c r="N220" s="508">
        <f t="shared" si="92"/>
        <v>14.2</v>
      </c>
      <c r="O220" s="508">
        <f t="shared" si="93"/>
        <v>170.39999999999998</v>
      </c>
      <c r="P220"/>
      <c r="Q220" s="503">
        <f t="shared" si="94"/>
        <v>6.37</v>
      </c>
      <c r="R220" s="509">
        <v>30</v>
      </c>
      <c r="S220" s="508">
        <f t="shared" si="95"/>
        <v>2.5</v>
      </c>
      <c r="T220" s="508">
        <f t="shared" si="96"/>
        <v>15.925000000000001</v>
      </c>
      <c r="U220" s="508">
        <f t="shared" si="97"/>
        <v>191.1</v>
      </c>
      <c r="V220" s="1362"/>
      <c r="W220" s="690">
        <v>6.37</v>
      </c>
      <c r="X220" s="690">
        <f t="shared" si="98"/>
        <v>6.64</v>
      </c>
      <c r="Y220" s="509">
        <v>30</v>
      </c>
      <c r="Z220" s="508">
        <f t="shared" si="99"/>
        <v>2.5</v>
      </c>
      <c r="AA220" s="508">
        <f t="shared" si="84"/>
        <v>16.599999999999998</v>
      </c>
      <c r="AB220" s="508">
        <f t="shared" si="85"/>
        <v>199.2</v>
      </c>
      <c r="AC220"/>
      <c r="AD220" s="684">
        <v>6.37</v>
      </c>
      <c r="AE220" s="509">
        <v>30</v>
      </c>
      <c r="AF220" s="686">
        <f t="shared" si="105"/>
        <v>37</v>
      </c>
      <c r="AG220" s="508">
        <f t="shared" si="100"/>
        <v>2.5</v>
      </c>
      <c r="AH220" s="503">
        <f t="shared" si="101"/>
        <v>3.0833333333333335</v>
      </c>
      <c r="AI220" s="503">
        <f t="shared" si="102"/>
        <v>19.640833333333333</v>
      </c>
      <c r="AJ220" s="503">
        <f t="shared" si="103"/>
        <v>235.69</v>
      </c>
      <c r="AK220"/>
      <c r="AL220" s="690">
        <f t="shared" si="106"/>
        <v>6.64</v>
      </c>
      <c r="AM220" s="688">
        <v>37</v>
      </c>
      <c r="AN220" s="684">
        <v>3.0833333333333335</v>
      </c>
      <c r="AO220" s="684">
        <f t="shared" si="86"/>
        <v>20.473333333333333</v>
      </c>
      <c r="AP220" s="684">
        <f t="shared" si="87"/>
        <v>245.67999999999998</v>
      </c>
      <c r="AR220" s="725">
        <f t="shared" si="104"/>
        <v>6.89</v>
      </c>
      <c r="AS220" s="688">
        <v>37</v>
      </c>
      <c r="AT220" s="684">
        <v>3.0833333333333335</v>
      </c>
      <c r="AU220" s="684">
        <f t="shared" si="88"/>
        <v>21.244166666666668</v>
      </c>
      <c r="AV220" s="684">
        <f t="shared" si="89"/>
        <v>254.92999999999998</v>
      </c>
    </row>
    <row r="221" spans="1:48" ht="15.75" x14ac:dyDescent="0.25">
      <c r="A221" s="504">
        <v>220</v>
      </c>
      <c r="B221" s="505" t="s">
        <v>538</v>
      </c>
      <c r="C221" s="507" t="s">
        <v>321</v>
      </c>
      <c r="D221" s="507">
        <v>30</v>
      </c>
      <c r="E221" s="508">
        <v>75.488</v>
      </c>
      <c r="F221" s="509">
        <v>30</v>
      </c>
      <c r="G221" s="508">
        <f t="shared" si="107"/>
        <v>2.5</v>
      </c>
      <c r="H221" s="508">
        <f t="shared" si="108"/>
        <v>188.72</v>
      </c>
      <c r="I221" s="508">
        <f t="shared" si="109"/>
        <v>2264.64</v>
      </c>
      <c r="J221"/>
      <c r="K221" s="510">
        <f t="shared" si="90"/>
        <v>80.59</v>
      </c>
      <c r="L221" s="509">
        <v>30</v>
      </c>
      <c r="M221" s="508">
        <f t="shared" si="91"/>
        <v>2.5</v>
      </c>
      <c r="N221" s="508">
        <f t="shared" si="92"/>
        <v>201.47500000000002</v>
      </c>
      <c r="O221" s="508">
        <f t="shared" si="93"/>
        <v>2417.7000000000003</v>
      </c>
      <c r="P221"/>
      <c r="Q221" s="503">
        <f t="shared" si="94"/>
        <v>90.37</v>
      </c>
      <c r="R221" s="509">
        <v>30</v>
      </c>
      <c r="S221" s="508">
        <f t="shared" si="95"/>
        <v>2.5</v>
      </c>
      <c r="T221" s="508">
        <f t="shared" si="96"/>
        <v>225.92500000000001</v>
      </c>
      <c r="U221" s="508">
        <f t="shared" si="97"/>
        <v>2711.1000000000004</v>
      </c>
      <c r="V221" s="1362"/>
      <c r="W221" s="690">
        <v>90.37</v>
      </c>
      <c r="X221" s="690">
        <f t="shared" si="98"/>
        <v>94.15</v>
      </c>
      <c r="Y221" s="509">
        <v>30</v>
      </c>
      <c r="Z221" s="508">
        <f t="shared" si="99"/>
        <v>2.5</v>
      </c>
      <c r="AA221" s="508">
        <f t="shared" si="84"/>
        <v>235.375</v>
      </c>
      <c r="AB221" s="508">
        <f t="shared" si="85"/>
        <v>2824.5</v>
      </c>
      <c r="AC221"/>
      <c r="AD221" s="684">
        <v>90.37</v>
      </c>
      <c r="AE221" s="509">
        <v>30</v>
      </c>
      <c r="AF221" s="686">
        <f t="shared" si="105"/>
        <v>37</v>
      </c>
      <c r="AG221" s="508">
        <f t="shared" si="100"/>
        <v>2.5</v>
      </c>
      <c r="AH221" s="503">
        <f t="shared" si="101"/>
        <v>3.0833333333333335</v>
      </c>
      <c r="AI221" s="503">
        <f t="shared" si="102"/>
        <v>278.64083333333338</v>
      </c>
      <c r="AJ221" s="503">
        <f t="shared" si="103"/>
        <v>3343.69</v>
      </c>
      <c r="AK221"/>
      <c r="AL221" s="690">
        <f t="shared" si="106"/>
        <v>94.15</v>
      </c>
      <c r="AM221" s="688">
        <v>37</v>
      </c>
      <c r="AN221" s="684">
        <v>3.0833333333333335</v>
      </c>
      <c r="AO221" s="684">
        <f t="shared" si="86"/>
        <v>290.29583333333335</v>
      </c>
      <c r="AP221" s="684">
        <f t="shared" si="87"/>
        <v>3483.55</v>
      </c>
      <c r="AR221" s="725">
        <f t="shared" si="104"/>
        <v>97.62</v>
      </c>
      <c r="AS221" s="688">
        <v>37</v>
      </c>
      <c r="AT221" s="684">
        <v>3.0833333333333335</v>
      </c>
      <c r="AU221" s="684">
        <f t="shared" si="88"/>
        <v>300.995</v>
      </c>
      <c r="AV221" s="684">
        <f t="shared" si="89"/>
        <v>3611.94</v>
      </c>
    </row>
    <row r="222" spans="1:48" ht="15.75" x14ac:dyDescent="0.25">
      <c r="A222" s="504">
        <v>221</v>
      </c>
      <c r="B222" s="505" t="s">
        <v>539</v>
      </c>
      <c r="C222" s="507" t="s">
        <v>321</v>
      </c>
      <c r="D222" s="507">
        <v>143</v>
      </c>
      <c r="E222" s="508">
        <v>9.072000000000001</v>
      </c>
      <c r="F222" s="509">
        <v>143</v>
      </c>
      <c r="G222" s="508">
        <f t="shared" si="107"/>
        <v>11.916666666666666</v>
      </c>
      <c r="H222" s="508">
        <f t="shared" si="108"/>
        <v>108.108</v>
      </c>
      <c r="I222" s="508">
        <f t="shared" si="109"/>
        <v>1297.296</v>
      </c>
      <c r="J222"/>
      <c r="K222" s="510">
        <f t="shared" si="90"/>
        <v>9.69</v>
      </c>
      <c r="L222" s="509">
        <v>143</v>
      </c>
      <c r="M222" s="508">
        <f t="shared" si="91"/>
        <v>11.916666666666666</v>
      </c>
      <c r="N222" s="508">
        <f t="shared" si="92"/>
        <v>115.47249999999998</v>
      </c>
      <c r="O222" s="508">
        <f t="shared" si="93"/>
        <v>1385.6699999999998</v>
      </c>
      <c r="P222"/>
      <c r="Q222" s="503">
        <f t="shared" si="94"/>
        <v>10.87</v>
      </c>
      <c r="R222" s="509">
        <v>143</v>
      </c>
      <c r="S222" s="508">
        <f t="shared" si="95"/>
        <v>11.916666666666666</v>
      </c>
      <c r="T222" s="508">
        <f t="shared" si="96"/>
        <v>129.53416666666666</v>
      </c>
      <c r="U222" s="508">
        <f t="shared" si="97"/>
        <v>1554.4099999999999</v>
      </c>
      <c r="V222" s="1362"/>
      <c r="W222" s="690">
        <v>10.87</v>
      </c>
      <c r="X222" s="690">
        <f t="shared" si="98"/>
        <v>11.32</v>
      </c>
      <c r="Y222" s="509">
        <v>143</v>
      </c>
      <c r="Z222" s="508">
        <f t="shared" si="99"/>
        <v>11.916666666666666</v>
      </c>
      <c r="AA222" s="508">
        <f t="shared" si="84"/>
        <v>134.89666666666668</v>
      </c>
      <c r="AB222" s="508">
        <f t="shared" si="85"/>
        <v>1618.76</v>
      </c>
      <c r="AC222"/>
      <c r="AD222" s="684">
        <v>10.87</v>
      </c>
      <c r="AE222" s="509">
        <v>143</v>
      </c>
      <c r="AF222" s="686">
        <f t="shared" si="105"/>
        <v>178</v>
      </c>
      <c r="AG222" s="508">
        <f t="shared" si="100"/>
        <v>11.916666666666666</v>
      </c>
      <c r="AH222" s="503">
        <f t="shared" si="101"/>
        <v>14.833333333333334</v>
      </c>
      <c r="AI222" s="503">
        <f t="shared" si="102"/>
        <v>161.23833333333332</v>
      </c>
      <c r="AJ222" s="503">
        <f t="shared" si="103"/>
        <v>1934.86</v>
      </c>
      <c r="AK222"/>
      <c r="AL222" s="690">
        <f t="shared" si="106"/>
        <v>11.32</v>
      </c>
      <c r="AM222" s="688">
        <v>178</v>
      </c>
      <c r="AN222" s="684">
        <v>14.833333333333334</v>
      </c>
      <c r="AO222" s="684">
        <f t="shared" si="86"/>
        <v>167.91333333333336</v>
      </c>
      <c r="AP222" s="684">
        <f t="shared" si="87"/>
        <v>2014.96</v>
      </c>
      <c r="AR222" s="725">
        <f t="shared" si="104"/>
        <v>11.74</v>
      </c>
      <c r="AS222" s="688">
        <v>178</v>
      </c>
      <c r="AT222" s="684">
        <v>14.833333333333334</v>
      </c>
      <c r="AU222" s="684">
        <f t="shared" si="88"/>
        <v>174.14333333333335</v>
      </c>
      <c r="AV222" s="684">
        <f t="shared" si="89"/>
        <v>2089.7200000000003</v>
      </c>
    </row>
    <row r="223" spans="1:48" ht="15.75" x14ac:dyDescent="0.25">
      <c r="A223" s="504">
        <v>222</v>
      </c>
      <c r="B223" s="505" t="s">
        <v>540</v>
      </c>
      <c r="C223" s="507" t="s">
        <v>321</v>
      </c>
      <c r="D223" s="507">
        <v>80</v>
      </c>
      <c r="E223" s="508">
        <v>8.5680000000000014</v>
      </c>
      <c r="F223" s="509">
        <v>80</v>
      </c>
      <c r="G223" s="508">
        <f t="shared" si="107"/>
        <v>6.666666666666667</v>
      </c>
      <c r="H223" s="508">
        <f t="shared" si="108"/>
        <v>57.120000000000012</v>
      </c>
      <c r="I223" s="508">
        <f t="shared" si="109"/>
        <v>685.44</v>
      </c>
      <c r="J223"/>
      <c r="K223" s="510">
        <f t="shared" si="90"/>
        <v>9.15</v>
      </c>
      <c r="L223" s="509">
        <v>80</v>
      </c>
      <c r="M223" s="508">
        <f t="shared" si="91"/>
        <v>6.666666666666667</v>
      </c>
      <c r="N223" s="508">
        <f t="shared" si="92"/>
        <v>61.000000000000007</v>
      </c>
      <c r="O223" s="508">
        <f t="shared" si="93"/>
        <v>732</v>
      </c>
      <c r="P223"/>
      <c r="Q223" s="503">
        <f t="shared" si="94"/>
        <v>10.26</v>
      </c>
      <c r="R223" s="509">
        <v>80</v>
      </c>
      <c r="S223" s="508">
        <f t="shared" si="95"/>
        <v>6.666666666666667</v>
      </c>
      <c r="T223" s="508">
        <f t="shared" si="96"/>
        <v>68.400000000000006</v>
      </c>
      <c r="U223" s="508">
        <f t="shared" si="97"/>
        <v>820.8</v>
      </c>
      <c r="V223" s="1362"/>
      <c r="W223" s="690">
        <v>10.26</v>
      </c>
      <c r="X223" s="690">
        <f t="shared" si="98"/>
        <v>10.69</v>
      </c>
      <c r="Y223" s="509">
        <v>80</v>
      </c>
      <c r="Z223" s="508">
        <f t="shared" si="99"/>
        <v>6.666666666666667</v>
      </c>
      <c r="AA223" s="508">
        <f t="shared" si="84"/>
        <v>71.266666666666666</v>
      </c>
      <c r="AB223" s="508">
        <f t="shared" si="85"/>
        <v>855.19999999999993</v>
      </c>
      <c r="AC223"/>
      <c r="AD223" s="684">
        <v>10.26</v>
      </c>
      <c r="AE223" s="509">
        <v>80</v>
      </c>
      <c r="AF223" s="686">
        <f t="shared" si="105"/>
        <v>100</v>
      </c>
      <c r="AG223" s="508">
        <f t="shared" si="100"/>
        <v>6.666666666666667</v>
      </c>
      <c r="AH223" s="503">
        <f t="shared" si="101"/>
        <v>8.3333333333333339</v>
      </c>
      <c r="AI223" s="503">
        <f t="shared" si="102"/>
        <v>85.5</v>
      </c>
      <c r="AJ223" s="503">
        <f t="shared" si="103"/>
        <v>1026</v>
      </c>
      <c r="AK223"/>
      <c r="AL223" s="690">
        <f t="shared" si="106"/>
        <v>10.69</v>
      </c>
      <c r="AM223" s="688">
        <v>100</v>
      </c>
      <c r="AN223" s="684">
        <v>8.3333333333333339</v>
      </c>
      <c r="AO223" s="684">
        <f t="shared" si="86"/>
        <v>89.083333333333329</v>
      </c>
      <c r="AP223" s="684">
        <f t="shared" si="87"/>
        <v>1069</v>
      </c>
      <c r="AR223" s="725">
        <f t="shared" si="104"/>
        <v>11.08</v>
      </c>
      <c r="AS223" s="688">
        <v>100</v>
      </c>
      <c r="AT223" s="684">
        <v>8.3333333333333339</v>
      </c>
      <c r="AU223" s="684">
        <f t="shared" si="88"/>
        <v>92.333333333333343</v>
      </c>
      <c r="AV223" s="684">
        <f t="shared" si="89"/>
        <v>1108</v>
      </c>
    </row>
    <row r="224" spans="1:48" ht="15.75" x14ac:dyDescent="0.25">
      <c r="A224" s="504">
        <v>223</v>
      </c>
      <c r="B224" s="505" t="s">
        <v>541</v>
      </c>
      <c r="C224" s="507" t="s">
        <v>321</v>
      </c>
      <c r="D224" s="507">
        <v>400</v>
      </c>
      <c r="E224" s="508">
        <v>9.5200000000000014</v>
      </c>
      <c r="F224" s="509">
        <v>400</v>
      </c>
      <c r="G224" s="508">
        <f t="shared" si="107"/>
        <v>33.333333333333336</v>
      </c>
      <c r="H224" s="508">
        <f t="shared" si="108"/>
        <v>317.33333333333343</v>
      </c>
      <c r="I224" s="508">
        <f t="shared" si="109"/>
        <v>3808.0000000000005</v>
      </c>
      <c r="J224"/>
      <c r="K224" s="510">
        <f t="shared" si="90"/>
        <v>10.16</v>
      </c>
      <c r="L224" s="509">
        <v>400</v>
      </c>
      <c r="M224" s="508">
        <f t="shared" si="91"/>
        <v>33.333333333333336</v>
      </c>
      <c r="N224" s="508">
        <f t="shared" si="92"/>
        <v>338.66666666666669</v>
      </c>
      <c r="O224" s="508">
        <f t="shared" si="93"/>
        <v>4064</v>
      </c>
      <c r="P224"/>
      <c r="Q224" s="503">
        <f t="shared" si="94"/>
        <v>11.39</v>
      </c>
      <c r="R224" s="509">
        <v>400</v>
      </c>
      <c r="S224" s="508">
        <f t="shared" si="95"/>
        <v>33.333333333333336</v>
      </c>
      <c r="T224" s="508">
        <f t="shared" si="96"/>
        <v>379.66666666666669</v>
      </c>
      <c r="U224" s="508">
        <f t="shared" si="97"/>
        <v>4556</v>
      </c>
      <c r="V224" s="1362"/>
      <c r="W224" s="690">
        <v>11.39</v>
      </c>
      <c r="X224" s="690">
        <f t="shared" si="98"/>
        <v>11.87</v>
      </c>
      <c r="Y224" s="509">
        <v>400</v>
      </c>
      <c r="Z224" s="508">
        <f t="shared" si="99"/>
        <v>33.333333333333336</v>
      </c>
      <c r="AA224" s="508">
        <f t="shared" si="84"/>
        <v>395.66666666666669</v>
      </c>
      <c r="AB224" s="508">
        <f t="shared" si="85"/>
        <v>4748</v>
      </c>
      <c r="AC224"/>
      <c r="AD224" s="684">
        <v>11.39</v>
      </c>
      <c r="AE224" s="509">
        <v>400</v>
      </c>
      <c r="AF224" s="686">
        <f t="shared" si="105"/>
        <v>500</v>
      </c>
      <c r="AG224" s="508">
        <f t="shared" si="100"/>
        <v>33.333333333333336</v>
      </c>
      <c r="AH224" s="503">
        <f t="shared" si="101"/>
        <v>41.666666666666664</v>
      </c>
      <c r="AI224" s="503">
        <f t="shared" si="102"/>
        <v>474.58333333333331</v>
      </c>
      <c r="AJ224" s="503">
        <f t="shared" si="103"/>
        <v>5695</v>
      </c>
      <c r="AK224"/>
      <c r="AL224" s="690">
        <f t="shared" si="106"/>
        <v>11.87</v>
      </c>
      <c r="AM224" s="688">
        <v>500</v>
      </c>
      <c r="AN224" s="684">
        <v>41.666666666666664</v>
      </c>
      <c r="AO224" s="684">
        <f t="shared" si="86"/>
        <v>494.58333333333326</v>
      </c>
      <c r="AP224" s="684">
        <f t="shared" si="87"/>
        <v>5935</v>
      </c>
      <c r="AR224" s="725">
        <f t="shared" si="104"/>
        <v>12.31</v>
      </c>
      <c r="AS224" s="688">
        <v>500</v>
      </c>
      <c r="AT224" s="684">
        <v>41.666666666666664</v>
      </c>
      <c r="AU224" s="684">
        <f t="shared" si="88"/>
        <v>512.91666666666663</v>
      </c>
      <c r="AV224" s="684">
        <f t="shared" si="89"/>
        <v>6155</v>
      </c>
    </row>
    <row r="225" spans="1:48" ht="15.75" x14ac:dyDescent="0.25">
      <c r="A225" s="504">
        <v>224</v>
      </c>
      <c r="B225" s="505" t="s">
        <v>542</v>
      </c>
      <c r="C225" s="507" t="s">
        <v>321</v>
      </c>
      <c r="D225" s="507">
        <v>352</v>
      </c>
      <c r="E225" s="508">
        <v>8.6959999999999997</v>
      </c>
      <c r="F225" s="509">
        <v>352</v>
      </c>
      <c r="G225" s="508">
        <f t="shared" si="107"/>
        <v>29.333333333333332</v>
      </c>
      <c r="H225" s="508">
        <f t="shared" si="108"/>
        <v>255.08266666666665</v>
      </c>
      <c r="I225" s="508">
        <f t="shared" si="109"/>
        <v>3060.9919999999997</v>
      </c>
      <c r="J225"/>
      <c r="K225" s="510">
        <f t="shared" si="90"/>
        <v>9.2799999999999994</v>
      </c>
      <c r="L225" s="509">
        <v>352</v>
      </c>
      <c r="M225" s="508">
        <f t="shared" si="91"/>
        <v>29.333333333333332</v>
      </c>
      <c r="N225" s="508">
        <f t="shared" si="92"/>
        <v>272.21333333333331</v>
      </c>
      <c r="O225" s="508">
        <f t="shared" si="93"/>
        <v>3266.56</v>
      </c>
      <c r="P225"/>
      <c r="Q225" s="503">
        <f t="shared" si="94"/>
        <v>10.41</v>
      </c>
      <c r="R225" s="509">
        <v>352</v>
      </c>
      <c r="S225" s="508">
        <f t="shared" si="95"/>
        <v>29.333333333333332</v>
      </c>
      <c r="T225" s="508">
        <f t="shared" si="96"/>
        <v>305.36</v>
      </c>
      <c r="U225" s="508">
        <f t="shared" si="97"/>
        <v>3664.32</v>
      </c>
      <c r="V225" s="1362"/>
      <c r="W225" s="690">
        <v>10.41</v>
      </c>
      <c r="X225" s="690">
        <f t="shared" si="98"/>
        <v>10.85</v>
      </c>
      <c r="Y225" s="509">
        <v>352</v>
      </c>
      <c r="Z225" s="508">
        <f t="shared" si="99"/>
        <v>29.333333333333332</v>
      </c>
      <c r="AA225" s="508">
        <f t="shared" si="84"/>
        <v>318.26666666666665</v>
      </c>
      <c r="AB225" s="508">
        <f t="shared" si="85"/>
        <v>3819.2</v>
      </c>
      <c r="AC225"/>
      <c r="AD225" s="684">
        <v>10.41</v>
      </c>
      <c r="AE225" s="509">
        <v>352</v>
      </c>
      <c r="AF225" s="686">
        <f t="shared" si="105"/>
        <v>440</v>
      </c>
      <c r="AG225" s="508">
        <f t="shared" si="100"/>
        <v>29.333333333333332</v>
      </c>
      <c r="AH225" s="503">
        <f t="shared" si="101"/>
        <v>36.666666666666664</v>
      </c>
      <c r="AI225" s="503">
        <f t="shared" si="102"/>
        <v>381.7</v>
      </c>
      <c r="AJ225" s="503">
        <f t="shared" si="103"/>
        <v>4580.3999999999996</v>
      </c>
      <c r="AK225"/>
      <c r="AL225" s="690">
        <f t="shared" si="106"/>
        <v>10.85</v>
      </c>
      <c r="AM225" s="688">
        <v>440</v>
      </c>
      <c r="AN225" s="684">
        <v>36.666666666666664</v>
      </c>
      <c r="AO225" s="684">
        <f t="shared" si="86"/>
        <v>397.83333333333331</v>
      </c>
      <c r="AP225" s="684">
        <f t="shared" si="87"/>
        <v>4774</v>
      </c>
      <c r="AR225" s="725">
        <f t="shared" si="104"/>
        <v>11.25</v>
      </c>
      <c r="AS225" s="688">
        <v>440</v>
      </c>
      <c r="AT225" s="684">
        <v>36.666666666666664</v>
      </c>
      <c r="AU225" s="684">
        <f t="shared" si="88"/>
        <v>412.5</v>
      </c>
      <c r="AV225" s="684">
        <f t="shared" si="89"/>
        <v>4950</v>
      </c>
    </row>
    <row r="226" spans="1:48" ht="15.75" x14ac:dyDescent="0.25">
      <c r="A226" s="504">
        <v>225</v>
      </c>
      <c r="B226" s="505" t="s">
        <v>543</v>
      </c>
      <c r="C226" s="507" t="s">
        <v>321</v>
      </c>
      <c r="D226" s="507">
        <v>200</v>
      </c>
      <c r="E226" s="508">
        <v>25.6</v>
      </c>
      <c r="F226" s="509">
        <v>200</v>
      </c>
      <c r="G226" s="508">
        <f t="shared" si="107"/>
        <v>16.666666666666668</v>
      </c>
      <c r="H226" s="508">
        <f t="shared" si="108"/>
        <v>426.66666666666674</v>
      </c>
      <c r="I226" s="508">
        <f t="shared" si="109"/>
        <v>5120</v>
      </c>
      <c r="J226"/>
      <c r="K226" s="510">
        <f t="shared" si="90"/>
        <v>27.33</v>
      </c>
      <c r="L226" s="509">
        <v>200</v>
      </c>
      <c r="M226" s="508">
        <f t="shared" si="91"/>
        <v>16.666666666666668</v>
      </c>
      <c r="N226" s="508">
        <f t="shared" si="92"/>
        <v>455.5</v>
      </c>
      <c r="O226" s="508">
        <f t="shared" si="93"/>
        <v>5466</v>
      </c>
      <c r="P226"/>
      <c r="Q226" s="503">
        <f t="shared" si="94"/>
        <v>30.65</v>
      </c>
      <c r="R226" s="509">
        <v>200</v>
      </c>
      <c r="S226" s="508">
        <f t="shared" si="95"/>
        <v>16.666666666666668</v>
      </c>
      <c r="T226" s="508">
        <f t="shared" si="96"/>
        <v>510.83333333333337</v>
      </c>
      <c r="U226" s="508">
        <f t="shared" si="97"/>
        <v>6130</v>
      </c>
      <c r="V226" s="1362"/>
      <c r="W226" s="690">
        <v>30.65</v>
      </c>
      <c r="X226" s="690">
        <f t="shared" si="98"/>
        <v>31.93</v>
      </c>
      <c r="Y226" s="509">
        <v>200</v>
      </c>
      <c r="Z226" s="508">
        <f t="shared" si="99"/>
        <v>16.666666666666668</v>
      </c>
      <c r="AA226" s="508">
        <f t="shared" si="84"/>
        <v>532.16666666666674</v>
      </c>
      <c r="AB226" s="508">
        <f t="shared" si="85"/>
        <v>6386</v>
      </c>
      <c r="AC226"/>
      <c r="AD226" s="684">
        <v>30.65</v>
      </c>
      <c r="AE226" s="509">
        <v>200</v>
      </c>
      <c r="AF226" s="686">
        <f t="shared" si="105"/>
        <v>250</v>
      </c>
      <c r="AG226" s="508">
        <f t="shared" si="100"/>
        <v>16.666666666666668</v>
      </c>
      <c r="AH226" s="503">
        <f t="shared" si="101"/>
        <v>20.833333333333332</v>
      </c>
      <c r="AI226" s="503">
        <f t="shared" si="102"/>
        <v>638.54166666666663</v>
      </c>
      <c r="AJ226" s="503">
        <f t="shared" si="103"/>
        <v>7662.5</v>
      </c>
      <c r="AK226"/>
      <c r="AL226" s="690">
        <f t="shared" si="106"/>
        <v>31.93</v>
      </c>
      <c r="AM226" s="688">
        <v>250</v>
      </c>
      <c r="AN226" s="684">
        <v>20.833333333333332</v>
      </c>
      <c r="AO226" s="684">
        <f t="shared" si="86"/>
        <v>665.20833333333326</v>
      </c>
      <c r="AP226" s="684">
        <f t="shared" si="87"/>
        <v>7982.5</v>
      </c>
      <c r="AR226" s="725">
        <f t="shared" si="104"/>
        <v>33.11</v>
      </c>
      <c r="AS226" s="688">
        <v>250</v>
      </c>
      <c r="AT226" s="684">
        <v>20.833333333333332</v>
      </c>
      <c r="AU226" s="684">
        <f t="shared" si="88"/>
        <v>689.79166666666663</v>
      </c>
      <c r="AV226" s="684">
        <f t="shared" si="89"/>
        <v>8277.5</v>
      </c>
    </row>
    <row r="227" spans="1:48" ht="15.75" x14ac:dyDescent="0.25">
      <c r="A227" s="504">
        <v>226</v>
      </c>
      <c r="B227" s="505" t="s">
        <v>544</v>
      </c>
      <c r="C227" s="507" t="s">
        <v>321</v>
      </c>
      <c r="D227" s="507">
        <v>300</v>
      </c>
      <c r="E227" s="508">
        <v>6.4640000000000004</v>
      </c>
      <c r="F227" s="509">
        <v>300</v>
      </c>
      <c r="G227" s="508">
        <f t="shared" si="107"/>
        <v>25</v>
      </c>
      <c r="H227" s="508">
        <f t="shared" si="108"/>
        <v>161.60000000000002</v>
      </c>
      <c r="I227" s="508">
        <f t="shared" si="109"/>
        <v>1939.2</v>
      </c>
      <c r="J227"/>
      <c r="K227" s="510">
        <f t="shared" si="90"/>
        <v>6.9</v>
      </c>
      <c r="L227" s="509">
        <v>300</v>
      </c>
      <c r="M227" s="508">
        <f t="shared" si="91"/>
        <v>25</v>
      </c>
      <c r="N227" s="508">
        <f t="shared" si="92"/>
        <v>172.5</v>
      </c>
      <c r="O227" s="508">
        <f t="shared" si="93"/>
        <v>2070</v>
      </c>
      <c r="P227"/>
      <c r="Q227" s="503">
        <f t="shared" si="94"/>
        <v>7.74</v>
      </c>
      <c r="R227" s="509">
        <v>300</v>
      </c>
      <c r="S227" s="508">
        <f t="shared" si="95"/>
        <v>25</v>
      </c>
      <c r="T227" s="508">
        <f t="shared" si="96"/>
        <v>193.5</v>
      </c>
      <c r="U227" s="508">
        <f t="shared" si="97"/>
        <v>2322</v>
      </c>
      <c r="V227" s="1362"/>
      <c r="W227" s="690">
        <v>7.74</v>
      </c>
      <c r="X227" s="690">
        <f t="shared" si="98"/>
        <v>8.06</v>
      </c>
      <c r="Y227" s="509">
        <v>300</v>
      </c>
      <c r="Z227" s="508">
        <f t="shared" si="99"/>
        <v>25</v>
      </c>
      <c r="AA227" s="508">
        <f t="shared" si="84"/>
        <v>201.5</v>
      </c>
      <c r="AB227" s="508">
        <f t="shared" si="85"/>
        <v>2418</v>
      </c>
      <c r="AC227"/>
      <c r="AD227" s="684">
        <v>7.74</v>
      </c>
      <c r="AE227" s="509">
        <v>300</v>
      </c>
      <c r="AF227" s="686">
        <f t="shared" si="105"/>
        <v>375</v>
      </c>
      <c r="AG227" s="508">
        <f t="shared" si="100"/>
        <v>25</v>
      </c>
      <c r="AH227" s="503">
        <f t="shared" si="101"/>
        <v>31.25</v>
      </c>
      <c r="AI227" s="503">
        <f t="shared" si="102"/>
        <v>241.875</v>
      </c>
      <c r="AJ227" s="503">
        <f t="shared" si="103"/>
        <v>2902.5</v>
      </c>
      <c r="AK227"/>
      <c r="AL227" s="690">
        <f t="shared" si="106"/>
        <v>8.06</v>
      </c>
      <c r="AM227" s="688">
        <v>375</v>
      </c>
      <c r="AN227" s="684">
        <v>31.25</v>
      </c>
      <c r="AO227" s="684">
        <f t="shared" si="86"/>
        <v>251.87500000000003</v>
      </c>
      <c r="AP227" s="684">
        <f t="shared" si="87"/>
        <v>3022.5</v>
      </c>
      <c r="AR227" s="725">
        <f t="shared" si="104"/>
        <v>8.36</v>
      </c>
      <c r="AS227" s="688">
        <v>375</v>
      </c>
      <c r="AT227" s="684">
        <v>31.25</v>
      </c>
      <c r="AU227" s="684">
        <f t="shared" si="88"/>
        <v>261.25</v>
      </c>
      <c r="AV227" s="684">
        <f t="shared" si="89"/>
        <v>3135</v>
      </c>
    </row>
    <row r="228" spans="1:48" ht="15.75" x14ac:dyDescent="0.25">
      <c r="A228" s="504">
        <v>227</v>
      </c>
      <c r="B228" s="505" t="s">
        <v>545</v>
      </c>
      <c r="C228" s="507" t="s">
        <v>321</v>
      </c>
      <c r="D228" s="507">
        <v>1</v>
      </c>
      <c r="E228" s="508">
        <v>6.3120000000000003</v>
      </c>
      <c r="F228" s="509">
        <v>1</v>
      </c>
      <c r="G228" s="508">
        <f t="shared" si="107"/>
        <v>8.3333333333333329E-2</v>
      </c>
      <c r="H228" s="508">
        <f t="shared" si="108"/>
        <v>0.52600000000000002</v>
      </c>
      <c r="I228" s="508">
        <f t="shared" si="109"/>
        <v>6.3120000000000003</v>
      </c>
      <c r="J228"/>
      <c r="K228" s="510">
        <f t="shared" si="90"/>
        <v>6.74</v>
      </c>
      <c r="L228" s="509">
        <v>1</v>
      </c>
      <c r="M228" s="508">
        <f t="shared" si="91"/>
        <v>8.3333333333333329E-2</v>
      </c>
      <c r="N228" s="508">
        <f t="shared" si="92"/>
        <v>0.56166666666666665</v>
      </c>
      <c r="O228" s="508">
        <f t="shared" si="93"/>
        <v>6.74</v>
      </c>
      <c r="P228"/>
      <c r="Q228" s="503">
        <f t="shared" si="94"/>
        <v>7.56</v>
      </c>
      <c r="R228" s="509">
        <v>1</v>
      </c>
      <c r="S228" s="508">
        <f t="shared" si="95"/>
        <v>8.3333333333333329E-2</v>
      </c>
      <c r="T228" s="508">
        <f t="shared" si="96"/>
        <v>0.62999999999999989</v>
      </c>
      <c r="U228" s="508">
        <f t="shared" si="97"/>
        <v>7.56</v>
      </c>
      <c r="V228" s="1362"/>
      <c r="W228" s="690">
        <v>7.56</v>
      </c>
      <c r="X228" s="690">
        <f t="shared" si="98"/>
        <v>7.88</v>
      </c>
      <c r="Y228" s="509">
        <v>1</v>
      </c>
      <c r="Z228" s="508">
        <f t="shared" si="99"/>
        <v>8.3333333333333329E-2</v>
      </c>
      <c r="AA228" s="508">
        <f t="shared" si="84"/>
        <v>0.65666666666666662</v>
      </c>
      <c r="AB228" s="508">
        <f t="shared" si="85"/>
        <v>7.88</v>
      </c>
      <c r="AC228"/>
      <c r="AD228" s="684">
        <v>7.56</v>
      </c>
      <c r="AE228" s="509">
        <v>1</v>
      </c>
      <c r="AF228" s="686">
        <f t="shared" si="105"/>
        <v>1</v>
      </c>
      <c r="AG228" s="508">
        <f t="shared" si="100"/>
        <v>8.3333333333333329E-2</v>
      </c>
      <c r="AH228" s="503">
        <f t="shared" si="101"/>
        <v>8.3333333333333329E-2</v>
      </c>
      <c r="AI228" s="503">
        <f t="shared" si="102"/>
        <v>0.62999999999999989</v>
      </c>
      <c r="AJ228" s="503">
        <f t="shared" si="103"/>
        <v>7.56</v>
      </c>
      <c r="AK228"/>
      <c r="AL228" s="690">
        <f t="shared" si="106"/>
        <v>7.88</v>
      </c>
      <c r="AM228" s="688">
        <v>1</v>
      </c>
      <c r="AN228" s="684">
        <v>8.3333333333333329E-2</v>
      </c>
      <c r="AO228" s="684">
        <f t="shared" si="86"/>
        <v>0.65666666666666662</v>
      </c>
      <c r="AP228" s="684">
        <f t="shared" si="87"/>
        <v>7.88</v>
      </c>
      <c r="AR228" s="725">
        <f t="shared" si="104"/>
        <v>8.17</v>
      </c>
      <c r="AS228" s="688">
        <v>1</v>
      </c>
      <c r="AT228" s="684">
        <v>8.3333333333333329E-2</v>
      </c>
      <c r="AU228" s="684">
        <f t="shared" si="88"/>
        <v>0.68083333333333329</v>
      </c>
      <c r="AV228" s="684">
        <f t="shared" si="89"/>
        <v>8.17</v>
      </c>
    </row>
    <row r="229" spans="1:48" ht="15.75" x14ac:dyDescent="0.25">
      <c r="A229" s="504">
        <v>228</v>
      </c>
      <c r="B229" s="505" t="s">
        <v>546</v>
      </c>
      <c r="C229" s="507" t="s">
        <v>321</v>
      </c>
      <c r="D229" s="507">
        <v>160</v>
      </c>
      <c r="E229" s="508">
        <v>6.1680000000000001</v>
      </c>
      <c r="F229" s="509">
        <v>160</v>
      </c>
      <c r="G229" s="508">
        <f t="shared" si="107"/>
        <v>13.333333333333334</v>
      </c>
      <c r="H229" s="508">
        <f t="shared" si="108"/>
        <v>82.240000000000009</v>
      </c>
      <c r="I229" s="508">
        <f t="shared" si="109"/>
        <v>986.88</v>
      </c>
      <c r="J229"/>
      <c r="K229" s="510">
        <f t="shared" si="90"/>
        <v>6.58</v>
      </c>
      <c r="L229" s="509">
        <v>160</v>
      </c>
      <c r="M229" s="508">
        <f t="shared" si="91"/>
        <v>13.333333333333334</v>
      </c>
      <c r="N229" s="508">
        <f t="shared" si="92"/>
        <v>87.733333333333334</v>
      </c>
      <c r="O229" s="508">
        <f t="shared" si="93"/>
        <v>1052.8</v>
      </c>
      <c r="P229"/>
      <c r="Q229" s="503">
        <f t="shared" si="94"/>
        <v>7.38</v>
      </c>
      <c r="R229" s="509">
        <v>160</v>
      </c>
      <c r="S229" s="508">
        <f t="shared" si="95"/>
        <v>13.333333333333334</v>
      </c>
      <c r="T229" s="508">
        <f t="shared" si="96"/>
        <v>98.4</v>
      </c>
      <c r="U229" s="508">
        <f t="shared" si="97"/>
        <v>1180.8</v>
      </c>
      <c r="V229" s="1362"/>
      <c r="W229" s="690">
        <v>7.38</v>
      </c>
      <c r="X229" s="690">
        <f t="shared" si="98"/>
        <v>7.69</v>
      </c>
      <c r="Y229" s="509">
        <v>160</v>
      </c>
      <c r="Z229" s="508">
        <f t="shared" si="99"/>
        <v>13.333333333333334</v>
      </c>
      <c r="AA229" s="508">
        <f t="shared" si="84"/>
        <v>102.53333333333335</v>
      </c>
      <c r="AB229" s="508">
        <f t="shared" si="85"/>
        <v>1230.4000000000001</v>
      </c>
      <c r="AC229"/>
      <c r="AD229" s="684">
        <v>7.38</v>
      </c>
      <c r="AE229" s="509">
        <v>160</v>
      </c>
      <c r="AF229" s="686">
        <f t="shared" si="105"/>
        <v>200</v>
      </c>
      <c r="AG229" s="508">
        <f t="shared" si="100"/>
        <v>13.333333333333334</v>
      </c>
      <c r="AH229" s="503">
        <f t="shared" si="101"/>
        <v>16.666666666666668</v>
      </c>
      <c r="AI229" s="503">
        <f t="shared" si="102"/>
        <v>123</v>
      </c>
      <c r="AJ229" s="503">
        <f t="shared" si="103"/>
        <v>1476</v>
      </c>
      <c r="AK229"/>
      <c r="AL229" s="690">
        <f t="shared" si="106"/>
        <v>7.69</v>
      </c>
      <c r="AM229" s="688">
        <v>200</v>
      </c>
      <c r="AN229" s="684">
        <v>16.666666666666668</v>
      </c>
      <c r="AO229" s="684">
        <f t="shared" si="86"/>
        <v>128.16666666666669</v>
      </c>
      <c r="AP229" s="684">
        <f t="shared" si="87"/>
        <v>1538</v>
      </c>
      <c r="AR229" s="725">
        <f t="shared" si="104"/>
        <v>7.97</v>
      </c>
      <c r="AS229" s="688">
        <v>200</v>
      </c>
      <c r="AT229" s="684">
        <v>16.666666666666668</v>
      </c>
      <c r="AU229" s="684">
        <f t="shared" si="88"/>
        <v>132.83333333333334</v>
      </c>
      <c r="AV229" s="684">
        <f t="shared" si="89"/>
        <v>1594</v>
      </c>
    </row>
    <row r="230" spans="1:48" ht="15.75" x14ac:dyDescent="0.25">
      <c r="A230" s="504">
        <v>229</v>
      </c>
      <c r="B230" s="505" t="s">
        <v>547</v>
      </c>
      <c r="C230" s="507" t="s">
        <v>321</v>
      </c>
      <c r="D230" s="507">
        <v>600</v>
      </c>
      <c r="E230" s="508">
        <v>6.2640000000000002</v>
      </c>
      <c r="F230" s="509">
        <v>600</v>
      </c>
      <c r="G230" s="508">
        <f t="shared" si="107"/>
        <v>50</v>
      </c>
      <c r="H230" s="508">
        <f t="shared" si="108"/>
        <v>313.2</v>
      </c>
      <c r="I230" s="508">
        <f t="shared" si="109"/>
        <v>3758.4</v>
      </c>
      <c r="J230"/>
      <c r="K230" s="510">
        <f t="shared" si="90"/>
        <v>6.69</v>
      </c>
      <c r="L230" s="509">
        <v>600</v>
      </c>
      <c r="M230" s="508">
        <f t="shared" si="91"/>
        <v>50</v>
      </c>
      <c r="N230" s="508">
        <f t="shared" si="92"/>
        <v>334.5</v>
      </c>
      <c r="O230" s="508">
        <f t="shared" si="93"/>
        <v>4014.0000000000005</v>
      </c>
      <c r="P230"/>
      <c r="Q230" s="503">
        <f t="shared" si="94"/>
        <v>7.5</v>
      </c>
      <c r="R230" s="509">
        <v>600</v>
      </c>
      <c r="S230" s="508">
        <f t="shared" si="95"/>
        <v>50</v>
      </c>
      <c r="T230" s="508">
        <f t="shared" si="96"/>
        <v>375</v>
      </c>
      <c r="U230" s="508">
        <f t="shared" si="97"/>
        <v>4500</v>
      </c>
      <c r="V230" s="1362"/>
      <c r="W230" s="690">
        <v>7.5</v>
      </c>
      <c r="X230" s="690">
        <f t="shared" si="98"/>
        <v>7.81</v>
      </c>
      <c r="Y230" s="509">
        <v>600</v>
      </c>
      <c r="Z230" s="508">
        <f t="shared" si="99"/>
        <v>50</v>
      </c>
      <c r="AA230" s="508">
        <f t="shared" si="84"/>
        <v>390.5</v>
      </c>
      <c r="AB230" s="508">
        <f t="shared" si="85"/>
        <v>4686</v>
      </c>
      <c r="AC230"/>
      <c r="AD230" s="684">
        <v>7.5</v>
      </c>
      <c r="AE230" s="509">
        <v>600</v>
      </c>
      <c r="AF230" s="686">
        <f t="shared" si="105"/>
        <v>750</v>
      </c>
      <c r="AG230" s="508">
        <f t="shared" si="100"/>
        <v>50</v>
      </c>
      <c r="AH230" s="503">
        <f t="shared" si="101"/>
        <v>62.5</v>
      </c>
      <c r="AI230" s="503">
        <f t="shared" si="102"/>
        <v>468.75</v>
      </c>
      <c r="AJ230" s="503">
        <f t="shared" si="103"/>
        <v>5625</v>
      </c>
      <c r="AK230"/>
      <c r="AL230" s="690">
        <f t="shared" si="106"/>
        <v>7.81</v>
      </c>
      <c r="AM230" s="688">
        <v>750</v>
      </c>
      <c r="AN230" s="684">
        <v>62.5</v>
      </c>
      <c r="AO230" s="684">
        <f t="shared" si="86"/>
        <v>488.125</v>
      </c>
      <c r="AP230" s="684">
        <f t="shared" si="87"/>
        <v>5857.5</v>
      </c>
      <c r="AR230" s="725">
        <f t="shared" si="104"/>
        <v>8.1</v>
      </c>
      <c r="AS230" s="688">
        <v>750</v>
      </c>
      <c r="AT230" s="684">
        <v>62.5</v>
      </c>
      <c r="AU230" s="684">
        <f t="shared" si="88"/>
        <v>506.25</v>
      </c>
      <c r="AV230" s="684">
        <f t="shared" si="89"/>
        <v>6075</v>
      </c>
    </row>
    <row r="231" spans="1:48" ht="15.75" x14ac:dyDescent="0.25">
      <c r="A231" s="504">
        <v>230</v>
      </c>
      <c r="B231" s="505" t="s">
        <v>548</v>
      </c>
      <c r="C231" s="507" t="s">
        <v>321</v>
      </c>
      <c r="D231" s="507">
        <v>300</v>
      </c>
      <c r="E231" s="508">
        <v>6.8159999999999998</v>
      </c>
      <c r="F231" s="509">
        <v>300</v>
      </c>
      <c r="G231" s="508">
        <f t="shared" si="107"/>
        <v>25</v>
      </c>
      <c r="H231" s="508">
        <f t="shared" si="108"/>
        <v>170.4</v>
      </c>
      <c r="I231" s="508">
        <f t="shared" si="109"/>
        <v>2044.8</v>
      </c>
      <c r="J231"/>
      <c r="K231" s="510">
        <f t="shared" si="90"/>
        <v>7.28</v>
      </c>
      <c r="L231" s="509">
        <v>300</v>
      </c>
      <c r="M231" s="508">
        <f t="shared" si="91"/>
        <v>25</v>
      </c>
      <c r="N231" s="508">
        <f t="shared" si="92"/>
        <v>182</v>
      </c>
      <c r="O231" s="508">
        <f t="shared" si="93"/>
        <v>2184</v>
      </c>
      <c r="P231"/>
      <c r="Q231" s="503">
        <f t="shared" si="94"/>
        <v>8.16</v>
      </c>
      <c r="R231" s="509">
        <v>300</v>
      </c>
      <c r="S231" s="508">
        <f t="shared" si="95"/>
        <v>25</v>
      </c>
      <c r="T231" s="508">
        <f t="shared" si="96"/>
        <v>204</v>
      </c>
      <c r="U231" s="508">
        <f t="shared" si="97"/>
        <v>2448</v>
      </c>
      <c r="V231" s="1362"/>
      <c r="W231" s="690">
        <v>8.16</v>
      </c>
      <c r="X231" s="690">
        <f t="shared" si="98"/>
        <v>8.5</v>
      </c>
      <c r="Y231" s="509">
        <v>300</v>
      </c>
      <c r="Z231" s="508">
        <f t="shared" si="99"/>
        <v>25</v>
      </c>
      <c r="AA231" s="508">
        <f t="shared" si="84"/>
        <v>212.5</v>
      </c>
      <c r="AB231" s="508">
        <f t="shared" si="85"/>
        <v>2550</v>
      </c>
      <c r="AC231"/>
      <c r="AD231" s="684">
        <v>8.16</v>
      </c>
      <c r="AE231" s="509">
        <v>300</v>
      </c>
      <c r="AF231" s="686">
        <f t="shared" si="105"/>
        <v>375</v>
      </c>
      <c r="AG231" s="508">
        <f t="shared" si="100"/>
        <v>25</v>
      </c>
      <c r="AH231" s="503">
        <f t="shared" si="101"/>
        <v>31.25</v>
      </c>
      <c r="AI231" s="503">
        <f t="shared" si="102"/>
        <v>255</v>
      </c>
      <c r="AJ231" s="503">
        <f t="shared" si="103"/>
        <v>3060</v>
      </c>
      <c r="AK231"/>
      <c r="AL231" s="690">
        <f t="shared" si="106"/>
        <v>8.5</v>
      </c>
      <c r="AM231" s="688">
        <v>375</v>
      </c>
      <c r="AN231" s="684">
        <v>31.25</v>
      </c>
      <c r="AO231" s="684">
        <f t="shared" si="86"/>
        <v>265.625</v>
      </c>
      <c r="AP231" s="684">
        <f t="shared" si="87"/>
        <v>3187.5</v>
      </c>
      <c r="AR231" s="725">
        <f t="shared" si="104"/>
        <v>8.81</v>
      </c>
      <c r="AS231" s="688">
        <v>375</v>
      </c>
      <c r="AT231" s="684">
        <v>31.25</v>
      </c>
      <c r="AU231" s="684">
        <f t="shared" si="88"/>
        <v>275.3125</v>
      </c>
      <c r="AV231" s="684">
        <f t="shared" si="89"/>
        <v>3303.75</v>
      </c>
    </row>
    <row r="232" spans="1:48" ht="18.75" customHeight="1" x14ac:dyDescent="0.25">
      <c r="A232" s="504">
        <v>231</v>
      </c>
      <c r="B232" s="505" t="s">
        <v>549</v>
      </c>
      <c r="C232" s="507" t="s">
        <v>321</v>
      </c>
      <c r="D232" s="507">
        <v>2500</v>
      </c>
      <c r="E232" s="508">
        <v>6.6640000000000006</v>
      </c>
      <c r="F232" s="509">
        <v>2500</v>
      </c>
      <c r="G232" s="508">
        <f t="shared" si="107"/>
        <v>208.33333333333334</v>
      </c>
      <c r="H232" s="508">
        <f t="shared" si="108"/>
        <v>1388.3333333333335</v>
      </c>
      <c r="I232" s="508">
        <f t="shared" si="109"/>
        <v>16660</v>
      </c>
      <c r="J232"/>
      <c r="K232" s="510">
        <f t="shared" si="90"/>
        <v>7.11</v>
      </c>
      <c r="L232" s="509">
        <v>2500</v>
      </c>
      <c r="M232" s="508">
        <f t="shared" si="91"/>
        <v>208.33333333333334</v>
      </c>
      <c r="N232" s="508">
        <f t="shared" si="92"/>
        <v>1481.2500000000002</v>
      </c>
      <c r="O232" s="508">
        <f t="shared" si="93"/>
        <v>17775</v>
      </c>
      <c r="P232"/>
      <c r="Q232" s="503">
        <f t="shared" si="94"/>
        <v>7.97</v>
      </c>
      <c r="R232" s="509">
        <v>2500</v>
      </c>
      <c r="S232" s="508">
        <f t="shared" si="95"/>
        <v>208.33333333333334</v>
      </c>
      <c r="T232" s="508">
        <f t="shared" si="96"/>
        <v>1660.4166666666667</v>
      </c>
      <c r="U232" s="508">
        <f t="shared" si="97"/>
        <v>19925</v>
      </c>
      <c r="V232" s="1362"/>
      <c r="W232" s="690">
        <v>7.97</v>
      </c>
      <c r="X232" s="690">
        <f t="shared" si="98"/>
        <v>8.3000000000000007</v>
      </c>
      <c r="Y232" s="509">
        <v>2500</v>
      </c>
      <c r="Z232" s="508">
        <f t="shared" si="99"/>
        <v>208.33333333333334</v>
      </c>
      <c r="AA232" s="508">
        <f t="shared" si="84"/>
        <v>1729.166666666667</v>
      </c>
      <c r="AB232" s="508">
        <f t="shared" si="85"/>
        <v>20750</v>
      </c>
      <c r="AC232"/>
      <c r="AD232" s="684">
        <v>7.97</v>
      </c>
      <c r="AE232" s="509">
        <v>2500</v>
      </c>
      <c r="AF232" s="686">
        <f t="shared" si="105"/>
        <v>3125</v>
      </c>
      <c r="AG232" s="508">
        <f t="shared" si="100"/>
        <v>208.33333333333334</v>
      </c>
      <c r="AH232" s="503">
        <f t="shared" si="101"/>
        <v>260.41666666666669</v>
      </c>
      <c r="AI232" s="503">
        <f t="shared" si="102"/>
        <v>2075.5208333333335</v>
      </c>
      <c r="AJ232" s="503">
        <f t="shared" si="103"/>
        <v>24906.25</v>
      </c>
      <c r="AK232"/>
      <c r="AL232" s="690">
        <f t="shared" si="106"/>
        <v>8.3000000000000007</v>
      </c>
      <c r="AM232" s="688">
        <v>3125</v>
      </c>
      <c r="AN232" s="684">
        <v>260.41666666666669</v>
      </c>
      <c r="AO232" s="684">
        <f t="shared" si="86"/>
        <v>2161.4583333333335</v>
      </c>
      <c r="AP232" s="684">
        <f t="shared" si="87"/>
        <v>25937.500000000004</v>
      </c>
      <c r="AR232" s="725">
        <f t="shared" si="104"/>
        <v>8.61</v>
      </c>
      <c r="AS232" s="688">
        <v>3125</v>
      </c>
      <c r="AT232" s="684">
        <v>260.41666666666669</v>
      </c>
      <c r="AU232" s="684">
        <f t="shared" si="88"/>
        <v>2242.1875</v>
      </c>
      <c r="AV232" s="684">
        <f t="shared" si="89"/>
        <v>26906.25</v>
      </c>
    </row>
    <row r="233" spans="1:48" ht="15.75" x14ac:dyDescent="0.25">
      <c r="A233" s="504">
        <v>232</v>
      </c>
      <c r="B233" s="505" t="s">
        <v>550</v>
      </c>
      <c r="C233" s="507" t="s">
        <v>321</v>
      </c>
      <c r="D233" s="507">
        <v>200</v>
      </c>
      <c r="E233" s="508">
        <v>11.272</v>
      </c>
      <c r="F233" s="509">
        <v>200</v>
      </c>
      <c r="G233" s="508">
        <f t="shared" ref="G233:G271" si="110">SUM(F233/12)</f>
        <v>16.666666666666668</v>
      </c>
      <c r="H233" s="508">
        <f t="shared" ref="H233:H271" si="111">SUM(E233*G233)</f>
        <v>187.86666666666667</v>
      </c>
      <c r="I233" s="508">
        <f t="shared" ref="I233:I271" si="112">SUM(E233*F233)</f>
        <v>2254.4</v>
      </c>
      <c r="J233"/>
      <c r="K233" s="510">
        <f t="shared" si="90"/>
        <v>12.03</v>
      </c>
      <c r="L233" s="509">
        <v>200</v>
      </c>
      <c r="M233" s="508">
        <f t="shared" si="91"/>
        <v>16.666666666666668</v>
      </c>
      <c r="N233" s="508">
        <f t="shared" si="92"/>
        <v>200.5</v>
      </c>
      <c r="O233" s="508">
        <f t="shared" si="93"/>
        <v>2406</v>
      </c>
      <c r="P233"/>
      <c r="Q233" s="503">
        <f t="shared" si="94"/>
        <v>13.49</v>
      </c>
      <c r="R233" s="509">
        <v>200</v>
      </c>
      <c r="S233" s="508">
        <f t="shared" si="95"/>
        <v>16.666666666666668</v>
      </c>
      <c r="T233" s="508">
        <f t="shared" si="96"/>
        <v>224.83333333333334</v>
      </c>
      <c r="U233" s="508">
        <f t="shared" si="97"/>
        <v>2698</v>
      </c>
      <c r="V233" s="1362"/>
      <c r="W233" s="690">
        <v>13.49</v>
      </c>
      <c r="X233" s="690">
        <f t="shared" si="98"/>
        <v>14.05</v>
      </c>
      <c r="Y233" s="509">
        <v>200</v>
      </c>
      <c r="Z233" s="508">
        <f t="shared" si="99"/>
        <v>16.666666666666668</v>
      </c>
      <c r="AA233" s="508">
        <f t="shared" si="84"/>
        <v>234.16666666666669</v>
      </c>
      <c r="AB233" s="508">
        <f t="shared" si="85"/>
        <v>2810</v>
      </c>
      <c r="AC233"/>
      <c r="AD233" s="684">
        <v>13.49</v>
      </c>
      <c r="AE233" s="509">
        <v>200</v>
      </c>
      <c r="AF233" s="686">
        <f t="shared" si="105"/>
        <v>250</v>
      </c>
      <c r="AG233" s="508">
        <f t="shared" si="100"/>
        <v>16.666666666666668</v>
      </c>
      <c r="AH233" s="503">
        <f t="shared" si="101"/>
        <v>20.833333333333332</v>
      </c>
      <c r="AI233" s="503">
        <f t="shared" si="102"/>
        <v>281.04166666666663</v>
      </c>
      <c r="AJ233" s="503">
        <f t="shared" si="103"/>
        <v>3372.5</v>
      </c>
      <c r="AK233"/>
      <c r="AL233" s="690">
        <f t="shared" si="106"/>
        <v>14.05</v>
      </c>
      <c r="AM233" s="688">
        <v>250</v>
      </c>
      <c r="AN233" s="684">
        <v>20.833333333333332</v>
      </c>
      <c r="AO233" s="684">
        <f t="shared" si="86"/>
        <v>292.70833333333331</v>
      </c>
      <c r="AP233" s="684">
        <f t="shared" si="87"/>
        <v>3512.5</v>
      </c>
      <c r="AR233" s="725">
        <f t="shared" si="104"/>
        <v>14.57</v>
      </c>
      <c r="AS233" s="688">
        <v>250</v>
      </c>
      <c r="AT233" s="684">
        <v>20.833333333333332</v>
      </c>
      <c r="AU233" s="684">
        <f t="shared" si="88"/>
        <v>303.54166666666663</v>
      </c>
      <c r="AV233" s="684">
        <f t="shared" si="89"/>
        <v>3642.5</v>
      </c>
    </row>
    <row r="234" spans="1:48" ht="15.75" x14ac:dyDescent="0.25">
      <c r="A234" s="504">
        <v>233</v>
      </c>
      <c r="B234" s="505" t="s">
        <v>551</v>
      </c>
      <c r="C234" s="507" t="s">
        <v>321</v>
      </c>
      <c r="D234" s="507">
        <v>10</v>
      </c>
      <c r="E234" s="508">
        <v>5.6000000000000005</v>
      </c>
      <c r="F234" s="509">
        <v>10</v>
      </c>
      <c r="G234" s="508">
        <f t="shared" si="110"/>
        <v>0.83333333333333337</v>
      </c>
      <c r="H234" s="508">
        <f t="shared" si="111"/>
        <v>4.666666666666667</v>
      </c>
      <c r="I234" s="508">
        <f t="shared" si="112"/>
        <v>56.000000000000007</v>
      </c>
      <c r="J234"/>
      <c r="K234" s="510">
        <f t="shared" si="90"/>
        <v>5.98</v>
      </c>
      <c r="L234" s="509">
        <v>10</v>
      </c>
      <c r="M234" s="508">
        <f t="shared" si="91"/>
        <v>0.83333333333333337</v>
      </c>
      <c r="N234" s="508">
        <f t="shared" si="92"/>
        <v>4.9833333333333343</v>
      </c>
      <c r="O234" s="508">
        <f t="shared" si="93"/>
        <v>59.800000000000004</v>
      </c>
      <c r="P234"/>
      <c r="Q234" s="503">
        <f t="shared" si="94"/>
        <v>6.71</v>
      </c>
      <c r="R234" s="509">
        <v>10</v>
      </c>
      <c r="S234" s="508">
        <f t="shared" si="95"/>
        <v>0.83333333333333337</v>
      </c>
      <c r="T234" s="508">
        <f t="shared" si="96"/>
        <v>5.5916666666666668</v>
      </c>
      <c r="U234" s="508">
        <f t="shared" si="97"/>
        <v>67.099999999999994</v>
      </c>
      <c r="V234" s="1362"/>
      <c r="W234" s="690">
        <v>6.71</v>
      </c>
      <c r="X234" s="690">
        <f t="shared" si="98"/>
        <v>6.99</v>
      </c>
      <c r="Y234" s="509">
        <v>10</v>
      </c>
      <c r="Z234" s="508">
        <f t="shared" si="99"/>
        <v>0.83333333333333337</v>
      </c>
      <c r="AA234" s="508">
        <f t="shared" si="84"/>
        <v>5.8250000000000002</v>
      </c>
      <c r="AB234" s="508">
        <f t="shared" si="85"/>
        <v>69.900000000000006</v>
      </c>
      <c r="AC234"/>
      <c r="AD234" s="684">
        <v>6.71</v>
      </c>
      <c r="AE234" s="509">
        <v>10</v>
      </c>
      <c r="AF234" s="686">
        <f t="shared" si="105"/>
        <v>12</v>
      </c>
      <c r="AG234" s="508">
        <f t="shared" si="100"/>
        <v>0.83333333333333337</v>
      </c>
      <c r="AH234" s="503">
        <f t="shared" si="101"/>
        <v>1</v>
      </c>
      <c r="AI234" s="503">
        <f t="shared" si="102"/>
        <v>6.71</v>
      </c>
      <c r="AJ234" s="503">
        <f t="shared" si="103"/>
        <v>80.52</v>
      </c>
      <c r="AK234"/>
      <c r="AL234" s="690">
        <f t="shared" si="106"/>
        <v>6.99</v>
      </c>
      <c r="AM234" s="688">
        <v>12</v>
      </c>
      <c r="AN234" s="684">
        <v>1</v>
      </c>
      <c r="AO234" s="684">
        <f t="shared" si="86"/>
        <v>6.99</v>
      </c>
      <c r="AP234" s="684">
        <f t="shared" si="87"/>
        <v>83.88</v>
      </c>
      <c r="AR234" s="725">
        <f t="shared" si="104"/>
        <v>7.25</v>
      </c>
      <c r="AS234" s="688">
        <v>12</v>
      </c>
      <c r="AT234" s="684">
        <v>1</v>
      </c>
      <c r="AU234" s="684">
        <f t="shared" si="88"/>
        <v>7.25</v>
      </c>
      <c r="AV234" s="684">
        <f t="shared" si="89"/>
        <v>87</v>
      </c>
    </row>
    <row r="235" spans="1:48" ht="15.75" x14ac:dyDescent="0.25">
      <c r="A235" s="504">
        <v>234</v>
      </c>
      <c r="B235" s="505" t="s">
        <v>552</v>
      </c>
      <c r="C235" s="507" t="s">
        <v>321</v>
      </c>
      <c r="D235" s="507">
        <v>30</v>
      </c>
      <c r="E235" s="508">
        <v>5.6000000000000005</v>
      </c>
      <c r="F235" s="509">
        <v>30</v>
      </c>
      <c r="G235" s="508">
        <f t="shared" si="110"/>
        <v>2.5</v>
      </c>
      <c r="H235" s="508">
        <f t="shared" si="111"/>
        <v>14.000000000000002</v>
      </c>
      <c r="I235" s="508">
        <f t="shared" si="112"/>
        <v>168.00000000000003</v>
      </c>
      <c r="J235"/>
      <c r="K235" s="510">
        <f t="shared" si="90"/>
        <v>5.98</v>
      </c>
      <c r="L235" s="509">
        <v>30</v>
      </c>
      <c r="M235" s="508">
        <f t="shared" si="91"/>
        <v>2.5</v>
      </c>
      <c r="N235" s="508">
        <f t="shared" si="92"/>
        <v>14.950000000000001</v>
      </c>
      <c r="O235" s="508">
        <f t="shared" si="93"/>
        <v>179.4</v>
      </c>
      <c r="P235"/>
      <c r="Q235" s="503">
        <f t="shared" si="94"/>
        <v>6.71</v>
      </c>
      <c r="R235" s="509">
        <v>30</v>
      </c>
      <c r="S235" s="508">
        <f t="shared" si="95"/>
        <v>2.5</v>
      </c>
      <c r="T235" s="508">
        <f t="shared" si="96"/>
        <v>16.774999999999999</v>
      </c>
      <c r="U235" s="508">
        <f t="shared" si="97"/>
        <v>201.3</v>
      </c>
      <c r="V235" s="1362"/>
      <c r="W235" s="690">
        <v>6.71</v>
      </c>
      <c r="X235" s="690">
        <f t="shared" si="98"/>
        <v>6.99</v>
      </c>
      <c r="Y235" s="509">
        <v>30</v>
      </c>
      <c r="Z235" s="508">
        <f t="shared" si="99"/>
        <v>2.5</v>
      </c>
      <c r="AA235" s="508">
        <f t="shared" si="84"/>
        <v>17.475000000000001</v>
      </c>
      <c r="AB235" s="508">
        <f t="shared" si="85"/>
        <v>209.70000000000002</v>
      </c>
      <c r="AC235"/>
      <c r="AD235" s="684">
        <v>6.71</v>
      </c>
      <c r="AE235" s="509">
        <v>30</v>
      </c>
      <c r="AF235" s="686">
        <f t="shared" si="105"/>
        <v>37</v>
      </c>
      <c r="AG235" s="508">
        <f t="shared" si="100"/>
        <v>2.5</v>
      </c>
      <c r="AH235" s="503">
        <f t="shared" si="101"/>
        <v>3.0833333333333335</v>
      </c>
      <c r="AI235" s="503">
        <f t="shared" si="102"/>
        <v>20.689166666666669</v>
      </c>
      <c r="AJ235" s="503">
        <f t="shared" si="103"/>
        <v>248.27</v>
      </c>
      <c r="AK235"/>
      <c r="AL235" s="690">
        <f t="shared" si="106"/>
        <v>6.99</v>
      </c>
      <c r="AM235" s="688">
        <v>37</v>
      </c>
      <c r="AN235" s="684">
        <v>3.0833333333333335</v>
      </c>
      <c r="AO235" s="684">
        <f t="shared" si="86"/>
        <v>21.552500000000002</v>
      </c>
      <c r="AP235" s="684">
        <f t="shared" si="87"/>
        <v>258.63</v>
      </c>
      <c r="AR235" s="725">
        <f t="shared" si="104"/>
        <v>7.25</v>
      </c>
      <c r="AS235" s="688">
        <v>37</v>
      </c>
      <c r="AT235" s="684">
        <v>3.0833333333333335</v>
      </c>
      <c r="AU235" s="684">
        <f t="shared" si="88"/>
        <v>22.354166666666668</v>
      </c>
      <c r="AV235" s="684">
        <f t="shared" si="89"/>
        <v>268.25</v>
      </c>
    </row>
    <row r="236" spans="1:48" ht="15.75" x14ac:dyDescent="0.25">
      <c r="A236" s="504">
        <v>235</v>
      </c>
      <c r="B236" s="505" t="s">
        <v>553</v>
      </c>
      <c r="C236" s="507" t="s">
        <v>321</v>
      </c>
      <c r="D236" s="507">
        <v>30</v>
      </c>
      <c r="E236" s="508">
        <v>30.584</v>
      </c>
      <c r="F236" s="509">
        <v>30</v>
      </c>
      <c r="G236" s="508">
        <f t="shared" si="110"/>
        <v>2.5</v>
      </c>
      <c r="H236" s="508">
        <f t="shared" si="111"/>
        <v>76.459999999999994</v>
      </c>
      <c r="I236" s="508">
        <f t="shared" si="112"/>
        <v>917.52</v>
      </c>
      <c r="J236"/>
      <c r="K236" s="510">
        <f t="shared" si="90"/>
        <v>32.65</v>
      </c>
      <c r="L236" s="509">
        <v>30</v>
      </c>
      <c r="M236" s="508">
        <f t="shared" si="91"/>
        <v>2.5</v>
      </c>
      <c r="N236" s="508">
        <f t="shared" si="92"/>
        <v>81.625</v>
      </c>
      <c r="O236" s="508">
        <f t="shared" si="93"/>
        <v>979.5</v>
      </c>
      <c r="P236"/>
      <c r="Q236" s="503">
        <f t="shared" si="94"/>
        <v>36.61</v>
      </c>
      <c r="R236" s="509">
        <v>30</v>
      </c>
      <c r="S236" s="508">
        <f t="shared" si="95"/>
        <v>2.5</v>
      </c>
      <c r="T236" s="508">
        <f t="shared" si="96"/>
        <v>91.525000000000006</v>
      </c>
      <c r="U236" s="508">
        <f t="shared" si="97"/>
        <v>1098.3</v>
      </c>
      <c r="V236" s="1362"/>
      <c r="W236" s="690">
        <v>36.61</v>
      </c>
      <c r="X236" s="690">
        <f t="shared" si="98"/>
        <v>38.14</v>
      </c>
      <c r="Y236" s="509">
        <v>30</v>
      </c>
      <c r="Z236" s="508">
        <f t="shared" si="99"/>
        <v>2.5</v>
      </c>
      <c r="AA236" s="508">
        <f t="shared" si="84"/>
        <v>95.35</v>
      </c>
      <c r="AB236" s="508">
        <f t="shared" si="85"/>
        <v>1144.2</v>
      </c>
      <c r="AC236"/>
      <c r="AD236" s="684">
        <v>36.61</v>
      </c>
      <c r="AE236" s="509">
        <v>30</v>
      </c>
      <c r="AF236" s="686">
        <f t="shared" si="105"/>
        <v>37</v>
      </c>
      <c r="AG236" s="508">
        <f t="shared" si="100"/>
        <v>2.5</v>
      </c>
      <c r="AH236" s="503">
        <f t="shared" si="101"/>
        <v>3.0833333333333335</v>
      </c>
      <c r="AI236" s="503">
        <f t="shared" si="102"/>
        <v>112.88083333333334</v>
      </c>
      <c r="AJ236" s="503">
        <f t="shared" si="103"/>
        <v>1354.57</v>
      </c>
      <c r="AK236"/>
      <c r="AL236" s="690">
        <f t="shared" si="106"/>
        <v>38.14</v>
      </c>
      <c r="AM236" s="688">
        <v>37</v>
      </c>
      <c r="AN236" s="684">
        <v>3.0833333333333335</v>
      </c>
      <c r="AO236" s="684">
        <f t="shared" si="86"/>
        <v>117.59833333333334</v>
      </c>
      <c r="AP236" s="684">
        <f t="shared" si="87"/>
        <v>1411.18</v>
      </c>
      <c r="AR236" s="725">
        <f t="shared" si="104"/>
        <v>39.549999999999997</v>
      </c>
      <c r="AS236" s="688">
        <v>37</v>
      </c>
      <c r="AT236" s="684">
        <v>3.0833333333333335</v>
      </c>
      <c r="AU236" s="684">
        <f t="shared" si="88"/>
        <v>121.94583333333333</v>
      </c>
      <c r="AV236" s="684">
        <f t="shared" si="89"/>
        <v>1463.35</v>
      </c>
    </row>
    <row r="237" spans="1:48" ht="15.75" x14ac:dyDescent="0.25">
      <c r="A237" s="504">
        <v>236</v>
      </c>
      <c r="B237" s="505" t="s">
        <v>554</v>
      </c>
      <c r="C237" s="507" t="s">
        <v>321</v>
      </c>
      <c r="D237" s="507">
        <v>100</v>
      </c>
      <c r="E237" s="508">
        <v>16.2</v>
      </c>
      <c r="F237" s="509">
        <v>100</v>
      </c>
      <c r="G237" s="508">
        <f t="shared" si="110"/>
        <v>8.3333333333333339</v>
      </c>
      <c r="H237" s="508">
        <f t="shared" si="111"/>
        <v>135</v>
      </c>
      <c r="I237" s="508">
        <f t="shared" si="112"/>
        <v>1620</v>
      </c>
      <c r="J237"/>
      <c r="K237" s="510">
        <f t="shared" si="90"/>
        <v>17.3</v>
      </c>
      <c r="L237" s="509">
        <v>100</v>
      </c>
      <c r="M237" s="508">
        <f t="shared" si="91"/>
        <v>8.3333333333333339</v>
      </c>
      <c r="N237" s="508">
        <f t="shared" si="92"/>
        <v>144.16666666666669</v>
      </c>
      <c r="O237" s="508">
        <f t="shared" si="93"/>
        <v>1730</v>
      </c>
      <c r="P237"/>
      <c r="Q237" s="503">
        <f t="shared" si="94"/>
        <v>19.399999999999999</v>
      </c>
      <c r="R237" s="509">
        <v>100</v>
      </c>
      <c r="S237" s="508">
        <f t="shared" si="95"/>
        <v>8.3333333333333339</v>
      </c>
      <c r="T237" s="508">
        <f t="shared" si="96"/>
        <v>161.66666666666666</v>
      </c>
      <c r="U237" s="508">
        <f t="shared" si="97"/>
        <v>1939.9999999999998</v>
      </c>
      <c r="V237" s="1362"/>
      <c r="W237" s="690">
        <v>19.399999999999999</v>
      </c>
      <c r="X237" s="690">
        <f t="shared" si="98"/>
        <v>20.21</v>
      </c>
      <c r="Y237" s="509">
        <v>100</v>
      </c>
      <c r="Z237" s="508">
        <f t="shared" si="99"/>
        <v>8.3333333333333339</v>
      </c>
      <c r="AA237" s="508">
        <f t="shared" si="84"/>
        <v>168.41666666666669</v>
      </c>
      <c r="AB237" s="508">
        <f t="shared" si="85"/>
        <v>2021</v>
      </c>
      <c r="AC237"/>
      <c r="AD237" s="684">
        <v>19.399999999999999</v>
      </c>
      <c r="AE237" s="509">
        <v>100</v>
      </c>
      <c r="AF237" s="686">
        <f t="shared" si="105"/>
        <v>125</v>
      </c>
      <c r="AG237" s="508">
        <f t="shared" si="100"/>
        <v>8.3333333333333339</v>
      </c>
      <c r="AH237" s="503">
        <f t="shared" si="101"/>
        <v>10.416666666666666</v>
      </c>
      <c r="AI237" s="503">
        <f t="shared" si="102"/>
        <v>202.08333333333331</v>
      </c>
      <c r="AJ237" s="503">
        <f t="shared" si="103"/>
        <v>2425</v>
      </c>
      <c r="AK237"/>
      <c r="AL237" s="690">
        <f t="shared" si="106"/>
        <v>20.21</v>
      </c>
      <c r="AM237" s="688">
        <v>125</v>
      </c>
      <c r="AN237" s="684">
        <v>10.416666666666666</v>
      </c>
      <c r="AO237" s="684">
        <f t="shared" si="86"/>
        <v>210.52083333333334</v>
      </c>
      <c r="AP237" s="684">
        <f t="shared" si="87"/>
        <v>2526.25</v>
      </c>
      <c r="AR237" s="725">
        <f t="shared" si="104"/>
        <v>20.96</v>
      </c>
      <c r="AS237" s="688">
        <v>125</v>
      </c>
      <c r="AT237" s="684">
        <v>10.416666666666666</v>
      </c>
      <c r="AU237" s="684">
        <f t="shared" si="88"/>
        <v>218.33333333333334</v>
      </c>
      <c r="AV237" s="684">
        <f t="shared" si="89"/>
        <v>2620</v>
      </c>
    </row>
    <row r="238" spans="1:48" ht="15.75" x14ac:dyDescent="0.25">
      <c r="A238" s="504">
        <v>237</v>
      </c>
      <c r="B238" s="505" t="s">
        <v>555</v>
      </c>
      <c r="C238" s="507" t="s">
        <v>321</v>
      </c>
      <c r="D238" s="507">
        <v>40</v>
      </c>
      <c r="E238" s="508">
        <v>5.9119999999999999</v>
      </c>
      <c r="F238" s="509">
        <v>40</v>
      </c>
      <c r="G238" s="508">
        <f t="shared" si="110"/>
        <v>3.3333333333333335</v>
      </c>
      <c r="H238" s="508">
        <f t="shared" si="111"/>
        <v>19.706666666666667</v>
      </c>
      <c r="I238" s="508">
        <f t="shared" si="112"/>
        <v>236.48</v>
      </c>
      <c r="J238"/>
      <c r="K238" s="510">
        <f t="shared" si="90"/>
        <v>6.31</v>
      </c>
      <c r="L238" s="509">
        <v>40</v>
      </c>
      <c r="M238" s="508">
        <f t="shared" si="91"/>
        <v>3.3333333333333335</v>
      </c>
      <c r="N238" s="508">
        <f t="shared" si="92"/>
        <v>21.033333333333331</v>
      </c>
      <c r="O238" s="508">
        <f t="shared" si="93"/>
        <v>252.39999999999998</v>
      </c>
      <c r="P238"/>
      <c r="Q238" s="503">
        <f t="shared" si="94"/>
        <v>7.08</v>
      </c>
      <c r="R238" s="509">
        <v>40</v>
      </c>
      <c r="S238" s="508">
        <f t="shared" si="95"/>
        <v>3.3333333333333335</v>
      </c>
      <c r="T238" s="508">
        <f t="shared" si="96"/>
        <v>23.6</v>
      </c>
      <c r="U238" s="508">
        <f t="shared" si="97"/>
        <v>283.2</v>
      </c>
      <c r="V238" s="1362"/>
      <c r="W238" s="690">
        <v>7.08</v>
      </c>
      <c r="X238" s="690">
        <f t="shared" si="98"/>
        <v>7.38</v>
      </c>
      <c r="Y238" s="509">
        <v>40</v>
      </c>
      <c r="Z238" s="508">
        <f t="shared" si="99"/>
        <v>3.3333333333333335</v>
      </c>
      <c r="AA238" s="508">
        <f t="shared" si="84"/>
        <v>24.6</v>
      </c>
      <c r="AB238" s="508">
        <f t="shared" si="85"/>
        <v>295.2</v>
      </c>
      <c r="AC238"/>
      <c r="AD238" s="684">
        <v>7.08</v>
      </c>
      <c r="AE238" s="509">
        <v>40</v>
      </c>
      <c r="AF238" s="686">
        <f t="shared" si="105"/>
        <v>50</v>
      </c>
      <c r="AG238" s="508">
        <f t="shared" si="100"/>
        <v>3.3333333333333335</v>
      </c>
      <c r="AH238" s="503">
        <f t="shared" si="101"/>
        <v>4.166666666666667</v>
      </c>
      <c r="AI238" s="503">
        <f t="shared" si="102"/>
        <v>29.500000000000004</v>
      </c>
      <c r="AJ238" s="503">
        <f t="shared" si="103"/>
        <v>354</v>
      </c>
      <c r="AK238"/>
      <c r="AL238" s="690">
        <f t="shared" si="106"/>
        <v>7.38</v>
      </c>
      <c r="AM238" s="688">
        <v>50</v>
      </c>
      <c r="AN238" s="684">
        <v>4.166666666666667</v>
      </c>
      <c r="AO238" s="684">
        <f t="shared" si="86"/>
        <v>30.75</v>
      </c>
      <c r="AP238" s="684">
        <f t="shared" si="87"/>
        <v>369</v>
      </c>
      <c r="AR238" s="725">
        <f t="shared" si="104"/>
        <v>7.65</v>
      </c>
      <c r="AS238" s="688">
        <v>50</v>
      </c>
      <c r="AT238" s="684">
        <v>4.166666666666667</v>
      </c>
      <c r="AU238" s="684">
        <f t="shared" si="88"/>
        <v>31.875000000000004</v>
      </c>
      <c r="AV238" s="684">
        <f t="shared" si="89"/>
        <v>382.5</v>
      </c>
    </row>
    <row r="239" spans="1:48" ht="15.75" x14ac:dyDescent="0.25">
      <c r="A239" s="504">
        <v>238</v>
      </c>
      <c r="B239" s="505" t="s">
        <v>556</v>
      </c>
      <c r="C239" s="507" t="s">
        <v>321</v>
      </c>
      <c r="D239" s="507">
        <v>40</v>
      </c>
      <c r="E239" s="508">
        <v>14.32</v>
      </c>
      <c r="F239" s="509">
        <v>40</v>
      </c>
      <c r="G239" s="508">
        <f t="shared" si="110"/>
        <v>3.3333333333333335</v>
      </c>
      <c r="H239" s="508">
        <f t="shared" si="111"/>
        <v>47.733333333333334</v>
      </c>
      <c r="I239" s="508">
        <f t="shared" si="112"/>
        <v>572.79999999999995</v>
      </c>
      <c r="J239"/>
      <c r="K239" s="510">
        <f t="shared" si="90"/>
        <v>15.29</v>
      </c>
      <c r="L239" s="509">
        <v>40</v>
      </c>
      <c r="M239" s="508">
        <f t="shared" si="91"/>
        <v>3.3333333333333335</v>
      </c>
      <c r="N239" s="508">
        <f t="shared" si="92"/>
        <v>50.966666666666669</v>
      </c>
      <c r="O239" s="508">
        <f t="shared" si="93"/>
        <v>611.59999999999991</v>
      </c>
      <c r="P239"/>
      <c r="Q239" s="503">
        <f t="shared" si="94"/>
        <v>17.14</v>
      </c>
      <c r="R239" s="509">
        <v>40</v>
      </c>
      <c r="S239" s="508">
        <f t="shared" si="95"/>
        <v>3.3333333333333335</v>
      </c>
      <c r="T239" s="508">
        <f t="shared" si="96"/>
        <v>57.13333333333334</v>
      </c>
      <c r="U239" s="508">
        <f t="shared" si="97"/>
        <v>685.6</v>
      </c>
      <c r="V239" s="1362"/>
      <c r="W239" s="690">
        <v>17.14</v>
      </c>
      <c r="X239" s="690">
        <f t="shared" si="98"/>
        <v>17.86</v>
      </c>
      <c r="Y239" s="509">
        <v>40</v>
      </c>
      <c r="Z239" s="508">
        <f t="shared" si="99"/>
        <v>3.3333333333333335</v>
      </c>
      <c r="AA239" s="508">
        <f t="shared" si="84"/>
        <v>59.533333333333331</v>
      </c>
      <c r="AB239" s="508">
        <f t="shared" si="85"/>
        <v>714.4</v>
      </c>
      <c r="AC239"/>
      <c r="AD239" s="684">
        <v>17.14</v>
      </c>
      <c r="AE239" s="509">
        <v>40</v>
      </c>
      <c r="AF239" s="686">
        <f t="shared" si="105"/>
        <v>50</v>
      </c>
      <c r="AG239" s="508">
        <f t="shared" si="100"/>
        <v>3.3333333333333335</v>
      </c>
      <c r="AH239" s="503">
        <f t="shared" si="101"/>
        <v>4.166666666666667</v>
      </c>
      <c r="AI239" s="503">
        <f t="shared" si="102"/>
        <v>71.416666666666671</v>
      </c>
      <c r="AJ239" s="503">
        <f t="shared" si="103"/>
        <v>857</v>
      </c>
      <c r="AK239"/>
      <c r="AL239" s="690">
        <f t="shared" si="106"/>
        <v>17.86</v>
      </c>
      <c r="AM239" s="688">
        <v>50</v>
      </c>
      <c r="AN239" s="684">
        <v>4.166666666666667</v>
      </c>
      <c r="AO239" s="684">
        <f t="shared" si="86"/>
        <v>74.416666666666671</v>
      </c>
      <c r="AP239" s="684">
        <f t="shared" si="87"/>
        <v>893</v>
      </c>
      <c r="AR239" s="725">
        <f t="shared" si="104"/>
        <v>18.52</v>
      </c>
      <c r="AS239" s="688">
        <v>50</v>
      </c>
      <c r="AT239" s="684">
        <v>4.166666666666667</v>
      </c>
      <c r="AU239" s="684">
        <f t="shared" si="88"/>
        <v>77.166666666666671</v>
      </c>
      <c r="AV239" s="684">
        <f t="shared" si="89"/>
        <v>926</v>
      </c>
    </row>
    <row r="240" spans="1:48" ht="15.75" x14ac:dyDescent="0.25">
      <c r="A240" s="504">
        <v>239</v>
      </c>
      <c r="B240" s="505" t="s">
        <v>557</v>
      </c>
      <c r="C240" s="507" t="s">
        <v>321</v>
      </c>
      <c r="D240" s="507">
        <v>240</v>
      </c>
      <c r="E240" s="508">
        <v>14.016</v>
      </c>
      <c r="F240" s="509">
        <v>240</v>
      </c>
      <c r="G240" s="508">
        <f t="shared" si="110"/>
        <v>20</v>
      </c>
      <c r="H240" s="508">
        <f t="shared" si="111"/>
        <v>280.32</v>
      </c>
      <c r="I240" s="508">
        <f t="shared" si="112"/>
        <v>3363.84</v>
      </c>
      <c r="J240"/>
      <c r="K240" s="510">
        <f t="shared" si="90"/>
        <v>14.96</v>
      </c>
      <c r="L240" s="509">
        <v>240</v>
      </c>
      <c r="M240" s="508">
        <f t="shared" si="91"/>
        <v>20</v>
      </c>
      <c r="N240" s="508">
        <f t="shared" si="92"/>
        <v>299.20000000000005</v>
      </c>
      <c r="O240" s="508">
        <f t="shared" si="93"/>
        <v>3590.4</v>
      </c>
      <c r="P240"/>
      <c r="Q240" s="503">
        <f t="shared" si="94"/>
        <v>16.77</v>
      </c>
      <c r="R240" s="509">
        <v>240</v>
      </c>
      <c r="S240" s="508">
        <f t="shared" si="95"/>
        <v>20</v>
      </c>
      <c r="T240" s="508">
        <f t="shared" si="96"/>
        <v>335.4</v>
      </c>
      <c r="U240" s="508">
        <f t="shared" si="97"/>
        <v>4024.7999999999997</v>
      </c>
      <c r="V240" s="1362"/>
      <c r="W240" s="690">
        <v>16.77</v>
      </c>
      <c r="X240" s="690">
        <f t="shared" si="98"/>
        <v>17.47</v>
      </c>
      <c r="Y240" s="509">
        <v>240</v>
      </c>
      <c r="Z240" s="508">
        <f t="shared" si="99"/>
        <v>20</v>
      </c>
      <c r="AA240" s="508">
        <f t="shared" si="84"/>
        <v>349.4</v>
      </c>
      <c r="AB240" s="508">
        <f t="shared" si="85"/>
        <v>4192.7999999999993</v>
      </c>
      <c r="AC240"/>
      <c r="AD240" s="684">
        <v>16.77</v>
      </c>
      <c r="AE240" s="509">
        <v>240</v>
      </c>
      <c r="AF240" s="686">
        <f t="shared" si="105"/>
        <v>300</v>
      </c>
      <c r="AG240" s="508">
        <f t="shared" si="100"/>
        <v>20</v>
      </c>
      <c r="AH240" s="503">
        <f t="shared" si="101"/>
        <v>25</v>
      </c>
      <c r="AI240" s="503">
        <f t="shared" si="102"/>
        <v>419.25</v>
      </c>
      <c r="AJ240" s="503">
        <f t="shared" si="103"/>
        <v>5031</v>
      </c>
      <c r="AK240"/>
      <c r="AL240" s="690">
        <f t="shared" si="106"/>
        <v>17.47</v>
      </c>
      <c r="AM240" s="688">
        <v>300</v>
      </c>
      <c r="AN240" s="684">
        <v>25</v>
      </c>
      <c r="AO240" s="684">
        <f t="shared" si="86"/>
        <v>436.75</v>
      </c>
      <c r="AP240" s="684">
        <f t="shared" si="87"/>
        <v>5241</v>
      </c>
      <c r="AR240" s="725">
        <f t="shared" si="104"/>
        <v>18.11</v>
      </c>
      <c r="AS240" s="688">
        <v>300</v>
      </c>
      <c r="AT240" s="684">
        <v>25</v>
      </c>
      <c r="AU240" s="684">
        <f t="shared" si="88"/>
        <v>452.75</v>
      </c>
      <c r="AV240" s="684">
        <f t="shared" si="89"/>
        <v>5433</v>
      </c>
    </row>
    <row r="241" spans="1:48" ht="15.75" x14ac:dyDescent="0.25">
      <c r="A241" s="504">
        <v>240</v>
      </c>
      <c r="B241" s="505" t="s">
        <v>558</v>
      </c>
      <c r="C241" s="507" t="s">
        <v>321</v>
      </c>
      <c r="D241" s="507">
        <v>50</v>
      </c>
      <c r="E241" s="508">
        <v>13.536000000000001</v>
      </c>
      <c r="F241" s="509">
        <v>50</v>
      </c>
      <c r="G241" s="508">
        <f t="shared" si="110"/>
        <v>4.166666666666667</v>
      </c>
      <c r="H241" s="508">
        <f t="shared" si="111"/>
        <v>56.400000000000013</v>
      </c>
      <c r="I241" s="508">
        <f t="shared" si="112"/>
        <v>676.80000000000007</v>
      </c>
      <c r="J241"/>
      <c r="K241" s="510">
        <f t="shared" si="90"/>
        <v>14.45</v>
      </c>
      <c r="L241" s="509">
        <v>50</v>
      </c>
      <c r="M241" s="508">
        <f t="shared" si="91"/>
        <v>4.166666666666667</v>
      </c>
      <c r="N241" s="508">
        <f t="shared" si="92"/>
        <v>60.208333333333336</v>
      </c>
      <c r="O241" s="508">
        <f t="shared" si="93"/>
        <v>722.5</v>
      </c>
      <c r="P241"/>
      <c r="Q241" s="503">
        <f t="shared" si="94"/>
        <v>16.2</v>
      </c>
      <c r="R241" s="509">
        <v>50</v>
      </c>
      <c r="S241" s="508">
        <f t="shared" si="95"/>
        <v>4.166666666666667</v>
      </c>
      <c r="T241" s="508">
        <f t="shared" si="96"/>
        <v>67.5</v>
      </c>
      <c r="U241" s="508">
        <f t="shared" si="97"/>
        <v>810</v>
      </c>
      <c r="V241" s="1362"/>
      <c r="W241" s="690">
        <v>16.2</v>
      </c>
      <c r="X241" s="690">
        <f t="shared" si="98"/>
        <v>16.88</v>
      </c>
      <c r="Y241" s="509">
        <v>50</v>
      </c>
      <c r="Z241" s="508">
        <f t="shared" si="99"/>
        <v>4.166666666666667</v>
      </c>
      <c r="AA241" s="508">
        <f t="shared" si="84"/>
        <v>70.333333333333329</v>
      </c>
      <c r="AB241" s="508">
        <f t="shared" si="85"/>
        <v>844</v>
      </c>
      <c r="AC241"/>
      <c r="AD241" s="684">
        <v>16.2</v>
      </c>
      <c r="AE241" s="509">
        <v>50</v>
      </c>
      <c r="AF241" s="686">
        <f t="shared" si="105"/>
        <v>62</v>
      </c>
      <c r="AG241" s="508">
        <f t="shared" si="100"/>
        <v>4.166666666666667</v>
      </c>
      <c r="AH241" s="503">
        <f t="shared" si="101"/>
        <v>5.166666666666667</v>
      </c>
      <c r="AI241" s="503">
        <f t="shared" si="102"/>
        <v>83.7</v>
      </c>
      <c r="AJ241" s="503">
        <f t="shared" si="103"/>
        <v>1004.4</v>
      </c>
      <c r="AK241"/>
      <c r="AL241" s="690">
        <f t="shared" si="106"/>
        <v>16.88</v>
      </c>
      <c r="AM241" s="688">
        <v>62</v>
      </c>
      <c r="AN241" s="684">
        <v>5.166666666666667</v>
      </c>
      <c r="AO241" s="684">
        <f t="shared" si="86"/>
        <v>87.213333333333338</v>
      </c>
      <c r="AP241" s="684">
        <f t="shared" si="87"/>
        <v>1046.56</v>
      </c>
      <c r="AR241" s="725">
        <f t="shared" si="104"/>
        <v>17.5</v>
      </c>
      <c r="AS241" s="688">
        <v>62</v>
      </c>
      <c r="AT241" s="684">
        <v>5.166666666666667</v>
      </c>
      <c r="AU241" s="684">
        <f t="shared" si="88"/>
        <v>90.416666666666671</v>
      </c>
      <c r="AV241" s="684">
        <f t="shared" si="89"/>
        <v>1085</v>
      </c>
    </row>
    <row r="242" spans="1:48" ht="15.75" x14ac:dyDescent="0.25">
      <c r="A242" s="504">
        <v>241</v>
      </c>
      <c r="B242" s="505" t="s">
        <v>559</v>
      </c>
      <c r="C242" s="507" t="s">
        <v>321</v>
      </c>
      <c r="D242" s="507">
        <v>50</v>
      </c>
      <c r="E242" s="508">
        <v>15.81</v>
      </c>
      <c r="F242" s="509">
        <v>50</v>
      </c>
      <c r="G242" s="508">
        <f t="shared" si="110"/>
        <v>4.166666666666667</v>
      </c>
      <c r="H242" s="508">
        <f t="shared" si="111"/>
        <v>65.875</v>
      </c>
      <c r="I242" s="508">
        <f t="shared" si="112"/>
        <v>790.5</v>
      </c>
      <c r="J242"/>
      <c r="K242" s="510">
        <f t="shared" si="90"/>
        <v>16.88</v>
      </c>
      <c r="L242" s="509">
        <v>50</v>
      </c>
      <c r="M242" s="508">
        <f t="shared" si="91"/>
        <v>4.166666666666667</v>
      </c>
      <c r="N242" s="508">
        <f t="shared" si="92"/>
        <v>70.333333333333329</v>
      </c>
      <c r="O242" s="508">
        <f t="shared" si="93"/>
        <v>844</v>
      </c>
      <c r="P242"/>
      <c r="Q242" s="503">
        <f t="shared" si="94"/>
        <v>18.93</v>
      </c>
      <c r="R242" s="509">
        <v>50</v>
      </c>
      <c r="S242" s="508">
        <f t="shared" si="95"/>
        <v>4.166666666666667</v>
      </c>
      <c r="T242" s="508">
        <f t="shared" si="96"/>
        <v>78.875</v>
      </c>
      <c r="U242" s="508">
        <f t="shared" si="97"/>
        <v>946.5</v>
      </c>
      <c r="V242" s="1362"/>
      <c r="W242" s="690">
        <v>18.93</v>
      </c>
      <c r="X242" s="690">
        <f t="shared" si="98"/>
        <v>19.72</v>
      </c>
      <c r="Y242" s="509">
        <v>50</v>
      </c>
      <c r="Z242" s="508">
        <f t="shared" si="99"/>
        <v>4.166666666666667</v>
      </c>
      <c r="AA242" s="508">
        <f t="shared" si="84"/>
        <v>82.166666666666671</v>
      </c>
      <c r="AB242" s="508">
        <f t="shared" si="85"/>
        <v>986</v>
      </c>
      <c r="AC242"/>
      <c r="AD242" s="684">
        <v>18.93</v>
      </c>
      <c r="AE242" s="509">
        <v>50</v>
      </c>
      <c r="AF242" s="686">
        <f t="shared" si="105"/>
        <v>62</v>
      </c>
      <c r="AG242" s="508">
        <f t="shared" si="100"/>
        <v>4.166666666666667</v>
      </c>
      <c r="AH242" s="503">
        <f t="shared" si="101"/>
        <v>5.166666666666667</v>
      </c>
      <c r="AI242" s="503">
        <f t="shared" si="102"/>
        <v>97.805000000000007</v>
      </c>
      <c r="AJ242" s="503">
        <f t="shared" si="103"/>
        <v>1173.6600000000001</v>
      </c>
      <c r="AK242"/>
      <c r="AL242" s="690">
        <f t="shared" si="106"/>
        <v>19.72</v>
      </c>
      <c r="AM242" s="688">
        <v>62</v>
      </c>
      <c r="AN242" s="684">
        <v>5.166666666666667</v>
      </c>
      <c r="AO242" s="684">
        <f t="shared" si="86"/>
        <v>101.88666666666667</v>
      </c>
      <c r="AP242" s="684">
        <f t="shared" si="87"/>
        <v>1222.6399999999999</v>
      </c>
      <c r="AR242" s="725">
        <f t="shared" si="104"/>
        <v>20.45</v>
      </c>
      <c r="AS242" s="688">
        <v>62</v>
      </c>
      <c r="AT242" s="684">
        <v>5.166666666666667</v>
      </c>
      <c r="AU242" s="684">
        <f t="shared" si="88"/>
        <v>105.65833333333333</v>
      </c>
      <c r="AV242" s="684">
        <f t="shared" si="89"/>
        <v>1267.8999999999999</v>
      </c>
    </row>
    <row r="243" spans="1:48" ht="15.75" x14ac:dyDescent="0.25">
      <c r="A243" s="504">
        <v>242</v>
      </c>
      <c r="B243" s="505" t="s">
        <v>560</v>
      </c>
      <c r="C243" s="507" t="s">
        <v>321</v>
      </c>
      <c r="D243" s="507">
        <v>20</v>
      </c>
      <c r="E243" s="508">
        <v>10.456000000000001</v>
      </c>
      <c r="F243" s="509">
        <v>20</v>
      </c>
      <c r="G243" s="508">
        <f t="shared" si="110"/>
        <v>1.6666666666666667</v>
      </c>
      <c r="H243" s="508">
        <f t="shared" si="111"/>
        <v>17.426666666666669</v>
      </c>
      <c r="I243" s="508">
        <f t="shared" si="112"/>
        <v>209.12000000000003</v>
      </c>
      <c r="J243"/>
      <c r="K243" s="510">
        <f t="shared" si="90"/>
        <v>11.16</v>
      </c>
      <c r="L243" s="509">
        <v>20</v>
      </c>
      <c r="M243" s="508">
        <f t="shared" si="91"/>
        <v>1.6666666666666667</v>
      </c>
      <c r="N243" s="508">
        <f t="shared" si="92"/>
        <v>18.600000000000001</v>
      </c>
      <c r="O243" s="508">
        <f t="shared" si="93"/>
        <v>223.2</v>
      </c>
      <c r="P243"/>
      <c r="Q243" s="503">
        <f t="shared" si="94"/>
        <v>12.51</v>
      </c>
      <c r="R243" s="509">
        <v>20</v>
      </c>
      <c r="S243" s="508">
        <f t="shared" si="95"/>
        <v>1.6666666666666667</v>
      </c>
      <c r="T243" s="508">
        <f t="shared" si="96"/>
        <v>20.85</v>
      </c>
      <c r="U243" s="508">
        <f t="shared" si="97"/>
        <v>250.2</v>
      </c>
      <c r="V243" s="1362"/>
      <c r="W243" s="690">
        <v>12.51</v>
      </c>
      <c r="X243" s="690">
        <f t="shared" si="98"/>
        <v>13.03</v>
      </c>
      <c r="Y243" s="509">
        <v>20</v>
      </c>
      <c r="Z243" s="508">
        <f t="shared" si="99"/>
        <v>1.6666666666666667</v>
      </c>
      <c r="AA243" s="508">
        <f t="shared" si="84"/>
        <v>21.716666666666665</v>
      </c>
      <c r="AB243" s="508">
        <f t="shared" si="85"/>
        <v>260.59999999999997</v>
      </c>
      <c r="AC243"/>
      <c r="AD243" s="684">
        <v>12.51</v>
      </c>
      <c r="AE243" s="509">
        <v>20</v>
      </c>
      <c r="AF243" s="686">
        <f t="shared" si="105"/>
        <v>25</v>
      </c>
      <c r="AG243" s="508">
        <f t="shared" si="100"/>
        <v>1.6666666666666667</v>
      </c>
      <c r="AH243" s="503">
        <f t="shared" si="101"/>
        <v>2.0833333333333335</v>
      </c>
      <c r="AI243" s="503">
        <f t="shared" si="102"/>
        <v>26.0625</v>
      </c>
      <c r="AJ243" s="503">
        <f t="shared" si="103"/>
        <v>312.75</v>
      </c>
      <c r="AK243"/>
      <c r="AL243" s="690">
        <f t="shared" si="106"/>
        <v>13.03</v>
      </c>
      <c r="AM243" s="688">
        <v>25</v>
      </c>
      <c r="AN243" s="684">
        <v>2.0833333333333335</v>
      </c>
      <c r="AO243" s="684">
        <f t="shared" si="86"/>
        <v>27.145833333333336</v>
      </c>
      <c r="AP243" s="684">
        <f t="shared" si="87"/>
        <v>325.75</v>
      </c>
      <c r="AR243" s="725">
        <f t="shared" si="104"/>
        <v>13.51</v>
      </c>
      <c r="AS243" s="688">
        <v>25</v>
      </c>
      <c r="AT243" s="684">
        <v>2.0833333333333335</v>
      </c>
      <c r="AU243" s="684">
        <f t="shared" si="88"/>
        <v>28.145833333333336</v>
      </c>
      <c r="AV243" s="684">
        <f t="shared" si="89"/>
        <v>337.75</v>
      </c>
    </row>
    <row r="244" spans="1:48" ht="15.75" x14ac:dyDescent="0.25">
      <c r="A244" s="504">
        <v>243</v>
      </c>
      <c r="B244" s="505" t="s">
        <v>561</v>
      </c>
      <c r="C244" s="507" t="s">
        <v>321</v>
      </c>
      <c r="D244" s="507">
        <v>30</v>
      </c>
      <c r="E244" s="508">
        <v>1.4639999999999997</v>
      </c>
      <c r="F244" s="509">
        <v>30</v>
      </c>
      <c r="G244" s="508">
        <f t="shared" si="110"/>
        <v>2.5</v>
      </c>
      <c r="H244" s="508">
        <f t="shared" si="111"/>
        <v>3.6599999999999993</v>
      </c>
      <c r="I244" s="508">
        <f t="shared" si="112"/>
        <v>43.919999999999995</v>
      </c>
      <c r="J244"/>
      <c r="K244" s="510">
        <f t="shared" si="90"/>
        <v>1.56</v>
      </c>
      <c r="L244" s="509">
        <v>30</v>
      </c>
      <c r="M244" s="508">
        <f t="shared" si="91"/>
        <v>2.5</v>
      </c>
      <c r="N244" s="508">
        <f t="shared" si="92"/>
        <v>3.9000000000000004</v>
      </c>
      <c r="O244" s="508">
        <f t="shared" si="93"/>
        <v>46.800000000000004</v>
      </c>
      <c r="P244"/>
      <c r="Q244" s="503">
        <f t="shared" si="94"/>
        <v>1.75</v>
      </c>
      <c r="R244" s="509">
        <v>30</v>
      </c>
      <c r="S244" s="508">
        <f t="shared" si="95"/>
        <v>2.5</v>
      </c>
      <c r="T244" s="508">
        <f t="shared" si="96"/>
        <v>4.375</v>
      </c>
      <c r="U244" s="508">
        <f t="shared" si="97"/>
        <v>52.5</v>
      </c>
      <c r="V244" s="1362"/>
      <c r="W244" s="690">
        <v>1.75</v>
      </c>
      <c r="X244" s="690">
        <f t="shared" si="98"/>
        <v>1.82</v>
      </c>
      <c r="Y244" s="509">
        <v>30</v>
      </c>
      <c r="Z244" s="508">
        <f t="shared" si="99"/>
        <v>2.5</v>
      </c>
      <c r="AA244" s="508">
        <f t="shared" si="84"/>
        <v>4.55</v>
      </c>
      <c r="AB244" s="508">
        <f t="shared" si="85"/>
        <v>54.6</v>
      </c>
      <c r="AC244"/>
      <c r="AD244" s="684">
        <v>1.75</v>
      </c>
      <c r="AE244" s="509">
        <v>30</v>
      </c>
      <c r="AF244" s="686">
        <f t="shared" si="105"/>
        <v>37</v>
      </c>
      <c r="AG244" s="508">
        <f t="shared" si="100"/>
        <v>2.5</v>
      </c>
      <c r="AH244" s="503">
        <f t="shared" si="101"/>
        <v>3.0833333333333335</v>
      </c>
      <c r="AI244" s="503">
        <f t="shared" si="102"/>
        <v>5.3958333333333339</v>
      </c>
      <c r="AJ244" s="503">
        <f t="shared" si="103"/>
        <v>64.75</v>
      </c>
      <c r="AK244"/>
      <c r="AL244" s="690">
        <f t="shared" si="106"/>
        <v>1.82</v>
      </c>
      <c r="AM244" s="688">
        <v>37</v>
      </c>
      <c r="AN244" s="684">
        <v>3.0833333333333335</v>
      </c>
      <c r="AO244" s="684">
        <f t="shared" si="86"/>
        <v>5.6116666666666672</v>
      </c>
      <c r="AP244" s="684">
        <f t="shared" si="87"/>
        <v>67.34</v>
      </c>
      <c r="AR244" s="725">
        <f t="shared" si="104"/>
        <v>1.89</v>
      </c>
      <c r="AS244" s="688">
        <v>37</v>
      </c>
      <c r="AT244" s="684">
        <v>3.0833333333333335</v>
      </c>
      <c r="AU244" s="684">
        <f t="shared" si="88"/>
        <v>5.8274999999999997</v>
      </c>
      <c r="AV244" s="684">
        <f t="shared" si="89"/>
        <v>69.929999999999993</v>
      </c>
    </row>
    <row r="245" spans="1:48" ht="15.75" x14ac:dyDescent="0.25">
      <c r="A245" s="504">
        <v>244</v>
      </c>
      <c r="B245" s="505" t="s">
        <v>562</v>
      </c>
      <c r="C245" s="507" t="s">
        <v>321</v>
      </c>
      <c r="D245" s="507">
        <v>120</v>
      </c>
      <c r="E245" s="508">
        <v>19.920000000000002</v>
      </c>
      <c r="F245" s="509">
        <v>120</v>
      </c>
      <c r="G245" s="508">
        <f t="shared" si="110"/>
        <v>10</v>
      </c>
      <c r="H245" s="508">
        <f t="shared" si="111"/>
        <v>199.20000000000002</v>
      </c>
      <c r="I245" s="508">
        <f t="shared" si="112"/>
        <v>2390.4</v>
      </c>
      <c r="J245"/>
      <c r="K245" s="510">
        <f t="shared" si="90"/>
        <v>21.27</v>
      </c>
      <c r="L245" s="509">
        <v>120</v>
      </c>
      <c r="M245" s="508">
        <f t="shared" si="91"/>
        <v>10</v>
      </c>
      <c r="N245" s="508">
        <f t="shared" si="92"/>
        <v>212.7</v>
      </c>
      <c r="O245" s="508">
        <f t="shared" si="93"/>
        <v>2552.4</v>
      </c>
      <c r="P245"/>
      <c r="Q245" s="503">
        <f t="shared" si="94"/>
        <v>23.85</v>
      </c>
      <c r="R245" s="509">
        <v>120</v>
      </c>
      <c r="S245" s="508">
        <f t="shared" si="95"/>
        <v>10</v>
      </c>
      <c r="T245" s="508">
        <f t="shared" si="96"/>
        <v>238.5</v>
      </c>
      <c r="U245" s="508">
        <f t="shared" si="97"/>
        <v>2862</v>
      </c>
      <c r="V245" s="1362"/>
      <c r="W245" s="690">
        <v>23.85</v>
      </c>
      <c r="X245" s="690">
        <f t="shared" si="98"/>
        <v>24.85</v>
      </c>
      <c r="Y245" s="509">
        <v>120</v>
      </c>
      <c r="Z245" s="508">
        <f t="shared" si="99"/>
        <v>10</v>
      </c>
      <c r="AA245" s="508">
        <f t="shared" si="84"/>
        <v>248.5</v>
      </c>
      <c r="AB245" s="508">
        <f t="shared" si="85"/>
        <v>2982</v>
      </c>
      <c r="AC245"/>
      <c r="AD245" s="684">
        <v>23.85</v>
      </c>
      <c r="AE245" s="509">
        <v>120</v>
      </c>
      <c r="AF245" s="686">
        <f t="shared" si="105"/>
        <v>150</v>
      </c>
      <c r="AG245" s="508">
        <f t="shared" si="100"/>
        <v>10</v>
      </c>
      <c r="AH245" s="503">
        <f t="shared" si="101"/>
        <v>12.5</v>
      </c>
      <c r="AI245" s="503">
        <f t="shared" si="102"/>
        <v>298.125</v>
      </c>
      <c r="AJ245" s="503">
        <f t="shared" si="103"/>
        <v>3577.5</v>
      </c>
      <c r="AK245"/>
      <c r="AL245" s="690">
        <f t="shared" si="106"/>
        <v>24.85</v>
      </c>
      <c r="AM245" s="688">
        <v>150</v>
      </c>
      <c r="AN245" s="684">
        <v>12.5</v>
      </c>
      <c r="AO245" s="684">
        <f t="shared" si="86"/>
        <v>310.625</v>
      </c>
      <c r="AP245" s="684">
        <f t="shared" si="87"/>
        <v>3727.5</v>
      </c>
      <c r="AR245" s="725">
        <f t="shared" si="104"/>
        <v>25.77</v>
      </c>
      <c r="AS245" s="688">
        <v>150</v>
      </c>
      <c r="AT245" s="684">
        <v>12.5</v>
      </c>
      <c r="AU245" s="684">
        <f t="shared" si="88"/>
        <v>322.125</v>
      </c>
      <c r="AV245" s="684">
        <f t="shared" si="89"/>
        <v>3865.5</v>
      </c>
    </row>
    <row r="246" spans="1:48" ht="15.75" x14ac:dyDescent="0.25">
      <c r="A246" s="504">
        <v>245</v>
      </c>
      <c r="B246" s="505" t="s">
        <v>563</v>
      </c>
      <c r="C246" s="507" t="s">
        <v>321</v>
      </c>
      <c r="D246" s="507">
        <v>100</v>
      </c>
      <c r="E246" s="508">
        <v>15.088000000000001</v>
      </c>
      <c r="F246" s="509">
        <v>100</v>
      </c>
      <c r="G246" s="508">
        <f t="shared" si="110"/>
        <v>8.3333333333333339</v>
      </c>
      <c r="H246" s="508">
        <f t="shared" si="111"/>
        <v>125.73333333333335</v>
      </c>
      <c r="I246" s="508">
        <f t="shared" si="112"/>
        <v>1508.8000000000002</v>
      </c>
      <c r="J246"/>
      <c r="K246" s="510">
        <f t="shared" si="90"/>
        <v>16.11</v>
      </c>
      <c r="L246" s="509">
        <v>100</v>
      </c>
      <c r="M246" s="508">
        <f t="shared" si="91"/>
        <v>8.3333333333333339</v>
      </c>
      <c r="N246" s="508">
        <f t="shared" si="92"/>
        <v>134.25</v>
      </c>
      <c r="O246" s="508">
        <f t="shared" si="93"/>
        <v>1611</v>
      </c>
      <c r="P246"/>
      <c r="Q246" s="503">
        <f t="shared" si="94"/>
        <v>18.059999999999999</v>
      </c>
      <c r="R246" s="509">
        <v>100</v>
      </c>
      <c r="S246" s="508">
        <f t="shared" si="95"/>
        <v>8.3333333333333339</v>
      </c>
      <c r="T246" s="508">
        <f t="shared" si="96"/>
        <v>150.5</v>
      </c>
      <c r="U246" s="508">
        <f t="shared" si="97"/>
        <v>1805.9999999999998</v>
      </c>
      <c r="V246" s="1362"/>
      <c r="W246" s="690">
        <v>18.059999999999999</v>
      </c>
      <c r="X246" s="690">
        <f t="shared" si="98"/>
        <v>18.809999999999999</v>
      </c>
      <c r="Y246" s="509">
        <v>100</v>
      </c>
      <c r="Z246" s="508">
        <f t="shared" si="99"/>
        <v>8.3333333333333339</v>
      </c>
      <c r="AA246" s="508">
        <f t="shared" si="84"/>
        <v>156.75</v>
      </c>
      <c r="AB246" s="508">
        <f t="shared" si="85"/>
        <v>1880.9999999999998</v>
      </c>
      <c r="AC246"/>
      <c r="AD246" s="684">
        <v>18.059999999999999</v>
      </c>
      <c r="AE246" s="509">
        <v>100</v>
      </c>
      <c r="AF246" s="686">
        <f t="shared" si="105"/>
        <v>125</v>
      </c>
      <c r="AG246" s="508">
        <f t="shared" si="100"/>
        <v>8.3333333333333339</v>
      </c>
      <c r="AH246" s="503">
        <f t="shared" si="101"/>
        <v>10.416666666666666</v>
      </c>
      <c r="AI246" s="503">
        <f t="shared" si="102"/>
        <v>188.12499999999997</v>
      </c>
      <c r="AJ246" s="503">
        <f t="shared" si="103"/>
        <v>2257.5</v>
      </c>
      <c r="AK246"/>
      <c r="AL246" s="690">
        <f t="shared" si="106"/>
        <v>18.809999999999999</v>
      </c>
      <c r="AM246" s="688">
        <v>125</v>
      </c>
      <c r="AN246" s="684">
        <v>10.416666666666666</v>
      </c>
      <c r="AO246" s="684">
        <f t="shared" si="86"/>
        <v>195.93749999999997</v>
      </c>
      <c r="AP246" s="684">
        <f t="shared" si="87"/>
        <v>2351.25</v>
      </c>
      <c r="AR246" s="725">
        <f t="shared" si="104"/>
        <v>19.5</v>
      </c>
      <c r="AS246" s="688">
        <v>125</v>
      </c>
      <c r="AT246" s="684">
        <v>10.416666666666666</v>
      </c>
      <c r="AU246" s="684">
        <f t="shared" si="88"/>
        <v>203.125</v>
      </c>
      <c r="AV246" s="684">
        <f t="shared" si="89"/>
        <v>2437.5</v>
      </c>
    </row>
    <row r="247" spans="1:48" ht="15.75" x14ac:dyDescent="0.25">
      <c r="A247" s="504">
        <v>246</v>
      </c>
      <c r="B247" s="505" t="s">
        <v>564</v>
      </c>
      <c r="C247" s="507" t="s">
        <v>321</v>
      </c>
      <c r="D247" s="507">
        <v>120</v>
      </c>
      <c r="E247" s="508">
        <v>26.231999999999999</v>
      </c>
      <c r="F247" s="509">
        <v>120</v>
      </c>
      <c r="G247" s="508">
        <f t="shared" si="110"/>
        <v>10</v>
      </c>
      <c r="H247" s="508">
        <f t="shared" si="111"/>
        <v>262.32</v>
      </c>
      <c r="I247" s="508">
        <f t="shared" si="112"/>
        <v>3147.84</v>
      </c>
      <c r="J247"/>
      <c r="K247" s="510">
        <f t="shared" si="90"/>
        <v>28.01</v>
      </c>
      <c r="L247" s="509">
        <v>120</v>
      </c>
      <c r="M247" s="508">
        <f t="shared" si="91"/>
        <v>10</v>
      </c>
      <c r="N247" s="508">
        <f t="shared" si="92"/>
        <v>280.10000000000002</v>
      </c>
      <c r="O247" s="508">
        <f t="shared" si="93"/>
        <v>3361.2000000000003</v>
      </c>
      <c r="P247"/>
      <c r="Q247" s="503">
        <f t="shared" si="94"/>
        <v>31.41</v>
      </c>
      <c r="R247" s="509">
        <v>120</v>
      </c>
      <c r="S247" s="508">
        <f t="shared" si="95"/>
        <v>10</v>
      </c>
      <c r="T247" s="508">
        <f t="shared" si="96"/>
        <v>314.10000000000002</v>
      </c>
      <c r="U247" s="508">
        <f t="shared" si="97"/>
        <v>3769.2</v>
      </c>
      <c r="V247" s="1362"/>
      <c r="W247" s="690">
        <v>31.41</v>
      </c>
      <c r="X247" s="690">
        <f t="shared" si="98"/>
        <v>32.72</v>
      </c>
      <c r="Y247" s="509">
        <v>120</v>
      </c>
      <c r="Z247" s="508">
        <f t="shared" si="99"/>
        <v>10</v>
      </c>
      <c r="AA247" s="508">
        <f t="shared" si="84"/>
        <v>327.2</v>
      </c>
      <c r="AB247" s="508">
        <f t="shared" si="85"/>
        <v>3926.3999999999996</v>
      </c>
      <c r="AC247"/>
      <c r="AD247" s="684">
        <v>31.41</v>
      </c>
      <c r="AE247" s="509">
        <v>120</v>
      </c>
      <c r="AF247" s="686">
        <f t="shared" si="105"/>
        <v>150</v>
      </c>
      <c r="AG247" s="508">
        <f t="shared" si="100"/>
        <v>10</v>
      </c>
      <c r="AH247" s="503">
        <f t="shared" si="101"/>
        <v>12.5</v>
      </c>
      <c r="AI247" s="503">
        <f t="shared" si="102"/>
        <v>392.625</v>
      </c>
      <c r="AJ247" s="503">
        <f t="shared" si="103"/>
        <v>4711.5</v>
      </c>
      <c r="AK247"/>
      <c r="AL247" s="690">
        <f t="shared" si="106"/>
        <v>32.72</v>
      </c>
      <c r="AM247" s="688">
        <v>150</v>
      </c>
      <c r="AN247" s="684">
        <v>12.5</v>
      </c>
      <c r="AO247" s="684">
        <f t="shared" si="86"/>
        <v>409</v>
      </c>
      <c r="AP247" s="684">
        <f t="shared" si="87"/>
        <v>4908</v>
      </c>
      <c r="AR247" s="725">
        <f t="shared" si="104"/>
        <v>33.93</v>
      </c>
      <c r="AS247" s="688">
        <v>150</v>
      </c>
      <c r="AT247" s="684">
        <v>12.5</v>
      </c>
      <c r="AU247" s="684">
        <f t="shared" si="88"/>
        <v>424.125</v>
      </c>
      <c r="AV247" s="684">
        <f t="shared" si="89"/>
        <v>5089.5</v>
      </c>
    </row>
    <row r="248" spans="1:48" ht="15.75" x14ac:dyDescent="0.25">
      <c r="A248" s="504">
        <v>247</v>
      </c>
      <c r="B248" s="505" t="s">
        <v>565</v>
      </c>
      <c r="C248" s="507" t="s">
        <v>321</v>
      </c>
      <c r="D248" s="507">
        <v>140</v>
      </c>
      <c r="E248" s="508">
        <v>52</v>
      </c>
      <c r="F248" s="509">
        <v>140</v>
      </c>
      <c r="G248" s="508">
        <f t="shared" si="110"/>
        <v>11.666666666666666</v>
      </c>
      <c r="H248" s="508">
        <f t="shared" si="111"/>
        <v>606.66666666666663</v>
      </c>
      <c r="I248" s="508">
        <f t="shared" si="112"/>
        <v>7280</v>
      </c>
      <c r="J248"/>
      <c r="K248" s="510">
        <f t="shared" si="90"/>
        <v>55.52</v>
      </c>
      <c r="L248" s="509">
        <v>140</v>
      </c>
      <c r="M248" s="508">
        <f t="shared" si="91"/>
        <v>11.666666666666666</v>
      </c>
      <c r="N248" s="508">
        <f t="shared" si="92"/>
        <v>647.73333333333335</v>
      </c>
      <c r="O248" s="508">
        <f t="shared" si="93"/>
        <v>7772.8</v>
      </c>
      <c r="P248"/>
      <c r="Q248" s="503">
        <f t="shared" si="94"/>
        <v>62.25</v>
      </c>
      <c r="R248" s="509">
        <v>140</v>
      </c>
      <c r="S248" s="508">
        <f t="shared" si="95"/>
        <v>11.666666666666666</v>
      </c>
      <c r="T248" s="508">
        <f t="shared" si="96"/>
        <v>726.25</v>
      </c>
      <c r="U248" s="508">
        <f t="shared" si="97"/>
        <v>8715</v>
      </c>
      <c r="V248" s="1362"/>
      <c r="W248" s="690">
        <v>62.25</v>
      </c>
      <c r="X248" s="690">
        <f t="shared" si="98"/>
        <v>64.849999999999994</v>
      </c>
      <c r="Y248" s="509">
        <v>140</v>
      </c>
      <c r="Z248" s="508">
        <f t="shared" si="99"/>
        <v>11.666666666666666</v>
      </c>
      <c r="AA248" s="508">
        <f t="shared" si="84"/>
        <v>756.58333333333326</v>
      </c>
      <c r="AB248" s="508">
        <f t="shared" si="85"/>
        <v>9079</v>
      </c>
      <c r="AC248"/>
      <c r="AD248" s="684">
        <v>62.25</v>
      </c>
      <c r="AE248" s="509">
        <v>140</v>
      </c>
      <c r="AF248" s="686">
        <f t="shared" si="105"/>
        <v>175</v>
      </c>
      <c r="AG248" s="508">
        <f t="shared" si="100"/>
        <v>11.666666666666666</v>
      </c>
      <c r="AH248" s="503">
        <f t="shared" si="101"/>
        <v>14.583333333333334</v>
      </c>
      <c r="AI248" s="503">
        <f t="shared" si="102"/>
        <v>907.8125</v>
      </c>
      <c r="AJ248" s="503">
        <f t="shared" si="103"/>
        <v>10893.75</v>
      </c>
      <c r="AK248"/>
      <c r="AL248" s="690">
        <f t="shared" si="106"/>
        <v>64.849999999999994</v>
      </c>
      <c r="AM248" s="688">
        <v>175</v>
      </c>
      <c r="AN248" s="684">
        <v>14.583333333333334</v>
      </c>
      <c r="AO248" s="684">
        <f t="shared" si="86"/>
        <v>945.72916666666663</v>
      </c>
      <c r="AP248" s="684">
        <f t="shared" si="87"/>
        <v>11348.749999999998</v>
      </c>
      <c r="AR248" s="725">
        <f t="shared" si="104"/>
        <v>67.239999999999995</v>
      </c>
      <c r="AS248" s="688">
        <v>175</v>
      </c>
      <c r="AT248" s="684">
        <v>14.583333333333334</v>
      </c>
      <c r="AU248" s="684">
        <f t="shared" si="88"/>
        <v>980.58333333333326</v>
      </c>
      <c r="AV248" s="684">
        <f t="shared" si="89"/>
        <v>11767</v>
      </c>
    </row>
    <row r="249" spans="1:48" ht="15.75" x14ac:dyDescent="0.25">
      <c r="A249" s="504">
        <v>248</v>
      </c>
      <c r="B249" s="505" t="s">
        <v>566</v>
      </c>
      <c r="C249" s="507" t="s">
        <v>321</v>
      </c>
      <c r="D249" s="507">
        <v>50</v>
      </c>
      <c r="E249" s="508">
        <v>28.32</v>
      </c>
      <c r="F249" s="509">
        <v>50</v>
      </c>
      <c r="G249" s="508">
        <f t="shared" si="110"/>
        <v>4.166666666666667</v>
      </c>
      <c r="H249" s="508">
        <f t="shared" si="111"/>
        <v>118.00000000000001</v>
      </c>
      <c r="I249" s="508">
        <f t="shared" si="112"/>
        <v>1416</v>
      </c>
      <c r="J249"/>
      <c r="K249" s="510">
        <f t="shared" si="90"/>
        <v>30.23</v>
      </c>
      <c r="L249" s="509">
        <v>50</v>
      </c>
      <c r="M249" s="508">
        <f t="shared" si="91"/>
        <v>4.166666666666667</v>
      </c>
      <c r="N249" s="508">
        <f t="shared" si="92"/>
        <v>125.95833333333334</v>
      </c>
      <c r="O249" s="508">
        <f t="shared" si="93"/>
        <v>1511.5</v>
      </c>
      <c r="P249"/>
      <c r="Q249" s="503">
        <f t="shared" si="94"/>
        <v>33.9</v>
      </c>
      <c r="R249" s="509">
        <v>50</v>
      </c>
      <c r="S249" s="508">
        <f t="shared" si="95"/>
        <v>4.166666666666667</v>
      </c>
      <c r="T249" s="508">
        <f t="shared" si="96"/>
        <v>141.25</v>
      </c>
      <c r="U249" s="508">
        <f t="shared" si="97"/>
        <v>1695</v>
      </c>
      <c r="V249" s="1362"/>
      <c r="W249" s="690">
        <v>33.9</v>
      </c>
      <c r="X249" s="690">
        <f t="shared" si="98"/>
        <v>35.32</v>
      </c>
      <c r="Y249" s="509">
        <v>50</v>
      </c>
      <c r="Z249" s="508">
        <f t="shared" si="99"/>
        <v>4.166666666666667</v>
      </c>
      <c r="AA249" s="508">
        <f t="shared" si="84"/>
        <v>147.16666666666669</v>
      </c>
      <c r="AB249" s="508">
        <f t="shared" si="85"/>
        <v>1766</v>
      </c>
      <c r="AC249"/>
      <c r="AD249" s="684">
        <v>33.9</v>
      </c>
      <c r="AE249" s="509">
        <v>50</v>
      </c>
      <c r="AF249" s="686">
        <f t="shared" si="105"/>
        <v>62</v>
      </c>
      <c r="AG249" s="508">
        <f t="shared" si="100"/>
        <v>4.166666666666667</v>
      </c>
      <c r="AH249" s="503">
        <f t="shared" si="101"/>
        <v>5.166666666666667</v>
      </c>
      <c r="AI249" s="503">
        <f t="shared" si="102"/>
        <v>175.15</v>
      </c>
      <c r="AJ249" s="503">
        <f t="shared" si="103"/>
        <v>2101.7999999999997</v>
      </c>
      <c r="AK249"/>
      <c r="AL249" s="690">
        <f t="shared" si="106"/>
        <v>35.32</v>
      </c>
      <c r="AM249" s="688">
        <v>62</v>
      </c>
      <c r="AN249" s="684">
        <v>5.166666666666667</v>
      </c>
      <c r="AO249" s="684">
        <f t="shared" si="86"/>
        <v>182.48666666666668</v>
      </c>
      <c r="AP249" s="684">
        <f t="shared" si="87"/>
        <v>2189.84</v>
      </c>
      <c r="AR249" s="725">
        <f t="shared" si="104"/>
        <v>36.619999999999997</v>
      </c>
      <c r="AS249" s="688">
        <v>62</v>
      </c>
      <c r="AT249" s="684">
        <v>5.166666666666667</v>
      </c>
      <c r="AU249" s="684">
        <f t="shared" si="88"/>
        <v>189.20333333333332</v>
      </c>
      <c r="AV249" s="684">
        <f t="shared" si="89"/>
        <v>2270.44</v>
      </c>
    </row>
    <row r="250" spans="1:48" ht="15.75" x14ac:dyDescent="0.25">
      <c r="A250" s="504">
        <v>249</v>
      </c>
      <c r="B250" s="505" t="s">
        <v>567</v>
      </c>
      <c r="C250" s="507" t="s">
        <v>321</v>
      </c>
      <c r="D250" s="507">
        <v>50</v>
      </c>
      <c r="E250" s="508">
        <v>54.400000000000006</v>
      </c>
      <c r="F250" s="509">
        <v>50</v>
      </c>
      <c r="G250" s="508">
        <f t="shared" si="110"/>
        <v>4.166666666666667</v>
      </c>
      <c r="H250" s="508">
        <f t="shared" si="111"/>
        <v>226.66666666666671</v>
      </c>
      <c r="I250" s="508">
        <f t="shared" si="112"/>
        <v>2720.0000000000005</v>
      </c>
      <c r="J250"/>
      <c r="K250" s="510">
        <f t="shared" si="90"/>
        <v>58.08</v>
      </c>
      <c r="L250" s="509">
        <v>50</v>
      </c>
      <c r="M250" s="508">
        <f t="shared" si="91"/>
        <v>4.166666666666667</v>
      </c>
      <c r="N250" s="508">
        <f t="shared" si="92"/>
        <v>242</v>
      </c>
      <c r="O250" s="508">
        <f t="shared" si="93"/>
        <v>2904</v>
      </c>
      <c r="P250"/>
      <c r="Q250" s="503">
        <f t="shared" si="94"/>
        <v>65.13</v>
      </c>
      <c r="R250" s="509">
        <v>50</v>
      </c>
      <c r="S250" s="508">
        <f t="shared" si="95"/>
        <v>4.166666666666667</v>
      </c>
      <c r="T250" s="508">
        <f t="shared" si="96"/>
        <v>271.375</v>
      </c>
      <c r="U250" s="508">
        <f t="shared" si="97"/>
        <v>3256.5</v>
      </c>
      <c r="V250" s="1362"/>
      <c r="W250" s="690">
        <v>65.13</v>
      </c>
      <c r="X250" s="690">
        <f t="shared" si="98"/>
        <v>67.849999999999994</v>
      </c>
      <c r="Y250" s="509">
        <v>50</v>
      </c>
      <c r="Z250" s="508">
        <f t="shared" si="99"/>
        <v>4.166666666666667</v>
      </c>
      <c r="AA250" s="508">
        <f t="shared" si="84"/>
        <v>282.70833333333331</v>
      </c>
      <c r="AB250" s="508">
        <f t="shared" si="85"/>
        <v>3392.4999999999995</v>
      </c>
      <c r="AC250"/>
      <c r="AD250" s="684">
        <v>65.13</v>
      </c>
      <c r="AE250" s="509">
        <v>50</v>
      </c>
      <c r="AF250" s="686">
        <f t="shared" si="105"/>
        <v>62</v>
      </c>
      <c r="AG250" s="508">
        <f t="shared" si="100"/>
        <v>4.166666666666667</v>
      </c>
      <c r="AH250" s="503">
        <f t="shared" si="101"/>
        <v>5.166666666666667</v>
      </c>
      <c r="AI250" s="503">
        <f t="shared" si="102"/>
        <v>336.505</v>
      </c>
      <c r="AJ250" s="503">
        <f t="shared" si="103"/>
        <v>4038.0599999999995</v>
      </c>
      <c r="AK250"/>
      <c r="AL250" s="690">
        <f t="shared" si="106"/>
        <v>67.849999999999994</v>
      </c>
      <c r="AM250" s="688">
        <v>62</v>
      </c>
      <c r="AN250" s="684">
        <v>5.166666666666667</v>
      </c>
      <c r="AO250" s="684">
        <f t="shared" si="86"/>
        <v>350.55833333333334</v>
      </c>
      <c r="AP250" s="684">
        <f t="shared" si="87"/>
        <v>4206.7</v>
      </c>
      <c r="AR250" s="725">
        <f t="shared" si="104"/>
        <v>70.349999999999994</v>
      </c>
      <c r="AS250" s="688">
        <v>62</v>
      </c>
      <c r="AT250" s="684">
        <v>5.166666666666667</v>
      </c>
      <c r="AU250" s="684">
        <f t="shared" si="88"/>
        <v>363.47499999999997</v>
      </c>
      <c r="AV250" s="684">
        <f t="shared" si="89"/>
        <v>4361.7</v>
      </c>
    </row>
    <row r="251" spans="1:48" ht="15.75" x14ac:dyDescent="0.25">
      <c r="A251" s="504">
        <v>250</v>
      </c>
      <c r="B251" s="505" t="s">
        <v>568</v>
      </c>
      <c r="C251" s="507" t="s">
        <v>321</v>
      </c>
      <c r="D251" s="507">
        <v>20</v>
      </c>
      <c r="E251" s="508">
        <v>51.032000000000004</v>
      </c>
      <c r="F251" s="509">
        <v>20</v>
      </c>
      <c r="G251" s="508">
        <f t="shared" si="110"/>
        <v>1.6666666666666667</v>
      </c>
      <c r="H251" s="508">
        <f t="shared" si="111"/>
        <v>85.053333333333342</v>
      </c>
      <c r="I251" s="508">
        <f t="shared" si="112"/>
        <v>1020.6400000000001</v>
      </c>
      <c r="J251"/>
      <c r="K251" s="510">
        <f t="shared" si="90"/>
        <v>54.48</v>
      </c>
      <c r="L251" s="509">
        <v>20</v>
      </c>
      <c r="M251" s="508">
        <f t="shared" si="91"/>
        <v>1.6666666666666667</v>
      </c>
      <c r="N251" s="508">
        <f t="shared" si="92"/>
        <v>90.8</v>
      </c>
      <c r="O251" s="508">
        <f t="shared" si="93"/>
        <v>1089.5999999999999</v>
      </c>
      <c r="P251"/>
      <c r="Q251" s="503">
        <f t="shared" si="94"/>
        <v>61.09</v>
      </c>
      <c r="R251" s="509">
        <v>20</v>
      </c>
      <c r="S251" s="508">
        <f t="shared" si="95"/>
        <v>1.6666666666666667</v>
      </c>
      <c r="T251" s="508">
        <f t="shared" si="96"/>
        <v>101.81666666666668</v>
      </c>
      <c r="U251" s="508">
        <f t="shared" si="97"/>
        <v>1221.8000000000002</v>
      </c>
      <c r="V251" s="1362"/>
      <c r="W251" s="690">
        <v>61.09</v>
      </c>
      <c r="X251" s="690">
        <f t="shared" si="98"/>
        <v>63.64</v>
      </c>
      <c r="Y251" s="509">
        <v>20</v>
      </c>
      <c r="Z251" s="508">
        <f t="shared" si="99"/>
        <v>1.6666666666666667</v>
      </c>
      <c r="AA251" s="508">
        <f t="shared" si="84"/>
        <v>106.06666666666668</v>
      </c>
      <c r="AB251" s="508">
        <f t="shared" si="85"/>
        <v>1272.8</v>
      </c>
      <c r="AC251"/>
      <c r="AD251" s="684">
        <v>61.09</v>
      </c>
      <c r="AE251" s="509">
        <v>20</v>
      </c>
      <c r="AF251" s="686">
        <f t="shared" si="105"/>
        <v>25</v>
      </c>
      <c r="AG251" s="508">
        <f t="shared" si="100"/>
        <v>1.6666666666666667</v>
      </c>
      <c r="AH251" s="503">
        <f t="shared" si="101"/>
        <v>2.0833333333333335</v>
      </c>
      <c r="AI251" s="503">
        <f t="shared" si="102"/>
        <v>127.27083333333334</v>
      </c>
      <c r="AJ251" s="503">
        <f t="shared" si="103"/>
        <v>1527.25</v>
      </c>
      <c r="AK251"/>
      <c r="AL251" s="690">
        <f t="shared" si="106"/>
        <v>63.64</v>
      </c>
      <c r="AM251" s="688">
        <v>25</v>
      </c>
      <c r="AN251" s="684">
        <v>2.0833333333333335</v>
      </c>
      <c r="AO251" s="684">
        <f t="shared" si="86"/>
        <v>132.58333333333334</v>
      </c>
      <c r="AP251" s="684">
        <f t="shared" si="87"/>
        <v>1591</v>
      </c>
      <c r="AR251" s="725">
        <f t="shared" si="104"/>
        <v>65.989999999999995</v>
      </c>
      <c r="AS251" s="688">
        <v>25</v>
      </c>
      <c r="AT251" s="684">
        <v>2.0833333333333335</v>
      </c>
      <c r="AU251" s="684">
        <f t="shared" si="88"/>
        <v>137.47916666666666</v>
      </c>
      <c r="AV251" s="684">
        <f t="shared" si="89"/>
        <v>1649.7499999999998</v>
      </c>
    </row>
    <row r="252" spans="1:48" ht="15.75" x14ac:dyDescent="0.25">
      <c r="A252" s="504">
        <v>251</v>
      </c>
      <c r="B252" s="505" t="s">
        <v>569</v>
      </c>
      <c r="C252" s="507" t="s">
        <v>321</v>
      </c>
      <c r="D252" s="507">
        <v>7</v>
      </c>
      <c r="E252" s="508">
        <v>0.15399999999999997</v>
      </c>
      <c r="F252" s="509">
        <v>7</v>
      </c>
      <c r="G252" s="508">
        <f t="shared" si="110"/>
        <v>0.58333333333333337</v>
      </c>
      <c r="H252" s="508">
        <f t="shared" si="111"/>
        <v>8.9833333333333321E-2</v>
      </c>
      <c r="I252" s="508">
        <f t="shared" si="112"/>
        <v>1.0779999999999998</v>
      </c>
      <c r="J252"/>
      <c r="K252" s="510">
        <f t="shared" si="90"/>
        <v>0.16</v>
      </c>
      <c r="L252" s="509">
        <v>7</v>
      </c>
      <c r="M252" s="508">
        <f t="shared" si="91"/>
        <v>0.58333333333333337</v>
      </c>
      <c r="N252" s="508">
        <f t="shared" si="92"/>
        <v>9.3333333333333338E-2</v>
      </c>
      <c r="O252" s="508">
        <f t="shared" si="93"/>
        <v>1.1200000000000001</v>
      </c>
      <c r="P252"/>
      <c r="Q252" s="503">
        <f t="shared" si="94"/>
        <v>0.18</v>
      </c>
      <c r="R252" s="509">
        <v>7</v>
      </c>
      <c r="S252" s="508">
        <f t="shared" si="95"/>
        <v>0.58333333333333337</v>
      </c>
      <c r="T252" s="508">
        <f t="shared" si="96"/>
        <v>0.105</v>
      </c>
      <c r="U252" s="508">
        <f t="shared" si="97"/>
        <v>1.26</v>
      </c>
      <c r="V252" s="1362"/>
      <c r="W252" s="690">
        <v>0.18</v>
      </c>
      <c r="X252" s="690">
        <f t="shared" si="98"/>
        <v>0.19</v>
      </c>
      <c r="Y252" s="509">
        <v>7</v>
      </c>
      <c r="Z252" s="508">
        <f t="shared" si="99"/>
        <v>0.58333333333333337</v>
      </c>
      <c r="AA252" s="508">
        <f t="shared" si="84"/>
        <v>0.11083333333333334</v>
      </c>
      <c r="AB252" s="508">
        <f t="shared" si="85"/>
        <v>1.33</v>
      </c>
      <c r="AC252"/>
      <c r="AD252" s="684">
        <v>0.18</v>
      </c>
      <c r="AE252" s="509">
        <v>7</v>
      </c>
      <c r="AF252" s="686">
        <f t="shared" si="105"/>
        <v>8</v>
      </c>
      <c r="AG252" s="508">
        <f t="shared" si="100"/>
        <v>0.58333333333333337</v>
      </c>
      <c r="AH252" s="503">
        <f t="shared" si="101"/>
        <v>0.66666666666666663</v>
      </c>
      <c r="AI252" s="503">
        <f t="shared" si="102"/>
        <v>0.12</v>
      </c>
      <c r="AJ252" s="503">
        <f t="shared" si="103"/>
        <v>1.44</v>
      </c>
      <c r="AK252"/>
      <c r="AL252" s="690">
        <f t="shared" si="106"/>
        <v>0.19</v>
      </c>
      <c r="AM252" s="688">
        <v>8</v>
      </c>
      <c r="AN252" s="684">
        <v>0.66666666666666663</v>
      </c>
      <c r="AO252" s="684">
        <f t="shared" si="86"/>
        <v>0.12666666666666665</v>
      </c>
      <c r="AP252" s="684">
        <f t="shared" si="87"/>
        <v>1.52</v>
      </c>
      <c r="AR252" s="725">
        <f t="shared" si="104"/>
        <v>0.2</v>
      </c>
      <c r="AS252" s="688">
        <v>8</v>
      </c>
      <c r="AT252" s="684">
        <v>0.66666666666666663</v>
      </c>
      <c r="AU252" s="684">
        <f t="shared" si="88"/>
        <v>0.13333333333333333</v>
      </c>
      <c r="AV252" s="684">
        <f t="shared" si="89"/>
        <v>1.6</v>
      </c>
    </row>
    <row r="253" spans="1:48" ht="15.75" x14ac:dyDescent="0.25">
      <c r="A253" s="504">
        <v>252</v>
      </c>
      <c r="B253" s="505" t="s">
        <v>570</v>
      </c>
      <c r="C253" s="507" t="s">
        <v>321</v>
      </c>
      <c r="D253" s="507">
        <v>4</v>
      </c>
      <c r="E253" s="508">
        <v>0.12099999999999997</v>
      </c>
      <c r="F253" s="509">
        <v>4</v>
      </c>
      <c r="G253" s="508">
        <f t="shared" si="110"/>
        <v>0.33333333333333331</v>
      </c>
      <c r="H253" s="508">
        <f t="shared" si="111"/>
        <v>4.0333333333333318E-2</v>
      </c>
      <c r="I253" s="508">
        <f t="shared" si="112"/>
        <v>0.48399999999999987</v>
      </c>
      <c r="J253"/>
      <c r="K253" s="510">
        <f t="shared" si="90"/>
        <v>0.13</v>
      </c>
      <c r="L253" s="509">
        <v>4</v>
      </c>
      <c r="M253" s="508">
        <f t="shared" si="91"/>
        <v>0.33333333333333331</v>
      </c>
      <c r="N253" s="508">
        <f t="shared" si="92"/>
        <v>4.3333333333333335E-2</v>
      </c>
      <c r="O253" s="508">
        <f t="shared" si="93"/>
        <v>0.52</v>
      </c>
      <c r="P253"/>
      <c r="Q253" s="503">
        <f t="shared" si="94"/>
        <v>0.15</v>
      </c>
      <c r="R253" s="509">
        <v>4</v>
      </c>
      <c r="S253" s="508">
        <f t="shared" si="95"/>
        <v>0.33333333333333331</v>
      </c>
      <c r="T253" s="508">
        <f t="shared" si="96"/>
        <v>4.9999999999999996E-2</v>
      </c>
      <c r="U253" s="508">
        <f t="shared" si="97"/>
        <v>0.6</v>
      </c>
      <c r="V253" s="1362"/>
      <c r="W253" s="690">
        <v>0.15</v>
      </c>
      <c r="X253" s="690">
        <f t="shared" si="98"/>
        <v>0.16</v>
      </c>
      <c r="Y253" s="509">
        <v>4</v>
      </c>
      <c r="Z253" s="508">
        <f t="shared" si="99"/>
        <v>0.33333333333333331</v>
      </c>
      <c r="AA253" s="508">
        <f t="shared" si="84"/>
        <v>5.333333333333333E-2</v>
      </c>
      <c r="AB253" s="508">
        <f t="shared" si="85"/>
        <v>0.64</v>
      </c>
      <c r="AC253"/>
      <c r="AD253" s="684">
        <v>0.15</v>
      </c>
      <c r="AE253" s="509">
        <v>4</v>
      </c>
      <c r="AF253" s="686">
        <f t="shared" si="105"/>
        <v>5</v>
      </c>
      <c r="AG253" s="508">
        <f t="shared" si="100"/>
        <v>0.33333333333333331</v>
      </c>
      <c r="AH253" s="503">
        <f t="shared" si="101"/>
        <v>0.41666666666666669</v>
      </c>
      <c r="AI253" s="503">
        <f t="shared" si="102"/>
        <v>6.25E-2</v>
      </c>
      <c r="AJ253" s="503">
        <f t="shared" si="103"/>
        <v>0.75</v>
      </c>
      <c r="AK253"/>
      <c r="AL253" s="690">
        <f t="shared" si="106"/>
        <v>0.16</v>
      </c>
      <c r="AM253" s="688">
        <v>5</v>
      </c>
      <c r="AN253" s="684">
        <v>0.41666666666666669</v>
      </c>
      <c r="AO253" s="684">
        <f t="shared" si="86"/>
        <v>6.6666666666666666E-2</v>
      </c>
      <c r="AP253" s="684">
        <f t="shared" si="87"/>
        <v>0.8</v>
      </c>
      <c r="AR253" s="725">
        <f t="shared" si="104"/>
        <v>0.17</v>
      </c>
      <c r="AS253" s="688">
        <v>5</v>
      </c>
      <c r="AT253" s="684">
        <v>0.41666666666666669</v>
      </c>
      <c r="AU253" s="684">
        <f t="shared" si="88"/>
        <v>7.0833333333333345E-2</v>
      </c>
      <c r="AV253" s="684">
        <f t="shared" si="89"/>
        <v>0.85000000000000009</v>
      </c>
    </row>
    <row r="254" spans="1:48" ht="15.75" x14ac:dyDescent="0.25">
      <c r="A254" s="504">
        <v>253</v>
      </c>
      <c r="B254" s="505" t="s">
        <v>571</v>
      </c>
      <c r="C254" s="507" t="s">
        <v>321</v>
      </c>
      <c r="D254" s="507">
        <v>2</v>
      </c>
      <c r="E254" s="508">
        <v>0.15399999999999997</v>
      </c>
      <c r="F254" s="509">
        <v>2</v>
      </c>
      <c r="G254" s="508">
        <f t="shared" si="110"/>
        <v>0.16666666666666666</v>
      </c>
      <c r="H254" s="508">
        <f t="shared" si="111"/>
        <v>2.5666666666666661E-2</v>
      </c>
      <c r="I254" s="508">
        <f t="shared" si="112"/>
        <v>0.30799999999999994</v>
      </c>
      <c r="J254"/>
      <c r="K254" s="510">
        <f t="shared" si="90"/>
        <v>0.16</v>
      </c>
      <c r="L254" s="509">
        <v>2</v>
      </c>
      <c r="M254" s="508">
        <f t="shared" si="91"/>
        <v>0.16666666666666666</v>
      </c>
      <c r="N254" s="508">
        <f t="shared" si="92"/>
        <v>2.6666666666666665E-2</v>
      </c>
      <c r="O254" s="508">
        <f t="shared" si="93"/>
        <v>0.32</v>
      </c>
      <c r="P254"/>
      <c r="Q254" s="503">
        <f t="shared" si="94"/>
        <v>0.18</v>
      </c>
      <c r="R254" s="509">
        <v>2</v>
      </c>
      <c r="S254" s="508">
        <f t="shared" si="95"/>
        <v>0.16666666666666666</v>
      </c>
      <c r="T254" s="508">
        <f t="shared" si="96"/>
        <v>0.03</v>
      </c>
      <c r="U254" s="508">
        <f t="shared" si="97"/>
        <v>0.36</v>
      </c>
      <c r="V254" s="1362"/>
      <c r="W254" s="690">
        <v>0.18</v>
      </c>
      <c r="X254" s="690">
        <f t="shared" si="98"/>
        <v>0.19</v>
      </c>
      <c r="Y254" s="509">
        <v>2</v>
      </c>
      <c r="Z254" s="508">
        <f t="shared" si="99"/>
        <v>0.16666666666666666</v>
      </c>
      <c r="AA254" s="508">
        <f t="shared" si="84"/>
        <v>3.1666666666666662E-2</v>
      </c>
      <c r="AB254" s="508">
        <f t="shared" si="85"/>
        <v>0.38</v>
      </c>
      <c r="AC254"/>
      <c r="AD254" s="684">
        <v>0.18</v>
      </c>
      <c r="AE254" s="509">
        <v>2</v>
      </c>
      <c r="AF254" s="686">
        <f t="shared" si="105"/>
        <v>2</v>
      </c>
      <c r="AG254" s="508">
        <f t="shared" si="100"/>
        <v>0.16666666666666666</v>
      </c>
      <c r="AH254" s="503">
        <f t="shared" si="101"/>
        <v>0.16666666666666666</v>
      </c>
      <c r="AI254" s="503">
        <f t="shared" si="102"/>
        <v>0.03</v>
      </c>
      <c r="AJ254" s="503">
        <f t="shared" si="103"/>
        <v>0.36</v>
      </c>
      <c r="AK254"/>
      <c r="AL254" s="690">
        <f t="shared" si="106"/>
        <v>0.19</v>
      </c>
      <c r="AM254" s="688">
        <v>2</v>
      </c>
      <c r="AN254" s="684">
        <v>0.16666666666666666</v>
      </c>
      <c r="AO254" s="684">
        <f t="shared" si="86"/>
        <v>3.1666666666666662E-2</v>
      </c>
      <c r="AP254" s="684">
        <f t="shared" si="87"/>
        <v>0.38</v>
      </c>
      <c r="AR254" s="725">
        <f t="shared" si="104"/>
        <v>0.2</v>
      </c>
      <c r="AS254" s="688">
        <v>2</v>
      </c>
      <c r="AT254" s="684">
        <v>0.16666666666666666</v>
      </c>
      <c r="AU254" s="684">
        <f t="shared" si="88"/>
        <v>3.3333333333333333E-2</v>
      </c>
      <c r="AV254" s="684">
        <f t="shared" si="89"/>
        <v>0.4</v>
      </c>
    </row>
    <row r="255" spans="1:48" ht="15.75" x14ac:dyDescent="0.25">
      <c r="A255" s="504">
        <v>254</v>
      </c>
      <c r="B255" s="505" t="s">
        <v>572</v>
      </c>
      <c r="C255" s="507" t="s">
        <v>321</v>
      </c>
      <c r="D255" s="507">
        <v>30</v>
      </c>
      <c r="E255" s="508">
        <v>69.224000000000004</v>
      </c>
      <c r="F255" s="509">
        <v>30</v>
      </c>
      <c r="G255" s="508">
        <f t="shared" si="110"/>
        <v>2.5</v>
      </c>
      <c r="H255" s="508">
        <f t="shared" si="111"/>
        <v>173.06</v>
      </c>
      <c r="I255" s="508">
        <f t="shared" si="112"/>
        <v>2076.7200000000003</v>
      </c>
      <c r="J255"/>
      <c r="K255" s="510">
        <f t="shared" si="90"/>
        <v>73.900000000000006</v>
      </c>
      <c r="L255" s="509">
        <v>30</v>
      </c>
      <c r="M255" s="508">
        <f t="shared" si="91"/>
        <v>2.5</v>
      </c>
      <c r="N255" s="508">
        <f t="shared" si="92"/>
        <v>184.75</v>
      </c>
      <c r="O255" s="508">
        <f t="shared" si="93"/>
        <v>2217</v>
      </c>
      <c r="P255"/>
      <c r="Q255" s="503">
        <f t="shared" si="94"/>
        <v>82.86</v>
      </c>
      <c r="R255" s="509">
        <v>30</v>
      </c>
      <c r="S255" s="508">
        <f t="shared" si="95"/>
        <v>2.5</v>
      </c>
      <c r="T255" s="508">
        <f t="shared" si="96"/>
        <v>207.15</v>
      </c>
      <c r="U255" s="508">
        <f t="shared" si="97"/>
        <v>2485.8000000000002</v>
      </c>
      <c r="V255" s="1362"/>
      <c r="W255" s="690">
        <v>82.86</v>
      </c>
      <c r="X255" s="690">
        <f t="shared" si="98"/>
        <v>86.32</v>
      </c>
      <c r="Y255" s="509">
        <v>30</v>
      </c>
      <c r="Z255" s="508">
        <f t="shared" si="99"/>
        <v>2.5</v>
      </c>
      <c r="AA255" s="508">
        <f t="shared" si="84"/>
        <v>215.79999999999998</v>
      </c>
      <c r="AB255" s="508">
        <f t="shared" si="85"/>
        <v>2589.6</v>
      </c>
      <c r="AC255"/>
      <c r="AD255" s="684">
        <v>82.86</v>
      </c>
      <c r="AE255" s="509">
        <v>30</v>
      </c>
      <c r="AF255" s="686">
        <f t="shared" si="105"/>
        <v>37</v>
      </c>
      <c r="AG255" s="508">
        <f t="shared" si="100"/>
        <v>2.5</v>
      </c>
      <c r="AH255" s="503">
        <f t="shared" si="101"/>
        <v>3.0833333333333335</v>
      </c>
      <c r="AI255" s="503">
        <f t="shared" si="102"/>
        <v>255.48500000000001</v>
      </c>
      <c r="AJ255" s="503">
        <f t="shared" si="103"/>
        <v>3065.82</v>
      </c>
      <c r="AK255"/>
      <c r="AL255" s="690">
        <f t="shared" si="106"/>
        <v>86.32</v>
      </c>
      <c r="AM255" s="688">
        <v>37</v>
      </c>
      <c r="AN255" s="684">
        <v>3.0833333333333335</v>
      </c>
      <c r="AO255" s="684">
        <f t="shared" si="86"/>
        <v>266.15333333333331</v>
      </c>
      <c r="AP255" s="684">
        <f t="shared" si="87"/>
        <v>3193.8399999999997</v>
      </c>
      <c r="AR255" s="725">
        <f t="shared" si="104"/>
        <v>89.51</v>
      </c>
      <c r="AS255" s="688">
        <v>37</v>
      </c>
      <c r="AT255" s="684">
        <v>3.0833333333333335</v>
      </c>
      <c r="AU255" s="684">
        <f t="shared" si="88"/>
        <v>275.98916666666668</v>
      </c>
      <c r="AV255" s="684">
        <f t="shared" si="89"/>
        <v>3311.8700000000003</v>
      </c>
    </row>
    <row r="256" spans="1:48" ht="15.75" x14ac:dyDescent="0.25">
      <c r="A256" s="504">
        <v>255</v>
      </c>
      <c r="B256" s="505" t="s">
        <v>573</v>
      </c>
      <c r="C256" s="507" t="s">
        <v>321</v>
      </c>
      <c r="D256" s="507">
        <v>80</v>
      </c>
      <c r="E256" s="508">
        <v>15.591999999999999</v>
      </c>
      <c r="F256" s="509">
        <v>80</v>
      </c>
      <c r="G256" s="508">
        <f t="shared" si="110"/>
        <v>6.666666666666667</v>
      </c>
      <c r="H256" s="508">
        <f t="shared" si="111"/>
        <v>103.94666666666666</v>
      </c>
      <c r="I256" s="508">
        <f t="shared" si="112"/>
        <v>1247.3599999999999</v>
      </c>
      <c r="J256"/>
      <c r="K256" s="510">
        <f t="shared" si="90"/>
        <v>16.649999999999999</v>
      </c>
      <c r="L256" s="509">
        <v>80</v>
      </c>
      <c r="M256" s="508">
        <f t="shared" si="91"/>
        <v>6.666666666666667</v>
      </c>
      <c r="N256" s="508">
        <f t="shared" si="92"/>
        <v>111</v>
      </c>
      <c r="O256" s="508">
        <f t="shared" si="93"/>
        <v>1332</v>
      </c>
      <c r="P256"/>
      <c r="Q256" s="503">
        <f t="shared" si="94"/>
        <v>18.670000000000002</v>
      </c>
      <c r="R256" s="509">
        <v>80</v>
      </c>
      <c r="S256" s="508">
        <f t="shared" si="95"/>
        <v>6.666666666666667</v>
      </c>
      <c r="T256" s="508">
        <f t="shared" si="96"/>
        <v>124.46666666666668</v>
      </c>
      <c r="U256" s="508">
        <f t="shared" si="97"/>
        <v>1493.6000000000001</v>
      </c>
      <c r="V256" s="1362"/>
      <c r="W256" s="690">
        <v>18.670000000000002</v>
      </c>
      <c r="X256" s="690">
        <f t="shared" si="98"/>
        <v>19.45</v>
      </c>
      <c r="Y256" s="509">
        <v>80</v>
      </c>
      <c r="Z256" s="508">
        <f t="shared" si="99"/>
        <v>6.666666666666667</v>
      </c>
      <c r="AA256" s="508">
        <f t="shared" si="84"/>
        <v>129.66666666666666</v>
      </c>
      <c r="AB256" s="508">
        <f t="shared" si="85"/>
        <v>1556</v>
      </c>
      <c r="AC256"/>
      <c r="AD256" s="684">
        <v>18.670000000000002</v>
      </c>
      <c r="AE256" s="509">
        <v>80</v>
      </c>
      <c r="AF256" s="686">
        <f t="shared" si="105"/>
        <v>100</v>
      </c>
      <c r="AG256" s="508">
        <f t="shared" si="100"/>
        <v>6.666666666666667</v>
      </c>
      <c r="AH256" s="503">
        <f t="shared" si="101"/>
        <v>8.3333333333333339</v>
      </c>
      <c r="AI256" s="503">
        <f t="shared" si="102"/>
        <v>155.58333333333337</v>
      </c>
      <c r="AJ256" s="503">
        <f t="shared" si="103"/>
        <v>1867.0000000000002</v>
      </c>
      <c r="AK256"/>
      <c r="AL256" s="690">
        <f t="shared" si="106"/>
        <v>19.45</v>
      </c>
      <c r="AM256" s="688">
        <v>100</v>
      </c>
      <c r="AN256" s="684">
        <v>8.3333333333333339</v>
      </c>
      <c r="AO256" s="684">
        <f t="shared" si="86"/>
        <v>162.08333333333334</v>
      </c>
      <c r="AP256" s="684">
        <f t="shared" si="87"/>
        <v>1945</v>
      </c>
      <c r="AR256" s="725">
        <f t="shared" si="104"/>
        <v>20.170000000000002</v>
      </c>
      <c r="AS256" s="688">
        <v>100</v>
      </c>
      <c r="AT256" s="684">
        <v>8.3333333333333339</v>
      </c>
      <c r="AU256" s="684">
        <f t="shared" si="88"/>
        <v>168.08333333333337</v>
      </c>
      <c r="AV256" s="684">
        <f t="shared" si="89"/>
        <v>2017.0000000000002</v>
      </c>
    </row>
    <row r="257" spans="1:48" ht="15.75" x14ac:dyDescent="0.25">
      <c r="A257" s="504">
        <v>256</v>
      </c>
      <c r="B257" s="505" t="s">
        <v>574</v>
      </c>
      <c r="C257" s="507" t="s">
        <v>321</v>
      </c>
      <c r="D257" s="507">
        <v>50</v>
      </c>
      <c r="E257" s="508">
        <v>25.376000000000001</v>
      </c>
      <c r="F257" s="509">
        <v>50</v>
      </c>
      <c r="G257" s="508">
        <f t="shared" si="110"/>
        <v>4.166666666666667</v>
      </c>
      <c r="H257" s="508">
        <f t="shared" si="111"/>
        <v>105.73333333333335</v>
      </c>
      <c r="I257" s="508">
        <f t="shared" si="112"/>
        <v>1268.8</v>
      </c>
      <c r="J257"/>
      <c r="K257" s="510">
        <f t="shared" si="90"/>
        <v>27.09</v>
      </c>
      <c r="L257" s="509">
        <v>50</v>
      </c>
      <c r="M257" s="508">
        <f t="shared" si="91"/>
        <v>4.166666666666667</v>
      </c>
      <c r="N257" s="508">
        <f t="shared" si="92"/>
        <v>112.87500000000001</v>
      </c>
      <c r="O257" s="508">
        <f t="shared" si="93"/>
        <v>1354.5</v>
      </c>
      <c r="P257"/>
      <c r="Q257" s="503">
        <f t="shared" si="94"/>
        <v>30.38</v>
      </c>
      <c r="R257" s="509">
        <v>50</v>
      </c>
      <c r="S257" s="508">
        <f t="shared" si="95"/>
        <v>4.166666666666667</v>
      </c>
      <c r="T257" s="508">
        <f t="shared" si="96"/>
        <v>126.58333333333334</v>
      </c>
      <c r="U257" s="508">
        <f t="shared" si="97"/>
        <v>1519</v>
      </c>
      <c r="V257" s="1362"/>
      <c r="W257" s="690">
        <v>30.38</v>
      </c>
      <c r="X257" s="690">
        <f t="shared" si="98"/>
        <v>31.65</v>
      </c>
      <c r="Y257" s="509">
        <v>50</v>
      </c>
      <c r="Z257" s="508">
        <f t="shared" si="99"/>
        <v>4.166666666666667</v>
      </c>
      <c r="AA257" s="508">
        <f t="shared" si="84"/>
        <v>131.875</v>
      </c>
      <c r="AB257" s="508">
        <f t="shared" si="85"/>
        <v>1582.5</v>
      </c>
      <c r="AC257"/>
      <c r="AD257" s="684">
        <v>30.38</v>
      </c>
      <c r="AE257" s="509">
        <v>50</v>
      </c>
      <c r="AF257" s="686">
        <f t="shared" si="105"/>
        <v>62</v>
      </c>
      <c r="AG257" s="508">
        <f t="shared" si="100"/>
        <v>4.166666666666667</v>
      </c>
      <c r="AH257" s="503">
        <f t="shared" si="101"/>
        <v>5.166666666666667</v>
      </c>
      <c r="AI257" s="503">
        <f t="shared" si="102"/>
        <v>156.96333333333334</v>
      </c>
      <c r="AJ257" s="503">
        <f t="shared" si="103"/>
        <v>1883.56</v>
      </c>
      <c r="AK257"/>
      <c r="AL257" s="690">
        <f t="shared" si="106"/>
        <v>31.65</v>
      </c>
      <c r="AM257" s="688">
        <v>62</v>
      </c>
      <c r="AN257" s="684">
        <v>5.166666666666667</v>
      </c>
      <c r="AO257" s="684">
        <f t="shared" si="86"/>
        <v>163.52500000000001</v>
      </c>
      <c r="AP257" s="684">
        <f t="shared" si="87"/>
        <v>1962.3</v>
      </c>
      <c r="AR257" s="725">
        <f t="shared" si="104"/>
        <v>32.82</v>
      </c>
      <c r="AS257" s="688">
        <v>62</v>
      </c>
      <c r="AT257" s="684">
        <v>5.166666666666667</v>
      </c>
      <c r="AU257" s="684">
        <f t="shared" si="88"/>
        <v>169.57000000000002</v>
      </c>
      <c r="AV257" s="684">
        <f t="shared" si="89"/>
        <v>2034.84</v>
      </c>
    </row>
    <row r="258" spans="1:48" ht="15.75" x14ac:dyDescent="0.25">
      <c r="A258" s="504">
        <v>257</v>
      </c>
      <c r="B258" s="505" t="s">
        <v>575</v>
      </c>
      <c r="C258" s="507" t="s">
        <v>321</v>
      </c>
      <c r="D258" s="507">
        <v>6</v>
      </c>
      <c r="E258" s="508">
        <v>42.104999999999997</v>
      </c>
      <c r="F258" s="509">
        <v>6</v>
      </c>
      <c r="G258" s="508">
        <f t="shared" si="110"/>
        <v>0.5</v>
      </c>
      <c r="H258" s="508">
        <f t="shared" si="111"/>
        <v>21.052499999999998</v>
      </c>
      <c r="I258" s="508">
        <f t="shared" si="112"/>
        <v>252.63</v>
      </c>
      <c r="J258"/>
      <c r="K258" s="510">
        <f t="shared" si="90"/>
        <v>44.95</v>
      </c>
      <c r="L258" s="509">
        <v>6</v>
      </c>
      <c r="M258" s="508">
        <f t="shared" si="91"/>
        <v>0.5</v>
      </c>
      <c r="N258" s="508">
        <f t="shared" si="92"/>
        <v>22.475000000000001</v>
      </c>
      <c r="O258" s="508">
        <f t="shared" si="93"/>
        <v>269.70000000000005</v>
      </c>
      <c r="P258"/>
      <c r="Q258" s="503">
        <f t="shared" si="94"/>
        <v>50.4</v>
      </c>
      <c r="R258" s="509">
        <v>6</v>
      </c>
      <c r="S258" s="508">
        <f t="shared" si="95"/>
        <v>0.5</v>
      </c>
      <c r="T258" s="508">
        <f t="shared" si="96"/>
        <v>25.2</v>
      </c>
      <c r="U258" s="508">
        <f t="shared" si="97"/>
        <v>302.39999999999998</v>
      </c>
      <c r="V258" s="1362"/>
      <c r="W258" s="690">
        <v>50.4</v>
      </c>
      <c r="X258" s="690">
        <f t="shared" si="98"/>
        <v>52.51</v>
      </c>
      <c r="Y258" s="509">
        <v>6</v>
      </c>
      <c r="Z258" s="508">
        <f t="shared" si="99"/>
        <v>0.5</v>
      </c>
      <c r="AA258" s="508">
        <f t="shared" ref="AA258:AA321" si="113">SUM(X258*Z258)</f>
        <v>26.254999999999999</v>
      </c>
      <c r="AB258" s="508">
        <f t="shared" ref="AB258:AB321" si="114">SUM(X258*Y258)</f>
        <v>315.06</v>
      </c>
      <c r="AC258"/>
      <c r="AD258" s="684">
        <v>50.4</v>
      </c>
      <c r="AE258" s="509">
        <v>6</v>
      </c>
      <c r="AF258" s="686">
        <f t="shared" si="105"/>
        <v>7</v>
      </c>
      <c r="AG258" s="508">
        <f t="shared" si="100"/>
        <v>0.5</v>
      </c>
      <c r="AH258" s="503">
        <f t="shared" si="101"/>
        <v>0.58333333333333337</v>
      </c>
      <c r="AI258" s="503">
        <f t="shared" si="102"/>
        <v>29.400000000000002</v>
      </c>
      <c r="AJ258" s="503">
        <f t="shared" si="103"/>
        <v>352.8</v>
      </c>
      <c r="AK258"/>
      <c r="AL258" s="690">
        <f t="shared" si="106"/>
        <v>52.51</v>
      </c>
      <c r="AM258" s="688">
        <v>7</v>
      </c>
      <c r="AN258" s="684">
        <v>0.58333333333333337</v>
      </c>
      <c r="AO258" s="684">
        <f t="shared" ref="AO258:AO321" si="115">AN258*AL258</f>
        <v>30.630833333333335</v>
      </c>
      <c r="AP258" s="684">
        <f t="shared" ref="AP258:AP321" si="116">AM258*AL258</f>
        <v>367.57</v>
      </c>
      <c r="AR258" s="725">
        <f t="shared" si="104"/>
        <v>54.45</v>
      </c>
      <c r="AS258" s="688">
        <v>7</v>
      </c>
      <c r="AT258" s="684">
        <v>0.58333333333333337</v>
      </c>
      <c r="AU258" s="684">
        <f t="shared" ref="AU258:AU321" si="117">AT258*AR258</f>
        <v>31.762500000000003</v>
      </c>
      <c r="AV258" s="684">
        <f t="shared" ref="AV258:AV321" si="118">AS258*AR258</f>
        <v>381.15000000000003</v>
      </c>
    </row>
    <row r="259" spans="1:48" ht="15.75" x14ac:dyDescent="0.25">
      <c r="A259" s="504">
        <v>258</v>
      </c>
      <c r="B259" s="505" t="s">
        <v>576</v>
      </c>
      <c r="C259" s="507" t="s">
        <v>321</v>
      </c>
      <c r="D259" s="507">
        <v>30</v>
      </c>
      <c r="E259" s="508">
        <v>11.88</v>
      </c>
      <c r="F259" s="509">
        <v>30</v>
      </c>
      <c r="G259" s="508">
        <f t="shared" si="110"/>
        <v>2.5</v>
      </c>
      <c r="H259" s="508">
        <f t="shared" si="111"/>
        <v>29.700000000000003</v>
      </c>
      <c r="I259" s="508">
        <f t="shared" si="112"/>
        <v>356.40000000000003</v>
      </c>
      <c r="J259"/>
      <c r="K259" s="510">
        <f t="shared" ref="K259:K322" si="119">ROUND((E259*1.0676),2)</f>
        <v>12.68</v>
      </c>
      <c r="L259" s="509">
        <v>30</v>
      </c>
      <c r="M259" s="508">
        <f t="shared" ref="M259:M322" si="120">SUM(L259/12)</f>
        <v>2.5</v>
      </c>
      <c r="N259" s="508">
        <f t="shared" ref="N259:N322" si="121">SUM(K259*M259)</f>
        <v>31.7</v>
      </c>
      <c r="O259" s="508">
        <f t="shared" ref="O259:O322" si="122">SUM(K259*L259)</f>
        <v>380.4</v>
      </c>
      <c r="P259"/>
      <c r="Q259" s="503">
        <f t="shared" ref="Q259:Q322" si="123">ROUND((K259*1.1213),2)</f>
        <v>14.22</v>
      </c>
      <c r="R259" s="509">
        <v>30</v>
      </c>
      <c r="S259" s="508">
        <f t="shared" ref="S259:S322" si="124">SUM(R259/12)</f>
        <v>2.5</v>
      </c>
      <c r="T259" s="508">
        <f t="shared" ref="T259:T322" si="125">SUM(Q259*S259)</f>
        <v>35.550000000000004</v>
      </c>
      <c r="U259" s="508">
        <f t="shared" ref="U259:U322" si="126">SUM(Q259*R259)</f>
        <v>426.6</v>
      </c>
      <c r="V259" s="1362"/>
      <c r="W259" s="690">
        <v>14.22</v>
      </c>
      <c r="X259" s="690">
        <f t="shared" ref="X259:X322" si="127">ROUND((W259*1.0418),2)</f>
        <v>14.81</v>
      </c>
      <c r="Y259" s="509">
        <v>30</v>
      </c>
      <c r="Z259" s="508">
        <f t="shared" ref="Z259:Z322" si="128">SUM(Y259/12)</f>
        <v>2.5</v>
      </c>
      <c r="AA259" s="508">
        <f t="shared" si="113"/>
        <v>37.024999999999999</v>
      </c>
      <c r="AB259" s="508">
        <f t="shared" si="114"/>
        <v>444.3</v>
      </c>
      <c r="AC259"/>
      <c r="AD259" s="684">
        <v>14.22</v>
      </c>
      <c r="AE259" s="509">
        <v>30</v>
      </c>
      <c r="AF259" s="686">
        <f t="shared" si="105"/>
        <v>37</v>
      </c>
      <c r="AG259" s="508">
        <f t="shared" ref="AG259:AG322" si="129">SUM(AE259/12)</f>
        <v>2.5</v>
      </c>
      <c r="AH259" s="503">
        <f t="shared" ref="AH259:AH322" si="130">AF259/12</f>
        <v>3.0833333333333335</v>
      </c>
      <c r="AI259" s="503">
        <f t="shared" ref="AI259:AI322" si="131">AH259*AD259</f>
        <v>43.845000000000006</v>
      </c>
      <c r="AJ259" s="503">
        <f t="shared" ref="AJ259:AJ322" si="132">AF259*AD259</f>
        <v>526.14</v>
      </c>
      <c r="AK259"/>
      <c r="AL259" s="690">
        <f t="shared" si="106"/>
        <v>14.81</v>
      </c>
      <c r="AM259" s="688">
        <v>37</v>
      </c>
      <c r="AN259" s="684">
        <v>3.0833333333333335</v>
      </c>
      <c r="AO259" s="684">
        <f t="shared" si="115"/>
        <v>45.664166666666674</v>
      </c>
      <c r="AP259" s="684">
        <f t="shared" si="116"/>
        <v>547.97</v>
      </c>
      <c r="AR259" s="725">
        <f t="shared" ref="AR259:AR322" si="133">ROUND((AL259*1.0369),2)</f>
        <v>15.36</v>
      </c>
      <c r="AS259" s="688">
        <v>37</v>
      </c>
      <c r="AT259" s="684">
        <v>3.0833333333333335</v>
      </c>
      <c r="AU259" s="684">
        <f t="shared" si="117"/>
        <v>47.36</v>
      </c>
      <c r="AV259" s="684">
        <f t="shared" si="118"/>
        <v>568.31999999999994</v>
      </c>
    </row>
    <row r="260" spans="1:48" ht="15.75" x14ac:dyDescent="0.25">
      <c r="A260" s="504">
        <v>259</v>
      </c>
      <c r="B260" s="505" t="s">
        <v>577</v>
      </c>
      <c r="C260" s="507" t="s">
        <v>321</v>
      </c>
      <c r="D260" s="507">
        <v>1</v>
      </c>
      <c r="E260" s="508">
        <v>2.552</v>
      </c>
      <c r="F260" s="509">
        <v>1</v>
      </c>
      <c r="G260" s="508">
        <f t="shared" si="110"/>
        <v>8.3333333333333329E-2</v>
      </c>
      <c r="H260" s="508">
        <f t="shared" si="111"/>
        <v>0.21266666666666667</v>
      </c>
      <c r="I260" s="508">
        <f t="shared" si="112"/>
        <v>2.552</v>
      </c>
      <c r="J260"/>
      <c r="K260" s="510">
        <f t="shared" si="119"/>
        <v>2.72</v>
      </c>
      <c r="L260" s="509">
        <v>1</v>
      </c>
      <c r="M260" s="508">
        <f t="shared" si="120"/>
        <v>8.3333333333333329E-2</v>
      </c>
      <c r="N260" s="508">
        <f t="shared" si="121"/>
        <v>0.22666666666666668</v>
      </c>
      <c r="O260" s="508">
        <f t="shared" si="122"/>
        <v>2.72</v>
      </c>
      <c r="P260"/>
      <c r="Q260" s="503">
        <f t="shared" si="123"/>
        <v>3.05</v>
      </c>
      <c r="R260" s="509">
        <v>1</v>
      </c>
      <c r="S260" s="508">
        <f t="shared" si="124"/>
        <v>8.3333333333333329E-2</v>
      </c>
      <c r="T260" s="508">
        <f t="shared" si="125"/>
        <v>0.25416666666666665</v>
      </c>
      <c r="U260" s="508">
        <f t="shared" si="126"/>
        <v>3.05</v>
      </c>
      <c r="V260" s="1362"/>
      <c r="W260" s="690">
        <v>3.05</v>
      </c>
      <c r="X260" s="690">
        <f t="shared" si="127"/>
        <v>3.18</v>
      </c>
      <c r="Y260" s="509">
        <v>1</v>
      </c>
      <c r="Z260" s="508">
        <f t="shared" si="128"/>
        <v>8.3333333333333329E-2</v>
      </c>
      <c r="AA260" s="508">
        <f t="shared" si="113"/>
        <v>0.26500000000000001</v>
      </c>
      <c r="AB260" s="508">
        <f t="shared" si="114"/>
        <v>3.18</v>
      </c>
      <c r="AC260"/>
      <c r="AD260" s="684">
        <v>3.05</v>
      </c>
      <c r="AE260" s="509">
        <v>1</v>
      </c>
      <c r="AF260" s="686">
        <f t="shared" ref="AF260:AF323" si="134">ROUNDDOWN((AE260*1.25),0)</f>
        <v>1</v>
      </c>
      <c r="AG260" s="508">
        <f t="shared" si="129"/>
        <v>8.3333333333333329E-2</v>
      </c>
      <c r="AH260" s="503">
        <f t="shared" si="130"/>
        <v>8.3333333333333329E-2</v>
      </c>
      <c r="AI260" s="503">
        <f t="shared" si="131"/>
        <v>0.25416666666666665</v>
      </c>
      <c r="AJ260" s="503">
        <f t="shared" si="132"/>
        <v>3.05</v>
      </c>
      <c r="AK260"/>
      <c r="AL260" s="690">
        <f t="shared" ref="AL260:AL323" si="135">ROUND((AD260*1.0418),2)</f>
        <v>3.18</v>
      </c>
      <c r="AM260" s="688">
        <v>1</v>
      </c>
      <c r="AN260" s="684">
        <v>8.3333333333333329E-2</v>
      </c>
      <c r="AO260" s="684">
        <f t="shared" si="115"/>
        <v>0.26500000000000001</v>
      </c>
      <c r="AP260" s="684">
        <f t="shared" si="116"/>
        <v>3.18</v>
      </c>
      <c r="AR260" s="725">
        <f t="shared" si="133"/>
        <v>3.3</v>
      </c>
      <c r="AS260" s="688">
        <v>1</v>
      </c>
      <c r="AT260" s="684">
        <v>8.3333333333333329E-2</v>
      </c>
      <c r="AU260" s="684">
        <f t="shared" si="117"/>
        <v>0.27499999999999997</v>
      </c>
      <c r="AV260" s="684">
        <f t="shared" si="118"/>
        <v>3.3</v>
      </c>
    </row>
    <row r="261" spans="1:48" ht="15.75" x14ac:dyDescent="0.25">
      <c r="A261" s="504">
        <v>260</v>
      </c>
      <c r="B261" s="505" t="s">
        <v>578</v>
      </c>
      <c r="C261" s="507" t="s">
        <v>321</v>
      </c>
      <c r="D261" s="507">
        <v>30</v>
      </c>
      <c r="E261" s="508">
        <v>0.65600000000000003</v>
      </c>
      <c r="F261" s="509">
        <v>30</v>
      </c>
      <c r="G261" s="508">
        <f t="shared" si="110"/>
        <v>2.5</v>
      </c>
      <c r="H261" s="508">
        <f t="shared" si="111"/>
        <v>1.6400000000000001</v>
      </c>
      <c r="I261" s="508">
        <f t="shared" si="112"/>
        <v>19.68</v>
      </c>
      <c r="J261"/>
      <c r="K261" s="510">
        <f t="shared" si="119"/>
        <v>0.7</v>
      </c>
      <c r="L261" s="509">
        <v>30</v>
      </c>
      <c r="M261" s="508">
        <f t="shared" si="120"/>
        <v>2.5</v>
      </c>
      <c r="N261" s="508">
        <f t="shared" si="121"/>
        <v>1.75</v>
      </c>
      <c r="O261" s="508">
        <f t="shared" si="122"/>
        <v>21</v>
      </c>
      <c r="P261"/>
      <c r="Q261" s="503">
        <f t="shared" si="123"/>
        <v>0.78</v>
      </c>
      <c r="R261" s="509">
        <v>30</v>
      </c>
      <c r="S261" s="508">
        <f t="shared" si="124"/>
        <v>2.5</v>
      </c>
      <c r="T261" s="508">
        <f t="shared" si="125"/>
        <v>1.9500000000000002</v>
      </c>
      <c r="U261" s="508">
        <f t="shared" si="126"/>
        <v>23.400000000000002</v>
      </c>
      <c r="V261" s="1362"/>
      <c r="W261" s="690">
        <v>0.78</v>
      </c>
      <c r="X261" s="690">
        <f t="shared" si="127"/>
        <v>0.81</v>
      </c>
      <c r="Y261" s="509">
        <v>30</v>
      </c>
      <c r="Z261" s="508">
        <f t="shared" si="128"/>
        <v>2.5</v>
      </c>
      <c r="AA261" s="508">
        <f t="shared" si="113"/>
        <v>2.0250000000000004</v>
      </c>
      <c r="AB261" s="508">
        <f t="shared" si="114"/>
        <v>24.3</v>
      </c>
      <c r="AC261"/>
      <c r="AD261" s="684">
        <v>0.78</v>
      </c>
      <c r="AE261" s="509">
        <v>30</v>
      </c>
      <c r="AF261" s="686">
        <f t="shared" si="134"/>
        <v>37</v>
      </c>
      <c r="AG261" s="508">
        <f t="shared" si="129"/>
        <v>2.5</v>
      </c>
      <c r="AH261" s="503">
        <f t="shared" si="130"/>
        <v>3.0833333333333335</v>
      </c>
      <c r="AI261" s="503">
        <f t="shared" si="131"/>
        <v>2.4050000000000002</v>
      </c>
      <c r="AJ261" s="503">
        <f t="shared" si="132"/>
        <v>28.86</v>
      </c>
      <c r="AK261"/>
      <c r="AL261" s="690">
        <f t="shared" si="135"/>
        <v>0.81</v>
      </c>
      <c r="AM261" s="688">
        <v>37</v>
      </c>
      <c r="AN261" s="684">
        <v>3.0833333333333335</v>
      </c>
      <c r="AO261" s="684">
        <f t="shared" si="115"/>
        <v>2.4975000000000005</v>
      </c>
      <c r="AP261" s="684">
        <f t="shared" si="116"/>
        <v>29.970000000000002</v>
      </c>
      <c r="AR261" s="725">
        <f t="shared" si="133"/>
        <v>0.84</v>
      </c>
      <c r="AS261" s="688">
        <v>37</v>
      </c>
      <c r="AT261" s="684">
        <v>3.0833333333333335</v>
      </c>
      <c r="AU261" s="684">
        <f t="shared" si="117"/>
        <v>2.59</v>
      </c>
      <c r="AV261" s="684">
        <f t="shared" si="118"/>
        <v>31.08</v>
      </c>
    </row>
    <row r="262" spans="1:48" ht="15.75" x14ac:dyDescent="0.25">
      <c r="A262" s="504">
        <v>261</v>
      </c>
      <c r="B262" s="505" t="s">
        <v>579</v>
      </c>
      <c r="C262" s="507" t="s">
        <v>321</v>
      </c>
      <c r="D262" s="507">
        <v>30</v>
      </c>
      <c r="E262" s="508">
        <v>1.3840000000000001</v>
      </c>
      <c r="F262" s="509">
        <v>30</v>
      </c>
      <c r="G262" s="508">
        <f t="shared" si="110"/>
        <v>2.5</v>
      </c>
      <c r="H262" s="508">
        <f t="shared" si="111"/>
        <v>3.4600000000000004</v>
      </c>
      <c r="I262" s="508">
        <f t="shared" si="112"/>
        <v>41.52</v>
      </c>
      <c r="J262"/>
      <c r="K262" s="510">
        <f t="shared" si="119"/>
        <v>1.48</v>
      </c>
      <c r="L262" s="509">
        <v>30</v>
      </c>
      <c r="M262" s="508">
        <f t="shared" si="120"/>
        <v>2.5</v>
      </c>
      <c r="N262" s="508">
        <f t="shared" si="121"/>
        <v>3.7</v>
      </c>
      <c r="O262" s="508">
        <f t="shared" si="122"/>
        <v>44.4</v>
      </c>
      <c r="P262"/>
      <c r="Q262" s="503">
        <f t="shared" si="123"/>
        <v>1.66</v>
      </c>
      <c r="R262" s="509">
        <v>30</v>
      </c>
      <c r="S262" s="508">
        <f t="shared" si="124"/>
        <v>2.5</v>
      </c>
      <c r="T262" s="508">
        <f t="shared" si="125"/>
        <v>4.1499999999999995</v>
      </c>
      <c r="U262" s="508">
        <f t="shared" si="126"/>
        <v>49.8</v>
      </c>
      <c r="V262" s="1362"/>
      <c r="W262" s="690">
        <v>1.66</v>
      </c>
      <c r="X262" s="690">
        <f t="shared" si="127"/>
        <v>1.73</v>
      </c>
      <c r="Y262" s="509">
        <v>30</v>
      </c>
      <c r="Z262" s="508">
        <f t="shared" si="128"/>
        <v>2.5</v>
      </c>
      <c r="AA262" s="508">
        <f t="shared" si="113"/>
        <v>4.3250000000000002</v>
      </c>
      <c r="AB262" s="508">
        <f t="shared" si="114"/>
        <v>51.9</v>
      </c>
      <c r="AC262"/>
      <c r="AD262" s="684">
        <v>1.66</v>
      </c>
      <c r="AE262" s="509">
        <v>30</v>
      </c>
      <c r="AF262" s="686">
        <f t="shared" si="134"/>
        <v>37</v>
      </c>
      <c r="AG262" s="508">
        <f t="shared" si="129"/>
        <v>2.5</v>
      </c>
      <c r="AH262" s="503">
        <f t="shared" si="130"/>
        <v>3.0833333333333335</v>
      </c>
      <c r="AI262" s="503">
        <f t="shared" si="131"/>
        <v>5.1183333333333332</v>
      </c>
      <c r="AJ262" s="503">
        <f t="shared" si="132"/>
        <v>61.419999999999995</v>
      </c>
      <c r="AK262"/>
      <c r="AL262" s="690">
        <f t="shared" si="135"/>
        <v>1.73</v>
      </c>
      <c r="AM262" s="688">
        <v>37</v>
      </c>
      <c r="AN262" s="684">
        <v>3.0833333333333335</v>
      </c>
      <c r="AO262" s="684">
        <f t="shared" si="115"/>
        <v>5.3341666666666665</v>
      </c>
      <c r="AP262" s="684">
        <f t="shared" si="116"/>
        <v>64.010000000000005</v>
      </c>
      <c r="AR262" s="725">
        <f t="shared" si="133"/>
        <v>1.79</v>
      </c>
      <c r="AS262" s="688">
        <v>37</v>
      </c>
      <c r="AT262" s="684">
        <v>3.0833333333333335</v>
      </c>
      <c r="AU262" s="684">
        <f t="shared" si="117"/>
        <v>5.519166666666667</v>
      </c>
      <c r="AV262" s="684">
        <f t="shared" si="118"/>
        <v>66.23</v>
      </c>
    </row>
    <row r="263" spans="1:48" ht="15.75" x14ac:dyDescent="0.25">
      <c r="A263" s="504">
        <v>262</v>
      </c>
      <c r="B263" s="505" t="s">
        <v>580</v>
      </c>
      <c r="C263" s="507" t="s">
        <v>321</v>
      </c>
      <c r="D263" s="507">
        <v>30</v>
      </c>
      <c r="E263" s="508">
        <v>1.2160000000000002</v>
      </c>
      <c r="F263" s="509">
        <v>30</v>
      </c>
      <c r="G263" s="508">
        <f t="shared" si="110"/>
        <v>2.5</v>
      </c>
      <c r="H263" s="508">
        <f t="shared" si="111"/>
        <v>3.0400000000000005</v>
      </c>
      <c r="I263" s="508">
        <f t="shared" si="112"/>
        <v>36.480000000000004</v>
      </c>
      <c r="J263"/>
      <c r="K263" s="510">
        <f t="shared" si="119"/>
        <v>1.3</v>
      </c>
      <c r="L263" s="509">
        <v>30</v>
      </c>
      <c r="M263" s="508">
        <f t="shared" si="120"/>
        <v>2.5</v>
      </c>
      <c r="N263" s="508">
        <f t="shared" si="121"/>
        <v>3.25</v>
      </c>
      <c r="O263" s="508">
        <f t="shared" si="122"/>
        <v>39</v>
      </c>
      <c r="P263"/>
      <c r="Q263" s="503">
        <f t="shared" si="123"/>
        <v>1.46</v>
      </c>
      <c r="R263" s="509">
        <v>30</v>
      </c>
      <c r="S263" s="508">
        <f t="shared" si="124"/>
        <v>2.5</v>
      </c>
      <c r="T263" s="508">
        <f t="shared" si="125"/>
        <v>3.65</v>
      </c>
      <c r="U263" s="508">
        <f t="shared" si="126"/>
        <v>43.8</v>
      </c>
      <c r="V263" s="1362"/>
      <c r="W263" s="690">
        <v>1.46</v>
      </c>
      <c r="X263" s="690">
        <f t="shared" si="127"/>
        <v>1.52</v>
      </c>
      <c r="Y263" s="509">
        <v>30</v>
      </c>
      <c r="Z263" s="508">
        <f t="shared" si="128"/>
        <v>2.5</v>
      </c>
      <c r="AA263" s="508">
        <f t="shared" si="113"/>
        <v>3.8</v>
      </c>
      <c r="AB263" s="508">
        <f t="shared" si="114"/>
        <v>45.6</v>
      </c>
      <c r="AC263"/>
      <c r="AD263" s="684">
        <v>1.46</v>
      </c>
      <c r="AE263" s="509">
        <v>30</v>
      </c>
      <c r="AF263" s="686">
        <f t="shared" si="134"/>
        <v>37</v>
      </c>
      <c r="AG263" s="508">
        <f t="shared" si="129"/>
        <v>2.5</v>
      </c>
      <c r="AH263" s="503">
        <f t="shared" si="130"/>
        <v>3.0833333333333335</v>
      </c>
      <c r="AI263" s="503">
        <f t="shared" si="131"/>
        <v>4.5016666666666669</v>
      </c>
      <c r="AJ263" s="503">
        <f t="shared" si="132"/>
        <v>54.019999999999996</v>
      </c>
      <c r="AK263"/>
      <c r="AL263" s="690">
        <f t="shared" si="135"/>
        <v>1.52</v>
      </c>
      <c r="AM263" s="688">
        <v>37</v>
      </c>
      <c r="AN263" s="684">
        <v>3.0833333333333335</v>
      </c>
      <c r="AO263" s="684">
        <f t="shared" si="115"/>
        <v>4.6866666666666665</v>
      </c>
      <c r="AP263" s="684">
        <f t="shared" si="116"/>
        <v>56.24</v>
      </c>
      <c r="AR263" s="725">
        <f t="shared" si="133"/>
        <v>1.58</v>
      </c>
      <c r="AS263" s="688">
        <v>37</v>
      </c>
      <c r="AT263" s="684">
        <v>3.0833333333333335</v>
      </c>
      <c r="AU263" s="684">
        <f t="shared" si="117"/>
        <v>4.871666666666667</v>
      </c>
      <c r="AV263" s="684">
        <f t="shared" si="118"/>
        <v>58.46</v>
      </c>
    </row>
    <row r="264" spans="1:48" ht="15.75" x14ac:dyDescent="0.25">
      <c r="A264" s="504">
        <v>263</v>
      </c>
      <c r="B264" s="505" t="s">
        <v>581</v>
      </c>
      <c r="C264" s="507" t="s">
        <v>321</v>
      </c>
      <c r="D264" s="507">
        <v>30</v>
      </c>
      <c r="E264" s="508">
        <v>1.768</v>
      </c>
      <c r="F264" s="509">
        <v>30</v>
      </c>
      <c r="G264" s="508">
        <f t="shared" si="110"/>
        <v>2.5</v>
      </c>
      <c r="H264" s="508">
        <f t="shared" si="111"/>
        <v>4.42</v>
      </c>
      <c r="I264" s="508">
        <f t="shared" si="112"/>
        <v>53.04</v>
      </c>
      <c r="J264"/>
      <c r="K264" s="510">
        <f t="shared" si="119"/>
        <v>1.89</v>
      </c>
      <c r="L264" s="509">
        <v>30</v>
      </c>
      <c r="M264" s="508">
        <f t="shared" si="120"/>
        <v>2.5</v>
      </c>
      <c r="N264" s="508">
        <f t="shared" si="121"/>
        <v>4.7249999999999996</v>
      </c>
      <c r="O264" s="508">
        <f t="shared" si="122"/>
        <v>56.699999999999996</v>
      </c>
      <c r="P264"/>
      <c r="Q264" s="503">
        <f t="shared" si="123"/>
        <v>2.12</v>
      </c>
      <c r="R264" s="509">
        <v>30</v>
      </c>
      <c r="S264" s="508">
        <f t="shared" si="124"/>
        <v>2.5</v>
      </c>
      <c r="T264" s="508">
        <f t="shared" si="125"/>
        <v>5.3000000000000007</v>
      </c>
      <c r="U264" s="508">
        <f t="shared" si="126"/>
        <v>63.6</v>
      </c>
      <c r="V264" s="1362"/>
      <c r="W264" s="690">
        <v>2.12</v>
      </c>
      <c r="X264" s="690">
        <f t="shared" si="127"/>
        <v>2.21</v>
      </c>
      <c r="Y264" s="509">
        <v>30</v>
      </c>
      <c r="Z264" s="508">
        <f t="shared" si="128"/>
        <v>2.5</v>
      </c>
      <c r="AA264" s="508">
        <f t="shared" si="113"/>
        <v>5.5250000000000004</v>
      </c>
      <c r="AB264" s="508">
        <f t="shared" si="114"/>
        <v>66.3</v>
      </c>
      <c r="AC264"/>
      <c r="AD264" s="684">
        <v>2.12</v>
      </c>
      <c r="AE264" s="509">
        <v>30</v>
      </c>
      <c r="AF264" s="686">
        <f t="shared" si="134"/>
        <v>37</v>
      </c>
      <c r="AG264" s="508">
        <f t="shared" si="129"/>
        <v>2.5</v>
      </c>
      <c r="AH264" s="503">
        <f t="shared" si="130"/>
        <v>3.0833333333333335</v>
      </c>
      <c r="AI264" s="503">
        <f t="shared" si="131"/>
        <v>6.5366666666666671</v>
      </c>
      <c r="AJ264" s="503">
        <f t="shared" si="132"/>
        <v>78.44</v>
      </c>
      <c r="AK264"/>
      <c r="AL264" s="690">
        <f t="shared" si="135"/>
        <v>2.21</v>
      </c>
      <c r="AM264" s="688">
        <v>37</v>
      </c>
      <c r="AN264" s="684">
        <v>3.0833333333333335</v>
      </c>
      <c r="AO264" s="684">
        <f t="shared" si="115"/>
        <v>6.8141666666666669</v>
      </c>
      <c r="AP264" s="684">
        <f t="shared" si="116"/>
        <v>81.77</v>
      </c>
      <c r="AR264" s="725">
        <f t="shared" si="133"/>
        <v>2.29</v>
      </c>
      <c r="AS264" s="688">
        <v>37</v>
      </c>
      <c r="AT264" s="684">
        <v>3.0833333333333335</v>
      </c>
      <c r="AU264" s="684">
        <f t="shared" si="117"/>
        <v>7.060833333333334</v>
      </c>
      <c r="AV264" s="684">
        <f t="shared" si="118"/>
        <v>84.73</v>
      </c>
    </row>
    <row r="265" spans="1:48" ht="15.75" x14ac:dyDescent="0.25">
      <c r="A265" s="504">
        <v>264</v>
      </c>
      <c r="B265" s="505" t="s">
        <v>582</v>
      </c>
      <c r="C265" s="507" t="s">
        <v>321</v>
      </c>
      <c r="D265" s="507">
        <v>10</v>
      </c>
      <c r="E265" s="508">
        <v>0.36999999999999994</v>
      </c>
      <c r="F265" s="509">
        <v>10</v>
      </c>
      <c r="G265" s="508">
        <f t="shared" si="110"/>
        <v>0.83333333333333337</v>
      </c>
      <c r="H265" s="508">
        <f t="shared" si="111"/>
        <v>0.30833333333333329</v>
      </c>
      <c r="I265" s="508">
        <f t="shared" si="112"/>
        <v>3.6999999999999993</v>
      </c>
      <c r="J265"/>
      <c r="K265" s="510">
        <f t="shared" si="119"/>
        <v>0.4</v>
      </c>
      <c r="L265" s="509">
        <v>10</v>
      </c>
      <c r="M265" s="508">
        <f t="shared" si="120"/>
        <v>0.83333333333333337</v>
      </c>
      <c r="N265" s="508">
        <f t="shared" si="121"/>
        <v>0.33333333333333337</v>
      </c>
      <c r="O265" s="508">
        <f t="shared" si="122"/>
        <v>4</v>
      </c>
      <c r="P265"/>
      <c r="Q265" s="503">
        <f t="shared" si="123"/>
        <v>0.45</v>
      </c>
      <c r="R265" s="509">
        <v>10</v>
      </c>
      <c r="S265" s="508">
        <f t="shared" si="124"/>
        <v>0.83333333333333337</v>
      </c>
      <c r="T265" s="508">
        <f t="shared" si="125"/>
        <v>0.375</v>
      </c>
      <c r="U265" s="508">
        <f t="shared" si="126"/>
        <v>4.5</v>
      </c>
      <c r="V265" s="1362"/>
      <c r="W265" s="690">
        <v>0.45</v>
      </c>
      <c r="X265" s="690">
        <f t="shared" si="127"/>
        <v>0.47</v>
      </c>
      <c r="Y265" s="509">
        <v>10</v>
      </c>
      <c r="Z265" s="508">
        <f t="shared" si="128"/>
        <v>0.83333333333333337</v>
      </c>
      <c r="AA265" s="508">
        <f t="shared" si="113"/>
        <v>0.39166666666666666</v>
      </c>
      <c r="AB265" s="508">
        <f t="shared" si="114"/>
        <v>4.6999999999999993</v>
      </c>
      <c r="AC265"/>
      <c r="AD265" s="684">
        <v>0.45</v>
      </c>
      <c r="AE265" s="509">
        <v>10</v>
      </c>
      <c r="AF265" s="686">
        <f t="shared" si="134"/>
        <v>12</v>
      </c>
      <c r="AG265" s="508">
        <f t="shared" si="129"/>
        <v>0.83333333333333337</v>
      </c>
      <c r="AH265" s="503">
        <f t="shared" si="130"/>
        <v>1</v>
      </c>
      <c r="AI265" s="503">
        <f t="shared" si="131"/>
        <v>0.45</v>
      </c>
      <c r="AJ265" s="503">
        <f t="shared" si="132"/>
        <v>5.4</v>
      </c>
      <c r="AK265"/>
      <c r="AL265" s="690">
        <f t="shared" si="135"/>
        <v>0.47</v>
      </c>
      <c r="AM265" s="688">
        <v>12</v>
      </c>
      <c r="AN265" s="684">
        <v>1</v>
      </c>
      <c r="AO265" s="684">
        <f t="shared" si="115"/>
        <v>0.47</v>
      </c>
      <c r="AP265" s="684">
        <f t="shared" si="116"/>
        <v>5.64</v>
      </c>
      <c r="AR265" s="725">
        <f t="shared" si="133"/>
        <v>0.49</v>
      </c>
      <c r="AS265" s="688">
        <v>12</v>
      </c>
      <c r="AT265" s="684">
        <v>1</v>
      </c>
      <c r="AU265" s="684">
        <f t="shared" si="117"/>
        <v>0.49</v>
      </c>
      <c r="AV265" s="684">
        <f t="shared" si="118"/>
        <v>5.88</v>
      </c>
    </row>
    <row r="266" spans="1:48" ht="15.75" x14ac:dyDescent="0.25">
      <c r="A266" s="504">
        <v>265</v>
      </c>
      <c r="B266" s="505" t="s">
        <v>583</v>
      </c>
      <c r="C266" s="507" t="s">
        <v>321</v>
      </c>
      <c r="D266" s="507">
        <v>5</v>
      </c>
      <c r="E266" s="508">
        <v>0.53999999999999992</v>
      </c>
      <c r="F266" s="509">
        <v>5</v>
      </c>
      <c r="G266" s="508">
        <f t="shared" si="110"/>
        <v>0.41666666666666669</v>
      </c>
      <c r="H266" s="508">
        <f t="shared" si="111"/>
        <v>0.22499999999999998</v>
      </c>
      <c r="I266" s="508">
        <f t="shared" si="112"/>
        <v>2.6999999999999997</v>
      </c>
      <c r="J266"/>
      <c r="K266" s="510">
        <f t="shared" si="119"/>
        <v>0.57999999999999996</v>
      </c>
      <c r="L266" s="509">
        <v>5</v>
      </c>
      <c r="M266" s="508">
        <f t="shared" si="120"/>
        <v>0.41666666666666669</v>
      </c>
      <c r="N266" s="508">
        <f t="shared" si="121"/>
        <v>0.24166666666666667</v>
      </c>
      <c r="O266" s="508">
        <f t="shared" si="122"/>
        <v>2.9</v>
      </c>
      <c r="P266"/>
      <c r="Q266" s="503">
        <f t="shared" si="123"/>
        <v>0.65</v>
      </c>
      <c r="R266" s="509">
        <v>5</v>
      </c>
      <c r="S266" s="508">
        <f t="shared" si="124"/>
        <v>0.41666666666666669</v>
      </c>
      <c r="T266" s="508">
        <f t="shared" si="125"/>
        <v>0.27083333333333337</v>
      </c>
      <c r="U266" s="508">
        <f t="shared" si="126"/>
        <v>3.25</v>
      </c>
      <c r="V266" s="1362"/>
      <c r="W266" s="690">
        <v>0.65</v>
      </c>
      <c r="X266" s="690">
        <f t="shared" si="127"/>
        <v>0.68</v>
      </c>
      <c r="Y266" s="509">
        <v>5</v>
      </c>
      <c r="Z266" s="508">
        <f t="shared" si="128"/>
        <v>0.41666666666666669</v>
      </c>
      <c r="AA266" s="508">
        <f t="shared" si="113"/>
        <v>0.28333333333333338</v>
      </c>
      <c r="AB266" s="508">
        <f t="shared" si="114"/>
        <v>3.4000000000000004</v>
      </c>
      <c r="AC266"/>
      <c r="AD266" s="684">
        <v>0.65</v>
      </c>
      <c r="AE266" s="509">
        <v>5</v>
      </c>
      <c r="AF266" s="686">
        <f t="shared" si="134"/>
        <v>6</v>
      </c>
      <c r="AG266" s="508">
        <f t="shared" si="129"/>
        <v>0.41666666666666669</v>
      </c>
      <c r="AH266" s="503">
        <f t="shared" si="130"/>
        <v>0.5</v>
      </c>
      <c r="AI266" s="503">
        <f t="shared" si="131"/>
        <v>0.32500000000000001</v>
      </c>
      <c r="AJ266" s="503">
        <f t="shared" si="132"/>
        <v>3.9000000000000004</v>
      </c>
      <c r="AK266"/>
      <c r="AL266" s="690">
        <f t="shared" si="135"/>
        <v>0.68</v>
      </c>
      <c r="AM266" s="688">
        <v>6</v>
      </c>
      <c r="AN266" s="684">
        <v>0.5</v>
      </c>
      <c r="AO266" s="684">
        <f t="shared" si="115"/>
        <v>0.34</v>
      </c>
      <c r="AP266" s="684">
        <f t="shared" si="116"/>
        <v>4.08</v>
      </c>
      <c r="AR266" s="725">
        <f t="shared" si="133"/>
        <v>0.71</v>
      </c>
      <c r="AS266" s="688">
        <v>6</v>
      </c>
      <c r="AT266" s="684">
        <v>0.5</v>
      </c>
      <c r="AU266" s="684">
        <f t="shared" si="117"/>
        <v>0.35499999999999998</v>
      </c>
      <c r="AV266" s="684">
        <f t="shared" si="118"/>
        <v>4.26</v>
      </c>
    </row>
    <row r="267" spans="1:48" ht="15.75" x14ac:dyDescent="0.25">
      <c r="A267" s="504">
        <v>266</v>
      </c>
      <c r="B267" s="505" t="s">
        <v>584</v>
      </c>
      <c r="C267" s="507" t="s">
        <v>321</v>
      </c>
      <c r="D267" s="507">
        <v>1</v>
      </c>
      <c r="E267" s="508">
        <v>9.6999999999999975</v>
      </c>
      <c r="F267" s="509">
        <v>1</v>
      </c>
      <c r="G267" s="508">
        <f t="shared" si="110"/>
        <v>8.3333333333333329E-2</v>
      </c>
      <c r="H267" s="508">
        <f t="shared" si="111"/>
        <v>0.80833333333333313</v>
      </c>
      <c r="I267" s="508">
        <f t="shared" si="112"/>
        <v>9.6999999999999975</v>
      </c>
      <c r="J267"/>
      <c r="K267" s="510">
        <f t="shared" si="119"/>
        <v>10.36</v>
      </c>
      <c r="L267" s="509">
        <v>1</v>
      </c>
      <c r="M267" s="508">
        <f t="shared" si="120"/>
        <v>8.3333333333333329E-2</v>
      </c>
      <c r="N267" s="508">
        <f t="shared" si="121"/>
        <v>0.86333333333333329</v>
      </c>
      <c r="O267" s="508">
        <f t="shared" si="122"/>
        <v>10.36</v>
      </c>
      <c r="P267"/>
      <c r="Q267" s="503">
        <f t="shared" si="123"/>
        <v>11.62</v>
      </c>
      <c r="R267" s="509">
        <v>1</v>
      </c>
      <c r="S267" s="508">
        <f t="shared" si="124"/>
        <v>8.3333333333333329E-2</v>
      </c>
      <c r="T267" s="508">
        <f t="shared" si="125"/>
        <v>0.96833333333333327</v>
      </c>
      <c r="U267" s="508">
        <f t="shared" si="126"/>
        <v>11.62</v>
      </c>
      <c r="V267" s="1362"/>
      <c r="W267" s="690">
        <v>11.62</v>
      </c>
      <c r="X267" s="690">
        <f t="shared" si="127"/>
        <v>12.11</v>
      </c>
      <c r="Y267" s="509">
        <v>1</v>
      </c>
      <c r="Z267" s="508">
        <f t="shared" si="128"/>
        <v>8.3333333333333329E-2</v>
      </c>
      <c r="AA267" s="508">
        <f t="shared" si="113"/>
        <v>1.0091666666666665</v>
      </c>
      <c r="AB267" s="508">
        <f t="shared" si="114"/>
        <v>12.11</v>
      </c>
      <c r="AC267"/>
      <c r="AD267" s="684">
        <v>11.62</v>
      </c>
      <c r="AE267" s="509">
        <v>1</v>
      </c>
      <c r="AF267" s="686">
        <f t="shared" si="134"/>
        <v>1</v>
      </c>
      <c r="AG267" s="508">
        <f t="shared" si="129"/>
        <v>8.3333333333333329E-2</v>
      </c>
      <c r="AH267" s="503">
        <f t="shared" si="130"/>
        <v>8.3333333333333329E-2</v>
      </c>
      <c r="AI267" s="503">
        <f t="shared" si="131"/>
        <v>0.96833333333333327</v>
      </c>
      <c r="AJ267" s="503">
        <f t="shared" si="132"/>
        <v>11.62</v>
      </c>
      <c r="AK267"/>
      <c r="AL267" s="690">
        <f t="shared" si="135"/>
        <v>12.11</v>
      </c>
      <c r="AM267" s="688">
        <v>1</v>
      </c>
      <c r="AN267" s="684">
        <v>8.3333333333333329E-2</v>
      </c>
      <c r="AO267" s="684">
        <f t="shared" si="115"/>
        <v>1.0091666666666665</v>
      </c>
      <c r="AP267" s="684">
        <f t="shared" si="116"/>
        <v>12.11</v>
      </c>
      <c r="AR267" s="725">
        <f t="shared" si="133"/>
        <v>12.56</v>
      </c>
      <c r="AS267" s="688">
        <v>1</v>
      </c>
      <c r="AT267" s="684">
        <v>8.3333333333333329E-2</v>
      </c>
      <c r="AU267" s="684">
        <f t="shared" si="117"/>
        <v>1.0466666666666666</v>
      </c>
      <c r="AV267" s="684">
        <f t="shared" si="118"/>
        <v>12.56</v>
      </c>
    </row>
    <row r="268" spans="1:48" ht="15.75" x14ac:dyDescent="0.25">
      <c r="A268" s="504">
        <v>267</v>
      </c>
      <c r="B268" s="505" t="s">
        <v>585</v>
      </c>
      <c r="C268" s="507" t="s">
        <v>321</v>
      </c>
      <c r="D268" s="507">
        <v>2</v>
      </c>
      <c r="E268" s="508">
        <v>7.4979999999999984</v>
      </c>
      <c r="F268" s="509">
        <v>2</v>
      </c>
      <c r="G268" s="508">
        <f t="shared" si="110"/>
        <v>0.16666666666666666</v>
      </c>
      <c r="H268" s="508">
        <f t="shared" si="111"/>
        <v>1.2496666666666663</v>
      </c>
      <c r="I268" s="508">
        <f t="shared" si="112"/>
        <v>14.995999999999997</v>
      </c>
      <c r="J268"/>
      <c r="K268" s="510">
        <f t="shared" si="119"/>
        <v>8</v>
      </c>
      <c r="L268" s="509">
        <v>2</v>
      </c>
      <c r="M268" s="508">
        <f t="shared" si="120"/>
        <v>0.16666666666666666</v>
      </c>
      <c r="N268" s="508">
        <f t="shared" si="121"/>
        <v>1.3333333333333333</v>
      </c>
      <c r="O268" s="508">
        <f t="shared" si="122"/>
        <v>16</v>
      </c>
      <c r="P268"/>
      <c r="Q268" s="503">
        <f t="shared" si="123"/>
        <v>8.9700000000000006</v>
      </c>
      <c r="R268" s="509">
        <v>2</v>
      </c>
      <c r="S268" s="508">
        <f t="shared" si="124"/>
        <v>0.16666666666666666</v>
      </c>
      <c r="T268" s="508">
        <f t="shared" si="125"/>
        <v>1.4950000000000001</v>
      </c>
      <c r="U268" s="508">
        <f t="shared" si="126"/>
        <v>17.940000000000001</v>
      </c>
      <c r="V268" s="1362"/>
      <c r="W268" s="690">
        <v>8.9700000000000006</v>
      </c>
      <c r="X268" s="690">
        <f t="shared" si="127"/>
        <v>9.34</v>
      </c>
      <c r="Y268" s="509">
        <v>2</v>
      </c>
      <c r="Z268" s="508">
        <f t="shared" si="128"/>
        <v>0.16666666666666666</v>
      </c>
      <c r="AA268" s="508">
        <f t="shared" si="113"/>
        <v>1.5566666666666666</v>
      </c>
      <c r="AB268" s="508">
        <f t="shared" si="114"/>
        <v>18.68</v>
      </c>
      <c r="AC268"/>
      <c r="AD268" s="684">
        <v>8.9700000000000006</v>
      </c>
      <c r="AE268" s="509">
        <v>2</v>
      </c>
      <c r="AF268" s="686">
        <f t="shared" si="134"/>
        <v>2</v>
      </c>
      <c r="AG268" s="508">
        <f t="shared" si="129"/>
        <v>0.16666666666666666</v>
      </c>
      <c r="AH268" s="503">
        <f t="shared" si="130"/>
        <v>0.16666666666666666</v>
      </c>
      <c r="AI268" s="503">
        <f t="shared" si="131"/>
        <v>1.4950000000000001</v>
      </c>
      <c r="AJ268" s="503">
        <f t="shared" si="132"/>
        <v>17.940000000000001</v>
      </c>
      <c r="AK268"/>
      <c r="AL268" s="690">
        <f t="shared" si="135"/>
        <v>9.34</v>
      </c>
      <c r="AM268" s="688">
        <v>2</v>
      </c>
      <c r="AN268" s="684">
        <v>0.16666666666666666</v>
      </c>
      <c r="AO268" s="684">
        <f t="shared" si="115"/>
        <v>1.5566666666666666</v>
      </c>
      <c r="AP268" s="684">
        <f t="shared" si="116"/>
        <v>18.68</v>
      </c>
      <c r="AR268" s="725">
        <f t="shared" si="133"/>
        <v>9.68</v>
      </c>
      <c r="AS268" s="688">
        <v>2</v>
      </c>
      <c r="AT268" s="684">
        <v>0.16666666666666666</v>
      </c>
      <c r="AU268" s="684">
        <f t="shared" si="117"/>
        <v>1.6133333333333333</v>
      </c>
      <c r="AV268" s="684">
        <f t="shared" si="118"/>
        <v>19.36</v>
      </c>
    </row>
    <row r="269" spans="1:48" ht="15.75" x14ac:dyDescent="0.25">
      <c r="A269" s="504">
        <v>268</v>
      </c>
      <c r="B269" s="505" t="s">
        <v>586</v>
      </c>
      <c r="C269" s="507" t="s">
        <v>321</v>
      </c>
      <c r="D269" s="507">
        <v>1</v>
      </c>
      <c r="E269" s="508">
        <v>203</v>
      </c>
      <c r="F269" s="509">
        <v>1</v>
      </c>
      <c r="G269" s="508">
        <f t="shared" si="110"/>
        <v>8.3333333333333329E-2</v>
      </c>
      <c r="H269" s="508">
        <f t="shared" si="111"/>
        <v>16.916666666666664</v>
      </c>
      <c r="I269" s="508">
        <f t="shared" si="112"/>
        <v>203</v>
      </c>
      <c r="J269"/>
      <c r="K269" s="510">
        <f t="shared" si="119"/>
        <v>216.72</v>
      </c>
      <c r="L269" s="509">
        <v>1</v>
      </c>
      <c r="M269" s="508">
        <f t="shared" si="120"/>
        <v>8.3333333333333329E-2</v>
      </c>
      <c r="N269" s="508">
        <f t="shared" si="121"/>
        <v>18.059999999999999</v>
      </c>
      <c r="O269" s="508">
        <f t="shared" si="122"/>
        <v>216.72</v>
      </c>
      <c r="P269"/>
      <c r="Q269" s="503">
        <f t="shared" si="123"/>
        <v>243.01</v>
      </c>
      <c r="R269" s="509">
        <v>1</v>
      </c>
      <c r="S269" s="508">
        <f t="shared" si="124"/>
        <v>8.3333333333333329E-2</v>
      </c>
      <c r="T269" s="508">
        <f t="shared" si="125"/>
        <v>20.250833333333333</v>
      </c>
      <c r="U269" s="508">
        <f t="shared" si="126"/>
        <v>243.01</v>
      </c>
      <c r="V269" s="1362"/>
      <c r="W269" s="690">
        <v>243.01</v>
      </c>
      <c r="X269" s="690">
        <f t="shared" si="127"/>
        <v>253.17</v>
      </c>
      <c r="Y269" s="509">
        <v>1</v>
      </c>
      <c r="Z269" s="508">
        <f t="shared" si="128"/>
        <v>8.3333333333333329E-2</v>
      </c>
      <c r="AA269" s="508">
        <f t="shared" si="113"/>
        <v>21.097499999999997</v>
      </c>
      <c r="AB269" s="508">
        <f t="shared" si="114"/>
        <v>253.17</v>
      </c>
      <c r="AC269"/>
      <c r="AD269" s="684">
        <v>243.01</v>
      </c>
      <c r="AE269" s="509">
        <v>1</v>
      </c>
      <c r="AF269" s="686">
        <f t="shared" si="134"/>
        <v>1</v>
      </c>
      <c r="AG269" s="508">
        <f t="shared" si="129"/>
        <v>8.3333333333333329E-2</v>
      </c>
      <c r="AH269" s="503">
        <f t="shared" si="130"/>
        <v>8.3333333333333329E-2</v>
      </c>
      <c r="AI269" s="503">
        <f t="shared" si="131"/>
        <v>20.250833333333333</v>
      </c>
      <c r="AJ269" s="503">
        <f t="shared" si="132"/>
        <v>243.01</v>
      </c>
      <c r="AK269"/>
      <c r="AL269" s="690">
        <f t="shared" si="135"/>
        <v>253.17</v>
      </c>
      <c r="AM269" s="688">
        <v>1</v>
      </c>
      <c r="AN269" s="684">
        <v>8.3333333333333329E-2</v>
      </c>
      <c r="AO269" s="684">
        <f t="shared" si="115"/>
        <v>21.097499999999997</v>
      </c>
      <c r="AP269" s="684">
        <f t="shared" si="116"/>
        <v>253.17</v>
      </c>
      <c r="AR269" s="725">
        <f t="shared" si="133"/>
        <v>262.51</v>
      </c>
      <c r="AS269" s="688">
        <v>1</v>
      </c>
      <c r="AT269" s="684">
        <v>8.3333333333333329E-2</v>
      </c>
      <c r="AU269" s="684">
        <f t="shared" si="117"/>
        <v>21.875833333333333</v>
      </c>
      <c r="AV269" s="684">
        <f t="shared" si="118"/>
        <v>262.51</v>
      </c>
    </row>
    <row r="270" spans="1:48" ht="15.75" x14ac:dyDescent="0.25">
      <c r="A270" s="504">
        <v>269</v>
      </c>
      <c r="B270" s="505" t="s">
        <v>587</v>
      </c>
      <c r="C270" s="507" t="s">
        <v>321</v>
      </c>
      <c r="D270" s="507">
        <v>400</v>
      </c>
      <c r="E270" s="508">
        <v>6.3280000000000003</v>
      </c>
      <c r="F270" s="509">
        <v>400</v>
      </c>
      <c r="G270" s="508">
        <f t="shared" si="110"/>
        <v>33.333333333333336</v>
      </c>
      <c r="H270" s="508">
        <f t="shared" si="111"/>
        <v>210.93333333333337</v>
      </c>
      <c r="I270" s="508">
        <f t="shared" si="112"/>
        <v>2531.2000000000003</v>
      </c>
      <c r="J270"/>
      <c r="K270" s="510">
        <f t="shared" si="119"/>
        <v>6.76</v>
      </c>
      <c r="L270" s="509">
        <v>400</v>
      </c>
      <c r="M270" s="508">
        <f t="shared" si="120"/>
        <v>33.333333333333336</v>
      </c>
      <c r="N270" s="508">
        <f t="shared" si="121"/>
        <v>225.33333333333334</v>
      </c>
      <c r="O270" s="508">
        <f t="shared" si="122"/>
        <v>2704</v>
      </c>
      <c r="P270"/>
      <c r="Q270" s="503">
        <f t="shared" si="123"/>
        <v>7.58</v>
      </c>
      <c r="R270" s="509">
        <v>400</v>
      </c>
      <c r="S270" s="508">
        <f t="shared" si="124"/>
        <v>33.333333333333336</v>
      </c>
      <c r="T270" s="508">
        <f t="shared" si="125"/>
        <v>252.66666666666669</v>
      </c>
      <c r="U270" s="508">
        <f t="shared" si="126"/>
        <v>3032</v>
      </c>
      <c r="V270" s="1362"/>
      <c r="W270" s="690">
        <v>7.58</v>
      </c>
      <c r="X270" s="690">
        <f t="shared" si="127"/>
        <v>7.9</v>
      </c>
      <c r="Y270" s="509">
        <v>400</v>
      </c>
      <c r="Z270" s="508">
        <f t="shared" si="128"/>
        <v>33.333333333333336</v>
      </c>
      <c r="AA270" s="508">
        <f t="shared" si="113"/>
        <v>263.33333333333337</v>
      </c>
      <c r="AB270" s="508">
        <f t="shared" si="114"/>
        <v>3160</v>
      </c>
      <c r="AC270"/>
      <c r="AD270" s="684">
        <v>7.58</v>
      </c>
      <c r="AE270" s="509">
        <v>400</v>
      </c>
      <c r="AF270" s="686">
        <f t="shared" si="134"/>
        <v>500</v>
      </c>
      <c r="AG270" s="508">
        <f t="shared" si="129"/>
        <v>33.333333333333336</v>
      </c>
      <c r="AH270" s="503">
        <f t="shared" si="130"/>
        <v>41.666666666666664</v>
      </c>
      <c r="AI270" s="503">
        <f t="shared" si="131"/>
        <v>315.83333333333331</v>
      </c>
      <c r="AJ270" s="503">
        <f t="shared" si="132"/>
        <v>3790</v>
      </c>
      <c r="AK270"/>
      <c r="AL270" s="690">
        <f t="shared" si="135"/>
        <v>7.9</v>
      </c>
      <c r="AM270" s="688">
        <v>500</v>
      </c>
      <c r="AN270" s="684">
        <v>41.666666666666664</v>
      </c>
      <c r="AO270" s="684">
        <f t="shared" si="115"/>
        <v>329.16666666666669</v>
      </c>
      <c r="AP270" s="684">
        <f t="shared" si="116"/>
        <v>3950</v>
      </c>
      <c r="AR270" s="725">
        <f t="shared" si="133"/>
        <v>8.19</v>
      </c>
      <c r="AS270" s="688">
        <v>500</v>
      </c>
      <c r="AT270" s="684">
        <v>41.666666666666664</v>
      </c>
      <c r="AU270" s="684">
        <f t="shared" si="117"/>
        <v>341.24999999999994</v>
      </c>
      <c r="AV270" s="684">
        <f t="shared" si="118"/>
        <v>4094.9999999999995</v>
      </c>
    </row>
    <row r="271" spans="1:48" ht="15.75" x14ac:dyDescent="0.25">
      <c r="A271" s="504">
        <v>270</v>
      </c>
      <c r="B271" s="505" t="s">
        <v>588</v>
      </c>
      <c r="C271" s="507" t="s">
        <v>321</v>
      </c>
      <c r="D271" s="507">
        <v>100</v>
      </c>
      <c r="E271" s="508">
        <v>4.1680000000000001</v>
      </c>
      <c r="F271" s="509">
        <v>100</v>
      </c>
      <c r="G271" s="508">
        <f t="shared" si="110"/>
        <v>8.3333333333333339</v>
      </c>
      <c r="H271" s="508">
        <f t="shared" si="111"/>
        <v>34.733333333333334</v>
      </c>
      <c r="I271" s="508">
        <f t="shared" si="112"/>
        <v>416.8</v>
      </c>
      <c r="J271"/>
      <c r="K271" s="510">
        <f t="shared" si="119"/>
        <v>4.45</v>
      </c>
      <c r="L271" s="509">
        <v>100</v>
      </c>
      <c r="M271" s="508">
        <f t="shared" si="120"/>
        <v>8.3333333333333339</v>
      </c>
      <c r="N271" s="508">
        <f t="shared" si="121"/>
        <v>37.083333333333336</v>
      </c>
      <c r="O271" s="508">
        <f t="shared" si="122"/>
        <v>445</v>
      </c>
      <c r="P271"/>
      <c r="Q271" s="503">
        <f t="shared" si="123"/>
        <v>4.99</v>
      </c>
      <c r="R271" s="509">
        <v>100</v>
      </c>
      <c r="S271" s="508">
        <f t="shared" si="124"/>
        <v>8.3333333333333339</v>
      </c>
      <c r="T271" s="508">
        <f t="shared" si="125"/>
        <v>41.583333333333336</v>
      </c>
      <c r="U271" s="508">
        <f t="shared" si="126"/>
        <v>499</v>
      </c>
      <c r="V271" s="1362"/>
      <c r="W271" s="690">
        <v>4.99</v>
      </c>
      <c r="X271" s="690">
        <f t="shared" si="127"/>
        <v>5.2</v>
      </c>
      <c r="Y271" s="509">
        <v>100</v>
      </c>
      <c r="Z271" s="508">
        <f t="shared" si="128"/>
        <v>8.3333333333333339</v>
      </c>
      <c r="AA271" s="508">
        <f t="shared" si="113"/>
        <v>43.333333333333336</v>
      </c>
      <c r="AB271" s="508">
        <f t="shared" si="114"/>
        <v>520</v>
      </c>
      <c r="AC271"/>
      <c r="AD271" s="684">
        <v>4.99</v>
      </c>
      <c r="AE271" s="509">
        <v>100</v>
      </c>
      <c r="AF271" s="686">
        <f t="shared" si="134"/>
        <v>125</v>
      </c>
      <c r="AG271" s="508">
        <f t="shared" si="129"/>
        <v>8.3333333333333339</v>
      </c>
      <c r="AH271" s="503">
        <f t="shared" si="130"/>
        <v>10.416666666666666</v>
      </c>
      <c r="AI271" s="503">
        <f t="shared" si="131"/>
        <v>51.979166666666664</v>
      </c>
      <c r="AJ271" s="503">
        <f t="shared" si="132"/>
        <v>623.75</v>
      </c>
      <c r="AK271"/>
      <c r="AL271" s="690">
        <f t="shared" si="135"/>
        <v>5.2</v>
      </c>
      <c r="AM271" s="688">
        <v>125</v>
      </c>
      <c r="AN271" s="684">
        <v>10.416666666666666</v>
      </c>
      <c r="AO271" s="684">
        <f t="shared" si="115"/>
        <v>54.166666666666664</v>
      </c>
      <c r="AP271" s="684">
        <f t="shared" si="116"/>
        <v>650</v>
      </c>
      <c r="AR271" s="725">
        <f t="shared" si="133"/>
        <v>5.39</v>
      </c>
      <c r="AS271" s="688">
        <v>125</v>
      </c>
      <c r="AT271" s="684">
        <v>10.416666666666666</v>
      </c>
      <c r="AU271" s="684">
        <f t="shared" si="117"/>
        <v>56.145833333333329</v>
      </c>
      <c r="AV271" s="684">
        <f t="shared" si="118"/>
        <v>673.75</v>
      </c>
    </row>
    <row r="272" spans="1:48" ht="15.75" x14ac:dyDescent="0.25">
      <c r="A272" s="504">
        <v>271</v>
      </c>
      <c r="B272" s="505" t="s">
        <v>589</v>
      </c>
      <c r="C272" s="507" t="s">
        <v>321</v>
      </c>
      <c r="D272" s="507">
        <v>20</v>
      </c>
      <c r="E272" s="508">
        <v>4.1680000000000001</v>
      </c>
      <c r="F272" s="509">
        <v>20</v>
      </c>
      <c r="G272" s="508">
        <f t="shared" ref="G272:G301" si="136">SUM(F272/12)</f>
        <v>1.6666666666666667</v>
      </c>
      <c r="H272" s="508">
        <f t="shared" ref="H272:H301" si="137">SUM(E272*G272)</f>
        <v>6.9466666666666672</v>
      </c>
      <c r="I272" s="508">
        <f t="shared" ref="I272:I301" si="138">SUM(E272*F272)</f>
        <v>83.36</v>
      </c>
      <c r="J272"/>
      <c r="K272" s="510">
        <f t="shared" si="119"/>
        <v>4.45</v>
      </c>
      <c r="L272" s="509">
        <v>20</v>
      </c>
      <c r="M272" s="508">
        <f t="shared" si="120"/>
        <v>1.6666666666666667</v>
      </c>
      <c r="N272" s="508">
        <f t="shared" si="121"/>
        <v>7.416666666666667</v>
      </c>
      <c r="O272" s="508">
        <f t="shared" si="122"/>
        <v>89</v>
      </c>
      <c r="P272"/>
      <c r="Q272" s="503">
        <f t="shared" si="123"/>
        <v>4.99</v>
      </c>
      <c r="R272" s="509">
        <v>20</v>
      </c>
      <c r="S272" s="508">
        <f t="shared" si="124"/>
        <v>1.6666666666666667</v>
      </c>
      <c r="T272" s="508">
        <f t="shared" si="125"/>
        <v>8.3166666666666682</v>
      </c>
      <c r="U272" s="508">
        <f t="shared" si="126"/>
        <v>99.800000000000011</v>
      </c>
      <c r="V272" s="1362"/>
      <c r="W272" s="690">
        <v>4.99</v>
      </c>
      <c r="X272" s="690">
        <f t="shared" si="127"/>
        <v>5.2</v>
      </c>
      <c r="Y272" s="509">
        <v>20</v>
      </c>
      <c r="Z272" s="508">
        <f t="shared" si="128"/>
        <v>1.6666666666666667</v>
      </c>
      <c r="AA272" s="508">
        <f t="shared" si="113"/>
        <v>8.6666666666666679</v>
      </c>
      <c r="AB272" s="508">
        <f t="shared" si="114"/>
        <v>104</v>
      </c>
      <c r="AC272"/>
      <c r="AD272" s="684">
        <v>4.99</v>
      </c>
      <c r="AE272" s="509">
        <v>20</v>
      </c>
      <c r="AF272" s="686">
        <f t="shared" si="134"/>
        <v>25</v>
      </c>
      <c r="AG272" s="508">
        <f t="shared" si="129"/>
        <v>1.6666666666666667</v>
      </c>
      <c r="AH272" s="503">
        <f t="shared" si="130"/>
        <v>2.0833333333333335</v>
      </c>
      <c r="AI272" s="503">
        <f t="shared" si="131"/>
        <v>10.395833333333334</v>
      </c>
      <c r="AJ272" s="503">
        <f t="shared" si="132"/>
        <v>124.75</v>
      </c>
      <c r="AK272"/>
      <c r="AL272" s="690">
        <f t="shared" si="135"/>
        <v>5.2</v>
      </c>
      <c r="AM272" s="688">
        <v>25</v>
      </c>
      <c r="AN272" s="684">
        <v>2.0833333333333335</v>
      </c>
      <c r="AO272" s="684">
        <f t="shared" si="115"/>
        <v>10.833333333333334</v>
      </c>
      <c r="AP272" s="684">
        <f t="shared" si="116"/>
        <v>130</v>
      </c>
      <c r="AR272" s="725">
        <f t="shared" si="133"/>
        <v>5.39</v>
      </c>
      <c r="AS272" s="688">
        <v>25</v>
      </c>
      <c r="AT272" s="684">
        <v>2.0833333333333335</v>
      </c>
      <c r="AU272" s="684">
        <f t="shared" si="117"/>
        <v>11.229166666666666</v>
      </c>
      <c r="AV272" s="684">
        <f t="shared" si="118"/>
        <v>134.75</v>
      </c>
    </row>
    <row r="273" spans="1:48" ht="15.75" x14ac:dyDescent="0.25">
      <c r="A273" s="504">
        <v>272</v>
      </c>
      <c r="B273" s="505" t="s">
        <v>590</v>
      </c>
      <c r="C273" s="507" t="s">
        <v>321</v>
      </c>
      <c r="D273" s="507">
        <v>100</v>
      </c>
      <c r="E273" s="508">
        <v>9.2899999999999991</v>
      </c>
      <c r="F273" s="509">
        <v>100</v>
      </c>
      <c r="G273" s="508">
        <f t="shared" si="136"/>
        <v>8.3333333333333339</v>
      </c>
      <c r="H273" s="508">
        <f t="shared" si="137"/>
        <v>77.416666666666671</v>
      </c>
      <c r="I273" s="508">
        <f t="shared" si="138"/>
        <v>928.99999999999989</v>
      </c>
      <c r="J273"/>
      <c r="K273" s="510">
        <f t="shared" si="119"/>
        <v>9.92</v>
      </c>
      <c r="L273" s="509">
        <v>100</v>
      </c>
      <c r="M273" s="508">
        <f t="shared" si="120"/>
        <v>8.3333333333333339</v>
      </c>
      <c r="N273" s="508">
        <f t="shared" si="121"/>
        <v>82.666666666666671</v>
      </c>
      <c r="O273" s="508">
        <f t="shared" si="122"/>
        <v>992</v>
      </c>
      <c r="P273"/>
      <c r="Q273" s="503">
        <f t="shared" si="123"/>
        <v>11.12</v>
      </c>
      <c r="R273" s="509">
        <v>100</v>
      </c>
      <c r="S273" s="508">
        <f t="shared" si="124"/>
        <v>8.3333333333333339</v>
      </c>
      <c r="T273" s="508">
        <f t="shared" si="125"/>
        <v>92.666666666666671</v>
      </c>
      <c r="U273" s="508">
        <f t="shared" si="126"/>
        <v>1112</v>
      </c>
      <c r="V273" s="1362"/>
      <c r="W273" s="690">
        <v>11.12</v>
      </c>
      <c r="X273" s="690">
        <f t="shared" si="127"/>
        <v>11.58</v>
      </c>
      <c r="Y273" s="509">
        <v>100</v>
      </c>
      <c r="Z273" s="508">
        <f t="shared" si="128"/>
        <v>8.3333333333333339</v>
      </c>
      <c r="AA273" s="508">
        <f t="shared" si="113"/>
        <v>96.500000000000014</v>
      </c>
      <c r="AB273" s="508">
        <f t="shared" si="114"/>
        <v>1158</v>
      </c>
      <c r="AC273"/>
      <c r="AD273" s="684">
        <v>11.12</v>
      </c>
      <c r="AE273" s="509">
        <v>100</v>
      </c>
      <c r="AF273" s="686">
        <f t="shared" si="134"/>
        <v>125</v>
      </c>
      <c r="AG273" s="508">
        <f t="shared" si="129"/>
        <v>8.3333333333333339</v>
      </c>
      <c r="AH273" s="503">
        <f t="shared" si="130"/>
        <v>10.416666666666666</v>
      </c>
      <c r="AI273" s="503">
        <f t="shared" si="131"/>
        <v>115.83333333333331</v>
      </c>
      <c r="AJ273" s="503">
        <f t="shared" si="132"/>
        <v>1390</v>
      </c>
      <c r="AK273"/>
      <c r="AL273" s="690">
        <f t="shared" si="135"/>
        <v>11.58</v>
      </c>
      <c r="AM273" s="688">
        <v>125</v>
      </c>
      <c r="AN273" s="684">
        <v>10.416666666666666</v>
      </c>
      <c r="AO273" s="684">
        <f t="shared" si="115"/>
        <v>120.625</v>
      </c>
      <c r="AP273" s="684">
        <f t="shared" si="116"/>
        <v>1447.5</v>
      </c>
      <c r="AR273" s="725">
        <f t="shared" si="133"/>
        <v>12.01</v>
      </c>
      <c r="AS273" s="688">
        <v>125</v>
      </c>
      <c r="AT273" s="684">
        <v>10.416666666666666</v>
      </c>
      <c r="AU273" s="684">
        <f t="shared" si="117"/>
        <v>125.10416666666666</v>
      </c>
      <c r="AV273" s="684">
        <f t="shared" si="118"/>
        <v>1501.25</v>
      </c>
    </row>
    <row r="274" spans="1:48" ht="15.75" x14ac:dyDescent="0.25">
      <c r="A274" s="504">
        <v>273</v>
      </c>
      <c r="B274" s="505" t="s">
        <v>591</v>
      </c>
      <c r="C274" s="507" t="s">
        <v>321</v>
      </c>
      <c r="D274" s="507">
        <v>10</v>
      </c>
      <c r="E274" s="508">
        <v>10.76</v>
      </c>
      <c r="F274" s="509">
        <v>10</v>
      </c>
      <c r="G274" s="508">
        <f t="shared" si="136"/>
        <v>0.83333333333333337</v>
      </c>
      <c r="H274" s="508">
        <f t="shared" si="137"/>
        <v>8.9666666666666668</v>
      </c>
      <c r="I274" s="508">
        <f t="shared" si="138"/>
        <v>107.6</v>
      </c>
      <c r="J274"/>
      <c r="K274" s="510">
        <f t="shared" si="119"/>
        <v>11.49</v>
      </c>
      <c r="L274" s="509">
        <v>10</v>
      </c>
      <c r="M274" s="508">
        <f t="shared" si="120"/>
        <v>0.83333333333333337</v>
      </c>
      <c r="N274" s="508">
        <f t="shared" si="121"/>
        <v>9.5750000000000011</v>
      </c>
      <c r="O274" s="508">
        <f t="shared" si="122"/>
        <v>114.9</v>
      </c>
      <c r="P274"/>
      <c r="Q274" s="503">
        <f t="shared" si="123"/>
        <v>12.88</v>
      </c>
      <c r="R274" s="509">
        <v>10</v>
      </c>
      <c r="S274" s="508">
        <f t="shared" si="124"/>
        <v>0.83333333333333337</v>
      </c>
      <c r="T274" s="508">
        <f t="shared" si="125"/>
        <v>10.733333333333334</v>
      </c>
      <c r="U274" s="508">
        <f t="shared" si="126"/>
        <v>128.80000000000001</v>
      </c>
      <c r="V274" s="1362"/>
      <c r="W274" s="690">
        <v>12.88</v>
      </c>
      <c r="X274" s="690">
        <f t="shared" si="127"/>
        <v>13.42</v>
      </c>
      <c r="Y274" s="509">
        <v>10</v>
      </c>
      <c r="Z274" s="508">
        <f t="shared" si="128"/>
        <v>0.83333333333333337</v>
      </c>
      <c r="AA274" s="508">
        <f t="shared" si="113"/>
        <v>11.183333333333334</v>
      </c>
      <c r="AB274" s="508">
        <f t="shared" si="114"/>
        <v>134.19999999999999</v>
      </c>
      <c r="AC274"/>
      <c r="AD274" s="684">
        <v>12.88</v>
      </c>
      <c r="AE274" s="509">
        <v>10</v>
      </c>
      <c r="AF274" s="686">
        <f t="shared" si="134"/>
        <v>12</v>
      </c>
      <c r="AG274" s="508">
        <f t="shared" si="129"/>
        <v>0.83333333333333337</v>
      </c>
      <c r="AH274" s="503">
        <f t="shared" si="130"/>
        <v>1</v>
      </c>
      <c r="AI274" s="503">
        <f t="shared" si="131"/>
        <v>12.88</v>
      </c>
      <c r="AJ274" s="503">
        <f t="shared" si="132"/>
        <v>154.56</v>
      </c>
      <c r="AK274"/>
      <c r="AL274" s="690">
        <f t="shared" si="135"/>
        <v>13.42</v>
      </c>
      <c r="AM274" s="688">
        <v>12</v>
      </c>
      <c r="AN274" s="684">
        <v>1</v>
      </c>
      <c r="AO274" s="684">
        <f t="shared" si="115"/>
        <v>13.42</v>
      </c>
      <c r="AP274" s="684">
        <f t="shared" si="116"/>
        <v>161.04</v>
      </c>
      <c r="AR274" s="725">
        <f t="shared" si="133"/>
        <v>13.92</v>
      </c>
      <c r="AS274" s="688">
        <v>12</v>
      </c>
      <c r="AT274" s="684">
        <v>1</v>
      </c>
      <c r="AU274" s="684">
        <f t="shared" si="117"/>
        <v>13.92</v>
      </c>
      <c r="AV274" s="684">
        <f t="shared" si="118"/>
        <v>167.04</v>
      </c>
    </row>
    <row r="275" spans="1:48" ht="15.75" x14ac:dyDescent="0.25">
      <c r="A275" s="504">
        <v>274</v>
      </c>
      <c r="B275" s="505" t="s">
        <v>592</v>
      </c>
      <c r="C275" s="507" t="s">
        <v>321</v>
      </c>
      <c r="D275" s="507">
        <v>400</v>
      </c>
      <c r="E275" s="508">
        <v>11.312000000000001</v>
      </c>
      <c r="F275" s="509">
        <v>400</v>
      </c>
      <c r="G275" s="508">
        <f t="shared" si="136"/>
        <v>33.333333333333336</v>
      </c>
      <c r="H275" s="508">
        <f t="shared" si="137"/>
        <v>377.06666666666672</v>
      </c>
      <c r="I275" s="508">
        <f t="shared" si="138"/>
        <v>4524.8</v>
      </c>
      <c r="J275"/>
      <c r="K275" s="510">
        <f t="shared" si="119"/>
        <v>12.08</v>
      </c>
      <c r="L275" s="509">
        <v>400</v>
      </c>
      <c r="M275" s="508">
        <f t="shared" si="120"/>
        <v>33.333333333333336</v>
      </c>
      <c r="N275" s="508">
        <f t="shared" si="121"/>
        <v>402.66666666666669</v>
      </c>
      <c r="O275" s="508">
        <f t="shared" si="122"/>
        <v>4832</v>
      </c>
      <c r="P275"/>
      <c r="Q275" s="503">
        <f t="shared" si="123"/>
        <v>13.55</v>
      </c>
      <c r="R275" s="509">
        <v>400</v>
      </c>
      <c r="S275" s="508">
        <f t="shared" si="124"/>
        <v>33.333333333333336</v>
      </c>
      <c r="T275" s="508">
        <f t="shared" si="125"/>
        <v>451.66666666666674</v>
      </c>
      <c r="U275" s="508">
        <f t="shared" si="126"/>
        <v>5420</v>
      </c>
      <c r="V275" s="1362"/>
      <c r="W275" s="690">
        <v>13.55</v>
      </c>
      <c r="X275" s="690">
        <f t="shared" si="127"/>
        <v>14.12</v>
      </c>
      <c r="Y275" s="509">
        <v>400</v>
      </c>
      <c r="Z275" s="508">
        <f t="shared" si="128"/>
        <v>33.333333333333336</v>
      </c>
      <c r="AA275" s="508">
        <f t="shared" si="113"/>
        <v>470.66666666666669</v>
      </c>
      <c r="AB275" s="508">
        <f t="shared" si="114"/>
        <v>5648</v>
      </c>
      <c r="AC275"/>
      <c r="AD275" s="684">
        <v>13.55</v>
      </c>
      <c r="AE275" s="509">
        <v>400</v>
      </c>
      <c r="AF275" s="686">
        <f t="shared" si="134"/>
        <v>500</v>
      </c>
      <c r="AG275" s="508">
        <f t="shared" si="129"/>
        <v>33.333333333333336</v>
      </c>
      <c r="AH275" s="503">
        <f t="shared" si="130"/>
        <v>41.666666666666664</v>
      </c>
      <c r="AI275" s="503">
        <f t="shared" si="131"/>
        <v>564.58333333333337</v>
      </c>
      <c r="AJ275" s="503">
        <f t="shared" si="132"/>
        <v>6775</v>
      </c>
      <c r="AK275"/>
      <c r="AL275" s="690">
        <f t="shared" si="135"/>
        <v>14.12</v>
      </c>
      <c r="AM275" s="688">
        <v>500</v>
      </c>
      <c r="AN275" s="684">
        <v>41.666666666666664</v>
      </c>
      <c r="AO275" s="684">
        <f t="shared" si="115"/>
        <v>588.33333333333326</v>
      </c>
      <c r="AP275" s="684">
        <f t="shared" si="116"/>
        <v>7060</v>
      </c>
      <c r="AR275" s="725">
        <f t="shared" si="133"/>
        <v>14.64</v>
      </c>
      <c r="AS275" s="688">
        <v>500</v>
      </c>
      <c r="AT275" s="684">
        <v>41.666666666666664</v>
      </c>
      <c r="AU275" s="684">
        <f t="shared" si="117"/>
        <v>610</v>
      </c>
      <c r="AV275" s="684">
        <f t="shared" si="118"/>
        <v>7320</v>
      </c>
    </row>
    <row r="276" spans="1:48" ht="15.75" x14ac:dyDescent="0.25">
      <c r="A276" s="504">
        <v>275</v>
      </c>
      <c r="B276" s="505" t="s">
        <v>593</v>
      </c>
      <c r="C276" s="507" t="s">
        <v>321</v>
      </c>
      <c r="D276" s="507">
        <v>500</v>
      </c>
      <c r="E276" s="508">
        <v>5.3440000000000003</v>
      </c>
      <c r="F276" s="509">
        <v>500</v>
      </c>
      <c r="G276" s="508">
        <f t="shared" si="136"/>
        <v>41.666666666666664</v>
      </c>
      <c r="H276" s="508">
        <f t="shared" si="137"/>
        <v>222.66666666666666</v>
      </c>
      <c r="I276" s="508">
        <f t="shared" si="138"/>
        <v>2672</v>
      </c>
      <c r="J276"/>
      <c r="K276" s="510">
        <f t="shared" si="119"/>
        <v>5.71</v>
      </c>
      <c r="L276" s="509">
        <v>500</v>
      </c>
      <c r="M276" s="508">
        <f t="shared" si="120"/>
        <v>41.666666666666664</v>
      </c>
      <c r="N276" s="508">
        <f t="shared" si="121"/>
        <v>237.91666666666666</v>
      </c>
      <c r="O276" s="508">
        <f t="shared" si="122"/>
        <v>2855</v>
      </c>
      <c r="P276"/>
      <c r="Q276" s="503">
        <f t="shared" si="123"/>
        <v>6.4</v>
      </c>
      <c r="R276" s="509">
        <v>500</v>
      </c>
      <c r="S276" s="508">
        <f t="shared" si="124"/>
        <v>41.666666666666664</v>
      </c>
      <c r="T276" s="508">
        <f t="shared" si="125"/>
        <v>266.66666666666669</v>
      </c>
      <c r="U276" s="508">
        <f t="shared" si="126"/>
        <v>3200</v>
      </c>
      <c r="V276" s="1362"/>
      <c r="W276" s="690">
        <v>6.4</v>
      </c>
      <c r="X276" s="690">
        <f t="shared" si="127"/>
        <v>6.67</v>
      </c>
      <c r="Y276" s="509">
        <v>500</v>
      </c>
      <c r="Z276" s="508">
        <f t="shared" si="128"/>
        <v>41.666666666666664</v>
      </c>
      <c r="AA276" s="508">
        <f t="shared" si="113"/>
        <v>277.91666666666663</v>
      </c>
      <c r="AB276" s="508">
        <f t="shared" si="114"/>
        <v>3335</v>
      </c>
      <c r="AC276"/>
      <c r="AD276" s="684">
        <v>6.4</v>
      </c>
      <c r="AE276" s="509">
        <v>500</v>
      </c>
      <c r="AF276" s="686">
        <f t="shared" si="134"/>
        <v>625</v>
      </c>
      <c r="AG276" s="508">
        <f t="shared" si="129"/>
        <v>41.666666666666664</v>
      </c>
      <c r="AH276" s="503">
        <f t="shared" si="130"/>
        <v>52.083333333333336</v>
      </c>
      <c r="AI276" s="503">
        <f t="shared" si="131"/>
        <v>333.33333333333337</v>
      </c>
      <c r="AJ276" s="503">
        <f t="shared" si="132"/>
        <v>4000</v>
      </c>
      <c r="AK276"/>
      <c r="AL276" s="690">
        <f t="shared" si="135"/>
        <v>6.67</v>
      </c>
      <c r="AM276" s="688">
        <v>625</v>
      </c>
      <c r="AN276" s="684">
        <v>52.083333333333336</v>
      </c>
      <c r="AO276" s="684">
        <f t="shared" si="115"/>
        <v>347.39583333333337</v>
      </c>
      <c r="AP276" s="684">
        <f t="shared" si="116"/>
        <v>4168.75</v>
      </c>
      <c r="AR276" s="725">
        <f t="shared" si="133"/>
        <v>6.92</v>
      </c>
      <c r="AS276" s="688">
        <v>625</v>
      </c>
      <c r="AT276" s="684">
        <v>52.083333333333336</v>
      </c>
      <c r="AU276" s="684">
        <f t="shared" si="117"/>
        <v>360.41666666666669</v>
      </c>
      <c r="AV276" s="684">
        <f t="shared" si="118"/>
        <v>4325</v>
      </c>
    </row>
    <row r="277" spans="1:48" ht="15.75" x14ac:dyDescent="0.25">
      <c r="A277" s="504">
        <v>276</v>
      </c>
      <c r="B277" s="505" t="s">
        <v>594</v>
      </c>
      <c r="C277" s="507" t="s">
        <v>321</v>
      </c>
      <c r="D277" s="507">
        <v>200</v>
      </c>
      <c r="E277" s="508">
        <v>6.8319999999999999</v>
      </c>
      <c r="F277" s="509">
        <v>200</v>
      </c>
      <c r="G277" s="508">
        <f t="shared" si="136"/>
        <v>16.666666666666668</v>
      </c>
      <c r="H277" s="508">
        <f t="shared" si="137"/>
        <v>113.86666666666667</v>
      </c>
      <c r="I277" s="508">
        <f t="shared" si="138"/>
        <v>1366.3999999999999</v>
      </c>
      <c r="J277"/>
      <c r="K277" s="510">
        <f t="shared" si="119"/>
        <v>7.29</v>
      </c>
      <c r="L277" s="509">
        <v>200</v>
      </c>
      <c r="M277" s="508">
        <f t="shared" si="120"/>
        <v>16.666666666666668</v>
      </c>
      <c r="N277" s="508">
        <f t="shared" si="121"/>
        <v>121.50000000000001</v>
      </c>
      <c r="O277" s="508">
        <f t="shared" si="122"/>
        <v>1458</v>
      </c>
      <c r="P277"/>
      <c r="Q277" s="503">
        <f t="shared" si="123"/>
        <v>8.17</v>
      </c>
      <c r="R277" s="509">
        <v>200</v>
      </c>
      <c r="S277" s="508">
        <f t="shared" si="124"/>
        <v>16.666666666666668</v>
      </c>
      <c r="T277" s="508">
        <f t="shared" si="125"/>
        <v>136.16666666666669</v>
      </c>
      <c r="U277" s="508">
        <f t="shared" si="126"/>
        <v>1634</v>
      </c>
      <c r="V277" s="1362"/>
      <c r="W277" s="690">
        <v>8.17</v>
      </c>
      <c r="X277" s="690">
        <f t="shared" si="127"/>
        <v>8.51</v>
      </c>
      <c r="Y277" s="509">
        <v>200</v>
      </c>
      <c r="Z277" s="508">
        <f t="shared" si="128"/>
        <v>16.666666666666668</v>
      </c>
      <c r="AA277" s="508">
        <f t="shared" si="113"/>
        <v>141.83333333333334</v>
      </c>
      <c r="AB277" s="508">
        <f t="shared" si="114"/>
        <v>1702</v>
      </c>
      <c r="AC277"/>
      <c r="AD277" s="684">
        <v>8.17</v>
      </c>
      <c r="AE277" s="509">
        <v>200</v>
      </c>
      <c r="AF277" s="686">
        <f t="shared" si="134"/>
        <v>250</v>
      </c>
      <c r="AG277" s="508">
        <f t="shared" si="129"/>
        <v>16.666666666666668</v>
      </c>
      <c r="AH277" s="503">
        <f t="shared" si="130"/>
        <v>20.833333333333332</v>
      </c>
      <c r="AI277" s="503">
        <f t="shared" si="131"/>
        <v>170.20833333333331</v>
      </c>
      <c r="AJ277" s="503">
        <f t="shared" si="132"/>
        <v>2042.5</v>
      </c>
      <c r="AK277"/>
      <c r="AL277" s="690">
        <f t="shared" si="135"/>
        <v>8.51</v>
      </c>
      <c r="AM277" s="688">
        <v>250</v>
      </c>
      <c r="AN277" s="684">
        <v>20.833333333333332</v>
      </c>
      <c r="AO277" s="684">
        <f t="shared" si="115"/>
        <v>177.29166666666666</v>
      </c>
      <c r="AP277" s="684">
        <f t="shared" si="116"/>
        <v>2127.5</v>
      </c>
      <c r="AR277" s="725">
        <f t="shared" si="133"/>
        <v>8.82</v>
      </c>
      <c r="AS277" s="688">
        <v>250</v>
      </c>
      <c r="AT277" s="684">
        <v>20.833333333333332</v>
      </c>
      <c r="AU277" s="684">
        <f t="shared" si="117"/>
        <v>183.75</v>
      </c>
      <c r="AV277" s="684">
        <f t="shared" si="118"/>
        <v>2205</v>
      </c>
    </row>
    <row r="278" spans="1:48" ht="15.75" x14ac:dyDescent="0.25">
      <c r="A278" s="504">
        <v>277</v>
      </c>
      <c r="B278" s="505" t="s">
        <v>595</v>
      </c>
      <c r="C278" s="507" t="s">
        <v>321</v>
      </c>
      <c r="D278" s="507">
        <v>20</v>
      </c>
      <c r="E278" s="508">
        <v>18.285</v>
      </c>
      <c r="F278" s="509">
        <v>20</v>
      </c>
      <c r="G278" s="508">
        <f t="shared" si="136"/>
        <v>1.6666666666666667</v>
      </c>
      <c r="H278" s="508">
        <f t="shared" si="137"/>
        <v>30.475000000000001</v>
      </c>
      <c r="I278" s="508">
        <f t="shared" si="138"/>
        <v>365.7</v>
      </c>
      <c r="J278"/>
      <c r="K278" s="510">
        <f t="shared" si="119"/>
        <v>19.52</v>
      </c>
      <c r="L278" s="509">
        <v>20</v>
      </c>
      <c r="M278" s="508">
        <f t="shared" si="120"/>
        <v>1.6666666666666667</v>
      </c>
      <c r="N278" s="508">
        <f t="shared" si="121"/>
        <v>32.533333333333331</v>
      </c>
      <c r="O278" s="508">
        <f t="shared" si="122"/>
        <v>390.4</v>
      </c>
      <c r="P278"/>
      <c r="Q278" s="503">
        <f t="shared" si="123"/>
        <v>21.89</v>
      </c>
      <c r="R278" s="509">
        <v>20</v>
      </c>
      <c r="S278" s="508">
        <f t="shared" si="124"/>
        <v>1.6666666666666667</v>
      </c>
      <c r="T278" s="508">
        <f t="shared" si="125"/>
        <v>36.483333333333334</v>
      </c>
      <c r="U278" s="508">
        <f t="shared" si="126"/>
        <v>437.8</v>
      </c>
      <c r="V278" s="1362"/>
      <c r="W278" s="690">
        <v>21.89</v>
      </c>
      <c r="X278" s="690">
        <f t="shared" si="127"/>
        <v>22.81</v>
      </c>
      <c r="Y278" s="509">
        <v>20</v>
      </c>
      <c r="Z278" s="508">
        <f t="shared" si="128"/>
        <v>1.6666666666666667</v>
      </c>
      <c r="AA278" s="508">
        <f t="shared" si="113"/>
        <v>38.016666666666666</v>
      </c>
      <c r="AB278" s="508">
        <f t="shared" si="114"/>
        <v>456.2</v>
      </c>
      <c r="AC278"/>
      <c r="AD278" s="684">
        <v>21.89</v>
      </c>
      <c r="AE278" s="509">
        <v>20</v>
      </c>
      <c r="AF278" s="686">
        <f t="shared" si="134"/>
        <v>25</v>
      </c>
      <c r="AG278" s="508">
        <f t="shared" si="129"/>
        <v>1.6666666666666667</v>
      </c>
      <c r="AH278" s="503">
        <f t="shared" si="130"/>
        <v>2.0833333333333335</v>
      </c>
      <c r="AI278" s="503">
        <f t="shared" si="131"/>
        <v>45.604166666666671</v>
      </c>
      <c r="AJ278" s="503">
        <f t="shared" si="132"/>
        <v>547.25</v>
      </c>
      <c r="AK278"/>
      <c r="AL278" s="690">
        <f t="shared" si="135"/>
        <v>22.81</v>
      </c>
      <c r="AM278" s="688">
        <v>25</v>
      </c>
      <c r="AN278" s="684">
        <v>2.0833333333333335</v>
      </c>
      <c r="AO278" s="684">
        <f t="shared" si="115"/>
        <v>47.520833333333336</v>
      </c>
      <c r="AP278" s="684">
        <f t="shared" si="116"/>
        <v>570.25</v>
      </c>
      <c r="AR278" s="725">
        <f t="shared" si="133"/>
        <v>23.65</v>
      </c>
      <c r="AS278" s="688">
        <v>25</v>
      </c>
      <c r="AT278" s="684">
        <v>2.0833333333333335</v>
      </c>
      <c r="AU278" s="684">
        <f t="shared" si="117"/>
        <v>49.270833333333336</v>
      </c>
      <c r="AV278" s="684">
        <f t="shared" si="118"/>
        <v>591.25</v>
      </c>
    </row>
    <row r="279" spans="1:48" ht="15.75" x14ac:dyDescent="0.25">
      <c r="A279" s="504">
        <v>278</v>
      </c>
      <c r="B279" s="505" t="s">
        <v>596</v>
      </c>
      <c r="C279" s="507" t="s">
        <v>321</v>
      </c>
      <c r="D279" s="507">
        <v>3</v>
      </c>
      <c r="E279" s="508">
        <v>34.56</v>
      </c>
      <c r="F279" s="509">
        <v>3</v>
      </c>
      <c r="G279" s="508">
        <f t="shared" si="136"/>
        <v>0.25</v>
      </c>
      <c r="H279" s="508">
        <f t="shared" si="137"/>
        <v>8.64</v>
      </c>
      <c r="I279" s="508">
        <f t="shared" si="138"/>
        <v>103.68</v>
      </c>
      <c r="J279"/>
      <c r="K279" s="510">
        <f t="shared" si="119"/>
        <v>36.9</v>
      </c>
      <c r="L279" s="509">
        <v>3</v>
      </c>
      <c r="M279" s="508">
        <f t="shared" si="120"/>
        <v>0.25</v>
      </c>
      <c r="N279" s="508">
        <f t="shared" si="121"/>
        <v>9.2249999999999996</v>
      </c>
      <c r="O279" s="508">
        <f t="shared" si="122"/>
        <v>110.69999999999999</v>
      </c>
      <c r="P279"/>
      <c r="Q279" s="503">
        <f t="shared" si="123"/>
        <v>41.38</v>
      </c>
      <c r="R279" s="509">
        <v>3</v>
      </c>
      <c r="S279" s="508">
        <f t="shared" si="124"/>
        <v>0.25</v>
      </c>
      <c r="T279" s="508">
        <f t="shared" si="125"/>
        <v>10.345000000000001</v>
      </c>
      <c r="U279" s="508">
        <f t="shared" si="126"/>
        <v>124.14000000000001</v>
      </c>
      <c r="V279" s="1362"/>
      <c r="W279" s="690">
        <v>41.38</v>
      </c>
      <c r="X279" s="690">
        <f t="shared" si="127"/>
        <v>43.11</v>
      </c>
      <c r="Y279" s="509">
        <v>3</v>
      </c>
      <c r="Z279" s="508">
        <f t="shared" si="128"/>
        <v>0.25</v>
      </c>
      <c r="AA279" s="508">
        <f t="shared" si="113"/>
        <v>10.7775</v>
      </c>
      <c r="AB279" s="508">
        <f t="shared" si="114"/>
        <v>129.32999999999998</v>
      </c>
      <c r="AC279"/>
      <c r="AD279" s="684">
        <v>41.38</v>
      </c>
      <c r="AE279" s="509">
        <v>3</v>
      </c>
      <c r="AF279" s="686">
        <f t="shared" si="134"/>
        <v>3</v>
      </c>
      <c r="AG279" s="508">
        <f t="shared" si="129"/>
        <v>0.25</v>
      </c>
      <c r="AH279" s="503">
        <f t="shared" si="130"/>
        <v>0.25</v>
      </c>
      <c r="AI279" s="503">
        <f t="shared" si="131"/>
        <v>10.345000000000001</v>
      </c>
      <c r="AJ279" s="503">
        <f t="shared" si="132"/>
        <v>124.14000000000001</v>
      </c>
      <c r="AK279"/>
      <c r="AL279" s="690">
        <f t="shared" si="135"/>
        <v>43.11</v>
      </c>
      <c r="AM279" s="688">
        <v>3</v>
      </c>
      <c r="AN279" s="684">
        <v>0.25</v>
      </c>
      <c r="AO279" s="684">
        <f t="shared" si="115"/>
        <v>10.7775</v>
      </c>
      <c r="AP279" s="684">
        <f t="shared" si="116"/>
        <v>129.32999999999998</v>
      </c>
      <c r="AR279" s="725">
        <f t="shared" si="133"/>
        <v>44.7</v>
      </c>
      <c r="AS279" s="688">
        <v>3</v>
      </c>
      <c r="AT279" s="684">
        <v>0.25</v>
      </c>
      <c r="AU279" s="684">
        <f t="shared" si="117"/>
        <v>11.175000000000001</v>
      </c>
      <c r="AV279" s="684">
        <f t="shared" si="118"/>
        <v>134.10000000000002</v>
      </c>
    </row>
    <row r="280" spans="1:48" ht="15.75" x14ac:dyDescent="0.25">
      <c r="A280" s="504">
        <v>279</v>
      </c>
      <c r="B280" s="505" t="s">
        <v>597</v>
      </c>
      <c r="C280" s="507" t="s">
        <v>321</v>
      </c>
      <c r="D280" s="507">
        <v>4</v>
      </c>
      <c r="E280" s="508">
        <v>5.6000000000000008E-2</v>
      </c>
      <c r="F280" s="509">
        <v>4</v>
      </c>
      <c r="G280" s="508">
        <f t="shared" si="136"/>
        <v>0.33333333333333331</v>
      </c>
      <c r="H280" s="508">
        <f t="shared" si="137"/>
        <v>1.8666666666666668E-2</v>
      </c>
      <c r="I280" s="508">
        <f t="shared" si="138"/>
        <v>0.22400000000000003</v>
      </c>
      <c r="J280"/>
      <c r="K280" s="510">
        <f t="shared" si="119"/>
        <v>0.06</v>
      </c>
      <c r="L280" s="509">
        <v>4</v>
      </c>
      <c r="M280" s="508">
        <f t="shared" si="120"/>
        <v>0.33333333333333331</v>
      </c>
      <c r="N280" s="508">
        <f t="shared" si="121"/>
        <v>1.9999999999999997E-2</v>
      </c>
      <c r="O280" s="508">
        <f t="shared" si="122"/>
        <v>0.24</v>
      </c>
      <c r="P280"/>
      <c r="Q280" s="503">
        <f t="shared" si="123"/>
        <v>7.0000000000000007E-2</v>
      </c>
      <c r="R280" s="509">
        <v>4</v>
      </c>
      <c r="S280" s="508">
        <f t="shared" si="124"/>
        <v>0.33333333333333331</v>
      </c>
      <c r="T280" s="508">
        <f t="shared" si="125"/>
        <v>2.3333333333333334E-2</v>
      </c>
      <c r="U280" s="508">
        <f t="shared" si="126"/>
        <v>0.28000000000000003</v>
      </c>
      <c r="V280" s="1362"/>
      <c r="W280" s="690">
        <v>7.0000000000000007E-2</v>
      </c>
      <c r="X280" s="690">
        <f t="shared" si="127"/>
        <v>7.0000000000000007E-2</v>
      </c>
      <c r="Y280" s="509">
        <v>4</v>
      </c>
      <c r="Z280" s="508">
        <f t="shared" si="128"/>
        <v>0.33333333333333331</v>
      </c>
      <c r="AA280" s="508">
        <f t="shared" si="113"/>
        <v>2.3333333333333334E-2</v>
      </c>
      <c r="AB280" s="508">
        <f t="shared" si="114"/>
        <v>0.28000000000000003</v>
      </c>
      <c r="AC280"/>
      <c r="AD280" s="684">
        <v>7.0000000000000007E-2</v>
      </c>
      <c r="AE280" s="509">
        <v>4</v>
      </c>
      <c r="AF280" s="686">
        <f t="shared" si="134"/>
        <v>5</v>
      </c>
      <c r="AG280" s="508">
        <f t="shared" si="129"/>
        <v>0.33333333333333331</v>
      </c>
      <c r="AH280" s="503">
        <f t="shared" si="130"/>
        <v>0.41666666666666669</v>
      </c>
      <c r="AI280" s="503">
        <f t="shared" si="131"/>
        <v>2.9166666666666671E-2</v>
      </c>
      <c r="AJ280" s="503">
        <f t="shared" si="132"/>
        <v>0.35000000000000003</v>
      </c>
      <c r="AK280"/>
      <c r="AL280" s="690">
        <f t="shared" si="135"/>
        <v>7.0000000000000007E-2</v>
      </c>
      <c r="AM280" s="688">
        <v>5</v>
      </c>
      <c r="AN280" s="684">
        <v>0.41666666666666669</v>
      </c>
      <c r="AO280" s="684">
        <f t="shared" si="115"/>
        <v>2.9166666666666671E-2</v>
      </c>
      <c r="AP280" s="684">
        <f t="shared" si="116"/>
        <v>0.35000000000000003</v>
      </c>
      <c r="AR280" s="725">
        <f t="shared" si="133"/>
        <v>7.0000000000000007E-2</v>
      </c>
      <c r="AS280" s="688">
        <v>5</v>
      </c>
      <c r="AT280" s="684">
        <v>0.41666666666666669</v>
      </c>
      <c r="AU280" s="684">
        <f t="shared" si="117"/>
        <v>2.9166666666666671E-2</v>
      </c>
      <c r="AV280" s="684">
        <f t="shared" si="118"/>
        <v>0.35000000000000003</v>
      </c>
    </row>
    <row r="281" spans="1:48" ht="15.75" x14ac:dyDescent="0.25">
      <c r="A281" s="504">
        <v>280</v>
      </c>
      <c r="B281" s="505" t="s">
        <v>598</v>
      </c>
      <c r="C281" s="507" t="s">
        <v>321</v>
      </c>
      <c r="D281" s="507">
        <v>800</v>
      </c>
      <c r="E281" s="508">
        <v>4.8000000000000001E-2</v>
      </c>
      <c r="F281" s="509">
        <v>800</v>
      </c>
      <c r="G281" s="508">
        <f t="shared" si="136"/>
        <v>66.666666666666671</v>
      </c>
      <c r="H281" s="508">
        <f t="shared" si="137"/>
        <v>3.2</v>
      </c>
      <c r="I281" s="508">
        <f t="shared" si="138"/>
        <v>38.4</v>
      </c>
      <c r="J281"/>
      <c r="K281" s="510">
        <f t="shared" si="119"/>
        <v>0.05</v>
      </c>
      <c r="L281" s="509">
        <v>800</v>
      </c>
      <c r="M281" s="508">
        <f t="shared" si="120"/>
        <v>66.666666666666671</v>
      </c>
      <c r="N281" s="508">
        <f t="shared" si="121"/>
        <v>3.3333333333333339</v>
      </c>
      <c r="O281" s="508">
        <f t="shared" si="122"/>
        <v>40</v>
      </c>
      <c r="P281"/>
      <c r="Q281" s="503">
        <f t="shared" si="123"/>
        <v>0.06</v>
      </c>
      <c r="R281" s="509">
        <v>800</v>
      </c>
      <c r="S281" s="508">
        <f t="shared" si="124"/>
        <v>66.666666666666671</v>
      </c>
      <c r="T281" s="508">
        <f t="shared" si="125"/>
        <v>4</v>
      </c>
      <c r="U281" s="508">
        <f t="shared" si="126"/>
        <v>48</v>
      </c>
      <c r="V281" s="1362"/>
      <c r="W281" s="690">
        <v>0.06</v>
      </c>
      <c r="X281" s="690">
        <f t="shared" si="127"/>
        <v>0.06</v>
      </c>
      <c r="Y281" s="509">
        <v>800</v>
      </c>
      <c r="Z281" s="508">
        <f t="shared" si="128"/>
        <v>66.666666666666671</v>
      </c>
      <c r="AA281" s="508">
        <f t="shared" si="113"/>
        <v>4</v>
      </c>
      <c r="AB281" s="508">
        <f t="shared" si="114"/>
        <v>48</v>
      </c>
      <c r="AC281"/>
      <c r="AD281" s="684">
        <v>0.06</v>
      </c>
      <c r="AE281" s="509">
        <v>800</v>
      </c>
      <c r="AF281" s="686">
        <f t="shared" si="134"/>
        <v>1000</v>
      </c>
      <c r="AG281" s="508">
        <f t="shared" si="129"/>
        <v>66.666666666666671</v>
      </c>
      <c r="AH281" s="503">
        <f t="shared" si="130"/>
        <v>83.333333333333329</v>
      </c>
      <c r="AI281" s="503">
        <f t="shared" si="131"/>
        <v>4.9999999999999991</v>
      </c>
      <c r="AJ281" s="503">
        <f t="shared" si="132"/>
        <v>60</v>
      </c>
      <c r="AK281"/>
      <c r="AL281" s="690">
        <f t="shared" si="135"/>
        <v>0.06</v>
      </c>
      <c r="AM281" s="688">
        <v>1000</v>
      </c>
      <c r="AN281" s="684">
        <v>83.333333333333329</v>
      </c>
      <c r="AO281" s="684">
        <f t="shared" si="115"/>
        <v>4.9999999999999991</v>
      </c>
      <c r="AP281" s="684">
        <f t="shared" si="116"/>
        <v>60</v>
      </c>
      <c r="AR281" s="725">
        <f t="shared" si="133"/>
        <v>0.06</v>
      </c>
      <c r="AS281" s="688">
        <v>1000</v>
      </c>
      <c r="AT281" s="684">
        <v>83.333333333333329</v>
      </c>
      <c r="AU281" s="684">
        <f t="shared" si="117"/>
        <v>4.9999999999999991</v>
      </c>
      <c r="AV281" s="684">
        <f t="shared" si="118"/>
        <v>60</v>
      </c>
    </row>
    <row r="282" spans="1:48" ht="15.75" x14ac:dyDescent="0.25">
      <c r="A282" s="504">
        <v>281</v>
      </c>
      <c r="B282" s="505" t="s">
        <v>599</v>
      </c>
      <c r="C282" s="507" t="s">
        <v>321</v>
      </c>
      <c r="D282" s="507">
        <v>15</v>
      </c>
      <c r="E282" s="508">
        <v>3.2000000000000001E-2</v>
      </c>
      <c r="F282" s="509">
        <v>15</v>
      </c>
      <c r="G282" s="508">
        <f t="shared" si="136"/>
        <v>1.25</v>
      </c>
      <c r="H282" s="508">
        <f t="shared" si="137"/>
        <v>0.04</v>
      </c>
      <c r="I282" s="508">
        <f t="shared" si="138"/>
        <v>0.48</v>
      </c>
      <c r="J282"/>
      <c r="K282" s="510">
        <f t="shared" si="119"/>
        <v>0.03</v>
      </c>
      <c r="L282" s="509">
        <v>15</v>
      </c>
      <c r="M282" s="508">
        <f t="shared" si="120"/>
        <v>1.25</v>
      </c>
      <c r="N282" s="508">
        <f t="shared" si="121"/>
        <v>3.7499999999999999E-2</v>
      </c>
      <c r="O282" s="508">
        <f t="shared" si="122"/>
        <v>0.44999999999999996</v>
      </c>
      <c r="P282"/>
      <c r="Q282" s="503">
        <f t="shared" si="123"/>
        <v>0.03</v>
      </c>
      <c r="R282" s="509">
        <v>15</v>
      </c>
      <c r="S282" s="508">
        <f t="shared" si="124"/>
        <v>1.25</v>
      </c>
      <c r="T282" s="508">
        <f t="shared" si="125"/>
        <v>3.7499999999999999E-2</v>
      </c>
      <c r="U282" s="508">
        <f t="shared" si="126"/>
        <v>0.44999999999999996</v>
      </c>
      <c r="V282" s="1362"/>
      <c r="W282" s="690">
        <v>0.03</v>
      </c>
      <c r="X282" s="690">
        <f t="shared" si="127"/>
        <v>0.03</v>
      </c>
      <c r="Y282" s="509">
        <v>15</v>
      </c>
      <c r="Z282" s="508">
        <f t="shared" si="128"/>
        <v>1.25</v>
      </c>
      <c r="AA282" s="508">
        <f t="shared" si="113"/>
        <v>3.7499999999999999E-2</v>
      </c>
      <c r="AB282" s="508">
        <f t="shared" si="114"/>
        <v>0.44999999999999996</v>
      </c>
      <c r="AC282"/>
      <c r="AD282" s="684">
        <v>0.03</v>
      </c>
      <c r="AE282" s="509">
        <v>15</v>
      </c>
      <c r="AF282" s="686">
        <f t="shared" si="134"/>
        <v>18</v>
      </c>
      <c r="AG282" s="508">
        <f t="shared" si="129"/>
        <v>1.25</v>
      </c>
      <c r="AH282" s="503">
        <f t="shared" si="130"/>
        <v>1.5</v>
      </c>
      <c r="AI282" s="503">
        <f t="shared" si="131"/>
        <v>4.4999999999999998E-2</v>
      </c>
      <c r="AJ282" s="503">
        <f t="shared" si="132"/>
        <v>0.54</v>
      </c>
      <c r="AK282"/>
      <c r="AL282" s="690">
        <f t="shared" si="135"/>
        <v>0.03</v>
      </c>
      <c r="AM282" s="688">
        <v>18</v>
      </c>
      <c r="AN282" s="684">
        <v>1.5</v>
      </c>
      <c r="AO282" s="684">
        <f t="shared" si="115"/>
        <v>4.4999999999999998E-2</v>
      </c>
      <c r="AP282" s="684">
        <f t="shared" si="116"/>
        <v>0.54</v>
      </c>
      <c r="AR282" s="725">
        <f t="shared" si="133"/>
        <v>0.03</v>
      </c>
      <c r="AS282" s="688">
        <v>18</v>
      </c>
      <c r="AT282" s="684">
        <v>1.5</v>
      </c>
      <c r="AU282" s="684">
        <f t="shared" si="117"/>
        <v>4.4999999999999998E-2</v>
      </c>
      <c r="AV282" s="684">
        <f t="shared" si="118"/>
        <v>0.54</v>
      </c>
    </row>
    <row r="283" spans="1:48" ht="15.75" x14ac:dyDescent="0.25">
      <c r="A283" s="504">
        <v>282</v>
      </c>
      <c r="B283" s="505" t="s">
        <v>600</v>
      </c>
      <c r="C283" s="507" t="s">
        <v>321</v>
      </c>
      <c r="D283" s="507">
        <v>200</v>
      </c>
      <c r="E283" s="508">
        <v>0.17600000000000002</v>
      </c>
      <c r="F283" s="509">
        <v>200</v>
      </c>
      <c r="G283" s="508">
        <f t="shared" si="136"/>
        <v>16.666666666666668</v>
      </c>
      <c r="H283" s="508">
        <f t="shared" si="137"/>
        <v>2.933333333333334</v>
      </c>
      <c r="I283" s="508">
        <f t="shared" si="138"/>
        <v>35.200000000000003</v>
      </c>
      <c r="J283"/>
      <c r="K283" s="510">
        <f t="shared" si="119"/>
        <v>0.19</v>
      </c>
      <c r="L283" s="509">
        <v>200</v>
      </c>
      <c r="M283" s="508">
        <f t="shared" si="120"/>
        <v>16.666666666666668</v>
      </c>
      <c r="N283" s="508">
        <f t="shared" si="121"/>
        <v>3.166666666666667</v>
      </c>
      <c r="O283" s="508">
        <f t="shared" si="122"/>
        <v>38</v>
      </c>
      <c r="P283"/>
      <c r="Q283" s="503">
        <f t="shared" si="123"/>
        <v>0.21</v>
      </c>
      <c r="R283" s="509">
        <v>200</v>
      </c>
      <c r="S283" s="508">
        <f t="shared" si="124"/>
        <v>16.666666666666668</v>
      </c>
      <c r="T283" s="508">
        <f t="shared" si="125"/>
        <v>3.5</v>
      </c>
      <c r="U283" s="508">
        <f t="shared" si="126"/>
        <v>42</v>
      </c>
      <c r="V283" s="1362"/>
      <c r="W283" s="690">
        <v>0.21</v>
      </c>
      <c r="X283" s="690">
        <f t="shared" si="127"/>
        <v>0.22</v>
      </c>
      <c r="Y283" s="509">
        <v>200</v>
      </c>
      <c r="Z283" s="508">
        <f t="shared" si="128"/>
        <v>16.666666666666668</v>
      </c>
      <c r="AA283" s="508">
        <f t="shared" si="113"/>
        <v>3.666666666666667</v>
      </c>
      <c r="AB283" s="508">
        <f t="shared" si="114"/>
        <v>44</v>
      </c>
      <c r="AC283"/>
      <c r="AD283" s="684">
        <v>0.21</v>
      </c>
      <c r="AE283" s="509">
        <v>200</v>
      </c>
      <c r="AF283" s="686">
        <f t="shared" si="134"/>
        <v>250</v>
      </c>
      <c r="AG283" s="508">
        <f t="shared" si="129"/>
        <v>16.666666666666668</v>
      </c>
      <c r="AH283" s="503">
        <f t="shared" si="130"/>
        <v>20.833333333333332</v>
      </c>
      <c r="AI283" s="503">
        <f t="shared" si="131"/>
        <v>4.375</v>
      </c>
      <c r="AJ283" s="503">
        <f t="shared" si="132"/>
        <v>52.5</v>
      </c>
      <c r="AK283"/>
      <c r="AL283" s="690">
        <f t="shared" si="135"/>
        <v>0.22</v>
      </c>
      <c r="AM283" s="688">
        <v>250</v>
      </c>
      <c r="AN283" s="684">
        <v>20.833333333333332</v>
      </c>
      <c r="AO283" s="684">
        <f t="shared" si="115"/>
        <v>4.583333333333333</v>
      </c>
      <c r="AP283" s="684">
        <f t="shared" si="116"/>
        <v>55</v>
      </c>
      <c r="AR283" s="725">
        <f t="shared" si="133"/>
        <v>0.23</v>
      </c>
      <c r="AS283" s="688">
        <v>250</v>
      </c>
      <c r="AT283" s="684">
        <v>20.833333333333332</v>
      </c>
      <c r="AU283" s="684">
        <f t="shared" si="117"/>
        <v>4.791666666666667</v>
      </c>
      <c r="AV283" s="684">
        <f t="shared" si="118"/>
        <v>57.5</v>
      </c>
    </row>
    <row r="284" spans="1:48" ht="15.75" x14ac:dyDescent="0.25">
      <c r="A284" s="504">
        <v>283</v>
      </c>
      <c r="B284" s="505" t="s">
        <v>601</v>
      </c>
      <c r="C284" s="507" t="s">
        <v>384</v>
      </c>
      <c r="D284" s="507">
        <v>35</v>
      </c>
      <c r="E284" s="508">
        <v>3.944</v>
      </c>
      <c r="F284" s="509">
        <v>35</v>
      </c>
      <c r="G284" s="508">
        <f t="shared" si="136"/>
        <v>2.9166666666666665</v>
      </c>
      <c r="H284" s="508">
        <f t="shared" si="137"/>
        <v>11.503333333333332</v>
      </c>
      <c r="I284" s="508">
        <f t="shared" si="138"/>
        <v>138.04</v>
      </c>
      <c r="J284"/>
      <c r="K284" s="510">
        <f t="shared" si="119"/>
        <v>4.21</v>
      </c>
      <c r="L284" s="509">
        <v>35</v>
      </c>
      <c r="M284" s="508">
        <f t="shared" si="120"/>
        <v>2.9166666666666665</v>
      </c>
      <c r="N284" s="508">
        <f t="shared" si="121"/>
        <v>12.279166666666667</v>
      </c>
      <c r="O284" s="508">
        <f t="shared" si="122"/>
        <v>147.35</v>
      </c>
      <c r="P284"/>
      <c r="Q284" s="503">
        <f t="shared" si="123"/>
        <v>4.72</v>
      </c>
      <c r="R284" s="509">
        <v>35</v>
      </c>
      <c r="S284" s="508">
        <f t="shared" si="124"/>
        <v>2.9166666666666665</v>
      </c>
      <c r="T284" s="508">
        <f t="shared" si="125"/>
        <v>13.766666666666666</v>
      </c>
      <c r="U284" s="508">
        <f t="shared" si="126"/>
        <v>165.2</v>
      </c>
      <c r="V284" s="1362"/>
      <c r="W284" s="690">
        <v>4.72</v>
      </c>
      <c r="X284" s="690">
        <f t="shared" si="127"/>
        <v>4.92</v>
      </c>
      <c r="Y284" s="509">
        <v>35</v>
      </c>
      <c r="Z284" s="508">
        <f t="shared" si="128"/>
        <v>2.9166666666666665</v>
      </c>
      <c r="AA284" s="508">
        <f t="shared" si="113"/>
        <v>14.35</v>
      </c>
      <c r="AB284" s="508">
        <f t="shared" si="114"/>
        <v>172.2</v>
      </c>
      <c r="AC284"/>
      <c r="AD284" s="684">
        <v>4.72</v>
      </c>
      <c r="AE284" s="509">
        <v>35</v>
      </c>
      <c r="AF284" s="686">
        <f>ROUND((AE284*1.25),2)</f>
        <v>43.75</v>
      </c>
      <c r="AG284" s="508">
        <f t="shared" si="129"/>
        <v>2.9166666666666665</v>
      </c>
      <c r="AH284" s="503">
        <f t="shared" si="130"/>
        <v>3.6458333333333335</v>
      </c>
      <c r="AI284" s="503">
        <f t="shared" si="131"/>
        <v>17.208333333333332</v>
      </c>
      <c r="AJ284" s="503">
        <f t="shared" si="132"/>
        <v>206.5</v>
      </c>
      <c r="AK284"/>
      <c r="AL284" s="690">
        <f t="shared" si="135"/>
        <v>4.92</v>
      </c>
      <c r="AM284" s="688">
        <v>43.75</v>
      </c>
      <c r="AN284" s="684">
        <v>3.6458333333333335</v>
      </c>
      <c r="AO284" s="684">
        <f t="shared" si="115"/>
        <v>17.9375</v>
      </c>
      <c r="AP284" s="684">
        <f t="shared" si="116"/>
        <v>215.25</v>
      </c>
      <c r="AR284" s="725">
        <f t="shared" si="133"/>
        <v>5.0999999999999996</v>
      </c>
      <c r="AS284" s="688">
        <v>43.75</v>
      </c>
      <c r="AT284" s="684">
        <v>3.6458333333333335</v>
      </c>
      <c r="AU284" s="684">
        <f t="shared" si="117"/>
        <v>18.59375</v>
      </c>
      <c r="AV284" s="684">
        <f t="shared" si="118"/>
        <v>223.12499999999997</v>
      </c>
    </row>
    <row r="285" spans="1:48" ht="15.75" x14ac:dyDescent="0.25">
      <c r="A285" s="504">
        <v>284</v>
      </c>
      <c r="B285" s="505" t="s">
        <v>602</v>
      </c>
      <c r="C285" s="506" t="s">
        <v>321</v>
      </c>
      <c r="D285" s="507">
        <v>8</v>
      </c>
      <c r="E285" s="508">
        <v>1.4960000000000002</v>
      </c>
      <c r="F285" s="509">
        <v>8</v>
      </c>
      <c r="G285" s="508">
        <f t="shared" si="136"/>
        <v>0.66666666666666663</v>
      </c>
      <c r="H285" s="508">
        <f t="shared" si="137"/>
        <v>0.9973333333333334</v>
      </c>
      <c r="I285" s="508">
        <f t="shared" si="138"/>
        <v>11.968000000000002</v>
      </c>
      <c r="J285"/>
      <c r="K285" s="510">
        <f t="shared" si="119"/>
        <v>1.6</v>
      </c>
      <c r="L285" s="509">
        <v>8</v>
      </c>
      <c r="M285" s="508">
        <f t="shared" si="120"/>
        <v>0.66666666666666663</v>
      </c>
      <c r="N285" s="508">
        <f t="shared" si="121"/>
        <v>1.0666666666666667</v>
      </c>
      <c r="O285" s="508">
        <f t="shared" si="122"/>
        <v>12.8</v>
      </c>
      <c r="P285"/>
      <c r="Q285" s="503">
        <f t="shared" si="123"/>
        <v>1.79</v>
      </c>
      <c r="R285" s="509">
        <v>8</v>
      </c>
      <c r="S285" s="508">
        <f t="shared" si="124"/>
        <v>0.66666666666666663</v>
      </c>
      <c r="T285" s="508">
        <f t="shared" si="125"/>
        <v>1.1933333333333334</v>
      </c>
      <c r="U285" s="508">
        <f t="shared" si="126"/>
        <v>14.32</v>
      </c>
      <c r="V285" s="1362"/>
      <c r="W285" s="690">
        <v>1.79</v>
      </c>
      <c r="X285" s="690">
        <f t="shared" si="127"/>
        <v>1.86</v>
      </c>
      <c r="Y285" s="509">
        <v>8</v>
      </c>
      <c r="Z285" s="508">
        <f t="shared" si="128"/>
        <v>0.66666666666666663</v>
      </c>
      <c r="AA285" s="508">
        <f t="shared" si="113"/>
        <v>1.24</v>
      </c>
      <c r="AB285" s="508">
        <f t="shared" si="114"/>
        <v>14.88</v>
      </c>
      <c r="AC285"/>
      <c r="AD285" s="684">
        <v>1.79</v>
      </c>
      <c r="AE285" s="509">
        <v>8</v>
      </c>
      <c r="AF285" s="686">
        <f t="shared" si="134"/>
        <v>10</v>
      </c>
      <c r="AG285" s="508">
        <f t="shared" si="129"/>
        <v>0.66666666666666663</v>
      </c>
      <c r="AH285" s="503">
        <f t="shared" si="130"/>
        <v>0.83333333333333337</v>
      </c>
      <c r="AI285" s="503">
        <f t="shared" si="131"/>
        <v>1.4916666666666667</v>
      </c>
      <c r="AJ285" s="503">
        <f t="shared" si="132"/>
        <v>17.899999999999999</v>
      </c>
      <c r="AK285"/>
      <c r="AL285" s="690">
        <f t="shared" si="135"/>
        <v>1.86</v>
      </c>
      <c r="AM285" s="688">
        <v>10</v>
      </c>
      <c r="AN285" s="684">
        <v>0.83333333333333337</v>
      </c>
      <c r="AO285" s="684">
        <f t="shared" si="115"/>
        <v>1.55</v>
      </c>
      <c r="AP285" s="684">
        <f t="shared" si="116"/>
        <v>18.600000000000001</v>
      </c>
      <c r="AR285" s="725">
        <f t="shared" si="133"/>
        <v>1.93</v>
      </c>
      <c r="AS285" s="688">
        <v>10</v>
      </c>
      <c r="AT285" s="684">
        <v>0.83333333333333337</v>
      </c>
      <c r="AU285" s="684">
        <f t="shared" si="117"/>
        <v>1.6083333333333334</v>
      </c>
      <c r="AV285" s="684">
        <f t="shared" si="118"/>
        <v>19.3</v>
      </c>
    </row>
    <row r="286" spans="1:48" ht="15.75" x14ac:dyDescent="0.25">
      <c r="A286" s="504">
        <v>285</v>
      </c>
      <c r="B286" s="505" t="s">
        <v>603</v>
      </c>
      <c r="C286" s="507" t="s">
        <v>321</v>
      </c>
      <c r="D286" s="507">
        <v>300</v>
      </c>
      <c r="E286" s="508">
        <v>3.1360000000000001</v>
      </c>
      <c r="F286" s="509">
        <v>300</v>
      </c>
      <c r="G286" s="508">
        <f t="shared" si="136"/>
        <v>25</v>
      </c>
      <c r="H286" s="508">
        <f t="shared" si="137"/>
        <v>78.400000000000006</v>
      </c>
      <c r="I286" s="508">
        <f t="shared" si="138"/>
        <v>940.80000000000007</v>
      </c>
      <c r="J286"/>
      <c r="K286" s="510">
        <f t="shared" si="119"/>
        <v>3.35</v>
      </c>
      <c r="L286" s="509">
        <v>300</v>
      </c>
      <c r="M286" s="508">
        <f t="shared" si="120"/>
        <v>25</v>
      </c>
      <c r="N286" s="508">
        <f t="shared" si="121"/>
        <v>83.75</v>
      </c>
      <c r="O286" s="508">
        <f t="shared" si="122"/>
        <v>1005</v>
      </c>
      <c r="P286"/>
      <c r="Q286" s="503">
        <f t="shared" si="123"/>
        <v>3.76</v>
      </c>
      <c r="R286" s="509">
        <v>300</v>
      </c>
      <c r="S286" s="508">
        <f t="shared" si="124"/>
        <v>25</v>
      </c>
      <c r="T286" s="508">
        <f t="shared" si="125"/>
        <v>94</v>
      </c>
      <c r="U286" s="508">
        <f t="shared" si="126"/>
        <v>1128</v>
      </c>
      <c r="V286" s="1362"/>
      <c r="W286" s="690">
        <v>3.76</v>
      </c>
      <c r="X286" s="690">
        <f t="shared" si="127"/>
        <v>3.92</v>
      </c>
      <c r="Y286" s="509">
        <v>300</v>
      </c>
      <c r="Z286" s="508">
        <f t="shared" si="128"/>
        <v>25</v>
      </c>
      <c r="AA286" s="508">
        <f t="shared" si="113"/>
        <v>98</v>
      </c>
      <c r="AB286" s="508">
        <f t="shared" si="114"/>
        <v>1176</v>
      </c>
      <c r="AC286"/>
      <c r="AD286" s="684">
        <v>3.76</v>
      </c>
      <c r="AE286" s="509">
        <v>300</v>
      </c>
      <c r="AF286" s="686">
        <f t="shared" si="134"/>
        <v>375</v>
      </c>
      <c r="AG286" s="508">
        <f t="shared" si="129"/>
        <v>25</v>
      </c>
      <c r="AH286" s="503">
        <f t="shared" si="130"/>
        <v>31.25</v>
      </c>
      <c r="AI286" s="503">
        <f t="shared" si="131"/>
        <v>117.5</v>
      </c>
      <c r="AJ286" s="503">
        <f t="shared" si="132"/>
        <v>1410</v>
      </c>
      <c r="AK286"/>
      <c r="AL286" s="690">
        <f t="shared" si="135"/>
        <v>3.92</v>
      </c>
      <c r="AM286" s="688">
        <v>375</v>
      </c>
      <c r="AN286" s="684">
        <v>31.25</v>
      </c>
      <c r="AO286" s="684">
        <f t="shared" si="115"/>
        <v>122.5</v>
      </c>
      <c r="AP286" s="684">
        <f t="shared" si="116"/>
        <v>1470</v>
      </c>
      <c r="AR286" s="725">
        <f t="shared" si="133"/>
        <v>4.0599999999999996</v>
      </c>
      <c r="AS286" s="688">
        <v>375</v>
      </c>
      <c r="AT286" s="684">
        <v>31.25</v>
      </c>
      <c r="AU286" s="684">
        <f t="shared" si="117"/>
        <v>126.87499999999999</v>
      </c>
      <c r="AV286" s="684">
        <f t="shared" si="118"/>
        <v>1522.4999999999998</v>
      </c>
    </row>
    <row r="287" spans="1:48" ht="15.75" x14ac:dyDescent="0.25">
      <c r="A287" s="504">
        <v>286</v>
      </c>
      <c r="B287" s="505" t="s">
        <v>604</v>
      </c>
      <c r="C287" s="507" t="s">
        <v>321</v>
      </c>
      <c r="D287" s="507">
        <v>200</v>
      </c>
      <c r="E287" s="508">
        <v>3.1760000000000002</v>
      </c>
      <c r="F287" s="509">
        <v>200</v>
      </c>
      <c r="G287" s="508">
        <f t="shared" si="136"/>
        <v>16.666666666666668</v>
      </c>
      <c r="H287" s="508">
        <f t="shared" si="137"/>
        <v>52.933333333333337</v>
      </c>
      <c r="I287" s="508">
        <f t="shared" si="138"/>
        <v>635.20000000000005</v>
      </c>
      <c r="J287"/>
      <c r="K287" s="510">
        <f t="shared" si="119"/>
        <v>3.39</v>
      </c>
      <c r="L287" s="509">
        <v>200</v>
      </c>
      <c r="M287" s="508">
        <f t="shared" si="120"/>
        <v>16.666666666666668</v>
      </c>
      <c r="N287" s="508">
        <f t="shared" si="121"/>
        <v>56.500000000000007</v>
      </c>
      <c r="O287" s="508">
        <f t="shared" si="122"/>
        <v>678</v>
      </c>
      <c r="P287"/>
      <c r="Q287" s="503">
        <f t="shared" si="123"/>
        <v>3.8</v>
      </c>
      <c r="R287" s="509">
        <v>200</v>
      </c>
      <c r="S287" s="508">
        <f t="shared" si="124"/>
        <v>16.666666666666668</v>
      </c>
      <c r="T287" s="508">
        <f t="shared" si="125"/>
        <v>63.333333333333336</v>
      </c>
      <c r="U287" s="508">
        <f t="shared" si="126"/>
        <v>760</v>
      </c>
      <c r="V287" s="1362"/>
      <c r="W287" s="690">
        <v>3.8</v>
      </c>
      <c r="X287" s="690">
        <f t="shared" si="127"/>
        <v>3.96</v>
      </c>
      <c r="Y287" s="509">
        <v>200</v>
      </c>
      <c r="Z287" s="508">
        <f t="shared" si="128"/>
        <v>16.666666666666668</v>
      </c>
      <c r="AA287" s="508">
        <f t="shared" si="113"/>
        <v>66</v>
      </c>
      <c r="AB287" s="508">
        <f t="shared" si="114"/>
        <v>792</v>
      </c>
      <c r="AC287"/>
      <c r="AD287" s="684">
        <v>3.8</v>
      </c>
      <c r="AE287" s="509">
        <v>200</v>
      </c>
      <c r="AF287" s="686">
        <f t="shared" si="134"/>
        <v>250</v>
      </c>
      <c r="AG287" s="508">
        <f t="shared" si="129"/>
        <v>16.666666666666668</v>
      </c>
      <c r="AH287" s="503">
        <f t="shared" si="130"/>
        <v>20.833333333333332</v>
      </c>
      <c r="AI287" s="503">
        <f t="shared" si="131"/>
        <v>79.166666666666657</v>
      </c>
      <c r="AJ287" s="503">
        <f t="shared" si="132"/>
        <v>950</v>
      </c>
      <c r="AK287"/>
      <c r="AL287" s="690">
        <f t="shared" si="135"/>
        <v>3.96</v>
      </c>
      <c r="AM287" s="688">
        <v>250</v>
      </c>
      <c r="AN287" s="684">
        <v>20.833333333333332</v>
      </c>
      <c r="AO287" s="684">
        <f t="shared" si="115"/>
        <v>82.5</v>
      </c>
      <c r="AP287" s="684">
        <f t="shared" si="116"/>
        <v>990</v>
      </c>
      <c r="AR287" s="725">
        <f t="shared" si="133"/>
        <v>4.1100000000000003</v>
      </c>
      <c r="AS287" s="688">
        <v>250</v>
      </c>
      <c r="AT287" s="684">
        <v>20.833333333333332</v>
      </c>
      <c r="AU287" s="684">
        <f t="shared" si="117"/>
        <v>85.625</v>
      </c>
      <c r="AV287" s="684">
        <f t="shared" si="118"/>
        <v>1027.5</v>
      </c>
    </row>
    <row r="288" spans="1:48" ht="15.75" x14ac:dyDescent="0.25">
      <c r="A288" s="504">
        <v>287</v>
      </c>
      <c r="B288" s="505" t="s">
        <v>605</v>
      </c>
      <c r="C288" s="507" t="s">
        <v>321</v>
      </c>
      <c r="D288" s="507">
        <v>60</v>
      </c>
      <c r="E288" s="508">
        <v>3.2560000000000002</v>
      </c>
      <c r="F288" s="509">
        <v>60</v>
      </c>
      <c r="G288" s="508">
        <f t="shared" si="136"/>
        <v>5</v>
      </c>
      <c r="H288" s="508">
        <f t="shared" si="137"/>
        <v>16.28</v>
      </c>
      <c r="I288" s="508">
        <f t="shared" si="138"/>
        <v>195.36</v>
      </c>
      <c r="J288"/>
      <c r="K288" s="510">
        <f t="shared" si="119"/>
        <v>3.48</v>
      </c>
      <c r="L288" s="509">
        <v>60</v>
      </c>
      <c r="M288" s="508">
        <f t="shared" si="120"/>
        <v>5</v>
      </c>
      <c r="N288" s="508">
        <f t="shared" si="121"/>
        <v>17.399999999999999</v>
      </c>
      <c r="O288" s="508">
        <f t="shared" si="122"/>
        <v>208.8</v>
      </c>
      <c r="P288"/>
      <c r="Q288" s="503">
        <f t="shared" si="123"/>
        <v>3.9</v>
      </c>
      <c r="R288" s="509">
        <v>60</v>
      </c>
      <c r="S288" s="508">
        <f t="shared" si="124"/>
        <v>5</v>
      </c>
      <c r="T288" s="508">
        <f t="shared" si="125"/>
        <v>19.5</v>
      </c>
      <c r="U288" s="508">
        <f t="shared" si="126"/>
        <v>234</v>
      </c>
      <c r="V288" s="1362"/>
      <c r="W288" s="690">
        <v>3.9</v>
      </c>
      <c r="X288" s="690">
        <f t="shared" si="127"/>
        <v>4.0599999999999996</v>
      </c>
      <c r="Y288" s="509">
        <v>60</v>
      </c>
      <c r="Z288" s="508">
        <f t="shared" si="128"/>
        <v>5</v>
      </c>
      <c r="AA288" s="508">
        <f t="shared" si="113"/>
        <v>20.299999999999997</v>
      </c>
      <c r="AB288" s="508">
        <f t="shared" si="114"/>
        <v>243.59999999999997</v>
      </c>
      <c r="AC288"/>
      <c r="AD288" s="684">
        <v>3.9</v>
      </c>
      <c r="AE288" s="509">
        <v>60</v>
      </c>
      <c r="AF288" s="686">
        <f t="shared" si="134"/>
        <v>75</v>
      </c>
      <c r="AG288" s="508">
        <f t="shared" si="129"/>
        <v>5</v>
      </c>
      <c r="AH288" s="503">
        <f t="shared" si="130"/>
        <v>6.25</v>
      </c>
      <c r="AI288" s="503">
        <f t="shared" si="131"/>
        <v>24.375</v>
      </c>
      <c r="AJ288" s="503">
        <f t="shared" si="132"/>
        <v>292.5</v>
      </c>
      <c r="AK288"/>
      <c r="AL288" s="690">
        <f t="shared" si="135"/>
        <v>4.0599999999999996</v>
      </c>
      <c r="AM288" s="688">
        <v>75</v>
      </c>
      <c r="AN288" s="684">
        <v>6.25</v>
      </c>
      <c r="AO288" s="684">
        <f t="shared" si="115"/>
        <v>25.374999999999996</v>
      </c>
      <c r="AP288" s="684">
        <f t="shared" si="116"/>
        <v>304.49999999999994</v>
      </c>
      <c r="AR288" s="725">
        <f t="shared" si="133"/>
        <v>4.21</v>
      </c>
      <c r="AS288" s="688">
        <v>75</v>
      </c>
      <c r="AT288" s="684">
        <v>6.25</v>
      </c>
      <c r="AU288" s="684">
        <f t="shared" si="117"/>
        <v>26.3125</v>
      </c>
      <c r="AV288" s="684">
        <f t="shared" si="118"/>
        <v>315.75</v>
      </c>
    </row>
    <row r="289" spans="1:48" ht="15.75" x14ac:dyDescent="0.25">
      <c r="A289" s="504">
        <v>288</v>
      </c>
      <c r="B289" s="505" t="s">
        <v>606</v>
      </c>
      <c r="C289" s="507" t="s">
        <v>321</v>
      </c>
      <c r="D289" s="507">
        <v>10</v>
      </c>
      <c r="E289" s="508">
        <v>3.6</v>
      </c>
      <c r="F289" s="509">
        <v>10</v>
      </c>
      <c r="G289" s="508">
        <f t="shared" si="136"/>
        <v>0.83333333333333337</v>
      </c>
      <c r="H289" s="508">
        <f t="shared" si="137"/>
        <v>3</v>
      </c>
      <c r="I289" s="508">
        <f t="shared" si="138"/>
        <v>36</v>
      </c>
      <c r="J289"/>
      <c r="K289" s="510">
        <f t="shared" si="119"/>
        <v>3.84</v>
      </c>
      <c r="L289" s="509">
        <v>10</v>
      </c>
      <c r="M289" s="508">
        <f t="shared" si="120"/>
        <v>0.83333333333333337</v>
      </c>
      <c r="N289" s="508">
        <f t="shared" si="121"/>
        <v>3.2</v>
      </c>
      <c r="O289" s="508">
        <f t="shared" si="122"/>
        <v>38.4</v>
      </c>
      <c r="P289"/>
      <c r="Q289" s="503">
        <f t="shared" si="123"/>
        <v>4.3099999999999996</v>
      </c>
      <c r="R289" s="509">
        <v>10</v>
      </c>
      <c r="S289" s="508">
        <f t="shared" si="124"/>
        <v>0.83333333333333337</v>
      </c>
      <c r="T289" s="508">
        <f t="shared" si="125"/>
        <v>3.5916666666666663</v>
      </c>
      <c r="U289" s="508">
        <f t="shared" si="126"/>
        <v>43.099999999999994</v>
      </c>
      <c r="V289" s="1362"/>
      <c r="W289" s="690">
        <v>4.3099999999999996</v>
      </c>
      <c r="X289" s="690">
        <f t="shared" si="127"/>
        <v>4.49</v>
      </c>
      <c r="Y289" s="509">
        <v>10</v>
      </c>
      <c r="Z289" s="508">
        <f t="shared" si="128"/>
        <v>0.83333333333333337</v>
      </c>
      <c r="AA289" s="508">
        <f t="shared" si="113"/>
        <v>3.7416666666666671</v>
      </c>
      <c r="AB289" s="508">
        <f t="shared" si="114"/>
        <v>44.900000000000006</v>
      </c>
      <c r="AC289"/>
      <c r="AD289" s="684">
        <v>4.3099999999999996</v>
      </c>
      <c r="AE289" s="509">
        <v>10</v>
      </c>
      <c r="AF289" s="686">
        <f t="shared" si="134"/>
        <v>12</v>
      </c>
      <c r="AG289" s="508">
        <f t="shared" si="129"/>
        <v>0.83333333333333337</v>
      </c>
      <c r="AH289" s="503">
        <f t="shared" si="130"/>
        <v>1</v>
      </c>
      <c r="AI289" s="503">
        <f t="shared" si="131"/>
        <v>4.3099999999999996</v>
      </c>
      <c r="AJ289" s="503">
        <f t="shared" si="132"/>
        <v>51.72</v>
      </c>
      <c r="AK289"/>
      <c r="AL289" s="690">
        <f t="shared" si="135"/>
        <v>4.49</v>
      </c>
      <c r="AM289" s="688">
        <v>12</v>
      </c>
      <c r="AN289" s="684">
        <v>1</v>
      </c>
      <c r="AO289" s="684">
        <f t="shared" si="115"/>
        <v>4.49</v>
      </c>
      <c r="AP289" s="684">
        <f t="shared" si="116"/>
        <v>53.88</v>
      </c>
      <c r="AR289" s="725">
        <f t="shared" si="133"/>
        <v>4.66</v>
      </c>
      <c r="AS289" s="688">
        <v>12</v>
      </c>
      <c r="AT289" s="684">
        <v>1</v>
      </c>
      <c r="AU289" s="684">
        <f t="shared" si="117"/>
        <v>4.66</v>
      </c>
      <c r="AV289" s="684">
        <f t="shared" si="118"/>
        <v>55.92</v>
      </c>
    </row>
    <row r="290" spans="1:48" ht="15.75" x14ac:dyDescent="0.25">
      <c r="A290" s="504">
        <v>289</v>
      </c>
      <c r="B290" s="505" t="s">
        <v>607</v>
      </c>
      <c r="C290" s="507" t="s">
        <v>321</v>
      </c>
      <c r="D290" s="507">
        <v>20</v>
      </c>
      <c r="E290" s="508">
        <v>1.008</v>
      </c>
      <c r="F290" s="509">
        <v>20</v>
      </c>
      <c r="G290" s="508">
        <f t="shared" si="136"/>
        <v>1.6666666666666667</v>
      </c>
      <c r="H290" s="508">
        <f t="shared" si="137"/>
        <v>1.6800000000000002</v>
      </c>
      <c r="I290" s="508">
        <f t="shared" si="138"/>
        <v>20.16</v>
      </c>
      <c r="J290"/>
      <c r="K290" s="510">
        <f t="shared" si="119"/>
        <v>1.08</v>
      </c>
      <c r="L290" s="509">
        <v>20</v>
      </c>
      <c r="M290" s="508">
        <f t="shared" si="120"/>
        <v>1.6666666666666667</v>
      </c>
      <c r="N290" s="508">
        <f t="shared" si="121"/>
        <v>1.8000000000000003</v>
      </c>
      <c r="O290" s="508">
        <f t="shared" si="122"/>
        <v>21.6</v>
      </c>
      <c r="P290"/>
      <c r="Q290" s="503">
        <f t="shared" si="123"/>
        <v>1.21</v>
      </c>
      <c r="R290" s="509">
        <v>20</v>
      </c>
      <c r="S290" s="508">
        <f t="shared" si="124"/>
        <v>1.6666666666666667</v>
      </c>
      <c r="T290" s="508">
        <f t="shared" si="125"/>
        <v>2.0166666666666666</v>
      </c>
      <c r="U290" s="508">
        <f t="shared" si="126"/>
        <v>24.2</v>
      </c>
      <c r="V290" s="1362"/>
      <c r="W290" s="690">
        <v>1.21</v>
      </c>
      <c r="X290" s="690">
        <f t="shared" si="127"/>
        <v>1.26</v>
      </c>
      <c r="Y290" s="509">
        <v>20</v>
      </c>
      <c r="Z290" s="508">
        <f t="shared" si="128"/>
        <v>1.6666666666666667</v>
      </c>
      <c r="AA290" s="508">
        <f t="shared" si="113"/>
        <v>2.1</v>
      </c>
      <c r="AB290" s="508">
        <f t="shared" si="114"/>
        <v>25.2</v>
      </c>
      <c r="AC290"/>
      <c r="AD290" s="684">
        <v>1.21</v>
      </c>
      <c r="AE290" s="509">
        <v>20</v>
      </c>
      <c r="AF290" s="686">
        <f t="shared" si="134"/>
        <v>25</v>
      </c>
      <c r="AG290" s="508">
        <f t="shared" si="129"/>
        <v>1.6666666666666667</v>
      </c>
      <c r="AH290" s="503">
        <f t="shared" si="130"/>
        <v>2.0833333333333335</v>
      </c>
      <c r="AI290" s="503">
        <f t="shared" si="131"/>
        <v>2.5208333333333335</v>
      </c>
      <c r="AJ290" s="503">
        <f t="shared" si="132"/>
        <v>30.25</v>
      </c>
      <c r="AK290"/>
      <c r="AL290" s="690">
        <f t="shared" si="135"/>
        <v>1.26</v>
      </c>
      <c r="AM290" s="688">
        <v>25</v>
      </c>
      <c r="AN290" s="684">
        <v>2.0833333333333335</v>
      </c>
      <c r="AO290" s="684">
        <f t="shared" si="115"/>
        <v>2.625</v>
      </c>
      <c r="AP290" s="684">
        <f t="shared" si="116"/>
        <v>31.5</v>
      </c>
      <c r="AR290" s="725">
        <f t="shared" si="133"/>
        <v>1.31</v>
      </c>
      <c r="AS290" s="688">
        <v>25</v>
      </c>
      <c r="AT290" s="684">
        <v>2.0833333333333335</v>
      </c>
      <c r="AU290" s="684">
        <f t="shared" si="117"/>
        <v>2.729166666666667</v>
      </c>
      <c r="AV290" s="684">
        <f t="shared" si="118"/>
        <v>32.75</v>
      </c>
    </row>
    <row r="291" spans="1:48" ht="15.75" x14ac:dyDescent="0.25">
      <c r="A291" s="504">
        <v>290</v>
      </c>
      <c r="B291" s="505" t="s">
        <v>608</v>
      </c>
      <c r="C291" s="507" t="s">
        <v>321</v>
      </c>
      <c r="D291" s="507">
        <v>20</v>
      </c>
      <c r="E291" s="508">
        <v>6.8000000000000007</v>
      </c>
      <c r="F291" s="509">
        <v>20</v>
      </c>
      <c r="G291" s="508">
        <f t="shared" si="136"/>
        <v>1.6666666666666667</v>
      </c>
      <c r="H291" s="508">
        <f t="shared" si="137"/>
        <v>11.333333333333336</v>
      </c>
      <c r="I291" s="508">
        <f t="shared" si="138"/>
        <v>136</v>
      </c>
      <c r="J291"/>
      <c r="K291" s="510">
        <f t="shared" si="119"/>
        <v>7.26</v>
      </c>
      <c r="L291" s="509">
        <v>20</v>
      </c>
      <c r="M291" s="508">
        <f t="shared" si="120"/>
        <v>1.6666666666666667</v>
      </c>
      <c r="N291" s="508">
        <f t="shared" si="121"/>
        <v>12.1</v>
      </c>
      <c r="O291" s="508">
        <f t="shared" si="122"/>
        <v>145.19999999999999</v>
      </c>
      <c r="P291"/>
      <c r="Q291" s="503">
        <f t="shared" si="123"/>
        <v>8.14</v>
      </c>
      <c r="R291" s="509">
        <v>20</v>
      </c>
      <c r="S291" s="508">
        <f t="shared" si="124"/>
        <v>1.6666666666666667</v>
      </c>
      <c r="T291" s="508">
        <f t="shared" si="125"/>
        <v>13.566666666666668</v>
      </c>
      <c r="U291" s="508">
        <f t="shared" si="126"/>
        <v>162.80000000000001</v>
      </c>
      <c r="V291" s="1362"/>
      <c r="W291" s="690">
        <v>8.14</v>
      </c>
      <c r="X291" s="690">
        <f t="shared" si="127"/>
        <v>8.48</v>
      </c>
      <c r="Y291" s="509">
        <v>20</v>
      </c>
      <c r="Z291" s="508">
        <f t="shared" si="128"/>
        <v>1.6666666666666667</v>
      </c>
      <c r="AA291" s="508">
        <f t="shared" si="113"/>
        <v>14.133333333333335</v>
      </c>
      <c r="AB291" s="508">
        <f t="shared" si="114"/>
        <v>169.60000000000002</v>
      </c>
      <c r="AC291"/>
      <c r="AD291" s="684">
        <v>8.14</v>
      </c>
      <c r="AE291" s="509">
        <v>20</v>
      </c>
      <c r="AF291" s="686">
        <f t="shared" si="134"/>
        <v>25</v>
      </c>
      <c r="AG291" s="508">
        <f t="shared" si="129"/>
        <v>1.6666666666666667</v>
      </c>
      <c r="AH291" s="503">
        <f t="shared" si="130"/>
        <v>2.0833333333333335</v>
      </c>
      <c r="AI291" s="503">
        <f t="shared" si="131"/>
        <v>16.958333333333336</v>
      </c>
      <c r="AJ291" s="503">
        <f t="shared" si="132"/>
        <v>203.5</v>
      </c>
      <c r="AK291"/>
      <c r="AL291" s="690">
        <f t="shared" si="135"/>
        <v>8.48</v>
      </c>
      <c r="AM291" s="688">
        <v>25</v>
      </c>
      <c r="AN291" s="684">
        <v>2.0833333333333335</v>
      </c>
      <c r="AO291" s="684">
        <f t="shared" si="115"/>
        <v>17.666666666666668</v>
      </c>
      <c r="AP291" s="684">
        <f t="shared" si="116"/>
        <v>212</v>
      </c>
      <c r="AR291" s="725">
        <f t="shared" si="133"/>
        <v>8.7899999999999991</v>
      </c>
      <c r="AS291" s="688">
        <v>25</v>
      </c>
      <c r="AT291" s="684">
        <v>2.0833333333333335</v>
      </c>
      <c r="AU291" s="684">
        <f t="shared" si="117"/>
        <v>18.3125</v>
      </c>
      <c r="AV291" s="684">
        <f t="shared" si="118"/>
        <v>219.74999999999997</v>
      </c>
    </row>
    <row r="292" spans="1:48" ht="15.75" x14ac:dyDescent="0.25">
      <c r="A292" s="504">
        <v>291</v>
      </c>
      <c r="B292" s="505" t="s">
        <v>609</v>
      </c>
      <c r="C292" s="507" t="s">
        <v>321</v>
      </c>
      <c r="D292" s="507">
        <v>12</v>
      </c>
      <c r="E292" s="508">
        <v>3.6</v>
      </c>
      <c r="F292" s="509">
        <v>12</v>
      </c>
      <c r="G292" s="508">
        <f t="shared" si="136"/>
        <v>1</v>
      </c>
      <c r="H292" s="508">
        <f t="shared" si="137"/>
        <v>3.6</v>
      </c>
      <c r="I292" s="508">
        <f t="shared" si="138"/>
        <v>43.2</v>
      </c>
      <c r="J292"/>
      <c r="K292" s="510">
        <f t="shared" si="119"/>
        <v>3.84</v>
      </c>
      <c r="L292" s="509">
        <v>12</v>
      </c>
      <c r="M292" s="508">
        <f t="shared" si="120"/>
        <v>1</v>
      </c>
      <c r="N292" s="508">
        <f t="shared" si="121"/>
        <v>3.84</v>
      </c>
      <c r="O292" s="508">
        <f t="shared" si="122"/>
        <v>46.08</v>
      </c>
      <c r="P292"/>
      <c r="Q292" s="503">
        <f t="shared" si="123"/>
        <v>4.3099999999999996</v>
      </c>
      <c r="R292" s="509">
        <v>12</v>
      </c>
      <c r="S292" s="508">
        <f t="shared" si="124"/>
        <v>1</v>
      </c>
      <c r="T292" s="508">
        <f t="shared" si="125"/>
        <v>4.3099999999999996</v>
      </c>
      <c r="U292" s="508">
        <f t="shared" si="126"/>
        <v>51.72</v>
      </c>
      <c r="V292" s="1362"/>
      <c r="W292" s="690">
        <v>4.3099999999999996</v>
      </c>
      <c r="X292" s="690">
        <f t="shared" si="127"/>
        <v>4.49</v>
      </c>
      <c r="Y292" s="509">
        <v>12</v>
      </c>
      <c r="Z292" s="508">
        <f t="shared" si="128"/>
        <v>1</v>
      </c>
      <c r="AA292" s="508">
        <f t="shared" si="113"/>
        <v>4.49</v>
      </c>
      <c r="AB292" s="508">
        <f t="shared" si="114"/>
        <v>53.88</v>
      </c>
      <c r="AC292"/>
      <c r="AD292" s="684">
        <v>4.3099999999999996</v>
      </c>
      <c r="AE292" s="509">
        <v>12</v>
      </c>
      <c r="AF292" s="686">
        <f t="shared" si="134"/>
        <v>15</v>
      </c>
      <c r="AG292" s="508">
        <f t="shared" si="129"/>
        <v>1</v>
      </c>
      <c r="AH292" s="503">
        <f t="shared" si="130"/>
        <v>1.25</v>
      </c>
      <c r="AI292" s="503">
        <f t="shared" si="131"/>
        <v>5.3874999999999993</v>
      </c>
      <c r="AJ292" s="503">
        <f t="shared" si="132"/>
        <v>64.649999999999991</v>
      </c>
      <c r="AK292"/>
      <c r="AL292" s="690">
        <f t="shared" si="135"/>
        <v>4.49</v>
      </c>
      <c r="AM292" s="688">
        <v>15</v>
      </c>
      <c r="AN292" s="684">
        <v>1.25</v>
      </c>
      <c r="AO292" s="684">
        <f t="shared" si="115"/>
        <v>5.6125000000000007</v>
      </c>
      <c r="AP292" s="684">
        <f t="shared" si="116"/>
        <v>67.350000000000009</v>
      </c>
      <c r="AR292" s="725">
        <f t="shared" si="133"/>
        <v>4.66</v>
      </c>
      <c r="AS292" s="688">
        <v>15</v>
      </c>
      <c r="AT292" s="684">
        <v>1.25</v>
      </c>
      <c r="AU292" s="684">
        <f t="shared" si="117"/>
        <v>5.8250000000000002</v>
      </c>
      <c r="AV292" s="684">
        <f t="shared" si="118"/>
        <v>69.900000000000006</v>
      </c>
    </row>
    <row r="293" spans="1:48" ht="15.75" x14ac:dyDescent="0.25">
      <c r="A293" s="504">
        <v>292</v>
      </c>
      <c r="B293" s="505" t="s">
        <v>610</v>
      </c>
      <c r="C293" s="507" t="s">
        <v>321</v>
      </c>
      <c r="D293" s="507">
        <v>20</v>
      </c>
      <c r="E293" s="508">
        <v>6.1920000000000002</v>
      </c>
      <c r="F293" s="509">
        <v>20</v>
      </c>
      <c r="G293" s="508">
        <f t="shared" si="136"/>
        <v>1.6666666666666667</v>
      </c>
      <c r="H293" s="508">
        <f t="shared" si="137"/>
        <v>10.32</v>
      </c>
      <c r="I293" s="508">
        <f t="shared" si="138"/>
        <v>123.84</v>
      </c>
      <c r="J293"/>
      <c r="K293" s="510">
        <f t="shared" si="119"/>
        <v>6.61</v>
      </c>
      <c r="L293" s="509">
        <v>20</v>
      </c>
      <c r="M293" s="508">
        <f t="shared" si="120"/>
        <v>1.6666666666666667</v>
      </c>
      <c r="N293" s="508">
        <f t="shared" si="121"/>
        <v>11.016666666666667</v>
      </c>
      <c r="O293" s="508">
        <f t="shared" si="122"/>
        <v>132.20000000000002</v>
      </c>
      <c r="P293"/>
      <c r="Q293" s="503">
        <f t="shared" si="123"/>
        <v>7.41</v>
      </c>
      <c r="R293" s="509">
        <v>20</v>
      </c>
      <c r="S293" s="508">
        <f t="shared" si="124"/>
        <v>1.6666666666666667</v>
      </c>
      <c r="T293" s="508">
        <f t="shared" si="125"/>
        <v>12.350000000000001</v>
      </c>
      <c r="U293" s="508">
        <f t="shared" si="126"/>
        <v>148.19999999999999</v>
      </c>
      <c r="V293" s="1362"/>
      <c r="W293" s="690">
        <v>7.41</v>
      </c>
      <c r="X293" s="690">
        <f t="shared" si="127"/>
        <v>7.72</v>
      </c>
      <c r="Y293" s="509">
        <v>20</v>
      </c>
      <c r="Z293" s="508">
        <f t="shared" si="128"/>
        <v>1.6666666666666667</v>
      </c>
      <c r="AA293" s="508">
        <f t="shared" si="113"/>
        <v>12.866666666666667</v>
      </c>
      <c r="AB293" s="508">
        <f t="shared" si="114"/>
        <v>154.4</v>
      </c>
      <c r="AC293"/>
      <c r="AD293" s="684">
        <v>7.41</v>
      </c>
      <c r="AE293" s="509">
        <v>20</v>
      </c>
      <c r="AF293" s="686">
        <f t="shared" si="134"/>
        <v>25</v>
      </c>
      <c r="AG293" s="508">
        <f t="shared" si="129"/>
        <v>1.6666666666666667</v>
      </c>
      <c r="AH293" s="503">
        <f t="shared" si="130"/>
        <v>2.0833333333333335</v>
      </c>
      <c r="AI293" s="503">
        <f t="shared" si="131"/>
        <v>15.437500000000002</v>
      </c>
      <c r="AJ293" s="503">
        <f t="shared" si="132"/>
        <v>185.25</v>
      </c>
      <c r="AK293"/>
      <c r="AL293" s="690">
        <f t="shared" si="135"/>
        <v>7.72</v>
      </c>
      <c r="AM293" s="688">
        <v>25</v>
      </c>
      <c r="AN293" s="684">
        <v>2.0833333333333335</v>
      </c>
      <c r="AO293" s="684">
        <f t="shared" si="115"/>
        <v>16.083333333333336</v>
      </c>
      <c r="AP293" s="684">
        <f t="shared" si="116"/>
        <v>193</v>
      </c>
      <c r="AR293" s="725">
        <f t="shared" si="133"/>
        <v>8</v>
      </c>
      <c r="AS293" s="688">
        <v>25</v>
      </c>
      <c r="AT293" s="684">
        <v>2.0833333333333335</v>
      </c>
      <c r="AU293" s="684">
        <f t="shared" si="117"/>
        <v>16.666666666666668</v>
      </c>
      <c r="AV293" s="684">
        <f t="shared" si="118"/>
        <v>200</v>
      </c>
    </row>
    <row r="294" spans="1:48" ht="15.75" x14ac:dyDescent="0.25">
      <c r="A294" s="504">
        <v>293</v>
      </c>
      <c r="B294" s="505" t="s">
        <v>611</v>
      </c>
      <c r="C294" s="507" t="s">
        <v>321</v>
      </c>
      <c r="D294" s="507">
        <v>60</v>
      </c>
      <c r="E294" s="508">
        <v>9.0080000000000009</v>
      </c>
      <c r="F294" s="509">
        <v>60</v>
      </c>
      <c r="G294" s="508">
        <f t="shared" si="136"/>
        <v>5</v>
      </c>
      <c r="H294" s="508">
        <f t="shared" si="137"/>
        <v>45.040000000000006</v>
      </c>
      <c r="I294" s="508">
        <f t="shared" si="138"/>
        <v>540.48</v>
      </c>
      <c r="J294"/>
      <c r="K294" s="510">
        <f t="shared" si="119"/>
        <v>9.6199999999999992</v>
      </c>
      <c r="L294" s="509">
        <v>60</v>
      </c>
      <c r="M294" s="508">
        <f t="shared" si="120"/>
        <v>5</v>
      </c>
      <c r="N294" s="508">
        <f t="shared" si="121"/>
        <v>48.099999999999994</v>
      </c>
      <c r="O294" s="508">
        <f t="shared" si="122"/>
        <v>577.19999999999993</v>
      </c>
      <c r="P294"/>
      <c r="Q294" s="503">
        <f t="shared" si="123"/>
        <v>10.79</v>
      </c>
      <c r="R294" s="509">
        <v>60</v>
      </c>
      <c r="S294" s="508">
        <f t="shared" si="124"/>
        <v>5</v>
      </c>
      <c r="T294" s="508">
        <f t="shared" si="125"/>
        <v>53.949999999999996</v>
      </c>
      <c r="U294" s="508">
        <f t="shared" si="126"/>
        <v>647.4</v>
      </c>
      <c r="V294" s="1362"/>
      <c r="W294" s="690">
        <v>10.79</v>
      </c>
      <c r="X294" s="690">
        <f t="shared" si="127"/>
        <v>11.24</v>
      </c>
      <c r="Y294" s="509">
        <v>60</v>
      </c>
      <c r="Z294" s="508">
        <f t="shared" si="128"/>
        <v>5</v>
      </c>
      <c r="AA294" s="508">
        <f t="shared" si="113"/>
        <v>56.2</v>
      </c>
      <c r="AB294" s="508">
        <f t="shared" si="114"/>
        <v>674.4</v>
      </c>
      <c r="AC294"/>
      <c r="AD294" s="684">
        <v>10.79</v>
      </c>
      <c r="AE294" s="509">
        <v>60</v>
      </c>
      <c r="AF294" s="686">
        <f t="shared" si="134"/>
        <v>75</v>
      </c>
      <c r="AG294" s="508">
        <f t="shared" si="129"/>
        <v>5</v>
      </c>
      <c r="AH294" s="503">
        <f t="shared" si="130"/>
        <v>6.25</v>
      </c>
      <c r="AI294" s="503">
        <f t="shared" si="131"/>
        <v>67.4375</v>
      </c>
      <c r="AJ294" s="503">
        <f t="shared" si="132"/>
        <v>809.24999999999989</v>
      </c>
      <c r="AK294"/>
      <c r="AL294" s="690">
        <f t="shared" si="135"/>
        <v>11.24</v>
      </c>
      <c r="AM294" s="688">
        <v>75</v>
      </c>
      <c r="AN294" s="684">
        <v>6.25</v>
      </c>
      <c r="AO294" s="684">
        <f t="shared" si="115"/>
        <v>70.25</v>
      </c>
      <c r="AP294" s="684">
        <f t="shared" si="116"/>
        <v>843</v>
      </c>
      <c r="AR294" s="725">
        <f t="shared" si="133"/>
        <v>11.65</v>
      </c>
      <c r="AS294" s="688">
        <v>75</v>
      </c>
      <c r="AT294" s="684">
        <v>6.25</v>
      </c>
      <c r="AU294" s="684">
        <f t="shared" si="117"/>
        <v>72.8125</v>
      </c>
      <c r="AV294" s="684">
        <f t="shared" si="118"/>
        <v>873.75</v>
      </c>
    </row>
    <row r="295" spans="1:48" ht="15.75" x14ac:dyDescent="0.25">
      <c r="A295" s="504">
        <v>294</v>
      </c>
      <c r="B295" s="505" t="s">
        <v>612</v>
      </c>
      <c r="C295" s="507" t="s">
        <v>321</v>
      </c>
      <c r="D295" s="507">
        <v>400</v>
      </c>
      <c r="E295" s="508">
        <v>1.6879999999999999</v>
      </c>
      <c r="F295" s="509">
        <v>400</v>
      </c>
      <c r="G295" s="508">
        <f t="shared" si="136"/>
        <v>33.333333333333336</v>
      </c>
      <c r="H295" s="508">
        <f t="shared" si="137"/>
        <v>56.266666666666666</v>
      </c>
      <c r="I295" s="508">
        <f t="shared" si="138"/>
        <v>675.19999999999993</v>
      </c>
      <c r="J295"/>
      <c r="K295" s="510">
        <f t="shared" si="119"/>
        <v>1.8</v>
      </c>
      <c r="L295" s="509">
        <v>400</v>
      </c>
      <c r="M295" s="508">
        <f t="shared" si="120"/>
        <v>33.333333333333336</v>
      </c>
      <c r="N295" s="508">
        <f t="shared" si="121"/>
        <v>60.000000000000007</v>
      </c>
      <c r="O295" s="508">
        <f t="shared" si="122"/>
        <v>720</v>
      </c>
      <c r="P295"/>
      <c r="Q295" s="503">
        <f t="shared" si="123"/>
        <v>2.02</v>
      </c>
      <c r="R295" s="509">
        <v>400</v>
      </c>
      <c r="S295" s="508">
        <f t="shared" si="124"/>
        <v>33.333333333333336</v>
      </c>
      <c r="T295" s="508">
        <f t="shared" si="125"/>
        <v>67.333333333333343</v>
      </c>
      <c r="U295" s="508">
        <f t="shared" si="126"/>
        <v>808</v>
      </c>
      <c r="V295" s="1362"/>
      <c r="W295" s="690">
        <v>2.02</v>
      </c>
      <c r="X295" s="690">
        <f t="shared" si="127"/>
        <v>2.1</v>
      </c>
      <c r="Y295" s="509">
        <v>400</v>
      </c>
      <c r="Z295" s="508">
        <f t="shared" si="128"/>
        <v>33.333333333333336</v>
      </c>
      <c r="AA295" s="508">
        <f t="shared" si="113"/>
        <v>70.000000000000014</v>
      </c>
      <c r="AB295" s="508">
        <f t="shared" si="114"/>
        <v>840</v>
      </c>
      <c r="AC295"/>
      <c r="AD295" s="684">
        <v>2.02</v>
      </c>
      <c r="AE295" s="509">
        <v>400</v>
      </c>
      <c r="AF295" s="686">
        <f t="shared" si="134"/>
        <v>500</v>
      </c>
      <c r="AG295" s="508">
        <f t="shared" si="129"/>
        <v>33.333333333333336</v>
      </c>
      <c r="AH295" s="503">
        <f t="shared" si="130"/>
        <v>41.666666666666664</v>
      </c>
      <c r="AI295" s="503">
        <f t="shared" si="131"/>
        <v>84.166666666666657</v>
      </c>
      <c r="AJ295" s="503">
        <f t="shared" si="132"/>
        <v>1010</v>
      </c>
      <c r="AK295"/>
      <c r="AL295" s="690">
        <f t="shared" si="135"/>
        <v>2.1</v>
      </c>
      <c r="AM295" s="688">
        <v>500</v>
      </c>
      <c r="AN295" s="684">
        <v>41.666666666666664</v>
      </c>
      <c r="AO295" s="684">
        <f t="shared" si="115"/>
        <v>87.5</v>
      </c>
      <c r="AP295" s="684">
        <f t="shared" si="116"/>
        <v>1050</v>
      </c>
      <c r="AR295" s="725">
        <f t="shared" si="133"/>
        <v>2.1800000000000002</v>
      </c>
      <c r="AS295" s="688">
        <v>500</v>
      </c>
      <c r="AT295" s="684">
        <v>41.666666666666664</v>
      </c>
      <c r="AU295" s="684">
        <f t="shared" si="117"/>
        <v>90.833333333333329</v>
      </c>
      <c r="AV295" s="684">
        <f t="shared" si="118"/>
        <v>1090</v>
      </c>
    </row>
    <row r="296" spans="1:48" ht="15.75" x14ac:dyDescent="0.25">
      <c r="A296" s="504">
        <v>295</v>
      </c>
      <c r="B296" s="505" t="s">
        <v>613</v>
      </c>
      <c r="C296" s="507" t="s">
        <v>321</v>
      </c>
      <c r="D296" s="507">
        <v>40</v>
      </c>
      <c r="E296" s="508">
        <v>2.7600000000000002</v>
      </c>
      <c r="F296" s="509">
        <v>40</v>
      </c>
      <c r="G296" s="508">
        <f t="shared" si="136"/>
        <v>3.3333333333333335</v>
      </c>
      <c r="H296" s="508">
        <f t="shared" si="137"/>
        <v>9.2000000000000011</v>
      </c>
      <c r="I296" s="508">
        <f t="shared" si="138"/>
        <v>110.4</v>
      </c>
      <c r="J296"/>
      <c r="K296" s="510">
        <f t="shared" si="119"/>
        <v>2.95</v>
      </c>
      <c r="L296" s="509">
        <v>40</v>
      </c>
      <c r="M296" s="508">
        <f t="shared" si="120"/>
        <v>3.3333333333333335</v>
      </c>
      <c r="N296" s="508">
        <f t="shared" si="121"/>
        <v>9.8333333333333339</v>
      </c>
      <c r="O296" s="508">
        <f t="shared" si="122"/>
        <v>118</v>
      </c>
      <c r="P296"/>
      <c r="Q296" s="503">
        <f t="shared" si="123"/>
        <v>3.31</v>
      </c>
      <c r="R296" s="509">
        <v>40</v>
      </c>
      <c r="S296" s="508">
        <f t="shared" si="124"/>
        <v>3.3333333333333335</v>
      </c>
      <c r="T296" s="508">
        <f t="shared" si="125"/>
        <v>11.033333333333333</v>
      </c>
      <c r="U296" s="508">
        <f t="shared" si="126"/>
        <v>132.4</v>
      </c>
      <c r="V296" s="1362"/>
      <c r="W296" s="690">
        <v>3.31</v>
      </c>
      <c r="X296" s="690">
        <f t="shared" si="127"/>
        <v>3.45</v>
      </c>
      <c r="Y296" s="509">
        <v>40</v>
      </c>
      <c r="Z296" s="508">
        <f t="shared" si="128"/>
        <v>3.3333333333333335</v>
      </c>
      <c r="AA296" s="508">
        <f t="shared" si="113"/>
        <v>11.500000000000002</v>
      </c>
      <c r="AB296" s="508">
        <f t="shared" si="114"/>
        <v>138</v>
      </c>
      <c r="AC296"/>
      <c r="AD296" s="684">
        <v>3.31</v>
      </c>
      <c r="AE296" s="509">
        <v>40</v>
      </c>
      <c r="AF296" s="686">
        <f t="shared" si="134"/>
        <v>50</v>
      </c>
      <c r="AG296" s="508">
        <f t="shared" si="129"/>
        <v>3.3333333333333335</v>
      </c>
      <c r="AH296" s="503">
        <f t="shared" si="130"/>
        <v>4.166666666666667</v>
      </c>
      <c r="AI296" s="503">
        <f t="shared" si="131"/>
        <v>13.791666666666668</v>
      </c>
      <c r="AJ296" s="503">
        <f t="shared" si="132"/>
        <v>165.5</v>
      </c>
      <c r="AK296"/>
      <c r="AL296" s="690">
        <f t="shared" si="135"/>
        <v>3.45</v>
      </c>
      <c r="AM296" s="688">
        <v>50</v>
      </c>
      <c r="AN296" s="684">
        <v>4.166666666666667</v>
      </c>
      <c r="AO296" s="684">
        <f t="shared" si="115"/>
        <v>14.375000000000002</v>
      </c>
      <c r="AP296" s="684">
        <f t="shared" si="116"/>
        <v>172.5</v>
      </c>
      <c r="AR296" s="725">
        <f t="shared" si="133"/>
        <v>3.58</v>
      </c>
      <c r="AS296" s="688">
        <v>50</v>
      </c>
      <c r="AT296" s="684">
        <v>4.166666666666667</v>
      </c>
      <c r="AU296" s="684">
        <f t="shared" si="117"/>
        <v>14.916666666666668</v>
      </c>
      <c r="AV296" s="684">
        <f t="shared" si="118"/>
        <v>179</v>
      </c>
    </row>
    <row r="297" spans="1:48" ht="15.75" x14ac:dyDescent="0.25">
      <c r="A297" s="504">
        <v>296</v>
      </c>
      <c r="B297" s="505" t="s">
        <v>614</v>
      </c>
      <c r="C297" s="507" t="s">
        <v>321</v>
      </c>
      <c r="D297" s="507">
        <v>7</v>
      </c>
      <c r="E297" s="508">
        <v>27.856000000000002</v>
      </c>
      <c r="F297" s="509">
        <v>7</v>
      </c>
      <c r="G297" s="508">
        <f t="shared" si="136"/>
        <v>0.58333333333333337</v>
      </c>
      <c r="H297" s="508">
        <f t="shared" si="137"/>
        <v>16.249333333333336</v>
      </c>
      <c r="I297" s="508">
        <f t="shared" si="138"/>
        <v>194.99200000000002</v>
      </c>
      <c r="J297"/>
      <c r="K297" s="510">
        <f t="shared" si="119"/>
        <v>29.74</v>
      </c>
      <c r="L297" s="509">
        <v>7</v>
      </c>
      <c r="M297" s="508">
        <f t="shared" si="120"/>
        <v>0.58333333333333337</v>
      </c>
      <c r="N297" s="508">
        <f t="shared" si="121"/>
        <v>17.348333333333333</v>
      </c>
      <c r="O297" s="508">
        <f t="shared" si="122"/>
        <v>208.17999999999998</v>
      </c>
      <c r="P297"/>
      <c r="Q297" s="503">
        <f t="shared" si="123"/>
        <v>33.35</v>
      </c>
      <c r="R297" s="509">
        <v>7</v>
      </c>
      <c r="S297" s="508">
        <f t="shared" si="124"/>
        <v>0.58333333333333337</v>
      </c>
      <c r="T297" s="508">
        <f t="shared" si="125"/>
        <v>19.454166666666669</v>
      </c>
      <c r="U297" s="508">
        <f t="shared" si="126"/>
        <v>233.45000000000002</v>
      </c>
      <c r="V297" s="1362"/>
      <c r="W297" s="690">
        <v>33.35</v>
      </c>
      <c r="X297" s="690">
        <f t="shared" si="127"/>
        <v>34.74</v>
      </c>
      <c r="Y297" s="509">
        <v>7</v>
      </c>
      <c r="Z297" s="508">
        <f t="shared" si="128"/>
        <v>0.58333333333333337</v>
      </c>
      <c r="AA297" s="508">
        <f t="shared" si="113"/>
        <v>20.265000000000004</v>
      </c>
      <c r="AB297" s="508">
        <f t="shared" si="114"/>
        <v>243.18</v>
      </c>
      <c r="AC297"/>
      <c r="AD297" s="684">
        <v>33.35</v>
      </c>
      <c r="AE297" s="509">
        <v>7</v>
      </c>
      <c r="AF297" s="686">
        <f t="shared" si="134"/>
        <v>8</v>
      </c>
      <c r="AG297" s="508">
        <f t="shared" si="129"/>
        <v>0.58333333333333337</v>
      </c>
      <c r="AH297" s="503">
        <f t="shared" si="130"/>
        <v>0.66666666666666663</v>
      </c>
      <c r="AI297" s="503">
        <f t="shared" si="131"/>
        <v>22.233333333333334</v>
      </c>
      <c r="AJ297" s="503">
        <f t="shared" si="132"/>
        <v>266.8</v>
      </c>
      <c r="AK297"/>
      <c r="AL297" s="690">
        <f t="shared" si="135"/>
        <v>34.74</v>
      </c>
      <c r="AM297" s="688">
        <v>8</v>
      </c>
      <c r="AN297" s="684">
        <v>0.66666666666666663</v>
      </c>
      <c r="AO297" s="684">
        <f t="shared" si="115"/>
        <v>23.16</v>
      </c>
      <c r="AP297" s="684">
        <f t="shared" si="116"/>
        <v>277.92</v>
      </c>
      <c r="AR297" s="725">
        <f t="shared" si="133"/>
        <v>36.020000000000003</v>
      </c>
      <c r="AS297" s="688">
        <v>8</v>
      </c>
      <c r="AT297" s="684">
        <v>0.66666666666666663</v>
      </c>
      <c r="AU297" s="684">
        <f t="shared" si="117"/>
        <v>24.013333333333335</v>
      </c>
      <c r="AV297" s="684">
        <f t="shared" si="118"/>
        <v>288.16000000000003</v>
      </c>
    </row>
    <row r="298" spans="1:48" ht="15.75" x14ac:dyDescent="0.25">
      <c r="A298" s="504">
        <v>297</v>
      </c>
      <c r="B298" s="505" t="s">
        <v>615</v>
      </c>
      <c r="C298" s="507" t="s">
        <v>321</v>
      </c>
      <c r="D298" s="507">
        <v>200</v>
      </c>
      <c r="E298" s="508">
        <v>2.5760000000000005</v>
      </c>
      <c r="F298" s="509">
        <v>200</v>
      </c>
      <c r="G298" s="508">
        <f t="shared" si="136"/>
        <v>16.666666666666668</v>
      </c>
      <c r="H298" s="508">
        <f t="shared" si="137"/>
        <v>42.933333333333344</v>
      </c>
      <c r="I298" s="508">
        <f t="shared" si="138"/>
        <v>515.20000000000005</v>
      </c>
      <c r="J298"/>
      <c r="K298" s="510">
        <f t="shared" si="119"/>
        <v>2.75</v>
      </c>
      <c r="L298" s="509">
        <v>200</v>
      </c>
      <c r="M298" s="508">
        <f t="shared" si="120"/>
        <v>16.666666666666668</v>
      </c>
      <c r="N298" s="508">
        <f t="shared" si="121"/>
        <v>45.833333333333336</v>
      </c>
      <c r="O298" s="508">
        <f t="shared" si="122"/>
        <v>550</v>
      </c>
      <c r="P298"/>
      <c r="Q298" s="503">
        <f t="shared" si="123"/>
        <v>3.08</v>
      </c>
      <c r="R298" s="509">
        <v>200</v>
      </c>
      <c r="S298" s="508">
        <f t="shared" si="124"/>
        <v>16.666666666666668</v>
      </c>
      <c r="T298" s="508">
        <f t="shared" si="125"/>
        <v>51.333333333333336</v>
      </c>
      <c r="U298" s="508">
        <f t="shared" si="126"/>
        <v>616</v>
      </c>
      <c r="V298" s="1362"/>
      <c r="W298" s="690">
        <v>3.08</v>
      </c>
      <c r="X298" s="690">
        <f t="shared" si="127"/>
        <v>3.21</v>
      </c>
      <c r="Y298" s="509">
        <v>200</v>
      </c>
      <c r="Z298" s="508">
        <f t="shared" si="128"/>
        <v>16.666666666666668</v>
      </c>
      <c r="AA298" s="508">
        <f t="shared" si="113"/>
        <v>53.5</v>
      </c>
      <c r="AB298" s="508">
        <f t="shared" si="114"/>
        <v>642</v>
      </c>
      <c r="AC298"/>
      <c r="AD298" s="684">
        <v>3.08</v>
      </c>
      <c r="AE298" s="509">
        <v>200</v>
      </c>
      <c r="AF298" s="686">
        <f t="shared" si="134"/>
        <v>250</v>
      </c>
      <c r="AG298" s="508">
        <f t="shared" si="129"/>
        <v>16.666666666666668</v>
      </c>
      <c r="AH298" s="503">
        <f t="shared" si="130"/>
        <v>20.833333333333332</v>
      </c>
      <c r="AI298" s="503">
        <f t="shared" si="131"/>
        <v>64.166666666666671</v>
      </c>
      <c r="AJ298" s="503">
        <f t="shared" si="132"/>
        <v>770</v>
      </c>
      <c r="AK298"/>
      <c r="AL298" s="690">
        <f t="shared" si="135"/>
        <v>3.21</v>
      </c>
      <c r="AM298" s="688">
        <v>250</v>
      </c>
      <c r="AN298" s="684">
        <v>20.833333333333332</v>
      </c>
      <c r="AO298" s="684">
        <f t="shared" si="115"/>
        <v>66.875</v>
      </c>
      <c r="AP298" s="684">
        <f t="shared" si="116"/>
        <v>802.5</v>
      </c>
      <c r="AR298" s="725">
        <f t="shared" si="133"/>
        <v>3.33</v>
      </c>
      <c r="AS298" s="688">
        <v>250</v>
      </c>
      <c r="AT298" s="684">
        <v>20.833333333333332</v>
      </c>
      <c r="AU298" s="684">
        <f t="shared" si="117"/>
        <v>69.375</v>
      </c>
      <c r="AV298" s="684">
        <f t="shared" si="118"/>
        <v>832.5</v>
      </c>
    </row>
    <row r="299" spans="1:48" ht="15.75" x14ac:dyDescent="0.25">
      <c r="A299" s="504">
        <v>298</v>
      </c>
      <c r="B299" s="505" t="s">
        <v>616</v>
      </c>
      <c r="C299" s="507" t="s">
        <v>321</v>
      </c>
      <c r="D299" s="507">
        <v>100</v>
      </c>
      <c r="E299" s="508">
        <v>4.1920000000000002</v>
      </c>
      <c r="F299" s="509">
        <v>100</v>
      </c>
      <c r="G299" s="508">
        <f t="shared" si="136"/>
        <v>8.3333333333333339</v>
      </c>
      <c r="H299" s="508">
        <f t="shared" si="137"/>
        <v>34.933333333333337</v>
      </c>
      <c r="I299" s="508">
        <f t="shared" si="138"/>
        <v>419.20000000000005</v>
      </c>
      <c r="J299"/>
      <c r="K299" s="510">
        <f t="shared" si="119"/>
        <v>4.4800000000000004</v>
      </c>
      <c r="L299" s="509">
        <v>100</v>
      </c>
      <c r="M299" s="508">
        <f t="shared" si="120"/>
        <v>8.3333333333333339</v>
      </c>
      <c r="N299" s="508">
        <f t="shared" si="121"/>
        <v>37.333333333333343</v>
      </c>
      <c r="O299" s="508">
        <f t="shared" si="122"/>
        <v>448.00000000000006</v>
      </c>
      <c r="P299"/>
      <c r="Q299" s="503">
        <f t="shared" si="123"/>
        <v>5.0199999999999996</v>
      </c>
      <c r="R299" s="509">
        <v>100</v>
      </c>
      <c r="S299" s="508">
        <f t="shared" si="124"/>
        <v>8.3333333333333339</v>
      </c>
      <c r="T299" s="508">
        <f t="shared" si="125"/>
        <v>41.833333333333336</v>
      </c>
      <c r="U299" s="508">
        <f t="shared" si="126"/>
        <v>501.99999999999994</v>
      </c>
      <c r="V299" s="1362"/>
      <c r="W299" s="690">
        <v>5.0199999999999996</v>
      </c>
      <c r="X299" s="690">
        <f t="shared" si="127"/>
        <v>5.23</v>
      </c>
      <c r="Y299" s="509">
        <v>100</v>
      </c>
      <c r="Z299" s="508">
        <f t="shared" si="128"/>
        <v>8.3333333333333339</v>
      </c>
      <c r="AA299" s="508">
        <f t="shared" si="113"/>
        <v>43.583333333333343</v>
      </c>
      <c r="AB299" s="508">
        <f t="shared" si="114"/>
        <v>523</v>
      </c>
      <c r="AC299"/>
      <c r="AD299" s="684">
        <v>5.0199999999999996</v>
      </c>
      <c r="AE299" s="509">
        <v>100</v>
      </c>
      <c r="AF299" s="686">
        <f t="shared" si="134"/>
        <v>125</v>
      </c>
      <c r="AG299" s="508">
        <f t="shared" si="129"/>
        <v>8.3333333333333339</v>
      </c>
      <c r="AH299" s="503">
        <f t="shared" si="130"/>
        <v>10.416666666666666</v>
      </c>
      <c r="AI299" s="503">
        <f t="shared" si="131"/>
        <v>52.291666666666657</v>
      </c>
      <c r="AJ299" s="503">
        <f t="shared" si="132"/>
        <v>627.5</v>
      </c>
      <c r="AK299"/>
      <c r="AL299" s="690">
        <f t="shared" si="135"/>
        <v>5.23</v>
      </c>
      <c r="AM299" s="688">
        <v>125</v>
      </c>
      <c r="AN299" s="684">
        <v>10.416666666666666</v>
      </c>
      <c r="AO299" s="684">
        <f t="shared" si="115"/>
        <v>54.479166666666671</v>
      </c>
      <c r="AP299" s="684">
        <f t="shared" si="116"/>
        <v>653.75</v>
      </c>
      <c r="AR299" s="725">
        <f t="shared" si="133"/>
        <v>5.42</v>
      </c>
      <c r="AS299" s="688">
        <v>125</v>
      </c>
      <c r="AT299" s="684">
        <v>10.416666666666666</v>
      </c>
      <c r="AU299" s="684">
        <f t="shared" si="117"/>
        <v>56.458333333333329</v>
      </c>
      <c r="AV299" s="684">
        <f t="shared" si="118"/>
        <v>677.5</v>
      </c>
    </row>
    <row r="300" spans="1:48" ht="15.75" x14ac:dyDescent="0.25">
      <c r="A300" s="504">
        <v>299</v>
      </c>
      <c r="B300" s="505" t="s">
        <v>617</v>
      </c>
      <c r="C300" s="507" t="s">
        <v>321</v>
      </c>
      <c r="D300" s="507">
        <v>600</v>
      </c>
      <c r="E300" s="508">
        <v>2.472</v>
      </c>
      <c r="F300" s="509">
        <v>600</v>
      </c>
      <c r="G300" s="508">
        <f t="shared" si="136"/>
        <v>50</v>
      </c>
      <c r="H300" s="508">
        <f t="shared" si="137"/>
        <v>123.6</v>
      </c>
      <c r="I300" s="508">
        <f t="shared" si="138"/>
        <v>1483.2</v>
      </c>
      <c r="J300"/>
      <c r="K300" s="510">
        <f t="shared" si="119"/>
        <v>2.64</v>
      </c>
      <c r="L300" s="509">
        <v>600</v>
      </c>
      <c r="M300" s="508">
        <f t="shared" si="120"/>
        <v>50</v>
      </c>
      <c r="N300" s="508">
        <f t="shared" si="121"/>
        <v>132</v>
      </c>
      <c r="O300" s="508">
        <f t="shared" si="122"/>
        <v>1584</v>
      </c>
      <c r="P300"/>
      <c r="Q300" s="503">
        <f t="shared" si="123"/>
        <v>2.96</v>
      </c>
      <c r="R300" s="509">
        <v>600</v>
      </c>
      <c r="S300" s="508">
        <f t="shared" si="124"/>
        <v>50</v>
      </c>
      <c r="T300" s="508">
        <f t="shared" si="125"/>
        <v>148</v>
      </c>
      <c r="U300" s="508">
        <f t="shared" si="126"/>
        <v>1776</v>
      </c>
      <c r="V300" s="1362"/>
      <c r="W300" s="690">
        <v>2.96</v>
      </c>
      <c r="X300" s="690">
        <f t="shared" si="127"/>
        <v>3.08</v>
      </c>
      <c r="Y300" s="509">
        <v>600</v>
      </c>
      <c r="Z300" s="508">
        <f t="shared" si="128"/>
        <v>50</v>
      </c>
      <c r="AA300" s="508">
        <f t="shared" si="113"/>
        <v>154</v>
      </c>
      <c r="AB300" s="508">
        <f t="shared" si="114"/>
        <v>1848</v>
      </c>
      <c r="AC300"/>
      <c r="AD300" s="684">
        <v>2.96</v>
      </c>
      <c r="AE300" s="509">
        <v>600</v>
      </c>
      <c r="AF300" s="686">
        <f t="shared" si="134"/>
        <v>750</v>
      </c>
      <c r="AG300" s="508">
        <f t="shared" si="129"/>
        <v>50</v>
      </c>
      <c r="AH300" s="503">
        <f t="shared" si="130"/>
        <v>62.5</v>
      </c>
      <c r="AI300" s="503">
        <f t="shared" si="131"/>
        <v>185</v>
      </c>
      <c r="AJ300" s="503">
        <f t="shared" si="132"/>
        <v>2220</v>
      </c>
      <c r="AK300"/>
      <c r="AL300" s="690">
        <f t="shared" si="135"/>
        <v>3.08</v>
      </c>
      <c r="AM300" s="688">
        <v>750</v>
      </c>
      <c r="AN300" s="684">
        <v>62.5</v>
      </c>
      <c r="AO300" s="684">
        <f t="shared" si="115"/>
        <v>192.5</v>
      </c>
      <c r="AP300" s="684">
        <f t="shared" si="116"/>
        <v>2310</v>
      </c>
      <c r="AR300" s="725">
        <f t="shared" si="133"/>
        <v>3.19</v>
      </c>
      <c r="AS300" s="688">
        <v>750</v>
      </c>
      <c r="AT300" s="684">
        <v>62.5</v>
      </c>
      <c r="AU300" s="684">
        <f t="shared" si="117"/>
        <v>199.375</v>
      </c>
      <c r="AV300" s="684">
        <f t="shared" si="118"/>
        <v>2392.5</v>
      </c>
    </row>
    <row r="301" spans="1:48" ht="15.6" customHeight="1" x14ac:dyDescent="0.25">
      <c r="A301" s="504">
        <v>300</v>
      </c>
      <c r="B301" s="505" t="s">
        <v>618</v>
      </c>
      <c r="C301" s="507" t="s">
        <v>321</v>
      </c>
      <c r="D301" s="507">
        <v>400</v>
      </c>
      <c r="E301" s="508">
        <v>4.8000000000000001E-2</v>
      </c>
      <c r="F301" s="509">
        <v>400</v>
      </c>
      <c r="G301" s="508">
        <f t="shared" si="136"/>
        <v>33.333333333333336</v>
      </c>
      <c r="H301" s="508">
        <f t="shared" si="137"/>
        <v>1.6</v>
      </c>
      <c r="I301" s="508">
        <f t="shared" si="138"/>
        <v>19.2</v>
      </c>
      <c r="J301"/>
      <c r="K301" s="510">
        <f t="shared" si="119"/>
        <v>0.05</v>
      </c>
      <c r="L301" s="509">
        <v>400</v>
      </c>
      <c r="M301" s="508">
        <f t="shared" si="120"/>
        <v>33.333333333333336</v>
      </c>
      <c r="N301" s="508">
        <f t="shared" si="121"/>
        <v>1.666666666666667</v>
      </c>
      <c r="O301" s="508">
        <f t="shared" si="122"/>
        <v>20</v>
      </c>
      <c r="P301"/>
      <c r="Q301" s="503">
        <f t="shared" si="123"/>
        <v>0.06</v>
      </c>
      <c r="R301" s="509">
        <v>400</v>
      </c>
      <c r="S301" s="508">
        <f t="shared" si="124"/>
        <v>33.333333333333336</v>
      </c>
      <c r="T301" s="508">
        <f t="shared" si="125"/>
        <v>2</v>
      </c>
      <c r="U301" s="508">
        <f t="shared" si="126"/>
        <v>24</v>
      </c>
      <c r="V301" s="1362"/>
      <c r="W301" s="690">
        <v>0.06</v>
      </c>
      <c r="X301" s="690">
        <f t="shared" si="127"/>
        <v>0.06</v>
      </c>
      <c r="Y301" s="509">
        <v>400</v>
      </c>
      <c r="Z301" s="508">
        <f t="shared" si="128"/>
        <v>33.333333333333336</v>
      </c>
      <c r="AA301" s="508">
        <f t="shared" si="113"/>
        <v>2</v>
      </c>
      <c r="AB301" s="508">
        <f t="shared" si="114"/>
        <v>24</v>
      </c>
      <c r="AC301"/>
      <c r="AD301" s="684">
        <v>0.06</v>
      </c>
      <c r="AE301" s="509">
        <v>400</v>
      </c>
      <c r="AF301" s="686">
        <f t="shared" si="134"/>
        <v>500</v>
      </c>
      <c r="AG301" s="508">
        <f t="shared" si="129"/>
        <v>33.333333333333336</v>
      </c>
      <c r="AH301" s="503">
        <f t="shared" si="130"/>
        <v>41.666666666666664</v>
      </c>
      <c r="AI301" s="503">
        <f t="shared" si="131"/>
        <v>2.4999999999999996</v>
      </c>
      <c r="AJ301" s="503">
        <f t="shared" si="132"/>
        <v>30</v>
      </c>
      <c r="AK301"/>
      <c r="AL301" s="690">
        <f t="shared" si="135"/>
        <v>0.06</v>
      </c>
      <c r="AM301" s="688">
        <v>500</v>
      </c>
      <c r="AN301" s="684">
        <v>41.666666666666664</v>
      </c>
      <c r="AO301" s="684">
        <f t="shared" si="115"/>
        <v>2.4999999999999996</v>
      </c>
      <c r="AP301" s="684">
        <f t="shared" si="116"/>
        <v>30</v>
      </c>
      <c r="AR301" s="725">
        <f t="shared" si="133"/>
        <v>0.06</v>
      </c>
      <c r="AS301" s="688">
        <v>500</v>
      </c>
      <c r="AT301" s="684">
        <v>41.666666666666664</v>
      </c>
      <c r="AU301" s="684">
        <f t="shared" si="117"/>
        <v>2.4999999999999996</v>
      </c>
      <c r="AV301" s="684">
        <f t="shared" si="118"/>
        <v>30</v>
      </c>
    </row>
    <row r="302" spans="1:48" ht="15.75" x14ac:dyDescent="0.25">
      <c r="A302" s="504">
        <v>301</v>
      </c>
      <c r="B302" s="505" t="s">
        <v>619</v>
      </c>
      <c r="C302" s="507" t="s">
        <v>321</v>
      </c>
      <c r="D302" s="507">
        <v>150</v>
      </c>
      <c r="E302" s="508">
        <v>0.10400000000000001</v>
      </c>
      <c r="F302" s="509">
        <v>150</v>
      </c>
      <c r="G302" s="508">
        <f t="shared" ref="G302:G334" si="139">SUM(F302/12)</f>
        <v>12.5</v>
      </c>
      <c r="H302" s="508">
        <f t="shared" ref="H302:H334" si="140">SUM(E302*G302)</f>
        <v>1.3</v>
      </c>
      <c r="I302" s="508">
        <f t="shared" ref="I302:I334" si="141">SUM(E302*F302)</f>
        <v>15.600000000000001</v>
      </c>
      <c r="J302"/>
      <c r="K302" s="510">
        <f t="shared" si="119"/>
        <v>0.11</v>
      </c>
      <c r="L302" s="509">
        <v>150</v>
      </c>
      <c r="M302" s="508">
        <f t="shared" si="120"/>
        <v>12.5</v>
      </c>
      <c r="N302" s="508">
        <f t="shared" si="121"/>
        <v>1.375</v>
      </c>
      <c r="O302" s="508">
        <f t="shared" si="122"/>
        <v>16.5</v>
      </c>
      <c r="P302"/>
      <c r="Q302" s="503">
        <f t="shared" si="123"/>
        <v>0.12</v>
      </c>
      <c r="R302" s="509">
        <v>150</v>
      </c>
      <c r="S302" s="508">
        <f t="shared" si="124"/>
        <v>12.5</v>
      </c>
      <c r="T302" s="508">
        <f t="shared" si="125"/>
        <v>1.5</v>
      </c>
      <c r="U302" s="508">
        <f t="shared" si="126"/>
        <v>18</v>
      </c>
      <c r="V302" s="1362"/>
      <c r="W302" s="690">
        <v>0.12</v>
      </c>
      <c r="X302" s="690">
        <f t="shared" si="127"/>
        <v>0.13</v>
      </c>
      <c r="Y302" s="509">
        <v>150</v>
      </c>
      <c r="Z302" s="508">
        <f t="shared" si="128"/>
        <v>12.5</v>
      </c>
      <c r="AA302" s="508">
        <f t="shared" si="113"/>
        <v>1.625</v>
      </c>
      <c r="AB302" s="508">
        <f t="shared" si="114"/>
        <v>19.5</v>
      </c>
      <c r="AC302"/>
      <c r="AD302" s="684">
        <v>0.12</v>
      </c>
      <c r="AE302" s="509">
        <v>150</v>
      </c>
      <c r="AF302" s="686">
        <f t="shared" si="134"/>
        <v>187</v>
      </c>
      <c r="AG302" s="508">
        <f t="shared" si="129"/>
        <v>12.5</v>
      </c>
      <c r="AH302" s="503">
        <f t="shared" si="130"/>
        <v>15.583333333333334</v>
      </c>
      <c r="AI302" s="503">
        <f t="shared" si="131"/>
        <v>1.87</v>
      </c>
      <c r="AJ302" s="503">
        <f t="shared" si="132"/>
        <v>22.439999999999998</v>
      </c>
      <c r="AK302"/>
      <c r="AL302" s="690">
        <f t="shared" si="135"/>
        <v>0.13</v>
      </c>
      <c r="AM302" s="688">
        <v>187</v>
      </c>
      <c r="AN302" s="684">
        <v>15.583333333333334</v>
      </c>
      <c r="AO302" s="684">
        <f t="shared" si="115"/>
        <v>2.0258333333333334</v>
      </c>
      <c r="AP302" s="684">
        <f t="shared" si="116"/>
        <v>24.310000000000002</v>
      </c>
      <c r="AR302" s="725">
        <f t="shared" si="133"/>
        <v>0.13</v>
      </c>
      <c r="AS302" s="688">
        <v>187</v>
      </c>
      <c r="AT302" s="684">
        <v>15.583333333333334</v>
      </c>
      <c r="AU302" s="684">
        <f t="shared" si="117"/>
        <v>2.0258333333333334</v>
      </c>
      <c r="AV302" s="684">
        <f t="shared" si="118"/>
        <v>24.310000000000002</v>
      </c>
    </row>
    <row r="303" spans="1:48" ht="15.75" x14ac:dyDescent="0.25">
      <c r="A303" s="504">
        <v>302</v>
      </c>
      <c r="B303" s="505" t="s">
        <v>620</v>
      </c>
      <c r="C303" s="507" t="s">
        <v>321</v>
      </c>
      <c r="D303" s="507">
        <v>200</v>
      </c>
      <c r="E303" s="508">
        <v>1.4650000000000001</v>
      </c>
      <c r="F303" s="509">
        <v>200</v>
      </c>
      <c r="G303" s="508">
        <f t="shared" si="139"/>
        <v>16.666666666666668</v>
      </c>
      <c r="H303" s="508">
        <f t="shared" si="140"/>
        <v>24.416666666666671</v>
      </c>
      <c r="I303" s="508">
        <f t="shared" si="141"/>
        <v>293</v>
      </c>
      <c r="J303"/>
      <c r="K303" s="510">
        <f t="shared" si="119"/>
        <v>1.56</v>
      </c>
      <c r="L303" s="509">
        <v>200</v>
      </c>
      <c r="M303" s="508">
        <f t="shared" si="120"/>
        <v>16.666666666666668</v>
      </c>
      <c r="N303" s="508">
        <f t="shared" si="121"/>
        <v>26.000000000000004</v>
      </c>
      <c r="O303" s="508">
        <f t="shared" si="122"/>
        <v>312</v>
      </c>
      <c r="P303"/>
      <c r="Q303" s="503">
        <f t="shared" si="123"/>
        <v>1.75</v>
      </c>
      <c r="R303" s="509">
        <v>200</v>
      </c>
      <c r="S303" s="508">
        <f t="shared" si="124"/>
        <v>16.666666666666668</v>
      </c>
      <c r="T303" s="508">
        <f t="shared" si="125"/>
        <v>29.166666666666668</v>
      </c>
      <c r="U303" s="508">
        <f t="shared" si="126"/>
        <v>350</v>
      </c>
      <c r="V303" s="1362"/>
      <c r="W303" s="690">
        <v>1.75</v>
      </c>
      <c r="X303" s="690">
        <f t="shared" si="127"/>
        <v>1.82</v>
      </c>
      <c r="Y303" s="509">
        <v>200</v>
      </c>
      <c r="Z303" s="508">
        <f t="shared" si="128"/>
        <v>16.666666666666668</v>
      </c>
      <c r="AA303" s="508">
        <f t="shared" si="113"/>
        <v>30.333333333333336</v>
      </c>
      <c r="AB303" s="508">
        <f t="shared" si="114"/>
        <v>364</v>
      </c>
      <c r="AC303"/>
      <c r="AD303" s="684">
        <v>1.75</v>
      </c>
      <c r="AE303" s="509">
        <v>200</v>
      </c>
      <c r="AF303" s="686">
        <f t="shared" si="134"/>
        <v>250</v>
      </c>
      <c r="AG303" s="508">
        <f t="shared" si="129"/>
        <v>16.666666666666668</v>
      </c>
      <c r="AH303" s="503">
        <f t="shared" si="130"/>
        <v>20.833333333333332</v>
      </c>
      <c r="AI303" s="503">
        <f t="shared" si="131"/>
        <v>36.458333333333329</v>
      </c>
      <c r="AJ303" s="503">
        <f t="shared" si="132"/>
        <v>437.5</v>
      </c>
      <c r="AK303"/>
      <c r="AL303" s="690">
        <f t="shared" si="135"/>
        <v>1.82</v>
      </c>
      <c r="AM303" s="688">
        <v>250</v>
      </c>
      <c r="AN303" s="684">
        <v>20.833333333333332</v>
      </c>
      <c r="AO303" s="684">
        <f t="shared" si="115"/>
        <v>37.916666666666664</v>
      </c>
      <c r="AP303" s="684">
        <f t="shared" si="116"/>
        <v>455</v>
      </c>
      <c r="AR303" s="725">
        <f t="shared" si="133"/>
        <v>1.89</v>
      </c>
      <c r="AS303" s="688">
        <v>250</v>
      </c>
      <c r="AT303" s="684">
        <v>20.833333333333332</v>
      </c>
      <c r="AU303" s="684">
        <f t="shared" si="117"/>
        <v>39.374999999999993</v>
      </c>
      <c r="AV303" s="684">
        <f t="shared" si="118"/>
        <v>472.5</v>
      </c>
    </row>
    <row r="304" spans="1:48" ht="15.75" x14ac:dyDescent="0.25">
      <c r="A304" s="504">
        <v>303</v>
      </c>
      <c r="B304" s="505" t="s">
        <v>621</v>
      </c>
      <c r="C304" s="507" t="s">
        <v>321</v>
      </c>
      <c r="D304" s="507">
        <v>4</v>
      </c>
      <c r="E304" s="508">
        <v>8.8719999999999999</v>
      </c>
      <c r="F304" s="509">
        <v>4</v>
      </c>
      <c r="G304" s="508">
        <f t="shared" si="139"/>
        <v>0.33333333333333331</v>
      </c>
      <c r="H304" s="508">
        <f t="shared" si="140"/>
        <v>2.9573333333333331</v>
      </c>
      <c r="I304" s="508">
        <f t="shared" si="141"/>
        <v>35.488</v>
      </c>
      <c r="J304"/>
      <c r="K304" s="510">
        <f t="shared" si="119"/>
        <v>9.4700000000000006</v>
      </c>
      <c r="L304" s="509">
        <v>4</v>
      </c>
      <c r="M304" s="508">
        <f t="shared" si="120"/>
        <v>0.33333333333333331</v>
      </c>
      <c r="N304" s="508">
        <f t="shared" si="121"/>
        <v>3.1566666666666667</v>
      </c>
      <c r="O304" s="508">
        <f t="shared" si="122"/>
        <v>37.880000000000003</v>
      </c>
      <c r="P304"/>
      <c r="Q304" s="503">
        <f t="shared" si="123"/>
        <v>10.62</v>
      </c>
      <c r="R304" s="509">
        <v>4</v>
      </c>
      <c r="S304" s="508">
        <f t="shared" si="124"/>
        <v>0.33333333333333331</v>
      </c>
      <c r="T304" s="508">
        <f t="shared" si="125"/>
        <v>3.5399999999999996</v>
      </c>
      <c r="U304" s="508">
        <f t="shared" si="126"/>
        <v>42.48</v>
      </c>
      <c r="V304" s="1362"/>
      <c r="W304" s="690">
        <v>10.62</v>
      </c>
      <c r="X304" s="690">
        <f t="shared" si="127"/>
        <v>11.06</v>
      </c>
      <c r="Y304" s="509">
        <v>4</v>
      </c>
      <c r="Z304" s="508">
        <f t="shared" si="128"/>
        <v>0.33333333333333331</v>
      </c>
      <c r="AA304" s="508">
        <f t="shared" si="113"/>
        <v>3.6866666666666665</v>
      </c>
      <c r="AB304" s="508">
        <f t="shared" si="114"/>
        <v>44.24</v>
      </c>
      <c r="AC304"/>
      <c r="AD304" s="684">
        <v>10.62</v>
      </c>
      <c r="AE304" s="509">
        <v>4</v>
      </c>
      <c r="AF304" s="686">
        <f t="shared" si="134"/>
        <v>5</v>
      </c>
      <c r="AG304" s="508">
        <f t="shared" si="129"/>
        <v>0.33333333333333331</v>
      </c>
      <c r="AH304" s="503">
        <f t="shared" si="130"/>
        <v>0.41666666666666669</v>
      </c>
      <c r="AI304" s="503">
        <f t="shared" si="131"/>
        <v>4.4249999999999998</v>
      </c>
      <c r="AJ304" s="503">
        <f t="shared" si="132"/>
        <v>53.099999999999994</v>
      </c>
      <c r="AK304"/>
      <c r="AL304" s="690">
        <f t="shared" si="135"/>
        <v>11.06</v>
      </c>
      <c r="AM304" s="688">
        <v>5</v>
      </c>
      <c r="AN304" s="684">
        <v>0.41666666666666669</v>
      </c>
      <c r="AO304" s="684">
        <f t="shared" si="115"/>
        <v>4.6083333333333334</v>
      </c>
      <c r="AP304" s="684">
        <f t="shared" si="116"/>
        <v>55.300000000000004</v>
      </c>
      <c r="AR304" s="725">
        <f t="shared" si="133"/>
        <v>11.47</v>
      </c>
      <c r="AS304" s="688">
        <v>5</v>
      </c>
      <c r="AT304" s="684">
        <v>0.41666666666666669</v>
      </c>
      <c r="AU304" s="684">
        <f t="shared" si="117"/>
        <v>4.7791666666666668</v>
      </c>
      <c r="AV304" s="684">
        <f t="shared" si="118"/>
        <v>57.35</v>
      </c>
    </row>
    <row r="305" spans="1:48" ht="15.75" x14ac:dyDescent="0.25">
      <c r="A305" s="504">
        <v>304</v>
      </c>
      <c r="B305" s="505" t="s">
        <v>622</v>
      </c>
      <c r="C305" s="507" t="s">
        <v>321</v>
      </c>
      <c r="D305" s="507">
        <v>1</v>
      </c>
      <c r="E305" s="508">
        <v>154.28800000000001</v>
      </c>
      <c r="F305" s="509">
        <v>1</v>
      </c>
      <c r="G305" s="508">
        <f t="shared" si="139"/>
        <v>8.3333333333333329E-2</v>
      </c>
      <c r="H305" s="508">
        <f t="shared" si="140"/>
        <v>12.857333333333333</v>
      </c>
      <c r="I305" s="508">
        <f t="shared" si="141"/>
        <v>154.28800000000001</v>
      </c>
      <c r="J305"/>
      <c r="K305" s="510">
        <f t="shared" si="119"/>
        <v>164.72</v>
      </c>
      <c r="L305" s="509">
        <v>1</v>
      </c>
      <c r="M305" s="508">
        <f t="shared" si="120"/>
        <v>8.3333333333333329E-2</v>
      </c>
      <c r="N305" s="508">
        <f t="shared" si="121"/>
        <v>13.726666666666667</v>
      </c>
      <c r="O305" s="508">
        <f t="shared" si="122"/>
        <v>164.72</v>
      </c>
      <c r="P305"/>
      <c r="Q305" s="503">
        <f t="shared" si="123"/>
        <v>184.7</v>
      </c>
      <c r="R305" s="509">
        <v>1</v>
      </c>
      <c r="S305" s="508">
        <f t="shared" si="124"/>
        <v>8.3333333333333329E-2</v>
      </c>
      <c r="T305" s="508">
        <f t="shared" si="125"/>
        <v>15.391666666666666</v>
      </c>
      <c r="U305" s="508">
        <f t="shared" si="126"/>
        <v>184.7</v>
      </c>
      <c r="V305" s="1362"/>
      <c r="W305" s="690">
        <v>184.7</v>
      </c>
      <c r="X305" s="690">
        <f t="shared" si="127"/>
        <v>192.42</v>
      </c>
      <c r="Y305" s="509">
        <v>1</v>
      </c>
      <c r="Z305" s="508">
        <f t="shared" si="128"/>
        <v>8.3333333333333329E-2</v>
      </c>
      <c r="AA305" s="508">
        <f t="shared" si="113"/>
        <v>16.034999999999997</v>
      </c>
      <c r="AB305" s="508">
        <f t="shared" si="114"/>
        <v>192.42</v>
      </c>
      <c r="AC305"/>
      <c r="AD305" s="684">
        <v>184.7</v>
      </c>
      <c r="AE305" s="509">
        <v>1</v>
      </c>
      <c r="AF305" s="686">
        <f t="shared" si="134"/>
        <v>1</v>
      </c>
      <c r="AG305" s="508">
        <f t="shared" si="129"/>
        <v>8.3333333333333329E-2</v>
      </c>
      <c r="AH305" s="503">
        <f t="shared" si="130"/>
        <v>8.3333333333333329E-2</v>
      </c>
      <c r="AI305" s="503">
        <f t="shared" si="131"/>
        <v>15.391666666666666</v>
      </c>
      <c r="AJ305" s="503">
        <f t="shared" si="132"/>
        <v>184.7</v>
      </c>
      <c r="AK305"/>
      <c r="AL305" s="690">
        <f t="shared" si="135"/>
        <v>192.42</v>
      </c>
      <c r="AM305" s="688">
        <v>1</v>
      </c>
      <c r="AN305" s="684">
        <v>8.3333333333333329E-2</v>
      </c>
      <c r="AO305" s="684">
        <f t="shared" si="115"/>
        <v>16.034999999999997</v>
      </c>
      <c r="AP305" s="684">
        <f t="shared" si="116"/>
        <v>192.42</v>
      </c>
      <c r="AR305" s="725">
        <f t="shared" si="133"/>
        <v>199.52</v>
      </c>
      <c r="AS305" s="688">
        <v>1</v>
      </c>
      <c r="AT305" s="684">
        <v>8.3333333333333329E-2</v>
      </c>
      <c r="AU305" s="684">
        <f t="shared" si="117"/>
        <v>16.626666666666665</v>
      </c>
      <c r="AV305" s="684">
        <f t="shared" si="118"/>
        <v>199.52</v>
      </c>
    </row>
    <row r="306" spans="1:48" ht="15.75" x14ac:dyDescent="0.25">
      <c r="A306" s="504">
        <v>305</v>
      </c>
      <c r="B306" s="505" t="s">
        <v>623</v>
      </c>
      <c r="C306" s="507" t="s">
        <v>321</v>
      </c>
      <c r="D306" s="507">
        <v>20</v>
      </c>
      <c r="E306" s="508">
        <v>11.152000000000001</v>
      </c>
      <c r="F306" s="509">
        <v>20</v>
      </c>
      <c r="G306" s="508">
        <f t="shared" si="139"/>
        <v>1.6666666666666667</v>
      </c>
      <c r="H306" s="508">
        <f t="shared" si="140"/>
        <v>18.58666666666667</v>
      </c>
      <c r="I306" s="508">
        <f t="shared" si="141"/>
        <v>223.04000000000002</v>
      </c>
      <c r="J306"/>
      <c r="K306" s="510">
        <f t="shared" si="119"/>
        <v>11.91</v>
      </c>
      <c r="L306" s="509">
        <v>20</v>
      </c>
      <c r="M306" s="508">
        <f t="shared" si="120"/>
        <v>1.6666666666666667</v>
      </c>
      <c r="N306" s="508">
        <f t="shared" si="121"/>
        <v>19.850000000000001</v>
      </c>
      <c r="O306" s="508">
        <f t="shared" si="122"/>
        <v>238.2</v>
      </c>
      <c r="P306"/>
      <c r="Q306" s="503">
        <f t="shared" si="123"/>
        <v>13.35</v>
      </c>
      <c r="R306" s="509">
        <v>20</v>
      </c>
      <c r="S306" s="508">
        <f t="shared" si="124"/>
        <v>1.6666666666666667</v>
      </c>
      <c r="T306" s="508">
        <f t="shared" si="125"/>
        <v>22.25</v>
      </c>
      <c r="U306" s="508">
        <f t="shared" si="126"/>
        <v>267</v>
      </c>
      <c r="V306" s="1362"/>
      <c r="W306" s="690">
        <v>13.35</v>
      </c>
      <c r="X306" s="690">
        <f t="shared" si="127"/>
        <v>13.91</v>
      </c>
      <c r="Y306" s="509">
        <v>20</v>
      </c>
      <c r="Z306" s="508">
        <f t="shared" si="128"/>
        <v>1.6666666666666667</v>
      </c>
      <c r="AA306" s="508">
        <f t="shared" si="113"/>
        <v>23.183333333333334</v>
      </c>
      <c r="AB306" s="508">
        <f t="shared" si="114"/>
        <v>278.2</v>
      </c>
      <c r="AC306"/>
      <c r="AD306" s="684">
        <v>13.35</v>
      </c>
      <c r="AE306" s="509">
        <v>20</v>
      </c>
      <c r="AF306" s="686">
        <f t="shared" si="134"/>
        <v>25</v>
      </c>
      <c r="AG306" s="508">
        <f t="shared" si="129"/>
        <v>1.6666666666666667</v>
      </c>
      <c r="AH306" s="503">
        <f t="shared" si="130"/>
        <v>2.0833333333333335</v>
      </c>
      <c r="AI306" s="503">
        <f t="shared" si="131"/>
        <v>27.8125</v>
      </c>
      <c r="AJ306" s="503">
        <f t="shared" si="132"/>
        <v>333.75</v>
      </c>
      <c r="AK306"/>
      <c r="AL306" s="690">
        <f t="shared" si="135"/>
        <v>13.91</v>
      </c>
      <c r="AM306" s="688">
        <v>25</v>
      </c>
      <c r="AN306" s="684">
        <v>2.0833333333333335</v>
      </c>
      <c r="AO306" s="684">
        <f t="shared" si="115"/>
        <v>28.979166666666668</v>
      </c>
      <c r="AP306" s="684">
        <f t="shared" si="116"/>
        <v>347.75</v>
      </c>
      <c r="AR306" s="725">
        <f t="shared" si="133"/>
        <v>14.42</v>
      </c>
      <c r="AS306" s="688">
        <v>25</v>
      </c>
      <c r="AT306" s="684">
        <v>2.0833333333333335</v>
      </c>
      <c r="AU306" s="684">
        <f t="shared" si="117"/>
        <v>30.041666666666668</v>
      </c>
      <c r="AV306" s="684">
        <f t="shared" si="118"/>
        <v>360.5</v>
      </c>
    </row>
    <row r="307" spans="1:48" ht="15.75" x14ac:dyDescent="0.25">
      <c r="A307" s="504">
        <v>306</v>
      </c>
      <c r="B307" s="505" t="s">
        <v>624</v>
      </c>
      <c r="C307" s="507" t="s">
        <v>321</v>
      </c>
      <c r="D307" s="507">
        <v>90</v>
      </c>
      <c r="E307" s="508">
        <v>47.576000000000001</v>
      </c>
      <c r="F307" s="509">
        <v>90</v>
      </c>
      <c r="G307" s="508">
        <f t="shared" si="139"/>
        <v>7.5</v>
      </c>
      <c r="H307" s="508">
        <f t="shared" si="140"/>
        <v>356.82</v>
      </c>
      <c r="I307" s="508">
        <f t="shared" si="141"/>
        <v>4281.84</v>
      </c>
      <c r="J307"/>
      <c r="K307" s="510">
        <f t="shared" si="119"/>
        <v>50.79</v>
      </c>
      <c r="L307" s="509">
        <v>90</v>
      </c>
      <c r="M307" s="508">
        <f t="shared" si="120"/>
        <v>7.5</v>
      </c>
      <c r="N307" s="508">
        <f t="shared" si="121"/>
        <v>380.92500000000001</v>
      </c>
      <c r="O307" s="508">
        <f t="shared" si="122"/>
        <v>4571.1000000000004</v>
      </c>
      <c r="P307"/>
      <c r="Q307" s="503">
        <f t="shared" si="123"/>
        <v>56.95</v>
      </c>
      <c r="R307" s="509">
        <v>90</v>
      </c>
      <c r="S307" s="508">
        <f t="shared" si="124"/>
        <v>7.5</v>
      </c>
      <c r="T307" s="508">
        <f t="shared" si="125"/>
        <v>427.125</v>
      </c>
      <c r="U307" s="508">
        <f t="shared" si="126"/>
        <v>5125.5</v>
      </c>
      <c r="V307" s="1362"/>
      <c r="W307" s="690">
        <v>56.95</v>
      </c>
      <c r="X307" s="690">
        <f t="shared" si="127"/>
        <v>59.33</v>
      </c>
      <c r="Y307" s="509">
        <v>90</v>
      </c>
      <c r="Z307" s="508">
        <f t="shared" si="128"/>
        <v>7.5</v>
      </c>
      <c r="AA307" s="508">
        <f t="shared" si="113"/>
        <v>444.97499999999997</v>
      </c>
      <c r="AB307" s="508">
        <f t="shared" si="114"/>
        <v>5339.7</v>
      </c>
      <c r="AC307"/>
      <c r="AD307" s="684">
        <v>56.95</v>
      </c>
      <c r="AE307" s="509">
        <v>90</v>
      </c>
      <c r="AF307" s="686">
        <f t="shared" si="134"/>
        <v>112</v>
      </c>
      <c r="AG307" s="508">
        <f t="shared" si="129"/>
        <v>7.5</v>
      </c>
      <c r="AH307" s="503">
        <f t="shared" si="130"/>
        <v>9.3333333333333339</v>
      </c>
      <c r="AI307" s="503">
        <f t="shared" si="131"/>
        <v>531.53333333333342</v>
      </c>
      <c r="AJ307" s="503">
        <f t="shared" si="132"/>
        <v>6378.4000000000005</v>
      </c>
      <c r="AK307"/>
      <c r="AL307" s="690">
        <f t="shared" si="135"/>
        <v>59.33</v>
      </c>
      <c r="AM307" s="688">
        <v>112</v>
      </c>
      <c r="AN307" s="684">
        <v>9.3333333333333339</v>
      </c>
      <c r="AO307" s="684">
        <f t="shared" si="115"/>
        <v>553.74666666666667</v>
      </c>
      <c r="AP307" s="684">
        <f t="shared" si="116"/>
        <v>6644.96</v>
      </c>
      <c r="AR307" s="725">
        <f t="shared" si="133"/>
        <v>61.52</v>
      </c>
      <c r="AS307" s="688">
        <v>112</v>
      </c>
      <c r="AT307" s="684">
        <v>9.3333333333333339</v>
      </c>
      <c r="AU307" s="684">
        <f t="shared" si="117"/>
        <v>574.18666666666672</v>
      </c>
      <c r="AV307" s="684">
        <f t="shared" si="118"/>
        <v>6890.2400000000007</v>
      </c>
    </row>
    <row r="308" spans="1:48" ht="15.75" x14ac:dyDescent="0.25">
      <c r="A308" s="504">
        <v>307</v>
      </c>
      <c r="B308" s="505" t="s">
        <v>625</v>
      </c>
      <c r="C308" s="507" t="s">
        <v>321</v>
      </c>
      <c r="D308" s="507">
        <v>10</v>
      </c>
      <c r="E308" s="508">
        <v>13.928000000000001</v>
      </c>
      <c r="F308" s="509">
        <v>10</v>
      </c>
      <c r="G308" s="508">
        <f t="shared" si="139"/>
        <v>0.83333333333333337</v>
      </c>
      <c r="H308" s="508">
        <f t="shared" si="140"/>
        <v>11.606666666666667</v>
      </c>
      <c r="I308" s="508">
        <f t="shared" si="141"/>
        <v>139.28</v>
      </c>
      <c r="J308"/>
      <c r="K308" s="510">
        <f t="shared" si="119"/>
        <v>14.87</v>
      </c>
      <c r="L308" s="509">
        <v>10</v>
      </c>
      <c r="M308" s="508">
        <f t="shared" si="120"/>
        <v>0.83333333333333337</v>
      </c>
      <c r="N308" s="508">
        <f t="shared" si="121"/>
        <v>12.391666666666666</v>
      </c>
      <c r="O308" s="508">
        <f t="shared" si="122"/>
        <v>148.69999999999999</v>
      </c>
      <c r="P308"/>
      <c r="Q308" s="503">
        <f t="shared" si="123"/>
        <v>16.670000000000002</v>
      </c>
      <c r="R308" s="509">
        <v>10</v>
      </c>
      <c r="S308" s="508">
        <f t="shared" si="124"/>
        <v>0.83333333333333337</v>
      </c>
      <c r="T308" s="508">
        <f t="shared" si="125"/>
        <v>13.891666666666669</v>
      </c>
      <c r="U308" s="508">
        <f t="shared" si="126"/>
        <v>166.70000000000002</v>
      </c>
      <c r="V308" s="1362"/>
      <c r="W308" s="690">
        <v>16.670000000000002</v>
      </c>
      <c r="X308" s="690">
        <f t="shared" si="127"/>
        <v>17.37</v>
      </c>
      <c r="Y308" s="509">
        <v>10</v>
      </c>
      <c r="Z308" s="508">
        <f t="shared" si="128"/>
        <v>0.83333333333333337</v>
      </c>
      <c r="AA308" s="508">
        <f t="shared" si="113"/>
        <v>14.475000000000001</v>
      </c>
      <c r="AB308" s="508">
        <f t="shared" si="114"/>
        <v>173.70000000000002</v>
      </c>
      <c r="AC308"/>
      <c r="AD308" s="684">
        <v>16.670000000000002</v>
      </c>
      <c r="AE308" s="509">
        <v>10</v>
      </c>
      <c r="AF308" s="686">
        <f t="shared" si="134"/>
        <v>12</v>
      </c>
      <c r="AG308" s="508">
        <f t="shared" si="129"/>
        <v>0.83333333333333337</v>
      </c>
      <c r="AH308" s="503">
        <f t="shared" si="130"/>
        <v>1</v>
      </c>
      <c r="AI308" s="503">
        <f t="shared" si="131"/>
        <v>16.670000000000002</v>
      </c>
      <c r="AJ308" s="503">
        <f t="shared" si="132"/>
        <v>200.04000000000002</v>
      </c>
      <c r="AK308"/>
      <c r="AL308" s="690">
        <f t="shared" si="135"/>
        <v>17.37</v>
      </c>
      <c r="AM308" s="688">
        <v>12</v>
      </c>
      <c r="AN308" s="684">
        <v>1</v>
      </c>
      <c r="AO308" s="684">
        <f t="shared" si="115"/>
        <v>17.37</v>
      </c>
      <c r="AP308" s="684">
        <f t="shared" si="116"/>
        <v>208.44</v>
      </c>
      <c r="AR308" s="725">
        <f t="shared" si="133"/>
        <v>18.010000000000002</v>
      </c>
      <c r="AS308" s="688">
        <v>12</v>
      </c>
      <c r="AT308" s="684">
        <v>1</v>
      </c>
      <c r="AU308" s="684">
        <f t="shared" si="117"/>
        <v>18.010000000000002</v>
      </c>
      <c r="AV308" s="684">
        <f t="shared" si="118"/>
        <v>216.12</v>
      </c>
    </row>
    <row r="309" spans="1:48" ht="15.75" x14ac:dyDescent="0.25">
      <c r="A309" s="504">
        <v>308</v>
      </c>
      <c r="B309" s="505" t="s">
        <v>626</v>
      </c>
      <c r="C309" s="507" t="s">
        <v>321</v>
      </c>
      <c r="D309" s="507">
        <v>200</v>
      </c>
      <c r="E309" s="508">
        <v>9.016</v>
      </c>
      <c r="F309" s="509">
        <v>200</v>
      </c>
      <c r="G309" s="508">
        <f t="shared" si="139"/>
        <v>16.666666666666668</v>
      </c>
      <c r="H309" s="508">
        <f t="shared" si="140"/>
        <v>150.26666666666668</v>
      </c>
      <c r="I309" s="508">
        <f t="shared" si="141"/>
        <v>1803.2</v>
      </c>
      <c r="J309"/>
      <c r="K309" s="510">
        <f t="shared" si="119"/>
        <v>9.6300000000000008</v>
      </c>
      <c r="L309" s="509">
        <v>200</v>
      </c>
      <c r="M309" s="508">
        <f t="shared" si="120"/>
        <v>16.666666666666668</v>
      </c>
      <c r="N309" s="508">
        <f t="shared" si="121"/>
        <v>160.50000000000003</v>
      </c>
      <c r="O309" s="508">
        <f t="shared" si="122"/>
        <v>1926.0000000000002</v>
      </c>
      <c r="P309"/>
      <c r="Q309" s="503">
        <f t="shared" si="123"/>
        <v>10.8</v>
      </c>
      <c r="R309" s="509">
        <v>200</v>
      </c>
      <c r="S309" s="508">
        <f t="shared" si="124"/>
        <v>16.666666666666668</v>
      </c>
      <c r="T309" s="508">
        <f t="shared" si="125"/>
        <v>180.00000000000003</v>
      </c>
      <c r="U309" s="508">
        <f t="shared" si="126"/>
        <v>2160</v>
      </c>
      <c r="V309" s="1362"/>
      <c r="W309" s="690">
        <v>10.8</v>
      </c>
      <c r="X309" s="690">
        <f t="shared" si="127"/>
        <v>11.25</v>
      </c>
      <c r="Y309" s="509">
        <v>200</v>
      </c>
      <c r="Z309" s="508">
        <f t="shared" si="128"/>
        <v>16.666666666666668</v>
      </c>
      <c r="AA309" s="508">
        <f t="shared" si="113"/>
        <v>187.5</v>
      </c>
      <c r="AB309" s="508">
        <f t="shared" si="114"/>
        <v>2250</v>
      </c>
      <c r="AC309"/>
      <c r="AD309" s="684">
        <v>10.8</v>
      </c>
      <c r="AE309" s="509">
        <v>200</v>
      </c>
      <c r="AF309" s="686">
        <f t="shared" si="134"/>
        <v>250</v>
      </c>
      <c r="AG309" s="508">
        <f t="shared" si="129"/>
        <v>16.666666666666668</v>
      </c>
      <c r="AH309" s="503">
        <f t="shared" si="130"/>
        <v>20.833333333333332</v>
      </c>
      <c r="AI309" s="503">
        <f t="shared" si="131"/>
        <v>225</v>
      </c>
      <c r="AJ309" s="503">
        <f t="shared" si="132"/>
        <v>2700</v>
      </c>
      <c r="AK309"/>
      <c r="AL309" s="690">
        <f t="shared" si="135"/>
        <v>11.25</v>
      </c>
      <c r="AM309" s="688">
        <v>250</v>
      </c>
      <c r="AN309" s="684">
        <v>20.833333333333332</v>
      </c>
      <c r="AO309" s="684">
        <f t="shared" si="115"/>
        <v>234.375</v>
      </c>
      <c r="AP309" s="684">
        <f t="shared" si="116"/>
        <v>2812.5</v>
      </c>
      <c r="AR309" s="725">
        <f t="shared" si="133"/>
        <v>11.67</v>
      </c>
      <c r="AS309" s="688">
        <v>250</v>
      </c>
      <c r="AT309" s="684">
        <v>20.833333333333332</v>
      </c>
      <c r="AU309" s="684">
        <f t="shared" si="117"/>
        <v>243.12499999999997</v>
      </c>
      <c r="AV309" s="684">
        <f t="shared" si="118"/>
        <v>2917.5</v>
      </c>
    </row>
    <row r="310" spans="1:48" ht="15.75" x14ac:dyDescent="0.25">
      <c r="A310" s="504">
        <v>309</v>
      </c>
      <c r="B310" s="505" t="s">
        <v>627</v>
      </c>
      <c r="C310" s="507" t="s">
        <v>321</v>
      </c>
      <c r="D310" s="507">
        <v>120</v>
      </c>
      <c r="E310" s="508">
        <v>9.120000000000001</v>
      </c>
      <c r="F310" s="509">
        <v>120</v>
      </c>
      <c r="G310" s="508">
        <f t="shared" si="139"/>
        <v>10</v>
      </c>
      <c r="H310" s="508">
        <f t="shared" si="140"/>
        <v>91.200000000000017</v>
      </c>
      <c r="I310" s="508">
        <f t="shared" si="141"/>
        <v>1094.4000000000001</v>
      </c>
      <c r="J310"/>
      <c r="K310" s="510">
        <f t="shared" si="119"/>
        <v>9.74</v>
      </c>
      <c r="L310" s="509">
        <v>120</v>
      </c>
      <c r="M310" s="508">
        <f t="shared" si="120"/>
        <v>10</v>
      </c>
      <c r="N310" s="508">
        <f t="shared" si="121"/>
        <v>97.4</v>
      </c>
      <c r="O310" s="508">
        <f t="shared" si="122"/>
        <v>1168.8</v>
      </c>
      <c r="P310"/>
      <c r="Q310" s="503">
        <f t="shared" si="123"/>
        <v>10.92</v>
      </c>
      <c r="R310" s="509">
        <v>120</v>
      </c>
      <c r="S310" s="508">
        <f t="shared" si="124"/>
        <v>10</v>
      </c>
      <c r="T310" s="508">
        <f t="shared" si="125"/>
        <v>109.2</v>
      </c>
      <c r="U310" s="508">
        <f t="shared" si="126"/>
        <v>1310.4000000000001</v>
      </c>
      <c r="V310" s="1362"/>
      <c r="W310" s="690">
        <v>10.92</v>
      </c>
      <c r="X310" s="690">
        <f t="shared" si="127"/>
        <v>11.38</v>
      </c>
      <c r="Y310" s="509">
        <v>120</v>
      </c>
      <c r="Z310" s="508">
        <f t="shared" si="128"/>
        <v>10</v>
      </c>
      <c r="AA310" s="508">
        <f t="shared" si="113"/>
        <v>113.80000000000001</v>
      </c>
      <c r="AB310" s="508">
        <f t="shared" si="114"/>
        <v>1365.6000000000001</v>
      </c>
      <c r="AC310"/>
      <c r="AD310" s="684">
        <v>10.92</v>
      </c>
      <c r="AE310" s="509">
        <v>120</v>
      </c>
      <c r="AF310" s="686">
        <f t="shared" si="134"/>
        <v>150</v>
      </c>
      <c r="AG310" s="508">
        <f t="shared" si="129"/>
        <v>10</v>
      </c>
      <c r="AH310" s="503">
        <f t="shared" si="130"/>
        <v>12.5</v>
      </c>
      <c r="AI310" s="503">
        <f t="shared" si="131"/>
        <v>136.5</v>
      </c>
      <c r="AJ310" s="503">
        <f t="shared" si="132"/>
        <v>1638</v>
      </c>
      <c r="AK310"/>
      <c r="AL310" s="690">
        <f t="shared" si="135"/>
        <v>11.38</v>
      </c>
      <c r="AM310" s="688">
        <v>150</v>
      </c>
      <c r="AN310" s="684">
        <v>12.5</v>
      </c>
      <c r="AO310" s="684">
        <f t="shared" si="115"/>
        <v>142.25</v>
      </c>
      <c r="AP310" s="684">
        <f t="shared" si="116"/>
        <v>1707.0000000000002</v>
      </c>
      <c r="AR310" s="725">
        <f t="shared" si="133"/>
        <v>11.8</v>
      </c>
      <c r="AS310" s="688">
        <v>150</v>
      </c>
      <c r="AT310" s="684">
        <v>12.5</v>
      </c>
      <c r="AU310" s="684">
        <f t="shared" si="117"/>
        <v>147.5</v>
      </c>
      <c r="AV310" s="684">
        <f t="shared" si="118"/>
        <v>1770</v>
      </c>
    </row>
    <row r="311" spans="1:48" ht="15.75" x14ac:dyDescent="0.25">
      <c r="A311" s="504">
        <v>310</v>
      </c>
      <c r="B311" s="505" t="s">
        <v>628</v>
      </c>
      <c r="C311" s="507" t="s">
        <v>321</v>
      </c>
      <c r="D311" s="507">
        <v>13</v>
      </c>
      <c r="E311" s="508">
        <v>25.28</v>
      </c>
      <c r="F311" s="509">
        <v>13</v>
      </c>
      <c r="G311" s="508">
        <f t="shared" si="139"/>
        <v>1.0833333333333333</v>
      </c>
      <c r="H311" s="508">
        <f t="shared" si="140"/>
        <v>27.386666666666667</v>
      </c>
      <c r="I311" s="508">
        <f t="shared" si="141"/>
        <v>328.64</v>
      </c>
      <c r="J311"/>
      <c r="K311" s="510">
        <f t="shared" si="119"/>
        <v>26.99</v>
      </c>
      <c r="L311" s="509">
        <v>13</v>
      </c>
      <c r="M311" s="508">
        <f t="shared" si="120"/>
        <v>1.0833333333333333</v>
      </c>
      <c r="N311" s="508">
        <f t="shared" si="121"/>
        <v>29.239166666666662</v>
      </c>
      <c r="O311" s="508">
        <f t="shared" si="122"/>
        <v>350.87</v>
      </c>
      <c r="P311"/>
      <c r="Q311" s="503">
        <f t="shared" si="123"/>
        <v>30.26</v>
      </c>
      <c r="R311" s="509">
        <v>13</v>
      </c>
      <c r="S311" s="508">
        <f t="shared" si="124"/>
        <v>1.0833333333333333</v>
      </c>
      <c r="T311" s="508">
        <f t="shared" si="125"/>
        <v>32.781666666666666</v>
      </c>
      <c r="U311" s="508">
        <f t="shared" si="126"/>
        <v>393.38</v>
      </c>
      <c r="V311" s="1362"/>
      <c r="W311" s="690">
        <v>30.26</v>
      </c>
      <c r="X311" s="690">
        <f t="shared" si="127"/>
        <v>31.52</v>
      </c>
      <c r="Y311" s="509">
        <v>13</v>
      </c>
      <c r="Z311" s="508">
        <f t="shared" si="128"/>
        <v>1.0833333333333333</v>
      </c>
      <c r="AA311" s="508">
        <f t="shared" si="113"/>
        <v>34.146666666666661</v>
      </c>
      <c r="AB311" s="508">
        <f t="shared" si="114"/>
        <v>409.76</v>
      </c>
      <c r="AC311"/>
      <c r="AD311" s="684">
        <v>30.26</v>
      </c>
      <c r="AE311" s="509">
        <v>13</v>
      </c>
      <c r="AF311" s="686">
        <f t="shared" si="134"/>
        <v>16</v>
      </c>
      <c r="AG311" s="508">
        <f t="shared" si="129"/>
        <v>1.0833333333333333</v>
      </c>
      <c r="AH311" s="503">
        <f t="shared" si="130"/>
        <v>1.3333333333333333</v>
      </c>
      <c r="AI311" s="503">
        <f t="shared" si="131"/>
        <v>40.346666666666664</v>
      </c>
      <c r="AJ311" s="503">
        <f t="shared" si="132"/>
        <v>484.16</v>
      </c>
      <c r="AK311"/>
      <c r="AL311" s="690">
        <f t="shared" si="135"/>
        <v>31.52</v>
      </c>
      <c r="AM311" s="688">
        <v>16</v>
      </c>
      <c r="AN311" s="684">
        <v>1.3333333333333333</v>
      </c>
      <c r="AO311" s="684">
        <f t="shared" si="115"/>
        <v>42.026666666666664</v>
      </c>
      <c r="AP311" s="684">
        <f t="shared" si="116"/>
        <v>504.32</v>
      </c>
      <c r="AR311" s="725">
        <f t="shared" si="133"/>
        <v>32.68</v>
      </c>
      <c r="AS311" s="688">
        <v>16</v>
      </c>
      <c r="AT311" s="684">
        <v>1.3333333333333333</v>
      </c>
      <c r="AU311" s="684">
        <f t="shared" si="117"/>
        <v>43.573333333333331</v>
      </c>
      <c r="AV311" s="684">
        <f t="shared" si="118"/>
        <v>522.88</v>
      </c>
    </row>
    <row r="312" spans="1:48" ht="15.75" x14ac:dyDescent="0.25">
      <c r="A312" s="504">
        <v>311</v>
      </c>
      <c r="B312" s="505" t="s">
        <v>629</v>
      </c>
      <c r="C312" s="507" t="s">
        <v>321</v>
      </c>
      <c r="D312" s="507">
        <v>400</v>
      </c>
      <c r="E312" s="508">
        <v>26.32</v>
      </c>
      <c r="F312" s="509">
        <v>400</v>
      </c>
      <c r="G312" s="508">
        <f t="shared" si="139"/>
        <v>33.333333333333336</v>
      </c>
      <c r="H312" s="508">
        <f t="shared" si="140"/>
        <v>877.33333333333337</v>
      </c>
      <c r="I312" s="508">
        <f t="shared" si="141"/>
        <v>10528</v>
      </c>
      <c r="J312"/>
      <c r="K312" s="510">
        <f t="shared" si="119"/>
        <v>28.1</v>
      </c>
      <c r="L312" s="509">
        <v>400</v>
      </c>
      <c r="M312" s="508">
        <f t="shared" si="120"/>
        <v>33.333333333333336</v>
      </c>
      <c r="N312" s="508">
        <f t="shared" si="121"/>
        <v>936.66666666666674</v>
      </c>
      <c r="O312" s="508">
        <f t="shared" si="122"/>
        <v>11240</v>
      </c>
      <c r="P312"/>
      <c r="Q312" s="503">
        <f t="shared" si="123"/>
        <v>31.51</v>
      </c>
      <c r="R312" s="509">
        <v>400</v>
      </c>
      <c r="S312" s="508">
        <f t="shared" si="124"/>
        <v>33.333333333333336</v>
      </c>
      <c r="T312" s="508">
        <f t="shared" si="125"/>
        <v>1050.3333333333335</v>
      </c>
      <c r="U312" s="508">
        <f t="shared" si="126"/>
        <v>12604</v>
      </c>
      <c r="V312" s="1362"/>
      <c r="W312" s="690">
        <v>31.51</v>
      </c>
      <c r="X312" s="690">
        <f t="shared" si="127"/>
        <v>32.83</v>
      </c>
      <c r="Y312" s="509">
        <v>400</v>
      </c>
      <c r="Z312" s="508">
        <f t="shared" si="128"/>
        <v>33.333333333333336</v>
      </c>
      <c r="AA312" s="508">
        <f t="shared" si="113"/>
        <v>1094.3333333333333</v>
      </c>
      <c r="AB312" s="508">
        <f t="shared" si="114"/>
        <v>13132</v>
      </c>
      <c r="AC312"/>
      <c r="AD312" s="684">
        <v>31.51</v>
      </c>
      <c r="AE312" s="509">
        <v>400</v>
      </c>
      <c r="AF312" s="686">
        <f t="shared" si="134"/>
        <v>500</v>
      </c>
      <c r="AG312" s="508">
        <f t="shared" si="129"/>
        <v>33.333333333333336</v>
      </c>
      <c r="AH312" s="503">
        <f t="shared" si="130"/>
        <v>41.666666666666664</v>
      </c>
      <c r="AI312" s="503">
        <f t="shared" si="131"/>
        <v>1312.9166666666667</v>
      </c>
      <c r="AJ312" s="503">
        <f t="shared" si="132"/>
        <v>15755</v>
      </c>
      <c r="AK312"/>
      <c r="AL312" s="690">
        <f t="shared" si="135"/>
        <v>32.83</v>
      </c>
      <c r="AM312" s="688">
        <v>500</v>
      </c>
      <c r="AN312" s="684">
        <v>41.666666666666664</v>
      </c>
      <c r="AO312" s="684">
        <f t="shared" si="115"/>
        <v>1367.9166666666665</v>
      </c>
      <c r="AP312" s="684">
        <f t="shared" si="116"/>
        <v>16415</v>
      </c>
      <c r="AR312" s="725">
        <f t="shared" si="133"/>
        <v>34.04</v>
      </c>
      <c r="AS312" s="688">
        <v>500</v>
      </c>
      <c r="AT312" s="684">
        <v>41.666666666666664</v>
      </c>
      <c r="AU312" s="684">
        <f t="shared" si="117"/>
        <v>1418.3333333333333</v>
      </c>
      <c r="AV312" s="684">
        <f t="shared" si="118"/>
        <v>17020</v>
      </c>
    </row>
    <row r="313" spans="1:48" ht="15.75" x14ac:dyDescent="0.25">
      <c r="A313" s="504">
        <v>312</v>
      </c>
      <c r="B313" s="505" t="s">
        <v>630</v>
      </c>
      <c r="C313" s="507" t="s">
        <v>321</v>
      </c>
      <c r="D313" s="507">
        <v>40</v>
      </c>
      <c r="E313" s="508">
        <v>47.120000000000005</v>
      </c>
      <c r="F313" s="509">
        <v>40</v>
      </c>
      <c r="G313" s="508">
        <f t="shared" si="139"/>
        <v>3.3333333333333335</v>
      </c>
      <c r="H313" s="508">
        <f t="shared" si="140"/>
        <v>157.06666666666669</v>
      </c>
      <c r="I313" s="508">
        <f t="shared" si="141"/>
        <v>1884.8000000000002</v>
      </c>
      <c r="J313"/>
      <c r="K313" s="510">
        <f t="shared" si="119"/>
        <v>50.31</v>
      </c>
      <c r="L313" s="509">
        <v>40</v>
      </c>
      <c r="M313" s="508">
        <f t="shared" si="120"/>
        <v>3.3333333333333335</v>
      </c>
      <c r="N313" s="508">
        <f t="shared" si="121"/>
        <v>167.70000000000002</v>
      </c>
      <c r="O313" s="508">
        <f t="shared" si="122"/>
        <v>2012.4</v>
      </c>
      <c r="P313"/>
      <c r="Q313" s="503">
        <f t="shared" si="123"/>
        <v>56.41</v>
      </c>
      <c r="R313" s="509">
        <v>40</v>
      </c>
      <c r="S313" s="508">
        <f t="shared" si="124"/>
        <v>3.3333333333333335</v>
      </c>
      <c r="T313" s="508">
        <f t="shared" si="125"/>
        <v>188.03333333333333</v>
      </c>
      <c r="U313" s="508">
        <f t="shared" si="126"/>
        <v>2256.3999999999996</v>
      </c>
      <c r="V313" s="1362"/>
      <c r="W313" s="690">
        <v>56.41</v>
      </c>
      <c r="X313" s="690">
        <f t="shared" si="127"/>
        <v>58.77</v>
      </c>
      <c r="Y313" s="509">
        <v>40</v>
      </c>
      <c r="Z313" s="508">
        <f t="shared" si="128"/>
        <v>3.3333333333333335</v>
      </c>
      <c r="AA313" s="508">
        <f t="shared" si="113"/>
        <v>195.9</v>
      </c>
      <c r="AB313" s="508">
        <f t="shared" si="114"/>
        <v>2350.8000000000002</v>
      </c>
      <c r="AC313"/>
      <c r="AD313" s="684">
        <v>56.41</v>
      </c>
      <c r="AE313" s="509">
        <v>40</v>
      </c>
      <c r="AF313" s="686">
        <f t="shared" si="134"/>
        <v>50</v>
      </c>
      <c r="AG313" s="508">
        <f t="shared" si="129"/>
        <v>3.3333333333333335</v>
      </c>
      <c r="AH313" s="503">
        <f t="shared" si="130"/>
        <v>4.166666666666667</v>
      </c>
      <c r="AI313" s="503">
        <f t="shared" si="131"/>
        <v>235.04166666666666</v>
      </c>
      <c r="AJ313" s="503">
        <f t="shared" si="132"/>
        <v>2820.5</v>
      </c>
      <c r="AK313"/>
      <c r="AL313" s="690">
        <f t="shared" si="135"/>
        <v>58.77</v>
      </c>
      <c r="AM313" s="688">
        <v>50</v>
      </c>
      <c r="AN313" s="684">
        <v>4.166666666666667</v>
      </c>
      <c r="AO313" s="684">
        <f t="shared" si="115"/>
        <v>244.87500000000003</v>
      </c>
      <c r="AP313" s="684">
        <f t="shared" si="116"/>
        <v>2938.5</v>
      </c>
      <c r="AR313" s="725">
        <f t="shared" si="133"/>
        <v>60.94</v>
      </c>
      <c r="AS313" s="688">
        <v>50</v>
      </c>
      <c r="AT313" s="684">
        <v>4.166666666666667</v>
      </c>
      <c r="AU313" s="684">
        <f t="shared" si="117"/>
        <v>253.91666666666669</v>
      </c>
      <c r="AV313" s="684">
        <f t="shared" si="118"/>
        <v>3047</v>
      </c>
    </row>
    <row r="314" spans="1:48" ht="15.75" x14ac:dyDescent="0.25">
      <c r="A314" s="504">
        <v>313</v>
      </c>
      <c r="B314" s="505" t="s">
        <v>631</v>
      </c>
      <c r="C314" s="507" t="s">
        <v>321</v>
      </c>
      <c r="D314" s="507">
        <v>3</v>
      </c>
      <c r="E314" s="508">
        <v>109.83199999999999</v>
      </c>
      <c r="F314" s="509">
        <v>3</v>
      </c>
      <c r="G314" s="508">
        <f t="shared" si="139"/>
        <v>0.25</v>
      </c>
      <c r="H314" s="508">
        <f t="shared" si="140"/>
        <v>27.457999999999998</v>
      </c>
      <c r="I314" s="508">
        <f t="shared" si="141"/>
        <v>329.49599999999998</v>
      </c>
      <c r="J314"/>
      <c r="K314" s="510">
        <f t="shared" si="119"/>
        <v>117.26</v>
      </c>
      <c r="L314" s="509">
        <v>3</v>
      </c>
      <c r="M314" s="508">
        <f t="shared" si="120"/>
        <v>0.25</v>
      </c>
      <c r="N314" s="508">
        <f t="shared" si="121"/>
        <v>29.315000000000001</v>
      </c>
      <c r="O314" s="508">
        <f t="shared" si="122"/>
        <v>351.78000000000003</v>
      </c>
      <c r="P314"/>
      <c r="Q314" s="503">
        <f t="shared" si="123"/>
        <v>131.47999999999999</v>
      </c>
      <c r="R314" s="509">
        <v>3</v>
      </c>
      <c r="S314" s="508">
        <f t="shared" si="124"/>
        <v>0.25</v>
      </c>
      <c r="T314" s="508">
        <f t="shared" si="125"/>
        <v>32.869999999999997</v>
      </c>
      <c r="U314" s="508">
        <f t="shared" si="126"/>
        <v>394.43999999999994</v>
      </c>
      <c r="V314" s="1362"/>
      <c r="W314" s="690">
        <v>131.47999999999999</v>
      </c>
      <c r="X314" s="690">
        <f t="shared" si="127"/>
        <v>136.97999999999999</v>
      </c>
      <c r="Y314" s="509">
        <v>3</v>
      </c>
      <c r="Z314" s="508">
        <f t="shared" si="128"/>
        <v>0.25</v>
      </c>
      <c r="AA314" s="508">
        <f t="shared" si="113"/>
        <v>34.244999999999997</v>
      </c>
      <c r="AB314" s="508">
        <f t="shared" si="114"/>
        <v>410.93999999999994</v>
      </c>
      <c r="AC314"/>
      <c r="AD314" s="684">
        <v>131.47999999999999</v>
      </c>
      <c r="AE314" s="509">
        <v>3</v>
      </c>
      <c r="AF314" s="686">
        <f t="shared" si="134"/>
        <v>3</v>
      </c>
      <c r="AG314" s="508">
        <f t="shared" si="129"/>
        <v>0.25</v>
      </c>
      <c r="AH314" s="503">
        <f t="shared" si="130"/>
        <v>0.25</v>
      </c>
      <c r="AI314" s="503">
        <f t="shared" si="131"/>
        <v>32.869999999999997</v>
      </c>
      <c r="AJ314" s="503">
        <f t="shared" si="132"/>
        <v>394.43999999999994</v>
      </c>
      <c r="AK314"/>
      <c r="AL314" s="690">
        <f t="shared" si="135"/>
        <v>136.97999999999999</v>
      </c>
      <c r="AM314" s="688">
        <v>3</v>
      </c>
      <c r="AN314" s="684">
        <v>0.25</v>
      </c>
      <c r="AO314" s="684">
        <f t="shared" si="115"/>
        <v>34.244999999999997</v>
      </c>
      <c r="AP314" s="684">
        <f t="shared" si="116"/>
        <v>410.93999999999994</v>
      </c>
      <c r="AR314" s="725">
        <f t="shared" si="133"/>
        <v>142.03</v>
      </c>
      <c r="AS314" s="688">
        <v>3</v>
      </c>
      <c r="AT314" s="684">
        <v>0.25</v>
      </c>
      <c r="AU314" s="684">
        <f t="shared" si="117"/>
        <v>35.5075</v>
      </c>
      <c r="AV314" s="684">
        <f t="shared" si="118"/>
        <v>426.09000000000003</v>
      </c>
    </row>
    <row r="315" spans="1:48" ht="15.75" x14ac:dyDescent="0.25">
      <c r="A315" s="504">
        <v>314</v>
      </c>
      <c r="B315" s="505" t="s">
        <v>632</v>
      </c>
      <c r="C315" s="507" t="s">
        <v>321</v>
      </c>
      <c r="D315" s="507">
        <v>8</v>
      </c>
      <c r="E315" s="508">
        <v>52.015999999999998</v>
      </c>
      <c r="F315" s="509">
        <v>8</v>
      </c>
      <c r="G315" s="508">
        <f t="shared" si="139"/>
        <v>0.66666666666666663</v>
      </c>
      <c r="H315" s="508">
        <f t="shared" si="140"/>
        <v>34.67733333333333</v>
      </c>
      <c r="I315" s="508">
        <f t="shared" si="141"/>
        <v>416.12799999999999</v>
      </c>
      <c r="J315"/>
      <c r="K315" s="510">
        <f t="shared" si="119"/>
        <v>55.53</v>
      </c>
      <c r="L315" s="509">
        <v>8</v>
      </c>
      <c r="M315" s="508">
        <f t="shared" si="120"/>
        <v>0.66666666666666663</v>
      </c>
      <c r="N315" s="508">
        <f t="shared" si="121"/>
        <v>37.019999999999996</v>
      </c>
      <c r="O315" s="508">
        <f t="shared" si="122"/>
        <v>444.24</v>
      </c>
      <c r="P315"/>
      <c r="Q315" s="503">
        <f t="shared" si="123"/>
        <v>62.27</v>
      </c>
      <c r="R315" s="509">
        <v>8</v>
      </c>
      <c r="S315" s="508">
        <f t="shared" si="124"/>
        <v>0.66666666666666663</v>
      </c>
      <c r="T315" s="508">
        <f t="shared" si="125"/>
        <v>41.513333333333335</v>
      </c>
      <c r="U315" s="508">
        <f t="shared" si="126"/>
        <v>498.16</v>
      </c>
      <c r="V315" s="1362"/>
      <c r="W315" s="690">
        <v>62.27</v>
      </c>
      <c r="X315" s="690">
        <f t="shared" si="127"/>
        <v>64.87</v>
      </c>
      <c r="Y315" s="509">
        <v>8</v>
      </c>
      <c r="Z315" s="508">
        <f t="shared" si="128"/>
        <v>0.66666666666666663</v>
      </c>
      <c r="AA315" s="508">
        <f t="shared" si="113"/>
        <v>43.24666666666667</v>
      </c>
      <c r="AB315" s="508">
        <f t="shared" si="114"/>
        <v>518.96</v>
      </c>
      <c r="AC315"/>
      <c r="AD315" s="684">
        <v>62.27</v>
      </c>
      <c r="AE315" s="509">
        <v>8</v>
      </c>
      <c r="AF315" s="686">
        <f t="shared" si="134"/>
        <v>10</v>
      </c>
      <c r="AG315" s="508">
        <f t="shared" si="129"/>
        <v>0.66666666666666663</v>
      </c>
      <c r="AH315" s="503">
        <f t="shared" si="130"/>
        <v>0.83333333333333337</v>
      </c>
      <c r="AI315" s="503">
        <f t="shared" si="131"/>
        <v>51.891666666666673</v>
      </c>
      <c r="AJ315" s="503">
        <f t="shared" si="132"/>
        <v>622.70000000000005</v>
      </c>
      <c r="AK315"/>
      <c r="AL315" s="690">
        <f t="shared" si="135"/>
        <v>64.87</v>
      </c>
      <c r="AM315" s="688">
        <v>10</v>
      </c>
      <c r="AN315" s="684">
        <v>0.83333333333333337</v>
      </c>
      <c r="AO315" s="684">
        <f t="shared" si="115"/>
        <v>54.058333333333337</v>
      </c>
      <c r="AP315" s="684">
        <f t="shared" si="116"/>
        <v>648.70000000000005</v>
      </c>
      <c r="AR315" s="725">
        <f t="shared" si="133"/>
        <v>67.260000000000005</v>
      </c>
      <c r="AS315" s="688">
        <v>10</v>
      </c>
      <c r="AT315" s="684">
        <v>0.83333333333333337</v>
      </c>
      <c r="AU315" s="684">
        <f t="shared" si="117"/>
        <v>56.050000000000004</v>
      </c>
      <c r="AV315" s="684">
        <f t="shared" si="118"/>
        <v>672.6</v>
      </c>
    </row>
    <row r="316" spans="1:48" ht="15.75" x14ac:dyDescent="0.25">
      <c r="A316" s="504">
        <v>315</v>
      </c>
      <c r="B316" s="505" t="s">
        <v>633</v>
      </c>
      <c r="C316" s="507" t="s">
        <v>321</v>
      </c>
      <c r="D316" s="507">
        <v>90</v>
      </c>
      <c r="E316" s="508">
        <v>69.600000000000009</v>
      </c>
      <c r="F316" s="509">
        <v>90</v>
      </c>
      <c r="G316" s="508">
        <f t="shared" si="139"/>
        <v>7.5</v>
      </c>
      <c r="H316" s="508">
        <f t="shared" si="140"/>
        <v>522.00000000000011</v>
      </c>
      <c r="I316" s="508">
        <f t="shared" si="141"/>
        <v>6264.0000000000009</v>
      </c>
      <c r="J316"/>
      <c r="K316" s="510">
        <f t="shared" si="119"/>
        <v>74.3</v>
      </c>
      <c r="L316" s="509">
        <v>90</v>
      </c>
      <c r="M316" s="508">
        <f t="shared" si="120"/>
        <v>7.5</v>
      </c>
      <c r="N316" s="508">
        <f t="shared" si="121"/>
        <v>557.25</v>
      </c>
      <c r="O316" s="508">
        <f t="shared" si="122"/>
        <v>6687</v>
      </c>
      <c r="P316"/>
      <c r="Q316" s="503">
        <f t="shared" si="123"/>
        <v>83.31</v>
      </c>
      <c r="R316" s="509">
        <v>90</v>
      </c>
      <c r="S316" s="508">
        <f t="shared" si="124"/>
        <v>7.5</v>
      </c>
      <c r="T316" s="508">
        <f t="shared" si="125"/>
        <v>624.82500000000005</v>
      </c>
      <c r="U316" s="508">
        <f t="shared" si="126"/>
        <v>7497.9000000000005</v>
      </c>
      <c r="V316" s="1362"/>
      <c r="W316" s="690">
        <v>83.31</v>
      </c>
      <c r="X316" s="690">
        <f t="shared" si="127"/>
        <v>86.79</v>
      </c>
      <c r="Y316" s="509">
        <v>90</v>
      </c>
      <c r="Z316" s="508">
        <f t="shared" si="128"/>
        <v>7.5</v>
      </c>
      <c r="AA316" s="508">
        <f t="shared" si="113"/>
        <v>650.92500000000007</v>
      </c>
      <c r="AB316" s="508">
        <f t="shared" si="114"/>
        <v>7811.1</v>
      </c>
      <c r="AC316"/>
      <c r="AD316" s="684">
        <v>83.31</v>
      </c>
      <c r="AE316" s="509">
        <v>90</v>
      </c>
      <c r="AF316" s="686">
        <f t="shared" si="134"/>
        <v>112</v>
      </c>
      <c r="AG316" s="508">
        <f t="shared" si="129"/>
        <v>7.5</v>
      </c>
      <c r="AH316" s="503">
        <f t="shared" si="130"/>
        <v>9.3333333333333339</v>
      </c>
      <c r="AI316" s="503">
        <f t="shared" si="131"/>
        <v>777.56000000000006</v>
      </c>
      <c r="AJ316" s="503">
        <f t="shared" si="132"/>
        <v>9330.7200000000012</v>
      </c>
      <c r="AK316"/>
      <c r="AL316" s="690">
        <f t="shared" si="135"/>
        <v>86.79</v>
      </c>
      <c r="AM316" s="688">
        <v>112</v>
      </c>
      <c r="AN316" s="684">
        <v>9.3333333333333339</v>
      </c>
      <c r="AO316" s="684">
        <f t="shared" si="115"/>
        <v>810.04000000000008</v>
      </c>
      <c r="AP316" s="684">
        <f t="shared" si="116"/>
        <v>9720.4800000000014</v>
      </c>
      <c r="AR316" s="725">
        <f t="shared" si="133"/>
        <v>89.99</v>
      </c>
      <c r="AS316" s="688">
        <v>112</v>
      </c>
      <c r="AT316" s="684">
        <v>9.3333333333333339</v>
      </c>
      <c r="AU316" s="684">
        <f t="shared" si="117"/>
        <v>839.90666666666664</v>
      </c>
      <c r="AV316" s="684">
        <f t="shared" si="118"/>
        <v>10078.879999999999</v>
      </c>
    </row>
    <row r="317" spans="1:48" ht="15.75" x14ac:dyDescent="0.25">
      <c r="A317" s="504">
        <v>316</v>
      </c>
      <c r="B317" s="505" t="s">
        <v>696</v>
      </c>
      <c r="C317" s="507" t="s">
        <v>321</v>
      </c>
      <c r="D317" s="507">
        <v>120</v>
      </c>
      <c r="E317" s="508">
        <v>52.015999999999998</v>
      </c>
      <c r="F317" s="509">
        <v>120</v>
      </c>
      <c r="G317" s="508">
        <f t="shared" si="139"/>
        <v>10</v>
      </c>
      <c r="H317" s="508">
        <f t="shared" si="140"/>
        <v>520.16</v>
      </c>
      <c r="I317" s="508">
        <f t="shared" si="141"/>
        <v>6241.92</v>
      </c>
      <c r="J317"/>
      <c r="K317" s="510">
        <f t="shared" si="119"/>
        <v>55.53</v>
      </c>
      <c r="L317" s="509">
        <v>120</v>
      </c>
      <c r="M317" s="508">
        <f t="shared" si="120"/>
        <v>10</v>
      </c>
      <c r="N317" s="508">
        <f t="shared" si="121"/>
        <v>555.29999999999995</v>
      </c>
      <c r="O317" s="508">
        <f t="shared" si="122"/>
        <v>6663.6</v>
      </c>
      <c r="P317"/>
      <c r="Q317" s="503">
        <f t="shared" si="123"/>
        <v>62.27</v>
      </c>
      <c r="R317" s="509">
        <v>120</v>
      </c>
      <c r="S317" s="508">
        <f t="shared" si="124"/>
        <v>10</v>
      </c>
      <c r="T317" s="508">
        <f t="shared" si="125"/>
        <v>622.70000000000005</v>
      </c>
      <c r="U317" s="508">
        <f t="shared" si="126"/>
        <v>7472.4000000000005</v>
      </c>
      <c r="V317" s="1362"/>
      <c r="W317" s="690">
        <v>62.27</v>
      </c>
      <c r="X317" s="690">
        <f t="shared" si="127"/>
        <v>64.87</v>
      </c>
      <c r="Y317" s="509">
        <v>120</v>
      </c>
      <c r="Z317" s="508">
        <f t="shared" si="128"/>
        <v>10</v>
      </c>
      <c r="AA317" s="508">
        <f t="shared" si="113"/>
        <v>648.70000000000005</v>
      </c>
      <c r="AB317" s="508">
        <f t="shared" si="114"/>
        <v>7784.4000000000005</v>
      </c>
      <c r="AC317"/>
      <c r="AD317" s="684">
        <v>62.27</v>
      </c>
      <c r="AE317" s="509">
        <v>120</v>
      </c>
      <c r="AF317" s="686">
        <f t="shared" si="134"/>
        <v>150</v>
      </c>
      <c r="AG317" s="508">
        <f t="shared" si="129"/>
        <v>10</v>
      </c>
      <c r="AH317" s="503">
        <f t="shared" si="130"/>
        <v>12.5</v>
      </c>
      <c r="AI317" s="503">
        <f t="shared" si="131"/>
        <v>778.375</v>
      </c>
      <c r="AJ317" s="503">
        <f t="shared" si="132"/>
        <v>9340.5</v>
      </c>
      <c r="AK317"/>
      <c r="AL317" s="690">
        <f t="shared" si="135"/>
        <v>64.87</v>
      </c>
      <c r="AM317" s="688">
        <v>150</v>
      </c>
      <c r="AN317" s="684">
        <v>12.5</v>
      </c>
      <c r="AO317" s="684">
        <f t="shared" si="115"/>
        <v>810.875</v>
      </c>
      <c r="AP317" s="684">
        <f t="shared" si="116"/>
        <v>9730.5</v>
      </c>
      <c r="AR317" s="725">
        <f t="shared" si="133"/>
        <v>67.260000000000005</v>
      </c>
      <c r="AS317" s="688">
        <v>150</v>
      </c>
      <c r="AT317" s="684">
        <v>12.5</v>
      </c>
      <c r="AU317" s="684">
        <f t="shared" si="117"/>
        <v>840.75000000000011</v>
      </c>
      <c r="AV317" s="684">
        <f t="shared" si="118"/>
        <v>10089</v>
      </c>
    </row>
    <row r="318" spans="1:48" ht="15.75" x14ac:dyDescent="0.25">
      <c r="A318" s="504">
        <v>317</v>
      </c>
      <c r="B318" s="505" t="s">
        <v>634</v>
      </c>
      <c r="C318" s="507" t="s">
        <v>321</v>
      </c>
      <c r="D318" s="507">
        <v>25</v>
      </c>
      <c r="E318" s="508">
        <v>46.400000000000006</v>
      </c>
      <c r="F318" s="509">
        <v>25</v>
      </c>
      <c r="G318" s="508">
        <f t="shared" si="139"/>
        <v>2.0833333333333335</v>
      </c>
      <c r="H318" s="508">
        <f t="shared" si="140"/>
        <v>96.666666666666686</v>
      </c>
      <c r="I318" s="508">
        <f t="shared" si="141"/>
        <v>1160.0000000000002</v>
      </c>
      <c r="J318"/>
      <c r="K318" s="510">
        <f t="shared" si="119"/>
        <v>49.54</v>
      </c>
      <c r="L318" s="509">
        <v>25</v>
      </c>
      <c r="M318" s="508">
        <f t="shared" si="120"/>
        <v>2.0833333333333335</v>
      </c>
      <c r="N318" s="508">
        <f t="shared" si="121"/>
        <v>103.20833333333334</v>
      </c>
      <c r="O318" s="508">
        <f t="shared" si="122"/>
        <v>1238.5</v>
      </c>
      <c r="P318"/>
      <c r="Q318" s="503">
        <f t="shared" si="123"/>
        <v>55.55</v>
      </c>
      <c r="R318" s="509">
        <v>25</v>
      </c>
      <c r="S318" s="508">
        <f t="shared" si="124"/>
        <v>2.0833333333333335</v>
      </c>
      <c r="T318" s="508">
        <f t="shared" si="125"/>
        <v>115.72916666666667</v>
      </c>
      <c r="U318" s="508">
        <f t="shared" si="126"/>
        <v>1388.75</v>
      </c>
      <c r="V318" s="1362"/>
      <c r="W318" s="690">
        <v>55.55</v>
      </c>
      <c r="X318" s="690">
        <f t="shared" si="127"/>
        <v>57.87</v>
      </c>
      <c r="Y318" s="509">
        <v>25</v>
      </c>
      <c r="Z318" s="508">
        <f t="shared" si="128"/>
        <v>2.0833333333333335</v>
      </c>
      <c r="AA318" s="508">
        <f t="shared" si="113"/>
        <v>120.5625</v>
      </c>
      <c r="AB318" s="508">
        <f t="shared" si="114"/>
        <v>1446.75</v>
      </c>
      <c r="AC318"/>
      <c r="AD318" s="684">
        <v>55.55</v>
      </c>
      <c r="AE318" s="509">
        <v>25</v>
      </c>
      <c r="AF318" s="686">
        <f t="shared" si="134"/>
        <v>31</v>
      </c>
      <c r="AG318" s="508">
        <f t="shared" si="129"/>
        <v>2.0833333333333335</v>
      </c>
      <c r="AH318" s="503">
        <f t="shared" si="130"/>
        <v>2.5833333333333335</v>
      </c>
      <c r="AI318" s="503">
        <f t="shared" si="131"/>
        <v>143.50416666666666</v>
      </c>
      <c r="AJ318" s="503">
        <f t="shared" si="132"/>
        <v>1722.05</v>
      </c>
      <c r="AK318"/>
      <c r="AL318" s="690">
        <f t="shared" si="135"/>
        <v>57.87</v>
      </c>
      <c r="AM318" s="688">
        <v>31</v>
      </c>
      <c r="AN318" s="684">
        <v>2.5833333333333335</v>
      </c>
      <c r="AO318" s="684">
        <f t="shared" si="115"/>
        <v>149.4975</v>
      </c>
      <c r="AP318" s="684">
        <f t="shared" si="116"/>
        <v>1793.97</v>
      </c>
      <c r="AR318" s="725">
        <f t="shared" si="133"/>
        <v>60.01</v>
      </c>
      <c r="AS318" s="688">
        <v>31</v>
      </c>
      <c r="AT318" s="684">
        <v>2.5833333333333335</v>
      </c>
      <c r="AU318" s="684">
        <f t="shared" si="117"/>
        <v>155.02583333333334</v>
      </c>
      <c r="AV318" s="684">
        <f t="shared" si="118"/>
        <v>1860.31</v>
      </c>
    </row>
    <row r="319" spans="1:48" ht="15.75" x14ac:dyDescent="0.25">
      <c r="A319" s="504">
        <v>318</v>
      </c>
      <c r="B319" s="505" t="s">
        <v>635</v>
      </c>
      <c r="C319" s="507" t="s">
        <v>321</v>
      </c>
      <c r="D319" s="507">
        <v>300</v>
      </c>
      <c r="E319" s="508">
        <v>1.4400000000000002</v>
      </c>
      <c r="F319" s="509">
        <v>300</v>
      </c>
      <c r="G319" s="508">
        <f t="shared" si="139"/>
        <v>25</v>
      </c>
      <c r="H319" s="508">
        <f t="shared" si="140"/>
        <v>36.000000000000007</v>
      </c>
      <c r="I319" s="508">
        <f t="shared" si="141"/>
        <v>432.00000000000006</v>
      </c>
      <c r="J319"/>
      <c r="K319" s="510">
        <f t="shared" si="119"/>
        <v>1.54</v>
      </c>
      <c r="L319" s="509">
        <v>300</v>
      </c>
      <c r="M319" s="508">
        <f t="shared" si="120"/>
        <v>25</v>
      </c>
      <c r="N319" s="508">
        <f t="shared" si="121"/>
        <v>38.5</v>
      </c>
      <c r="O319" s="508">
        <f t="shared" si="122"/>
        <v>462</v>
      </c>
      <c r="P319"/>
      <c r="Q319" s="503">
        <f t="shared" si="123"/>
        <v>1.73</v>
      </c>
      <c r="R319" s="509">
        <v>300</v>
      </c>
      <c r="S319" s="508">
        <f t="shared" si="124"/>
        <v>25</v>
      </c>
      <c r="T319" s="508">
        <f t="shared" si="125"/>
        <v>43.25</v>
      </c>
      <c r="U319" s="508">
        <f t="shared" si="126"/>
        <v>519</v>
      </c>
      <c r="V319" s="1362"/>
      <c r="W319" s="690">
        <v>1.73</v>
      </c>
      <c r="X319" s="690">
        <f t="shared" si="127"/>
        <v>1.8</v>
      </c>
      <c r="Y319" s="509">
        <v>300</v>
      </c>
      <c r="Z319" s="508">
        <f t="shared" si="128"/>
        <v>25</v>
      </c>
      <c r="AA319" s="508">
        <f t="shared" si="113"/>
        <v>45</v>
      </c>
      <c r="AB319" s="508">
        <f t="shared" si="114"/>
        <v>540</v>
      </c>
      <c r="AC319"/>
      <c r="AD319" s="684">
        <v>1.73</v>
      </c>
      <c r="AE319" s="509">
        <v>300</v>
      </c>
      <c r="AF319" s="686">
        <f t="shared" si="134"/>
        <v>375</v>
      </c>
      <c r="AG319" s="508">
        <f t="shared" si="129"/>
        <v>25</v>
      </c>
      <c r="AH319" s="503">
        <f t="shared" si="130"/>
        <v>31.25</v>
      </c>
      <c r="AI319" s="503">
        <f t="shared" si="131"/>
        <v>54.0625</v>
      </c>
      <c r="AJ319" s="503">
        <f t="shared" si="132"/>
        <v>648.75</v>
      </c>
      <c r="AK319"/>
      <c r="AL319" s="690">
        <f t="shared" si="135"/>
        <v>1.8</v>
      </c>
      <c r="AM319" s="688">
        <v>375</v>
      </c>
      <c r="AN319" s="684">
        <v>31.25</v>
      </c>
      <c r="AO319" s="684">
        <f t="shared" si="115"/>
        <v>56.25</v>
      </c>
      <c r="AP319" s="684">
        <f t="shared" si="116"/>
        <v>675</v>
      </c>
      <c r="AR319" s="725">
        <f t="shared" si="133"/>
        <v>1.87</v>
      </c>
      <c r="AS319" s="688">
        <v>375</v>
      </c>
      <c r="AT319" s="684">
        <v>31.25</v>
      </c>
      <c r="AU319" s="684">
        <f t="shared" si="117"/>
        <v>58.4375</v>
      </c>
      <c r="AV319" s="684">
        <f t="shared" si="118"/>
        <v>701.25</v>
      </c>
    </row>
    <row r="320" spans="1:48" ht="15.75" x14ac:dyDescent="0.25">
      <c r="A320" s="504">
        <v>319</v>
      </c>
      <c r="B320" s="505" t="s">
        <v>636</v>
      </c>
      <c r="C320" s="507" t="s">
        <v>321</v>
      </c>
      <c r="D320" s="507">
        <v>17</v>
      </c>
      <c r="E320" s="508">
        <v>148</v>
      </c>
      <c r="F320" s="509">
        <v>17</v>
      </c>
      <c r="G320" s="508">
        <f t="shared" si="139"/>
        <v>1.4166666666666667</v>
      </c>
      <c r="H320" s="508">
        <f t="shared" si="140"/>
        <v>209.66666666666669</v>
      </c>
      <c r="I320" s="508">
        <f t="shared" si="141"/>
        <v>2516</v>
      </c>
      <c r="J320"/>
      <c r="K320" s="510">
        <f t="shared" si="119"/>
        <v>158</v>
      </c>
      <c r="L320" s="509">
        <v>17</v>
      </c>
      <c r="M320" s="508">
        <f t="shared" si="120"/>
        <v>1.4166666666666667</v>
      </c>
      <c r="N320" s="508">
        <f t="shared" si="121"/>
        <v>223.83333333333334</v>
      </c>
      <c r="O320" s="508">
        <f t="shared" si="122"/>
        <v>2686</v>
      </c>
      <c r="P320"/>
      <c r="Q320" s="503">
        <f t="shared" si="123"/>
        <v>177.17</v>
      </c>
      <c r="R320" s="509">
        <v>17</v>
      </c>
      <c r="S320" s="508">
        <f t="shared" si="124"/>
        <v>1.4166666666666667</v>
      </c>
      <c r="T320" s="508">
        <f t="shared" si="125"/>
        <v>250.99083333333334</v>
      </c>
      <c r="U320" s="508">
        <f t="shared" si="126"/>
        <v>3011.89</v>
      </c>
      <c r="V320" s="1362"/>
      <c r="W320" s="690">
        <v>177.17</v>
      </c>
      <c r="X320" s="690">
        <f t="shared" si="127"/>
        <v>184.58</v>
      </c>
      <c r="Y320" s="509">
        <v>17</v>
      </c>
      <c r="Z320" s="508">
        <f t="shared" si="128"/>
        <v>1.4166666666666667</v>
      </c>
      <c r="AA320" s="508">
        <f t="shared" si="113"/>
        <v>261.48833333333334</v>
      </c>
      <c r="AB320" s="508">
        <f t="shared" si="114"/>
        <v>3137.86</v>
      </c>
      <c r="AC320"/>
      <c r="AD320" s="684">
        <v>177.17</v>
      </c>
      <c r="AE320" s="509">
        <v>17</v>
      </c>
      <c r="AF320" s="686">
        <f t="shared" si="134"/>
        <v>21</v>
      </c>
      <c r="AG320" s="508">
        <f t="shared" si="129"/>
        <v>1.4166666666666667</v>
      </c>
      <c r="AH320" s="503">
        <f t="shared" si="130"/>
        <v>1.75</v>
      </c>
      <c r="AI320" s="503">
        <f t="shared" si="131"/>
        <v>310.04749999999996</v>
      </c>
      <c r="AJ320" s="503">
        <f t="shared" si="132"/>
        <v>3720.5699999999997</v>
      </c>
      <c r="AK320"/>
      <c r="AL320" s="690">
        <f t="shared" si="135"/>
        <v>184.58</v>
      </c>
      <c r="AM320" s="688">
        <v>21</v>
      </c>
      <c r="AN320" s="684">
        <v>1.75</v>
      </c>
      <c r="AO320" s="684">
        <f t="shared" si="115"/>
        <v>323.01500000000004</v>
      </c>
      <c r="AP320" s="684">
        <f t="shared" si="116"/>
        <v>3876.1800000000003</v>
      </c>
      <c r="AR320" s="725">
        <f t="shared" si="133"/>
        <v>191.39</v>
      </c>
      <c r="AS320" s="688">
        <v>21</v>
      </c>
      <c r="AT320" s="684">
        <v>1.75</v>
      </c>
      <c r="AU320" s="684">
        <f t="shared" si="117"/>
        <v>334.9325</v>
      </c>
      <c r="AV320" s="684">
        <f t="shared" si="118"/>
        <v>4019.1899999999996</v>
      </c>
    </row>
    <row r="321" spans="1:48" ht="15.75" x14ac:dyDescent="0.25">
      <c r="A321" s="504">
        <v>320</v>
      </c>
      <c r="B321" s="505" t="s">
        <v>637</v>
      </c>
      <c r="C321" s="507" t="s">
        <v>321</v>
      </c>
      <c r="D321" s="507">
        <v>7</v>
      </c>
      <c r="E321" s="508">
        <v>192</v>
      </c>
      <c r="F321" s="509">
        <v>7</v>
      </c>
      <c r="G321" s="508">
        <f t="shared" si="139"/>
        <v>0.58333333333333337</v>
      </c>
      <c r="H321" s="508">
        <f t="shared" si="140"/>
        <v>112</v>
      </c>
      <c r="I321" s="508">
        <f t="shared" si="141"/>
        <v>1344</v>
      </c>
      <c r="J321"/>
      <c r="K321" s="510">
        <f t="shared" si="119"/>
        <v>204.98</v>
      </c>
      <c r="L321" s="509">
        <v>7</v>
      </c>
      <c r="M321" s="508">
        <f t="shared" si="120"/>
        <v>0.58333333333333337</v>
      </c>
      <c r="N321" s="508">
        <f t="shared" si="121"/>
        <v>119.57166666666667</v>
      </c>
      <c r="O321" s="508">
        <f t="shared" si="122"/>
        <v>1434.86</v>
      </c>
      <c r="P321"/>
      <c r="Q321" s="503">
        <f t="shared" si="123"/>
        <v>229.84</v>
      </c>
      <c r="R321" s="509">
        <v>7</v>
      </c>
      <c r="S321" s="508">
        <f t="shared" si="124"/>
        <v>0.58333333333333337</v>
      </c>
      <c r="T321" s="508">
        <f t="shared" si="125"/>
        <v>134.07333333333335</v>
      </c>
      <c r="U321" s="508">
        <f t="shared" si="126"/>
        <v>1608.88</v>
      </c>
      <c r="V321" s="1362"/>
      <c r="W321" s="690">
        <v>229.84</v>
      </c>
      <c r="X321" s="690">
        <f t="shared" si="127"/>
        <v>239.45</v>
      </c>
      <c r="Y321" s="509">
        <v>7</v>
      </c>
      <c r="Z321" s="508">
        <f t="shared" si="128"/>
        <v>0.58333333333333337</v>
      </c>
      <c r="AA321" s="508">
        <f t="shared" si="113"/>
        <v>139.67916666666667</v>
      </c>
      <c r="AB321" s="508">
        <f t="shared" si="114"/>
        <v>1676.1499999999999</v>
      </c>
      <c r="AC321"/>
      <c r="AD321" s="684">
        <v>229.84</v>
      </c>
      <c r="AE321" s="509">
        <v>7</v>
      </c>
      <c r="AF321" s="686">
        <f t="shared" si="134"/>
        <v>8</v>
      </c>
      <c r="AG321" s="508">
        <f t="shared" si="129"/>
        <v>0.58333333333333337</v>
      </c>
      <c r="AH321" s="503">
        <f t="shared" si="130"/>
        <v>0.66666666666666663</v>
      </c>
      <c r="AI321" s="503">
        <f t="shared" si="131"/>
        <v>153.22666666666666</v>
      </c>
      <c r="AJ321" s="503">
        <f t="shared" si="132"/>
        <v>1838.72</v>
      </c>
      <c r="AK321"/>
      <c r="AL321" s="690">
        <f t="shared" si="135"/>
        <v>239.45</v>
      </c>
      <c r="AM321" s="688">
        <v>8</v>
      </c>
      <c r="AN321" s="684">
        <v>0.66666666666666663</v>
      </c>
      <c r="AO321" s="684">
        <f t="shared" si="115"/>
        <v>159.63333333333333</v>
      </c>
      <c r="AP321" s="684">
        <f t="shared" si="116"/>
        <v>1915.6</v>
      </c>
      <c r="AR321" s="725">
        <f t="shared" si="133"/>
        <v>248.29</v>
      </c>
      <c r="AS321" s="688">
        <v>8</v>
      </c>
      <c r="AT321" s="684">
        <v>0.66666666666666663</v>
      </c>
      <c r="AU321" s="684">
        <f t="shared" si="117"/>
        <v>165.52666666666664</v>
      </c>
      <c r="AV321" s="684">
        <f t="shared" si="118"/>
        <v>1986.32</v>
      </c>
    </row>
    <row r="322" spans="1:48" ht="15.75" x14ac:dyDescent="0.25">
      <c r="A322" s="504">
        <v>321</v>
      </c>
      <c r="B322" s="505" t="s">
        <v>638</v>
      </c>
      <c r="C322" s="507" t="s">
        <v>321</v>
      </c>
      <c r="D322" s="507">
        <v>12</v>
      </c>
      <c r="E322" s="508">
        <v>100.72000000000001</v>
      </c>
      <c r="F322" s="509">
        <v>12</v>
      </c>
      <c r="G322" s="508">
        <f t="shared" si="139"/>
        <v>1</v>
      </c>
      <c r="H322" s="508">
        <f t="shared" si="140"/>
        <v>100.72000000000001</v>
      </c>
      <c r="I322" s="508">
        <f t="shared" si="141"/>
        <v>1208.6400000000001</v>
      </c>
      <c r="J322"/>
      <c r="K322" s="510">
        <f t="shared" si="119"/>
        <v>107.53</v>
      </c>
      <c r="L322" s="509">
        <v>12</v>
      </c>
      <c r="M322" s="508">
        <f t="shared" si="120"/>
        <v>1</v>
      </c>
      <c r="N322" s="508">
        <f t="shared" si="121"/>
        <v>107.53</v>
      </c>
      <c r="O322" s="508">
        <f t="shared" si="122"/>
        <v>1290.3600000000001</v>
      </c>
      <c r="P322"/>
      <c r="Q322" s="503">
        <f t="shared" si="123"/>
        <v>120.57</v>
      </c>
      <c r="R322" s="509">
        <v>12</v>
      </c>
      <c r="S322" s="508">
        <f t="shared" si="124"/>
        <v>1</v>
      </c>
      <c r="T322" s="508">
        <f t="shared" si="125"/>
        <v>120.57</v>
      </c>
      <c r="U322" s="508">
        <f t="shared" si="126"/>
        <v>1446.84</v>
      </c>
      <c r="V322" s="1362"/>
      <c r="W322" s="690">
        <v>120.57</v>
      </c>
      <c r="X322" s="690">
        <f t="shared" si="127"/>
        <v>125.61</v>
      </c>
      <c r="Y322" s="509">
        <v>12</v>
      </c>
      <c r="Z322" s="508">
        <f t="shared" si="128"/>
        <v>1</v>
      </c>
      <c r="AA322" s="508">
        <f t="shared" ref="AA322:AA363" si="142">SUM(X322*Z322)</f>
        <v>125.61</v>
      </c>
      <c r="AB322" s="508">
        <f t="shared" ref="AB322:AB363" si="143">SUM(X322*Y322)</f>
        <v>1507.32</v>
      </c>
      <c r="AC322"/>
      <c r="AD322" s="684">
        <v>120.57</v>
      </c>
      <c r="AE322" s="509">
        <v>12</v>
      </c>
      <c r="AF322" s="686">
        <f t="shared" si="134"/>
        <v>15</v>
      </c>
      <c r="AG322" s="508">
        <f t="shared" si="129"/>
        <v>1</v>
      </c>
      <c r="AH322" s="503">
        <f t="shared" si="130"/>
        <v>1.25</v>
      </c>
      <c r="AI322" s="503">
        <f t="shared" si="131"/>
        <v>150.71249999999998</v>
      </c>
      <c r="AJ322" s="503">
        <f t="shared" si="132"/>
        <v>1808.55</v>
      </c>
      <c r="AK322"/>
      <c r="AL322" s="690">
        <f t="shared" si="135"/>
        <v>125.61</v>
      </c>
      <c r="AM322" s="688">
        <v>15</v>
      </c>
      <c r="AN322" s="684">
        <v>1.25</v>
      </c>
      <c r="AO322" s="684">
        <f t="shared" ref="AO322:AO363" si="144">AN322*AL322</f>
        <v>157.01249999999999</v>
      </c>
      <c r="AP322" s="684">
        <f t="shared" ref="AP322:AP363" si="145">AM322*AL322</f>
        <v>1884.15</v>
      </c>
      <c r="AR322" s="725">
        <f t="shared" si="133"/>
        <v>130.25</v>
      </c>
      <c r="AS322" s="688">
        <v>15</v>
      </c>
      <c r="AT322" s="684">
        <v>1.25</v>
      </c>
      <c r="AU322" s="684">
        <f t="shared" ref="AU322:AU363" si="146">AT322*AR322</f>
        <v>162.8125</v>
      </c>
      <c r="AV322" s="684">
        <f t="shared" ref="AV322:AV363" si="147">AS322*AR322</f>
        <v>1953.75</v>
      </c>
    </row>
    <row r="323" spans="1:48" ht="15.75" x14ac:dyDescent="0.25">
      <c r="A323" s="504">
        <v>322</v>
      </c>
      <c r="B323" s="505" t="s">
        <v>639</v>
      </c>
      <c r="C323" s="507" t="s">
        <v>321</v>
      </c>
      <c r="D323" s="507">
        <v>28</v>
      </c>
      <c r="E323" s="508">
        <v>52.064</v>
      </c>
      <c r="F323" s="509">
        <v>28</v>
      </c>
      <c r="G323" s="508">
        <f t="shared" si="139"/>
        <v>2.3333333333333335</v>
      </c>
      <c r="H323" s="508">
        <f t="shared" si="140"/>
        <v>121.48266666666667</v>
      </c>
      <c r="I323" s="508">
        <f t="shared" si="141"/>
        <v>1457.7919999999999</v>
      </c>
      <c r="J323"/>
      <c r="K323" s="510">
        <f t="shared" ref="K323:K363" si="148">ROUND((E323*1.0676),2)</f>
        <v>55.58</v>
      </c>
      <c r="L323" s="509">
        <v>28</v>
      </c>
      <c r="M323" s="508">
        <f t="shared" ref="M323:M363" si="149">SUM(L323/12)</f>
        <v>2.3333333333333335</v>
      </c>
      <c r="N323" s="508">
        <f t="shared" ref="N323:N363" si="150">SUM(K323*M323)</f>
        <v>129.68666666666667</v>
      </c>
      <c r="O323" s="508">
        <f t="shared" ref="O323:O363" si="151">SUM(K323*L323)</f>
        <v>1556.24</v>
      </c>
      <c r="P323"/>
      <c r="Q323" s="503">
        <f t="shared" ref="Q323:Q363" si="152">ROUND((K323*1.1213),2)</f>
        <v>62.32</v>
      </c>
      <c r="R323" s="509">
        <v>28</v>
      </c>
      <c r="S323" s="508">
        <f t="shared" ref="S323:S363" si="153">SUM(R323/12)</f>
        <v>2.3333333333333335</v>
      </c>
      <c r="T323" s="508">
        <f t="shared" ref="T323:T363" si="154">SUM(Q323*S323)</f>
        <v>145.41333333333336</v>
      </c>
      <c r="U323" s="508">
        <f t="shared" ref="U323:U363" si="155">SUM(Q323*R323)</f>
        <v>1744.96</v>
      </c>
      <c r="V323" s="1362"/>
      <c r="W323" s="690">
        <v>62.32</v>
      </c>
      <c r="X323" s="690">
        <f t="shared" ref="X323:X363" si="156">ROUND((W323*1.0418),2)</f>
        <v>64.92</v>
      </c>
      <c r="Y323" s="509">
        <v>28</v>
      </c>
      <c r="Z323" s="508">
        <f t="shared" ref="Z323:Z363" si="157">SUM(Y323/12)</f>
        <v>2.3333333333333335</v>
      </c>
      <c r="AA323" s="508">
        <f t="shared" si="142"/>
        <v>151.48000000000002</v>
      </c>
      <c r="AB323" s="508">
        <f t="shared" si="143"/>
        <v>1817.76</v>
      </c>
      <c r="AC323"/>
      <c r="AD323" s="684">
        <v>62.32</v>
      </c>
      <c r="AE323" s="509">
        <v>28</v>
      </c>
      <c r="AF323" s="686">
        <f t="shared" si="134"/>
        <v>35</v>
      </c>
      <c r="AG323" s="508">
        <f t="shared" ref="AG323:AG363" si="158">SUM(AE323/12)</f>
        <v>2.3333333333333335</v>
      </c>
      <c r="AH323" s="503">
        <f t="shared" ref="AH323:AH363" si="159">AF323/12</f>
        <v>2.9166666666666665</v>
      </c>
      <c r="AI323" s="503">
        <f t="shared" ref="AI323:AI363" si="160">AH323*AD323</f>
        <v>181.76666666666665</v>
      </c>
      <c r="AJ323" s="503">
        <f t="shared" ref="AJ323:AJ363" si="161">AF323*AD323</f>
        <v>2181.1999999999998</v>
      </c>
      <c r="AK323"/>
      <c r="AL323" s="690">
        <f t="shared" si="135"/>
        <v>64.92</v>
      </c>
      <c r="AM323" s="688">
        <v>35</v>
      </c>
      <c r="AN323" s="684">
        <v>2.9166666666666665</v>
      </c>
      <c r="AO323" s="684">
        <f t="shared" si="144"/>
        <v>189.35</v>
      </c>
      <c r="AP323" s="684">
        <f t="shared" si="145"/>
        <v>2272.2000000000003</v>
      </c>
      <c r="AR323" s="725">
        <f t="shared" ref="AR323:AR363" si="162">ROUND((AL323*1.0369),2)</f>
        <v>67.319999999999993</v>
      </c>
      <c r="AS323" s="688">
        <v>35</v>
      </c>
      <c r="AT323" s="684">
        <v>2.9166666666666665</v>
      </c>
      <c r="AU323" s="684">
        <f t="shared" si="146"/>
        <v>196.34999999999997</v>
      </c>
      <c r="AV323" s="684">
        <f t="shared" si="147"/>
        <v>2356.1999999999998</v>
      </c>
    </row>
    <row r="324" spans="1:48" ht="15.75" x14ac:dyDescent="0.25">
      <c r="A324" s="504">
        <v>323</v>
      </c>
      <c r="B324" s="505" t="s">
        <v>640</v>
      </c>
      <c r="C324" s="507" t="s">
        <v>321</v>
      </c>
      <c r="D324" s="507">
        <v>24</v>
      </c>
      <c r="E324" s="508">
        <v>98.832000000000008</v>
      </c>
      <c r="F324" s="509">
        <v>24</v>
      </c>
      <c r="G324" s="508">
        <f t="shared" si="139"/>
        <v>2</v>
      </c>
      <c r="H324" s="508">
        <f t="shared" si="140"/>
        <v>197.66400000000002</v>
      </c>
      <c r="I324" s="508">
        <f t="shared" si="141"/>
        <v>2371.9680000000003</v>
      </c>
      <c r="J324"/>
      <c r="K324" s="510">
        <f t="shared" si="148"/>
        <v>105.51</v>
      </c>
      <c r="L324" s="509">
        <v>24</v>
      </c>
      <c r="M324" s="508">
        <f t="shared" si="149"/>
        <v>2</v>
      </c>
      <c r="N324" s="508">
        <f t="shared" si="150"/>
        <v>211.02</v>
      </c>
      <c r="O324" s="508">
        <f t="shared" si="151"/>
        <v>2532.2400000000002</v>
      </c>
      <c r="P324"/>
      <c r="Q324" s="503">
        <f t="shared" si="152"/>
        <v>118.31</v>
      </c>
      <c r="R324" s="509">
        <v>24</v>
      </c>
      <c r="S324" s="508">
        <f t="shared" si="153"/>
        <v>2</v>
      </c>
      <c r="T324" s="508">
        <f t="shared" si="154"/>
        <v>236.62</v>
      </c>
      <c r="U324" s="508">
        <f t="shared" si="155"/>
        <v>2839.44</v>
      </c>
      <c r="V324" s="1362"/>
      <c r="W324" s="690">
        <v>118.31</v>
      </c>
      <c r="X324" s="690">
        <f t="shared" si="156"/>
        <v>123.26</v>
      </c>
      <c r="Y324" s="509">
        <v>24</v>
      </c>
      <c r="Z324" s="508">
        <f t="shared" si="157"/>
        <v>2</v>
      </c>
      <c r="AA324" s="508">
        <f t="shared" si="142"/>
        <v>246.52</v>
      </c>
      <c r="AB324" s="508">
        <f t="shared" si="143"/>
        <v>2958.2400000000002</v>
      </c>
      <c r="AC324"/>
      <c r="AD324" s="684">
        <v>118.31</v>
      </c>
      <c r="AE324" s="509">
        <v>24</v>
      </c>
      <c r="AF324" s="686">
        <f t="shared" ref="AF324:AF363" si="163">ROUNDDOWN((AE324*1.25),0)</f>
        <v>30</v>
      </c>
      <c r="AG324" s="508">
        <f t="shared" si="158"/>
        <v>2</v>
      </c>
      <c r="AH324" s="503">
        <f t="shared" si="159"/>
        <v>2.5</v>
      </c>
      <c r="AI324" s="503">
        <f t="shared" si="160"/>
        <v>295.77499999999998</v>
      </c>
      <c r="AJ324" s="503">
        <f t="shared" si="161"/>
        <v>3549.3</v>
      </c>
      <c r="AK324"/>
      <c r="AL324" s="690">
        <f t="shared" ref="AL324:AL363" si="164">ROUND((AD324*1.0418),2)</f>
        <v>123.26</v>
      </c>
      <c r="AM324" s="688">
        <v>30</v>
      </c>
      <c r="AN324" s="684">
        <v>2.5</v>
      </c>
      <c r="AO324" s="684">
        <f t="shared" si="144"/>
        <v>308.15000000000003</v>
      </c>
      <c r="AP324" s="684">
        <f t="shared" si="145"/>
        <v>3697.8</v>
      </c>
      <c r="AR324" s="725">
        <f t="shared" si="162"/>
        <v>127.81</v>
      </c>
      <c r="AS324" s="688">
        <v>30</v>
      </c>
      <c r="AT324" s="684">
        <v>2.5</v>
      </c>
      <c r="AU324" s="684">
        <f t="shared" si="146"/>
        <v>319.52499999999998</v>
      </c>
      <c r="AV324" s="684">
        <f t="shared" si="147"/>
        <v>3834.3</v>
      </c>
    </row>
    <row r="325" spans="1:48" ht="15.75" x14ac:dyDescent="0.25">
      <c r="A325" s="504">
        <v>324</v>
      </c>
      <c r="B325" s="505" t="s">
        <v>641</v>
      </c>
      <c r="C325" s="507" t="s">
        <v>321</v>
      </c>
      <c r="D325" s="507">
        <v>6</v>
      </c>
      <c r="E325" s="508">
        <v>23.35</v>
      </c>
      <c r="F325" s="509">
        <v>6</v>
      </c>
      <c r="G325" s="508">
        <f t="shared" si="139"/>
        <v>0.5</v>
      </c>
      <c r="H325" s="508">
        <f t="shared" si="140"/>
        <v>11.675000000000001</v>
      </c>
      <c r="I325" s="508">
        <f t="shared" si="141"/>
        <v>140.10000000000002</v>
      </c>
      <c r="J325"/>
      <c r="K325" s="510">
        <f t="shared" si="148"/>
        <v>24.93</v>
      </c>
      <c r="L325" s="509">
        <v>6</v>
      </c>
      <c r="M325" s="508">
        <f t="shared" si="149"/>
        <v>0.5</v>
      </c>
      <c r="N325" s="508">
        <f t="shared" si="150"/>
        <v>12.465</v>
      </c>
      <c r="O325" s="508">
        <f t="shared" si="151"/>
        <v>149.57999999999998</v>
      </c>
      <c r="P325"/>
      <c r="Q325" s="503">
        <f t="shared" si="152"/>
        <v>27.95</v>
      </c>
      <c r="R325" s="509">
        <v>6</v>
      </c>
      <c r="S325" s="508">
        <f t="shared" si="153"/>
        <v>0.5</v>
      </c>
      <c r="T325" s="508">
        <f t="shared" si="154"/>
        <v>13.975</v>
      </c>
      <c r="U325" s="508">
        <f t="shared" si="155"/>
        <v>167.7</v>
      </c>
      <c r="V325" s="1362"/>
      <c r="W325" s="690">
        <v>27.95</v>
      </c>
      <c r="X325" s="690">
        <f t="shared" si="156"/>
        <v>29.12</v>
      </c>
      <c r="Y325" s="509">
        <v>6</v>
      </c>
      <c r="Z325" s="508">
        <f t="shared" si="157"/>
        <v>0.5</v>
      </c>
      <c r="AA325" s="508">
        <f t="shared" si="142"/>
        <v>14.56</v>
      </c>
      <c r="AB325" s="508">
        <f t="shared" si="143"/>
        <v>174.72</v>
      </c>
      <c r="AC325"/>
      <c r="AD325" s="684">
        <v>27.95</v>
      </c>
      <c r="AE325" s="509">
        <v>6</v>
      </c>
      <c r="AF325" s="686">
        <f t="shared" si="163"/>
        <v>7</v>
      </c>
      <c r="AG325" s="508">
        <f t="shared" si="158"/>
        <v>0.5</v>
      </c>
      <c r="AH325" s="503">
        <f t="shared" si="159"/>
        <v>0.58333333333333337</v>
      </c>
      <c r="AI325" s="503">
        <f t="shared" si="160"/>
        <v>16.304166666666667</v>
      </c>
      <c r="AJ325" s="503">
        <f t="shared" si="161"/>
        <v>195.65</v>
      </c>
      <c r="AK325"/>
      <c r="AL325" s="690">
        <f t="shared" si="164"/>
        <v>29.12</v>
      </c>
      <c r="AM325" s="688">
        <v>7</v>
      </c>
      <c r="AN325" s="684">
        <v>0.58333333333333337</v>
      </c>
      <c r="AO325" s="684">
        <f t="shared" si="144"/>
        <v>16.986666666666668</v>
      </c>
      <c r="AP325" s="684">
        <f t="shared" si="145"/>
        <v>203.84</v>
      </c>
      <c r="AR325" s="725">
        <f t="shared" si="162"/>
        <v>30.19</v>
      </c>
      <c r="AS325" s="688">
        <v>7</v>
      </c>
      <c r="AT325" s="684">
        <v>0.58333333333333337</v>
      </c>
      <c r="AU325" s="684">
        <f t="shared" si="146"/>
        <v>17.610833333333336</v>
      </c>
      <c r="AV325" s="684">
        <f t="shared" si="147"/>
        <v>211.33</v>
      </c>
    </row>
    <row r="326" spans="1:48" ht="15.75" x14ac:dyDescent="0.25">
      <c r="A326" s="504">
        <v>325</v>
      </c>
      <c r="B326" s="505" t="s">
        <v>642</v>
      </c>
      <c r="C326" s="507" t="s">
        <v>321</v>
      </c>
      <c r="D326" s="507">
        <v>120</v>
      </c>
      <c r="E326" s="508">
        <v>12.632</v>
      </c>
      <c r="F326" s="509">
        <v>120</v>
      </c>
      <c r="G326" s="508">
        <f t="shared" si="139"/>
        <v>10</v>
      </c>
      <c r="H326" s="508">
        <f t="shared" si="140"/>
        <v>126.32</v>
      </c>
      <c r="I326" s="508">
        <f t="shared" si="141"/>
        <v>1515.84</v>
      </c>
      <c r="J326"/>
      <c r="K326" s="510">
        <f t="shared" si="148"/>
        <v>13.49</v>
      </c>
      <c r="L326" s="509">
        <v>120</v>
      </c>
      <c r="M326" s="508">
        <f t="shared" si="149"/>
        <v>10</v>
      </c>
      <c r="N326" s="508">
        <f t="shared" si="150"/>
        <v>134.9</v>
      </c>
      <c r="O326" s="508">
        <f t="shared" si="151"/>
        <v>1618.8</v>
      </c>
      <c r="P326"/>
      <c r="Q326" s="503">
        <f t="shared" si="152"/>
        <v>15.13</v>
      </c>
      <c r="R326" s="509">
        <v>120</v>
      </c>
      <c r="S326" s="508">
        <f t="shared" si="153"/>
        <v>10</v>
      </c>
      <c r="T326" s="508">
        <f t="shared" si="154"/>
        <v>151.30000000000001</v>
      </c>
      <c r="U326" s="508">
        <f t="shared" si="155"/>
        <v>1815.6000000000001</v>
      </c>
      <c r="V326" s="1362"/>
      <c r="W326" s="690">
        <v>15.13</v>
      </c>
      <c r="X326" s="690">
        <f t="shared" si="156"/>
        <v>15.76</v>
      </c>
      <c r="Y326" s="509">
        <v>120</v>
      </c>
      <c r="Z326" s="508">
        <f t="shared" si="157"/>
        <v>10</v>
      </c>
      <c r="AA326" s="508">
        <f t="shared" si="142"/>
        <v>157.6</v>
      </c>
      <c r="AB326" s="508">
        <f t="shared" si="143"/>
        <v>1891.2</v>
      </c>
      <c r="AC326"/>
      <c r="AD326" s="684">
        <v>15.13</v>
      </c>
      <c r="AE326" s="509">
        <v>120</v>
      </c>
      <c r="AF326" s="686">
        <f t="shared" si="163"/>
        <v>150</v>
      </c>
      <c r="AG326" s="508">
        <f t="shared" si="158"/>
        <v>10</v>
      </c>
      <c r="AH326" s="503">
        <f t="shared" si="159"/>
        <v>12.5</v>
      </c>
      <c r="AI326" s="503">
        <f t="shared" si="160"/>
        <v>189.125</v>
      </c>
      <c r="AJ326" s="503">
        <f t="shared" si="161"/>
        <v>2269.5</v>
      </c>
      <c r="AK326"/>
      <c r="AL326" s="690">
        <f t="shared" si="164"/>
        <v>15.76</v>
      </c>
      <c r="AM326" s="688">
        <v>150</v>
      </c>
      <c r="AN326" s="684">
        <v>12.5</v>
      </c>
      <c r="AO326" s="684">
        <f t="shared" si="144"/>
        <v>197</v>
      </c>
      <c r="AP326" s="684">
        <f t="shared" si="145"/>
        <v>2364</v>
      </c>
      <c r="AR326" s="725">
        <f t="shared" si="162"/>
        <v>16.34</v>
      </c>
      <c r="AS326" s="688">
        <v>150</v>
      </c>
      <c r="AT326" s="684">
        <v>12.5</v>
      </c>
      <c r="AU326" s="684">
        <f t="shared" si="146"/>
        <v>204.25</v>
      </c>
      <c r="AV326" s="684">
        <f t="shared" si="147"/>
        <v>2451</v>
      </c>
    </row>
    <row r="327" spans="1:48" ht="15.75" x14ac:dyDescent="0.25">
      <c r="A327" s="504">
        <v>326</v>
      </c>
      <c r="B327" s="505" t="s">
        <v>643</v>
      </c>
      <c r="C327" s="507" t="s">
        <v>321</v>
      </c>
      <c r="D327" s="507">
        <v>30</v>
      </c>
      <c r="E327" s="508">
        <v>0.1</v>
      </c>
      <c r="F327" s="509">
        <v>30</v>
      </c>
      <c r="G327" s="508">
        <f t="shared" si="139"/>
        <v>2.5</v>
      </c>
      <c r="H327" s="508">
        <f t="shared" si="140"/>
        <v>0.25</v>
      </c>
      <c r="I327" s="508">
        <f t="shared" si="141"/>
        <v>3</v>
      </c>
      <c r="J327"/>
      <c r="K327" s="510">
        <f t="shared" si="148"/>
        <v>0.11</v>
      </c>
      <c r="L327" s="509">
        <v>30</v>
      </c>
      <c r="M327" s="508">
        <f t="shared" si="149"/>
        <v>2.5</v>
      </c>
      <c r="N327" s="508">
        <f t="shared" si="150"/>
        <v>0.27500000000000002</v>
      </c>
      <c r="O327" s="508">
        <f t="shared" si="151"/>
        <v>3.3</v>
      </c>
      <c r="P327"/>
      <c r="Q327" s="503">
        <f t="shared" si="152"/>
        <v>0.12</v>
      </c>
      <c r="R327" s="509">
        <v>30</v>
      </c>
      <c r="S327" s="508">
        <f t="shared" si="153"/>
        <v>2.5</v>
      </c>
      <c r="T327" s="508">
        <f t="shared" si="154"/>
        <v>0.3</v>
      </c>
      <c r="U327" s="508">
        <f t="shared" si="155"/>
        <v>3.5999999999999996</v>
      </c>
      <c r="V327" s="1362"/>
      <c r="W327" s="690">
        <v>0.12</v>
      </c>
      <c r="X327" s="690">
        <f t="shared" si="156"/>
        <v>0.13</v>
      </c>
      <c r="Y327" s="509">
        <v>30</v>
      </c>
      <c r="Z327" s="508">
        <f t="shared" si="157"/>
        <v>2.5</v>
      </c>
      <c r="AA327" s="508">
        <f t="shared" si="142"/>
        <v>0.32500000000000001</v>
      </c>
      <c r="AB327" s="508">
        <f t="shared" si="143"/>
        <v>3.9000000000000004</v>
      </c>
      <c r="AC327"/>
      <c r="AD327" s="684">
        <v>0.12</v>
      </c>
      <c r="AE327" s="509">
        <v>30</v>
      </c>
      <c r="AF327" s="686">
        <f t="shared" si="163"/>
        <v>37</v>
      </c>
      <c r="AG327" s="508">
        <f t="shared" si="158"/>
        <v>2.5</v>
      </c>
      <c r="AH327" s="503">
        <f t="shared" si="159"/>
        <v>3.0833333333333335</v>
      </c>
      <c r="AI327" s="503">
        <f t="shared" si="160"/>
        <v>0.37</v>
      </c>
      <c r="AJ327" s="503">
        <f t="shared" si="161"/>
        <v>4.4399999999999995</v>
      </c>
      <c r="AK327"/>
      <c r="AL327" s="690">
        <f t="shared" si="164"/>
        <v>0.13</v>
      </c>
      <c r="AM327" s="688">
        <v>37</v>
      </c>
      <c r="AN327" s="684">
        <v>3.0833333333333335</v>
      </c>
      <c r="AO327" s="684">
        <f t="shared" si="144"/>
        <v>0.40083333333333337</v>
      </c>
      <c r="AP327" s="684">
        <f t="shared" si="145"/>
        <v>4.8100000000000005</v>
      </c>
      <c r="AR327" s="725">
        <f t="shared" si="162"/>
        <v>0.13</v>
      </c>
      <c r="AS327" s="688">
        <v>37</v>
      </c>
      <c r="AT327" s="684">
        <v>3.0833333333333335</v>
      </c>
      <c r="AU327" s="684">
        <f t="shared" si="146"/>
        <v>0.40083333333333337</v>
      </c>
      <c r="AV327" s="684">
        <f t="shared" si="147"/>
        <v>4.8100000000000005</v>
      </c>
    </row>
    <row r="328" spans="1:48" ht="15.75" x14ac:dyDescent="0.25">
      <c r="A328" s="504">
        <v>327</v>
      </c>
      <c r="B328" s="505" t="s">
        <v>644</v>
      </c>
      <c r="C328" s="507" t="s">
        <v>321</v>
      </c>
      <c r="D328" s="507">
        <v>6</v>
      </c>
      <c r="E328" s="508">
        <v>1.1679999999999999</v>
      </c>
      <c r="F328" s="509">
        <v>6</v>
      </c>
      <c r="G328" s="508">
        <f t="shared" si="139"/>
        <v>0.5</v>
      </c>
      <c r="H328" s="508">
        <f t="shared" si="140"/>
        <v>0.58399999999999996</v>
      </c>
      <c r="I328" s="508">
        <f t="shared" si="141"/>
        <v>7.0079999999999991</v>
      </c>
      <c r="J328"/>
      <c r="K328" s="510">
        <f t="shared" si="148"/>
        <v>1.25</v>
      </c>
      <c r="L328" s="509">
        <v>6</v>
      </c>
      <c r="M328" s="508">
        <f t="shared" si="149"/>
        <v>0.5</v>
      </c>
      <c r="N328" s="508">
        <f t="shared" si="150"/>
        <v>0.625</v>
      </c>
      <c r="O328" s="508">
        <f t="shared" si="151"/>
        <v>7.5</v>
      </c>
      <c r="P328"/>
      <c r="Q328" s="503">
        <f t="shared" si="152"/>
        <v>1.4</v>
      </c>
      <c r="R328" s="509">
        <v>6</v>
      </c>
      <c r="S328" s="508">
        <f t="shared" si="153"/>
        <v>0.5</v>
      </c>
      <c r="T328" s="508">
        <f t="shared" si="154"/>
        <v>0.7</v>
      </c>
      <c r="U328" s="508">
        <f t="shared" si="155"/>
        <v>8.3999999999999986</v>
      </c>
      <c r="V328" s="1362"/>
      <c r="W328" s="690">
        <v>1.4</v>
      </c>
      <c r="X328" s="690">
        <f t="shared" si="156"/>
        <v>1.46</v>
      </c>
      <c r="Y328" s="509">
        <v>6</v>
      </c>
      <c r="Z328" s="508">
        <f t="shared" si="157"/>
        <v>0.5</v>
      </c>
      <c r="AA328" s="508">
        <f t="shared" si="142"/>
        <v>0.73</v>
      </c>
      <c r="AB328" s="508">
        <f t="shared" si="143"/>
        <v>8.76</v>
      </c>
      <c r="AC328"/>
      <c r="AD328" s="684">
        <v>1.4</v>
      </c>
      <c r="AE328" s="509">
        <v>6</v>
      </c>
      <c r="AF328" s="686">
        <f t="shared" si="163"/>
        <v>7</v>
      </c>
      <c r="AG328" s="508">
        <f t="shared" si="158"/>
        <v>0.5</v>
      </c>
      <c r="AH328" s="503">
        <f t="shared" si="159"/>
        <v>0.58333333333333337</v>
      </c>
      <c r="AI328" s="503">
        <f t="shared" si="160"/>
        <v>0.81666666666666665</v>
      </c>
      <c r="AJ328" s="503">
        <f t="shared" si="161"/>
        <v>9.7999999999999989</v>
      </c>
      <c r="AK328"/>
      <c r="AL328" s="690">
        <f t="shared" si="164"/>
        <v>1.46</v>
      </c>
      <c r="AM328" s="688">
        <v>7</v>
      </c>
      <c r="AN328" s="684">
        <v>0.58333333333333337</v>
      </c>
      <c r="AO328" s="684">
        <f t="shared" si="144"/>
        <v>0.85166666666666668</v>
      </c>
      <c r="AP328" s="684">
        <f t="shared" si="145"/>
        <v>10.219999999999999</v>
      </c>
      <c r="AR328" s="725">
        <f t="shared" si="162"/>
        <v>1.51</v>
      </c>
      <c r="AS328" s="688">
        <v>7</v>
      </c>
      <c r="AT328" s="684">
        <v>0.58333333333333337</v>
      </c>
      <c r="AU328" s="684">
        <f t="shared" si="146"/>
        <v>0.88083333333333336</v>
      </c>
      <c r="AV328" s="684">
        <f t="shared" si="147"/>
        <v>10.57</v>
      </c>
    </row>
    <row r="329" spans="1:48" ht="15.75" x14ac:dyDescent="0.25">
      <c r="A329" s="504">
        <v>328</v>
      </c>
      <c r="B329" s="505" t="s">
        <v>645</v>
      </c>
      <c r="C329" s="507" t="s">
        <v>321</v>
      </c>
      <c r="D329" s="507">
        <v>37</v>
      </c>
      <c r="E329" s="508">
        <v>21.528000000000002</v>
      </c>
      <c r="F329" s="509">
        <v>37</v>
      </c>
      <c r="G329" s="508">
        <f t="shared" si="139"/>
        <v>3.0833333333333335</v>
      </c>
      <c r="H329" s="508">
        <f t="shared" si="140"/>
        <v>66.378000000000014</v>
      </c>
      <c r="I329" s="508">
        <f t="shared" si="141"/>
        <v>796.53600000000006</v>
      </c>
      <c r="J329"/>
      <c r="K329" s="510">
        <f t="shared" si="148"/>
        <v>22.98</v>
      </c>
      <c r="L329" s="509">
        <v>37</v>
      </c>
      <c r="M329" s="508">
        <f t="shared" si="149"/>
        <v>3.0833333333333335</v>
      </c>
      <c r="N329" s="508">
        <f t="shared" si="150"/>
        <v>70.855000000000004</v>
      </c>
      <c r="O329" s="508">
        <f t="shared" si="151"/>
        <v>850.26</v>
      </c>
      <c r="P329"/>
      <c r="Q329" s="503">
        <f t="shared" si="152"/>
        <v>25.77</v>
      </c>
      <c r="R329" s="509">
        <v>37</v>
      </c>
      <c r="S329" s="508">
        <f t="shared" si="153"/>
        <v>3.0833333333333335</v>
      </c>
      <c r="T329" s="508">
        <f t="shared" si="154"/>
        <v>79.457499999999996</v>
      </c>
      <c r="U329" s="508">
        <f t="shared" si="155"/>
        <v>953.49</v>
      </c>
      <c r="V329" s="1362"/>
      <c r="W329" s="690">
        <v>25.77</v>
      </c>
      <c r="X329" s="690">
        <f t="shared" si="156"/>
        <v>26.85</v>
      </c>
      <c r="Y329" s="509">
        <v>37</v>
      </c>
      <c r="Z329" s="508">
        <f t="shared" si="157"/>
        <v>3.0833333333333335</v>
      </c>
      <c r="AA329" s="508">
        <f t="shared" si="142"/>
        <v>82.787500000000009</v>
      </c>
      <c r="AB329" s="508">
        <f t="shared" si="143"/>
        <v>993.45</v>
      </c>
      <c r="AC329"/>
      <c r="AD329" s="684">
        <v>25.77</v>
      </c>
      <c r="AE329" s="509">
        <v>37</v>
      </c>
      <c r="AF329" s="686">
        <f t="shared" si="163"/>
        <v>46</v>
      </c>
      <c r="AG329" s="508">
        <f t="shared" si="158"/>
        <v>3.0833333333333335</v>
      </c>
      <c r="AH329" s="503">
        <f t="shared" si="159"/>
        <v>3.8333333333333335</v>
      </c>
      <c r="AI329" s="503">
        <f t="shared" si="160"/>
        <v>98.784999999999997</v>
      </c>
      <c r="AJ329" s="503">
        <f t="shared" si="161"/>
        <v>1185.42</v>
      </c>
      <c r="AK329"/>
      <c r="AL329" s="690">
        <f t="shared" si="164"/>
        <v>26.85</v>
      </c>
      <c r="AM329" s="688">
        <v>46</v>
      </c>
      <c r="AN329" s="684">
        <v>3.8333333333333335</v>
      </c>
      <c r="AO329" s="684">
        <f t="shared" si="144"/>
        <v>102.92500000000001</v>
      </c>
      <c r="AP329" s="684">
        <f t="shared" si="145"/>
        <v>1235.1000000000001</v>
      </c>
      <c r="AR329" s="725">
        <f t="shared" si="162"/>
        <v>27.84</v>
      </c>
      <c r="AS329" s="688">
        <v>46</v>
      </c>
      <c r="AT329" s="684">
        <v>3.8333333333333335</v>
      </c>
      <c r="AU329" s="684">
        <f t="shared" si="146"/>
        <v>106.72</v>
      </c>
      <c r="AV329" s="684">
        <f t="shared" si="147"/>
        <v>1280.6400000000001</v>
      </c>
    </row>
    <row r="330" spans="1:48" ht="15.75" x14ac:dyDescent="0.25">
      <c r="A330" s="504">
        <v>329</v>
      </c>
      <c r="B330" s="505" t="s">
        <v>646</v>
      </c>
      <c r="C330" s="507" t="s">
        <v>321</v>
      </c>
      <c r="D330" s="507">
        <v>8</v>
      </c>
      <c r="E330" s="508">
        <v>12.928000000000001</v>
      </c>
      <c r="F330" s="509">
        <v>8</v>
      </c>
      <c r="G330" s="508">
        <f t="shared" si="139"/>
        <v>0.66666666666666663</v>
      </c>
      <c r="H330" s="508">
        <f t="shared" si="140"/>
        <v>8.618666666666666</v>
      </c>
      <c r="I330" s="508">
        <f t="shared" si="141"/>
        <v>103.42400000000001</v>
      </c>
      <c r="J330"/>
      <c r="K330" s="510">
        <f t="shared" si="148"/>
        <v>13.8</v>
      </c>
      <c r="L330" s="509">
        <v>8</v>
      </c>
      <c r="M330" s="508">
        <f t="shared" si="149"/>
        <v>0.66666666666666663</v>
      </c>
      <c r="N330" s="508">
        <f t="shared" si="150"/>
        <v>9.1999999999999993</v>
      </c>
      <c r="O330" s="508">
        <f t="shared" si="151"/>
        <v>110.4</v>
      </c>
      <c r="P330"/>
      <c r="Q330" s="503">
        <f t="shared" si="152"/>
        <v>15.47</v>
      </c>
      <c r="R330" s="509">
        <v>8</v>
      </c>
      <c r="S330" s="508">
        <f t="shared" si="153"/>
        <v>0.66666666666666663</v>
      </c>
      <c r="T330" s="508">
        <f t="shared" si="154"/>
        <v>10.313333333333333</v>
      </c>
      <c r="U330" s="508">
        <f t="shared" si="155"/>
        <v>123.76</v>
      </c>
      <c r="V330" s="1362"/>
      <c r="W330" s="690">
        <v>15.47</v>
      </c>
      <c r="X330" s="690">
        <f t="shared" si="156"/>
        <v>16.12</v>
      </c>
      <c r="Y330" s="509">
        <v>8</v>
      </c>
      <c r="Z330" s="508">
        <f t="shared" si="157"/>
        <v>0.66666666666666663</v>
      </c>
      <c r="AA330" s="508">
        <f t="shared" si="142"/>
        <v>10.746666666666666</v>
      </c>
      <c r="AB330" s="508">
        <f t="shared" si="143"/>
        <v>128.96</v>
      </c>
      <c r="AC330"/>
      <c r="AD330" s="684">
        <v>15.47</v>
      </c>
      <c r="AE330" s="509">
        <v>8</v>
      </c>
      <c r="AF330" s="686">
        <f t="shared" si="163"/>
        <v>10</v>
      </c>
      <c r="AG330" s="508">
        <f t="shared" si="158"/>
        <v>0.66666666666666663</v>
      </c>
      <c r="AH330" s="503">
        <f t="shared" si="159"/>
        <v>0.83333333333333337</v>
      </c>
      <c r="AI330" s="503">
        <f t="shared" si="160"/>
        <v>12.891666666666667</v>
      </c>
      <c r="AJ330" s="503">
        <f t="shared" si="161"/>
        <v>154.70000000000002</v>
      </c>
      <c r="AK330"/>
      <c r="AL330" s="690">
        <f t="shared" si="164"/>
        <v>16.12</v>
      </c>
      <c r="AM330" s="688">
        <v>10</v>
      </c>
      <c r="AN330" s="684">
        <v>0.83333333333333337</v>
      </c>
      <c r="AO330" s="684">
        <f t="shared" si="144"/>
        <v>13.433333333333335</v>
      </c>
      <c r="AP330" s="684">
        <f t="shared" si="145"/>
        <v>161.20000000000002</v>
      </c>
      <c r="AR330" s="725">
        <f t="shared" si="162"/>
        <v>16.71</v>
      </c>
      <c r="AS330" s="688">
        <v>10</v>
      </c>
      <c r="AT330" s="684">
        <v>0.83333333333333337</v>
      </c>
      <c r="AU330" s="684">
        <f t="shared" si="146"/>
        <v>13.925000000000001</v>
      </c>
      <c r="AV330" s="684">
        <f t="shared" si="147"/>
        <v>167.10000000000002</v>
      </c>
    </row>
    <row r="331" spans="1:48" ht="15.75" x14ac:dyDescent="0.25">
      <c r="A331" s="504">
        <v>330</v>
      </c>
      <c r="B331" s="505" t="s">
        <v>647</v>
      </c>
      <c r="C331" s="507" t="s">
        <v>321</v>
      </c>
      <c r="D331" s="507">
        <v>3</v>
      </c>
      <c r="E331" s="508">
        <v>5.9039999999999999</v>
      </c>
      <c r="F331" s="509">
        <v>3</v>
      </c>
      <c r="G331" s="508">
        <f t="shared" si="139"/>
        <v>0.25</v>
      </c>
      <c r="H331" s="508">
        <f t="shared" si="140"/>
        <v>1.476</v>
      </c>
      <c r="I331" s="508">
        <f t="shared" si="141"/>
        <v>17.712</v>
      </c>
      <c r="J331"/>
      <c r="K331" s="510">
        <f t="shared" si="148"/>
        <v>6.3</v>
      </c>
      <c r="L331" s="509">
        <v>3</v>
      </c>
      <c r="M331" s="508">
        <f t="shared" si="149"/>
        <v>0.25</v>
      </c>
      <c r="N331" s="508">
        <f t="shared" si="150"/>
        <v>1.575</v>
      </c>
      <c r="O331" s="508">
        <f t="shared" si="151"/>
        <v>18.899999999999999</v>
      </c>
      <c r="P331"/>
      <c r="Q331" s="503">
        <f t="shared" si="152"/>
        <v>7.06</v>
      </c>
      <c r="R331" s="509">
        <v>3</v>
      </c>
      <c r="S331" s="508">
        <f t="shared" si="153"/>
        <v>0.25</v>
      </c>
      <c r="T331" s="508">
        <f t="shared" si="154"/>
        <v>1.7649999999999999</v>
      </c>
      <c r="U331" s="508">
        <f t="shared" si="155"/>
        <v>21.18</v>
      </c>
      <c r="V331" s="1362"/>
      <c r="W331" s="690">
        <v>7.06</v>
      </c>
      <c r="X331" s="690">
        <f t="shared" si="156"/>
        <v>7.36</v>
      </c>
      <c r="Y331" s="509">
        <v>3</v>
      </c>
      <c r="Z331" s="508">
        <f t="shared" si="157"/>
        <v>0.25</v>
      </c>
      <c r="AA331" s="508">
        <f t="shared" si="142"/>
        <v>1.84</v>
      </c>
      <c r="AB331" s="508">
        <f t="shared" si="143"/>
        <v>22.080000000000002</v>
      </c>
      <c r="AC331"/>
      <c r="AD331" s="684">
        <v>7.06</v>
      </c>
      <c r="AE331" s="509">
        <v>3</v>
      </c>
      <c r="AF331" s="686">
        <f t="shared" si="163"/>
        <v>3</v>
      </c>
      <c r="AG331" s="508">
        <f t="shared" si="158"/>
        <v>0.25</v>
      </c>
      <c r="AH331" s="503">
        <f t="shared" si="159"/>
        <v>0.25</v>
      </c>
      <c r="AI331" s="503">
        <f t="shared" si="160"/>
        <v>1.7649999999999999</v>
      </c>
      <c r="AJ331" s="503">
        <f t="shared" si="161"/>
        <v>21.18</v>
      </c>
      <c r="AK331"/>
      <c r="AL331" s="690">
        <f t="shared" si="164"/>
        <v>7.36</v>
      </c>
      <c r="AM331" s="688">
        <v>3</v>
      </c>
      <c r="AN331" s="684">
        <v>0.25</v>
      </c>
      <c r="AO331" s="684">
        <f t="shared" si="144"/>
        <v>1.84</v>
      </c>
      <c r="AP331" s="684">
        <f t="shared" si="145"/>
        <v>22.080000000000002</v>
      </c>
      <c r="AR331" s="725">
        <f t="shared" si="162"/>
        <v>7.63</v>
      </c>
      <c r="AS331" s="688">
        <v>3</v>
      </c>
      <c r="AT331" s="684">
        <v>0.25</v>
      </c>
      <c r="AU331" s="684">
        <f t="shared" si="146"/>
        <v>1.9075</v>
      </c>
      <c r="AV331" s="684">
        <f t="shared" si="147"/>
        <v>22.89</v>
      </c>
    </row>
    <row r="332" spans="1:48" ht="15.75" x14ac:dyDescent="0.25">
      <c r="A332" s="504">
        <v>331</v>
      </c>
      <c r="B332" s="505" t="s">
        <v>648</v>
      </c>
      <c r="C332" s="507" t="s">
        <v>321</v>
      </c>
      <c r="D332" s="507">
        <v>3</v>
      </c>
      <c r="E332" s="508">
        <v>55.2</v>
      </c>
      <c r="F332" s="509">
        <v>3</v>
      </c>
      <c r="G332" s="508">
        <f t="shared" si="139"/>
        <v>0.25</v>
      </c>
      <c r="H332" s="508">
        <f t="shared" si="140"/>
        <v>13.8</v>
      </c>
      <c r="I332" s="508">
        <f t="shared" si="141"/>
        <v>165.60000000000002</v>
      </c>
      <c r="J332"/>
      <c r="K332" s="510">
        <f t="shared" si="148"/>
        <v>58.93</v>
      </c>
      <c r="L332" s="509">
        <v>3</v>
      </c>
      <c r="M332" s="508">
        <f t="shared" si="149"/>
        <v>0.25</v>
      </c>
      <c r="N332" s="508">
        <f t="shared" si="150"/>
        <v>14.7325</v>
      </c>
      <c r="O332" s="508">
        <f t="shared" si="151"/>
        <v>176.79</v>
      </c>
      <c r="P332"/>
      <c r="Q332" s="503">
        <f t="shared" si="152"/>
        <v>66.08</v>
      </c>
      <c r="R332" s="509">
        <v>3</v>
      </c>
      <c r="S332" s="508">
        <f t="shared" si="153"/>
        <v>0.25</v>
      </c>
      <c r="T332" s="508">
        <f t="shared" si="154"/>
        <v>16.52</v>
      </c>
      <c r="U332" s="508">
        <f t="shared" si="155"/>
        <v>198.24</v>
      </c>
      <c r="V332" s="1362"/>
      <c r="W332" s="690">
        <v>66.08</v>
      </c>
      <c r="X332" s="690">
        <f t="shared" si="156"/>
        <v>68.84</v>
      </c>
      <c r="Y332" s="509">
        <v>3</v>
      </c>
      <c r="Z332" s="508">
        <f t="shared" si="157"/>
        <v>0.25</v>
      </c>
      <c r="AA332" s="508">
        <f t="shared" si="142"/>
        <v>17.21</v>
      </c>
      <c r="AB332" s="508">
        <f t="shared" si="143"/>
        <v>206.52</v>
      </c>
      <c r="AC332"/>
      <c r="AD332" s="684">
        <v>66.08</v>
      </c>
      <c r="AE332" s="509">
        <v>3</v>
      </c>
      <c r="AF332" s="686">
        <f t="shared" si="163"/>
        <v>3</v>
      </c>
      <c r="AG332" s="508">
        <f t="shared" si="158"/>
        <v>0.25</v>
      </c>
      <c r="AH332" s="503">
        <f t="shared" si="159"/>
        <v>0.25</v>
      </c>
      <c r="AI332" s="503">
        <f t="shared" si="160"/>
        <v>16.52</v>
      </c>
      <c r="AJ332" s="503">
        <f t="shared" si="161"/>
        <v>198.24</v>
      </c>
      <c r="AK332"/>
      <c r="AL332" s="690">
        <f t="shared" si="164"/>
        <v>68.84</v>
      </c>
      <c r="AM332" s="688">
        <v>3</v>
      </c>
      <c r="AN332" s="684">
        <v>0.25</v>
      </c>
      <c r="AO332" s="684">
        <f t="shared" si="144"/>
        <v>17.21</v>
      </c>
      <c r="AP332" s="684">
        <f t="shared" si="145"/>
        <v>206.52</v>
      </c>
      <c r="AR332" s="725">
        <f t="shared" si="162"/>
        <v>71.38</v>
      </c>
      <c r="AS332" s="688">
        <v>3</v>
      </c>
      <c r="AT332" s="684">
        <v>0.25</v>
      </c>
      <c r="AU332" s="684">
        <f t="shared" si="146"/>
        <v>17.844999999999999</v>
      </c>
      <c r="AV332" s="684">
        <f t="shared" si="147"/>
        <v>214.14</v>
      </c>
    </row>
    <row r="333" spans="1:48" ht="15.75" x14ac:dyDescent="0.25">
      <c r="A333" s="504">
        <v>332</v>
      </c>
      <c r="B333" s="505" t="s">
        <v>649</v>
      </c>
      <c r="C333" s="507" t="s">
        <v>321</v>
      </c>
      <c r="D333" s="507">
        <v>29</v>
      </c>
      <c r="E333" s="508">
        <v>0.27099999999999996</v>
      </c>
      <c r="F333" s="509">
        <v>29</v>
      </c>
      <c r="G333" s="508">
        <f t="shared" si="139"/>
        <v>2.4166666666666665</v>
      </c>
      <c r="H333" s="508">
        <f t="shared" si="140"/>
        <v>0.65491666666666659</v>
      </c>
      <c r="I333" s="508">
        <f t="shared" si="141"/>
        <v>7.8589999999999991</v>
      </c>
      <c r="J333"/>
      <c r="K333" s="510">
        <f t="shared" si="148"/>
        <v>0.28999999999999998</v>
      </c>
      <c r="L333" s="509">
        <v>29</v>
      </c>
      <c r="M333" s="508">
        <f t="shared" si="149"/>
        <v>2.4166666666666665</v>
      </c>
      <c r="N333" s="508">
        <f t="shared" si="150"/>
        <v>0.7008333333333332</v>
      </c>
      <c r="O333" s="508">
        <f t="shared" si="151"/>
        <v>8.41</v>
      </c>
      <c r="P333"/>
      <c r="Q333" s="503">
        <f t="shared" si="152"/>
        <v>0.33</v>
      </c>
      <c r="R333" s="509">
        <v>29</v>
      </c>
      <c r="S333" s="508">
        <f t="shared" si="153"/>
        <v>2.4166666666666665</v>
      </c>
      <c r="T333" s="508">
        <f t="shared" si="154"/>
        <v>0.79749999999999999</v>
      </c>
      <c r="U333" s="508">
        <f t="shared" si="155"/>
        <v>9.57</v>
      </c>
      <c r="V333" s="1362"/>
      <c r="W333" s="690">
        <v>0.33</v>
      </c>
      <c r="X333" s="690">
        <f t="shared" si="156"/>
        <v>0.34</v>
      </c>
      <c r="Y333" s="509">
        <v>29</v>
      </c>
      <c r="Z333" s="508">
        <f t="shared" si="157"/>
        <v>2.4166666666666665</v>
      </c>
      <c r="AA333" s="508">
        <f t="shared" si="142"/>
        <v>0.82166666666666666</v>
      </c>
      <c r="AB333" s="508">
        <f t="shared" si="143"/>
        <v>9.8600000000000012</v>
      </c>
      <c r="AC333"/>
      <c r="AD333" s="684">
        <v>0.33</v>
      </c>
      <c r="AE333" s="509">
        <v>29</v>
      </c>
      <c r="AF333" s="686">
        <f t="shared" si="163"/>
        <v>36</v>
      </c>
      <c r="AG333" s="508">
        <f t="shared" si="158"/>
        <v>2.4166666666666665</v>
      </c>
      <c r="AH333" s="503">
        <f t="shared" si="159"/>
        <v>3</v>
      </c>
      <c r="AI333" s="503">
        <f t="shared" si="160"/>
        <v>0.99</v>
      </c>
      <c r="AJ333" s="503">
        <f t="shared" si="161"/>
        <v>11.88</v>
      </c>
      <c r="AK333"/>
      <c r="AL333" s="690">
        <f t="shared" si="164"/>
        <v>0.34</v>
      </c>
      <c r="AM333" s="688">
        <v>36</v>
      </c>
      <c r="AN333" s="684">
        <v>3</v>
      </c>
      <c r="AO333" s="684">
        <f t="shared" si="144"/>
        <v>1.02</v>
      </c>
      <c r="AP333" s="684">
        <f t="shared" si="145"/>
        <v>12.24</v>
      </c>
      <c r="AR333" s="725">
        <f t="shared" si="162"/>
        <v>0.35</v>
      </c>
      <c r="AS333" s="688">
        <v>36</v>
      </c>
      <c r="AT333" s="684">
        <v>3</v>
      </c>
      <c r="AU333" s="684">
        <f t="shared" si="146"/>
        <v>1.0499999999999998</v>
      </c>
      <c r="AV333" s="684">
        <f t="shared" si="147"/>
        <v>12.6</v>
      </c>
    </row>
    <row r="334" spans="1:48" ht="15.75" x14ac:dyDescent="0.25">
      <c r="A334" s="504">
        <v>333</v>
      </c>
      <c r="B334" s="505" t="s">
        <v>650</v>
      </c>
      <c r="C334" s="507" t="s">
        <v>321</v>
      </c>
      <c r="D334" s="507">
        <v>104</v>
      </c>
      <c r="E334" s="508">
        <v>0.41600000000000004</v>
      </c>
      <c r="F334" s="509">
        <v>104</v>
      </c>
      <c r="G334" s="508">
        <f t="shared" si="139"/>
        <v>8.6666666666666661</v>
      </c>
      <c r="H334" s="508">
        <f t="shared" si="140"/>
        <v>3.6053333333333333</v>
      </c>
      <c r="I334" s="508">
        <f t="shared" si="141"/>
        <v>43.264000000000003</v>
      </c>
      <c r="J334"/>
      <c r="K334" s="510">
        <f t="shared" si="148"/>
        <v>0.44</v>
      </c>
      <c r="L334" s="509">
        <v>104</v>
      </c>
      <c r="M334" s="508">
        <f t="shared" si="149"/>
        <v>8.6666666666666661</v>
      </c>
      <c r="N334" s="508">
        <f t="shared" si="150"/>
        <v>3.813333333333333</v>
      </c>
      <c r="O334" s="508">
        <f t="shared" si="151"/>
        <v>45.76</v>
      </c>
      <c r="P334"/>
      <c r="Q334" s="503">
        <f t="shared" si="152"/>
        <v>0.49</v>
      </c>
      <c r="R334" s="509">
        <v>104</v>
      </c>
      <c r="S334" s="508">
        <f t="shared" si="153"/>
        <v>8.6666666666666661</v>
      </c>
      <c r="T334" s="508">
        <f t="shared" si="154"/>
        <v>4.2466666666666661</v>
      </c>
      <c r="U334" s="508">
        <f t="shared" si="155"/>
        <v>50.96</v>
      </c>
      <c r="V334" s="1362"/>
      <c r="W334" s="690">
        <v>0.49</v>
      </c>
      <c r="X334" s="690">
        <f t="shared" si="156"/>
        <v>0.51</v>
      </c>
      <c r="Y334" s="509">
        <v>104</v>
      </c>
      <c r="Z334" s="508">
        <f t="shared" si="157"/>
        <v>8.6666666666666661</v>
      </c>
      <c r="AA334" s="508">
        <f t="shared" si="142"/>
        <v>4.42</v>
      </c>
      <c r="AB334" s="508">
        <f t="shared" si="143"/>
        <v>53.04</v>
      </c>
      <c r="AC334"/>
      <c r="AD334" s="684">
        <v>0.49</v>
      </c>
      <c r="AE334" s="509">
        <v>104</v>
      </c>
      <c r="AF334" s="686">
        <f t="shared" si="163"/>
        <v>130</v>
      </c>
      <c r="AG334" s="508">
        <f t="shared" si="158"/>
        <v>8.6666666666666661</v>
      </c>
      <c r="AH334" s="503">
        <f t="shared" si="159"/>
        <v>10.833333333333334</v>
      </c>
      <c r="AI334" s="503">
        <f t="shared" si="160"/>
        <v>5.3083333333333336</v>
      </c>
      <c r="AJ334" s="503">
        <f t="shared" si="161"/>
        <v>63.699999999999996</v>
      </c>
      <c r="AK334"/>
      <c r="AL334" s="690">
        <f t="shared" si="164"/>
        <v>0.51</v>
      </c>
      <c r="AM334" s="688">
        <v>130</v>
      </c>
      <c r="AN334" s="684">
        <v>10.833333333333334</v>
      </c>
      <c r="AO334" s="684">
        <f t="shared" si="144"/>
        <v>5.5250000000000004</v>
      </c>
      <c r="AP334" s="684">
        <f t="shared" si="145"/>
        <v>66.3</v>
      </c>
      <c r="AR334" s="725">
        <f t="shared" si="162"/>
        <v>0.53</v>
      </c>
      <c r="AS334" s="688">
        <v>130</v>
      </c>
      <c r="AT334" s="684">
        <v>10.833333333333334</v>
      </c>
      <c r="AU334" s="684">
        <f t="shared" si="146"/>
        <v>5.7416666666666671</v>
      </c>
      <c r="AV334" s="684">
        <f t="shared" si="147"/>
        <v>68.900000000000006</v>
      </c>
    </row>
    <row r="335" spans="1:48" ht="15.75" x14ac:dyDescent="0.25">
      <c r="A335" s="504">
        <v>334</v>
      </c>
      <c r="B335" s="505" t="s">
        <v>651</v>
      </c>
      <c r="C335" s="507" t="s">
        <v>321</v>
      </c>
      <c r="D335" s="507">
        <v>12</v>
      </c>
      <c r="E335" s="508">
        <v>1.4800000000000002</v>
      </c>
      <c r="F335" s="509">
        <v>12</v>
      </c>
      <c r="G335" s="508">
        <f t="shared" ref="G335:G354" si="165">SUM(F335/12)</f>
        <v>1</v>
      </c>
      <c r="H335" s="508">
        <f t="shared" ref="H335:H354" si="166">SUM(E335*G335)</f>
        <v>1.4800000000000002</v>
      </c>
      <c r="I335" s="508">
        <f t="shared" ref="I335:I354" si="167">SUM(E335*F335)</f>
        <v>17.760000000000002</v>
      </c>
      <c r="J335"/>
      <c r="K335" s="510">
        <f t="shared" si="148"/>
        <v>1.58</v>
      </c>
      <c r="L335" s="509">
        <v>12</v>
      </c>
      <c r="M335" s="508">
        <f t="shared" si="149"/>
        <v>1</v>
      </c>
      <c r="N335" s="508">
        <f t="shared" si="150"/>
        <v>1.58</v>
      </c>
      <c r="O335" s="508">
        <f t="shared" si="151"/>
        <v>18.96</v>
      </c>
      <c r="P335"/>
      <c r="Q335" s="503">
        <f t="shared" si="152"/>
        <v>1.77</v>
      </c>
      <c r="R335" s="509">
        <v>12</v>
      </c>
      <c r="S335" s="508">
        <f t="shared" si="153"/>
        <v>1</v>
      </c>
      <c r="T335" s="508">
        <f t="shared" si="154"/>
        <v>1.77</v>
      </c>
      <c r="U335" s="508">
        <f t="shared" si="155"/>
        <v>21.240000000000002</v>
      </c>
      <c r="V335" s="1362"/>
      <c r="W335" s="690">
        <v>1.77</v>
      </c>
      <c r="X335" s="690">
        <f t="shared" si="156"/>
        <v>1.84</v>
      </c>
      <c r="Y335" s="509">
        <v>12</v>
      </c>
      <c r="Z335" s="508">
        <f t="shared" si="157"/>
        <v>1</v>
      </c>
      <c r="AA335" s="508">
        <f t="shared" si="142"/>
        <v>1.84</v>
      </c>
      <c r="AB335" s="508">
        <f t="shared" si="143"/>
        <v>22.080000000000002</v>
      </c>
      <c r="AC335"/>
      <c r="AD335" s="684">
        <v>1.77</v>
      </c>
      <c r="AE335" s="509">
        <v>12</v>
      </c>
      <c r="AF335" s="686">
        <f t="shared" si="163"/>
        <v>15</v>
      </c>
      <c r="AG335" s="508">
        <f t="shared" si="158"/>
        <v>1</v>
      </c>
      <c r="AH335" s="503">
        <f t="shared" si="159"/>
        <v>1.25</v>
      </c>
      <c r="AI335" s="503">
        <f t="shared" si="160"/>
        <v>2.2124999999999999</v>
      </c>
      <c r="AJ335" s="503">
        <f t="shared" si="161"/>
        <v>26.55</v>
      </c>
      <c r="AK335"/>
      <c r="AL335" s="690">
        <f t="shared" si="164"/>
        <v>1.84</v>
      </c>
      <c r="AM335" s="688">
        <v>15</v>
      </c>
      <c r="AN335" s="684">
        <v>1.25</v>
      </c>
      <c r="AO335" s="684">
        <f t="shared" si="144"/>
        <v>2.3000000000000003</v>
      </c>
      <c r="AP335" s="684">
        <f t="shared" si="145"/>
        <v>27.6</v>
      </c>
      <c r="AR335" s="725">
        <f t="shared" si="162"/>
        <v>1.91</v>
      </c>
      <c r="AS335" s="688">
        <v>15</v>
      </c>
      <c r="AT335" s="684">
        <v>1.25</v>
      </c>
      <c r="AU335" s="684">
        <f t="shared" si="146"/>
        <v>2.3874999999999997</v>
      </c>
      <c r="AV335" s="684">
        <f t="shared" si="147"/>
        <v>28.65</v>
      </c>
    </row>
    <row r="336" spans="1:48" ht="15.75" x14ac:dyDescent="0.25">
      <c r="A336" s="504">
        <v>335</v>
      </c>
      <c r="B336" s="505" t="s">
        <v>652</v>
      </c>
      <c r="C336" s="507" t="s">
        <v>321</v>
      </c>
      <c r="D336" s="507">
        <v>4</v>
      </c>
      <c r="E336" s="508">
        <v>14.25</v>
      </c>
      <c r="F336" s="509">
        <v>4</v>
      </c>
      <c r="G336" s="508">
        <f t="shared" si="165"/>
        <v>0.33333333333333331</v>
      </c>
      <c r="H336" s="508">
        <f t="shared" si="166"/>
        <v>4.75</v>
      </c>
      <c r="I336" s="508">
        <f t="shared" si="167"/>
        <v>57</v>
      </c>
      <c r="J336"/>
      <c r="K336" s="510">
        <f t="shared" si="148"/>
        <v>15.21</v>
      </c>
      <c r="L336" s="509">
        <v>4</v>
      </c>
      <c r="M336" s="508">
        <f t="shared" si="149"/>
        <v>0.33333333333333331</v>
      </c>
      <c r="N336" s="508">
        <f t="shared" si="150"/>
        <v>5.07</v>
      </c>
      <c r="O336" s="508">
        <f t="shared" si="151"/>
        <v>60.84</v>
      </c>
      <c r="P336"/>
      <c r="Q336" s="503">
        <f t="shared" si="152"/>
        <v>17.05</v>
      </c>
      <c r="R336" s="509">
        <v>4</v>
      </c>
      <c r="S336" s="508">
        <f t="shared" si="153"/>
        <v>0.33333333333333331</v>
      </c>
      <c r="T336" s="508">
        <f t="shared" si="154"/>
        <v>5.6833333333333336</v>
      </c>
      <c r="U336" s="508">
        <f t="shared" si="155"/>
        <v>68.2</v>
      </c>
      <c r="V336" s="1362"/>
      <c r="W336" s="690">
        <v>17.05</v>
      </c>
      <c r="X336" s="690">
        <f t="shared" si="156"/>
        <v>17.760000000000002</v>
      </c>
      <c r="Y336" s="509">
        <v>4</v>
      </c>
      <c r="Z336" s="508">
        <f t="shared" si="157"/>
        <v>0.33333333333333331</v>
      </c>
      <c r="AA336" s="508">
        <f t="shared" si="142"/>
        <v>5.92</v>
      </c>
      <c r="AB336" s="508">
        <f t="shared" si="143"/>
        <v>71.040000000000006</v>
      </c>
      <c r="AC336"/>
      <c r="AD336" s="684">
        <v>17.05</v>
      </c>
      <c r="AE336" s="509">
        <v>4</v>
      </c>
      <c r="AF336" s="686">
        <f t="shared" si="163"/>
        <v>5</v>
      </c>
      <c r="AG336" s="508">
        <f t="shared" si="158"/>
        <v>0.33333333333333331</v>
      </c>
      <c r="AH336" s="503">
        <f t="shared" si="159"/>
        <v>0.41666666666666669</v>
      </c>
      <c r="AI336" s="503">
        <f t="shared" si="160"/>
        <v>7.104166666666667</v>
      </c>
      <c r="AJ336" s="503">
        <f t="shared" si="161"/>
        <v>85.25</v>
      </c>
      <c r="AK336"/>
      <c r="AL336" s="690">
        <f t="shared" si="164"/>
        <v>17.760000000000002</v>
      </c>
      <c r="AM336" s="688">
        <v>5</v>
      </c>
      <c r="AN336" s="684">
        <v>0.41666666666666669</v>
      </c>
      <c r="AO336" s="684">
        <f t="shared" si="144"/>
        <v>7.4000000000000012</v>
      </c>
      <c r="AP336" s="684">
        <f t="shared" si="145"/>
        <v>88.800000000000011</v>
      </c>
      <c r="AR336" s="725">
        <f t="shared" si="162"/>
        <v>18.420000000000002</v>
      </c>
      <c r="AS336" s="688">
        <v>5</v>
      </c>
      <c r="AT336" s="684">
        <v>0.41666666666666669</v>
      </c>
      <c r="AU336" s="684">
        <f t="shared" si="146"/>
        <v>7.6750000000000007</v>
      </c>
      <c r="AV336" s="684">
        <f t="shared" si="147"/>
        <v>92.100000000000009</v>
      </c>
    </row>
    <row r="337" spans="1:48" ht="15.75" x14ac:dyDescent="0.25">
      <c r="A337" s="504">
        <v>336</v>
      </c>
      <c r="B337" s="505" t="s">
        <v>653</v>
      </c>
      <c r="C337" s="507" t="s">
        <v>321</v>
      </c>
      <c r="D337" s="507">
        <v>2</v>
      </c>
      <c r="E337" s="508">
        <v>1.0880000000000001</v>
      </c>
      <c r="F337" s="509">
        <v>2</v>
      </c>
      <c r="G337" s="508">
        <f t="shared" si="165"/>
        <v>0.16666666666666666</v>
      </c>
      <c r="H337" s="508">
        <f t="shared" si="166"/>
        <v>0.18133333333333335</v>
      </c>
      <c r="I337" s="508">
        <f t="shared" si="167"/>
        <v>2.1760000000000002</v>
      </c>
      <c r="J337"/>
      <c r="K337" s="510">
        <f t="shared" si="148"/>
        <v>1.1599999999999999</v>
      </c>
      <c r="L337" s="509">
        <v>2</v>
      </c>
      <c r="M337" s="508">
        <f t="shared" si="149"/>
        <v>0.16666666666666666</v>
      </c>
      <c r="N337" s="508">
        <f t="shared" si="150"/>
        <v>0.1933333333333333</v>
      </c>
      <c r="O337" s="508">
        <f t="shared" si="151"/>
        <v>2.3199999999999998</v>
      </c>
      <c r="P337"/>
      <c r="Q337" s="503">
        <f t="shared" si="152"/>
        <v>1.3</v>
      </c>
      <c r="R337" s="509">
        <v>2</v>
      </c>
      <c r="S337" s="508">
        <f t="shared" si="153"/>
        <v>0.16666666666666666</v>
      </c>
      <c r="T337" s="508">
        <f t="shared" si="154"/>
        <v>0.21666666666666667</v>
      </c>
      <c r="U337" s="508">
        <f t="shared" si="155"/>
        <v>2.6</v>
      </c>
      <c r="V337" s="1362"/>
      <c r="W337" s="690">
        <v>1.3</v>
      </c>
      <c r="X337" s="690">
        <f t="shared" si="156"/>
        <v>1.35</v>
      </c>
      <c r="Y337" s="509">
        <v>2</v>
      </c>
      <c r="Z337" s="508">
        <f t="shared" si="157"/>
        <v>0.16666666666666666</v>
      </c>
      <c r="AA337" s="508">
        <f t="shared" si="142"/>
        <v>0.22500000000000001</v>
      </c>
      <c r="AB337" s="508">
        <f t="shared" si="143"/>
        <v>2.7</v>
      </c>
      <c r="AC337"/>
      <c r="AD337" s="684">
        <v>1.3</v>
      </c>
      <c r="AE337" s="509">
        <v>2</v>
      </c>
      <c r="AF337" s="686">
        <f t="shared" si="163"/>
        <v>2</v>
      </c>
      <c r="AG337" s="508">
        <f t="shared" si="158"/>
        <v>0.16666666666666666</v>
      </c>
      <c r="AH337" s="503">
        <f t="shared" si="159"/>
        <v>0.16666666666666666</v>
      </c>
      <c r="AI337" s="503">
        <f t="shared" si="160"/>
        <v>0.21666666666666667</v>
      </c>
      <c r="AJ337" s="503">
        <f t="shared" si="161"/>
        <v>2.6</v>
      </c>
      <c r="AK337"/>
      <c r="AL337" s="690">
        <f t="shared" si="164"/>
        <v>1.35</v>
      </c>
      <c r="AM337" s="688">
        <v>2</v>
      </c>
      <c r="AN337" s="684">
        <v>0.16666666666666666</v>
      </c>
      <c r="AO337" s="684">
        <f t="shared" si="144"/>
        <v>0.22500000000000001</v>
      </c>
      <c r="AP337" s="684">
        <f t="shared" si="145"/>
        <v>2.7</v>
      </c>
      <c r="AR337" s="725">
        <f t="shared" si="162"/>
        <v>1.4</v>
      </c>
      <c r="AS337" s="688">
        <v>2</v>
      </c>
      <c r="AT337" s="684">
        <v>0.16666666666666666</v>
      </c>
      <c r="AU337" s="684">
        <f t="shared" si="146"/>
        <v>0.23333333333333331</v>
      </c>
      <c r="AV337" s="684">
        <f t="shared" si="147"/>
        <v>2.8</v>
      </c>
    </row>
    <row r="338" spans="1:48" ht="15.75" x14ac:dyDescent="0.25">
      <c r="A338" s="504">
        <v>337</v>
      </c>
      <c r="B338" s="505" t="s">
        <v>654</v>
      </c>
      <c r="C338" s="507" t="s">
        <v>321</v>
      </c>
      <c r="D338" s="507">
        <v>7</v>
      </c>
      <c r="E338" s="508">
        <v>1.6079999999999999</v>
      </c>
      <c r="F338" s="509">
        <v>7</v>
      </c>
      <c r="G338" s="508">
        <f t="shared" si="165"/>
        <v>0.58333333333333337</v>
      </c>
      <c r="H338" s="508">
        <f t="shared" si="166"/>
        <v>0.93799999999999994</v>
      </c>
      <c r="I338" s="508">
        <f t="shared" si="167"/>
        <v>11.255999999999998</v>
      </c>
      <c r="J338"/>
      <c r="K338" s="510">
        <f t="shared" si="148"/>
        <v>1.72</v>
      </c>
      <c r="L338" s="509">
        <v>7</v>
      </c>
      <c r="M338" s="508">
        <f t="shared" si="149"/>
        <v>0.58333333333333337</v>
      </c>
      <c r="N338" s="508">
        <f t="shared" si="150"/>
        <v>1.0033333333333334</v>
      </c>
      <c r="O338" s="508">
        <f t="shared" si="151"/>
        <v>12.04</v>
      </c>
      <c r="P338"/>
      <c r="Q338" s="503">
        <f t="shared" si="152"/>
        <v>1.93</v>
      </c>
      <c r="R338" s="509">
        <v>7</v>
      </c>
      <c r="S338" s="508">
        <f t="shared" si="153"/>
        <v>0.58333333333333337</v>
      </c>
      <c r="T338" s="508">
        <f t="shared" si="154"/>
        <v>1.1258333333333335</v>
      </c>
      <c r="U338" s="508">
        <f t="shared" si="155"/>
        <v>13.51</v>
      </c>
      <c r="V338" s="1362"/>
      <c r="W338" s="690">
        <v>1.93</v>
      </c>
      <c r="X338" s="690">
        <f t="shared" si="156"/>
        <v>2.0099999999999998</v>
      </c>
      <c r="Y338" s="509">
        <v>7</v>
      </c>
      <c r="Z338" s="508">
        <f t="shared" si="157"/>
        <v>0.58333333333333337</v>
      </c>
      <c r="AA338" s="508">
        <f t="shared" si="142"/>
        <v>1.1724999999999999</v>
      </c>
      <c r="AB338" s="508">
        <f t="shared" si="143"/>
        <v>14.069999999999999</v>
      </c>
      <c r="AC338"/>
      <c r="AD338" s="684">
        <v>1.93</v>
      </c>
      <c r="AE338" s="509">
        <v>7</v>
      </c>
      <c r="AF338" s="686">
        <f t="shared" si="163"/>
        <v>8</v>
      </c>
      <c r="AG338" s="508">
        <f t="shared" si="158"/>
        <v>0.58333333333333337</v>
      </c>
      <c r="AH338" s="503">
        <f t="shared" si="159"/>
        <v>0.66666666666666663</v>
      </c>
      <c r="AI338" s="503">
        <f t="shared" si="160"/>
        <v>1.2866666666666666</v>
      </c>
      <c r="AJ338" s="503">
        <f t="shared" si="161"/>
        <v>15.44</v>
      </c>
      <c r="AK338"/>
      <c r="AL338" s="690">
        <f t="shared" si="164"/>
        <v>2.0099999999999998</v>
      </c>
      <c r="AM338" s="688">
        <v>8</v>
      </c>
      <c r="AN338" s="684">
        <v>0.66666666666666663</v>
      </c>
      <c r="AO338" s="684">
        <f t="shared" si="144"/>
        <v>1.3399999999999999</v>
      </c>
      <c r="AP338" s="684">
        <f t="shared" si="145"/>
        <v>16.079999999999998</v>
      </c>
      <c r="AR338" s="725">
        <f t="shared" si="162"/>
        <v>2.08</v>
      </c>
      <c r="AS338" s="688">
        <v>8</v>
      </c>
      <c r="AT338" s="684">
        <v>0.66666666666666663</v>
      </c>
      <c r="AU338" s="684">
        <f t="shared" si="146"/>
        <v>1.3866666666666667</v>
      </c>
      <c r="AV338" s="684">
        <f t="shared" si="147"/>
        <v>16.64</v>
      </c>
    </row>
    <row r="339" spans="1:48" ht="15.75" x14ac:dyDescent="0.25">
      <c r="A339" s="504">
        <v>338</v>
      </c>
      <c r="B339" s="505" t="s">
        <v>655</v>
      </c>
      <c r="C339" s="507" t="s">
        <v>321</v>
      </c>
      <c r="D339" s="507">
        <v>200</v>
      </c>
      <c r="E339" s="508">
        <v>1.5760000000000001</v>
      </c>
      <c r="F339" s="509">
        <v>200</v>
      </c>
      <c r="G339" s="508">
        <f t="shared" si="165"/>
        <v>16.666666666666668</v>
      </c>
      <c r="H339" s="508">
        <f t="shared" si="166"/>
        <v>26.266666666666669</v>
      </c>
      <c r="I339" s="508">
        <f t="shared" si="167"/>
        <v>315.2</v>
      </c>
      <c r="J339"/>
      <c r="K339" s="510">
        <f t="shared" si="148"/>
        <v>1.68</v>
      </c>
      <c r="L339" s="509">
        <v>200</v>
      </c>
      <c r="M339" s="508">
        <f t="shared" si="149"/>
        <v>16.666666666666668</v>
      </c>
      <c r="N339" s="508">
        <f t="shared" si="150"/>
        <v>28</v>
      </c>
      <c r="O339" s="508">
        <f t="shared" si="151"/>
        <v>336</v>
      </c>
      <c r="P339"/>
      <c r="Q339" s="503">
        <f t="shared" si="152"/>
        <v>1.88</v>
      </c>
      <c r="R339" s="509">
        <v>200</v>
      </c>
      <c r="S339" s="508">
        <f t="shared" si="153"/>
        <v>16.666666666666668</v>
      </c>
      <c r="T339" s="508">
        <f t="shared" si="154"/>
        <v>31.333333333333332</v>
      </c>
      <c r="U339" s="508">
        <f t="shared" si="155"/>
        <v>376</v>
      </c>
      <c r="V339" s="1362"/>
      <c r="W339" s="690">
        <v>1.88</v>
      </c>
      <c r="X339" s="690">
        <f t="shared" si="156"/>
        <v>1.96</v>
      </c>
      <c r="Y339" s="509">
        <v>200</v>
      </c>
      <c r="Z339" s="508">
        <f t="shared" si="157"/>
        <v>16.666666666666668</v>
      </c>
      <c r="AA339" s="508">
        <f t="shared" si="142"/>
        <v>32.666666666666671</v>
      </c>
      <c r="AB339" s="508">
        <f t="shared" si="143"/>
        <v>392</v>
      </c>
      <c r="AC339"/>
      <c r="AD339" s="684">
        <v>1.88</v>
      </c>
      <c r="AE339" s="509">
        <v>200</v>
      </c>
      <c r="AF339" s="686">
        <f t="shared" si="163"/>
        <v>250</v>
      </c>
      <c r="AG339" s="508">
        <f t="shared" si="158"/>
        <v>16.666666666666668</v>
      </c>
      <c r="AH339" s="503">
        <f t="shared" si="159"/>
        <v>20.833333333333332</v>
      </c>
      <c r="AI339" s="503">
        <f t="shared" si="160"/>
        <v>39.166666666666664</v>
      </c>
      <c r="AJ339" s="503">
        <f t="shared" si="161"/>
        <v>470</v>
      </c>
      <c r="AK339"/>
      <c r="AL339" s="690">
        <f t="shared" si="164"/>
        <v>1.96</v>
      </c>
      <c r="AM339" s="688">
        <v>250</v>
      </c>
      <c r="AN339" s="684">
        <v>20.833333333333332</v>
      </c>
      <c r="AO339" s="684">
        <f t="shared" si="144"/>
        <v>40.833333333333329</v>
      </c>
      <c r="AP339" s="684">
        <f t="shared" si="145"/>
        <v>490</v>
      </c>
      <c r="AR339" s="725">
        <f t="shared" si="162"/>
        <v>2.0299999999999998</v>
      </c>
      <c r="AS339" s="688">
        <v>250</v>
      </c>
      <c r="AT339" s="684">
        <v>20.833333333333332</v>
      </c>
      <c r="AU339" s="684">
        <f t="shared" si="146"/>
        <v>42.291666666666657</v>
      </c>
      <c r="AV339" s="684">
        <f t="shared" si="147"/>
        <v>507.49999999999994</v>
      </c>
    </row>
    <row r="340" spans="1:48" ht="15.75" x14ac:dyDescent="0.25">
      <c r="A340" s="504">
        <v>339</v>
      </c>
      <c r="B340" s="505" t="s">
        <v>656</v>
      </c>
      <c r="C340" s="507" t="s">
        <v>321</v>
      </c>
      <c r="D340" s="507">
        <v>143</v>
      </c>
      <c r="E340" s="508">
        <v>1.6160000000000001</v>
      </c>
      <c r="F340" s="509">
        <v>143</v>
      </c>
      <c r="G340" s="508">
        <f t="shared" si="165"/>
        <v>11.916666666666666</v>
      </c>
      <c r="H340" s="508">
        <f t="shared" si="166"/>
        <v>19.257333333333335</v>
      </c>
      <c r="I340" s="508">
        <f t="shared" si="167"/>
        <v>231.08800000000002</v>
      </c>
      <c r="J340"/>
      <c r="K340" s="510">
        <f t="shared" si="148"/>
        <v>1.73</v>
      </c>
      <c r="L340" s="509">
        <v>143</v>
      </c>
      <c r="M340" s="508">
        <f t="shared" si="149"/>
        <v>11.916666666666666</v>
      </c>
      <c r="N340" s="508">
        <f t="shared" si="150"/>
        <v>20.615833333333331</v>
      </c>
      <c r="O340" s="508">
        <f t="shared" si="151"/>
        <v>247.39</v>
      </c>
      <c r="P340"/>
      <c r="Q340" s="503">
        <f t="shared" si="152"/>
        <v>1.94</v>
      </c>
      <c r="R340" s="509">
        <v>143</v>
      </c>
      <c r="S340" s="508">
        <f t="shared" si="153"/>
        <v>11.916666666666666</v>
      </c>
      <c r="T340" s="508">
        <f t="shared" si="154"/>
        <v>23.118333333333332</v>
      </c>
      <c r="U340" s="508">
        <f t="shared" si="155"/>
        <v>277.42</v>
      </c>
      <c r="V340" s="1362"/>
      <c r="W340" s="690">
        <v>1.94</v>
      </c>
      <c r="X340" s="690">
        <f t="shared" si="156"/>
        <v>2.02</v>
      </c>
      <c r="Y340" s="509">
        <v>143</v>
      </c>
      <c r="Z340" s="508">
        <f t="shared" si="157"/>
        <v>11.916666666666666</v>
      </c>
      <c r="AA340" s="508">
        <f t="shared" si="142"/>
        <v>24.071666666666665</v>
      </c>
      <c r="AB340" s="508">
        <f t="shared" si="143"/>
        <v>288.86</v>
      </c>
      <c r="AC340"/>
      <c r="AD340" s="684">
        <v>1.94</v>
      </c>
      <c r="AE340" s="509">
        <v>143</v>
      </c>
      <c r="AF340" s="686">
        <f t="shared" si="163"/>
        <v>178</v>
      </c>
      <c r="AG340" s="508">
        <f t="shared" si="158"/>
        <v>11.916666666666666</v>
      </c>
      <c r="AH340" s="503">
        <f t="shared" si="159"/>
        <v>14.833333333333334</v>
      </c>
      <c r="AI340" s="503">
        <f t="shared" si="160"/>
        <v>28.776666666666667</v>
      </c>
      <c r="AJ340" s="503">
        <f t="shared" si="161"/>
        <v>345.32</v>
      </c>
      <c r="AK340"/>
      <c r="AL340" s="690">
        <f t="shared" si="164"/>
        <v>2.02</v>
      </c>
      <c r="AM340" s="688">
        <v>178</v>
      </c>
      <c r="AN340" s="684">
        <v>14.833333333333334</v>
      </c>
      <c r="AO340" s="684">
        <f t="shared" si="144"/>
        <v>29.963333333333335</v>
      </c>
      <c r="AP340" s="684">
        <f t="shared" si="145"/>
        <v>359.56</v>
      </c>
      <c r="AR340" s="725">
        <f t="shared" si="162"/>
        <v>2.09</v>
      </c>
      <c r="AS340" s="688">
        <v>178</v>
      </c>
      <c r="AT340" s="684">
        <v>14.833333333333334</v>
      </c>
      <c r="AU340" s="684">
        <f t="shared" si="146"/>
        <v>31.001666666666665</v>
      </c>
      <c r="AV340" s="684">
        <f t="shared" si="147"/>
        <v>372.02</v>
      </c>
    </row>
    <row r="341" spans="1:48" ht="15.75" x14ac:dyDescent="0.25">
      <c r="A341" s="504">
        <v>340</v>
      </c>
      <c r="B341" s="505" t="s">
        <v>657</v>
      </c>
      <c r="C341" s="507" t="s">
        <v>321</v>
      </c>
      <c r="D341" s="507">
        <v>31</v>
      </c>
      <c r="E341" s="508">
        <v>1.8640000000000001</v>
      </c>
      <c r="F341" s="509">
        <v>31</v>
      </c>
      <c r="G341" s="508">
        <f t="shared" si="165"/>
        <v>2.5833333333333335</v>
      </c>
      <c r="H341" s="508">
        <f t="shared" si="166"/>
        <v>4.8153333333333341</v>
      </c>
      <c r="I341" s="508">
        <f t="shared" si="167"/>
        <v>57.784000000000006</v>
      </c>
      <c r="J341"/>
      <c r="K341" s="510">
        <f t="shared" si="148"/>
        <v>1.99</v>
      </c>
      <c r="L341" s="509">
        <v>31</v>
      </c>
      <c r="M341" s="508">
        <f t="shared" si="149"/>
        <v>2.5833333333333335</v>
      </c>
      <c r="N341" s="508">
        <f t="shared" si="150"/>
        <v>5.140833333333334</v>
      </c>
      <c r="O341" s="508">
        <f t="shared" si="151"/>
        <v>61.69</v>
      </c>
      <c r="P341"/>
      <c r="Q341" s="503">
        <f t="shared" si="152"/>
        <v>2.23</v>
      </c>
      <c r="R341" s="509">
        <v>31</v>
      </c>
      <c r="S341" s="508">
        <f t="shared" si="153"/>
        <v>2.5833333333333335</v>
      </c>
      <c r="T341" s="508">
        <f t="shared" si="154"/>
        <v>5.7608333333333333</v>
      </c>
      <c r="U341" s="508">
        <f t="shared" si="155"/>
        <v>69.13</v>
      </c>
      <c r="V341" s="1362"/>
      <c r="W341" s="690">
        <v>2.23</v>
      </c>
      <c r="X341" s="690">
        <f t="shared" si="156"/>
        <v>2.3199999999999998</v>
      </c>
      <c r="Y341" s="509">
        <v>31</v>
      </c>
      <c r="Z341" s="508">
        <f t="shared" si="157"/>
        <v>2.5833333333333335</v>
      </c>
      <c r="AA341" s="508">
        <f t="shared" si="142"/>
        <v>5.9933333333333332</v>
      </c>
      <c r="AB341" s="508">
        <f t="shared" si="143"/>
        <v>71.92</v>
      </c>
      <c r="AC341"/>
      <c r="AD341" s="684">
        <v>2.23</v>
      </c>
      <c r="AE341" s="509">
        <v>31</v>
      </c>
      <c r="AF341" s="686">
        <f t="shared" si="163"/>
        <v>38</v>
      </c>
      <c r="AG341" s="508">
        <f t="shared" si="158"/>
        <v>2.5833333333333335</v>
      </c>
      <c r="AH341" s="503">
        <f t="shared" si="159"/>
        <v>3.1666666666666665</v>
      </c>
      <c r="AI341" s="503">
        <f t="shared" si="160"/>
        <v>7.0616666666666665</v>
      </c>
      <c r="AJ341" s="503">
        <f t="shared" si="161"/>
        <v>84.74</v>
      </c>
      <c r="AK341"/>
      <c r="AL341" s="690">
        <f t="shared" si="164"/>
        <v>2.3199999999999998</v>
      </c>
      <c r="AM341" s="688">
        <v>38</v>
      </c>
      <c r="AN341" s="684">
        <v>3.1666666666666665</v>
      </c>
      <c r="AO341" s="684">
        <f t="shared" si="144"/>
        <v>7.3466666666666658</v>
      </c>
      <c r="AP341" s="684">
        <f t="shared" si="145"/>
        <v>88.16</v>
      </c>
      <c r="AR341" s="725">
        <f t="shared" si="162"/>
        <v>2.41</v>
      </c>
      <c r="AS341" s="688">
        <v>38</v>
      </c>
      <c r="AT341" s="684">
        <v>3.1666666666666665</v>
      </c>
      <c r="AU341" s="684">
        <f t="shared" si="146"/>
        <v>7.6316666666666668</v>
      </c>
      <c r="AV341" s="684">
        <f t="shared" si="147"/>
        <v>91.580000000000013</v>
      </c>
    </row>
    <row r="342" spans="1:48" ht="15.6" customHeight="1" x14ac:dyDescent="0.25">
      <c r="A342" s="504">
        <v>341</v>
      </c>
      <c r="B342" s="505" t="s">
        <v>658</v>
      </c>
      <c r="C342" s="507" t="s">
        <v>321</v>
      </c>
      <c r="D342" s="507">
        <v>200</v>
      </c>
      <c r="E342" s="508">
        <v>0.67200000000000004</v>
      </c>
      <c r="F342" s="509">
        <v>200</v>
      </c>
      <c r="G342" s="508">
        <f t="shared" si="165"/>
        <v>16.666666666666668</v>
      </c>
      <c r="H342" s="508">
        <f t="shared" si="166"/>
        <v>11.200000000000001</v>
      </c>
      <c r="I342" s="508">
        <f t="shared" si="167"/>
        <v>134.4</v>
      </c>
      <c r="J342"/>
      <c r="K342" s="510">
        <f t="shared" si="148"/>
        <v>0.72</v>
      </c>
      <c r="L342" s="509">
        <v>200</v>
      </c>
      <c r="M342" s="508">
        <f t="shared" si="149"/>
        <v>16.666666666666668</v>
      </c>
      <c r="N342" s="508">
        <f t="shared" si="150"/>
        <v>12</v>
      </c>
      <c r="O342" s="508">
        <f t="shared" si="151"/>
        <v>144</v>
      </c>
      <c r="P342"/>
      <c r="Q342" s="503">
        <f t="shared" si="152"/>
        <v>0.81</v>
      </c>
      <c r="R342" s="509">
        <v>200</v>
      </c>
      <c r="S342" s="508">
        <f t="shared" si="153"/>
        <v>16.666666666666668</v>
      </c>
      <c r="T342" s="508">
        <f t="shared" si="154"/>
        <v>13.500000000000002</v>
      </c>
      <c r="U342" s="508">
        <f t="shared" si="155"/>
        <v>162</v>
      </c>
      <c r="V342" s="1362"/>
      <c r="W342" s="690">
        <v>0.81</v>
      </c>
      <c r="X342" s="690">
        <f t="shared" si="156"/>
        <v>0.84</v>
      </c>
      <c r="Y342" s="509">
        <v>200</v>
      </c>
      <c r="Z342" s="508">
        <f t="shared" si="157"/>
        <v>16.666666666666668</v>
      </c>
      <c r="AA342" s="508">
        <f t="shared" si="142"/>
        <v>14</v>
      </c>
      <c r="AB342" s="508">
        <f t="shared" si="143"/>
        <v>168</v>
      </c>
      <c r="AC342"/>
      <c r="AD342" s="684">
        <v>0.81</v>
      </c>
      <c r="AE342" s="509">
        <v>200</v>
      </c>
      <c r="AF342" s="686">
        <f t="shared" si="163"/>
        <v>250</v>
      </c>
      <c r="AG342" s="508">
        <f t="shared" si="158"/>
        <v>16.666666666666668</v>
      </c>
      <c r="AH342" s="503">
        <f t="shared" si="159"/>
        <v>20.833333333333332</v>
      </c>
      <c r="AI342" s="503">
        <f t="shared" si="160"/>
        <v>16.875</v>
      </c>
      <c r="AJ342" s="503">
        <f t="shared" si="161"/>
        <v>202.5</v>
      </c>
      <c r="AK342"/>
      <c r="AL342" s="690">
        <f t="shared" si="164"/>
        <v>0.84</v>
      </c>
      <c r="AM342" s="688">
        <v>250</v>
      </c>
      <c r="AN342" s="684">
        <v>20.833333333333332</v>
      </c>
      <c r="AO342" s="684">
        <f t="shared" si="144"/>
        <v>17.5</v>
      </c>
      <c r="AP342" s="684">
        <f t="shared" si="145"/>
        <v>210</v>
      </c>
      <c r="AR342" s="725">
        <f t="shared" si="162"/>
        <v>0.87</v>
      </c>
      <c r="AS342" s="688">
        <v>250</v>
      </c>
      <c r="AT342" s="684">
        <v>20.833333333333332</v>
      </c>
      <c r="AU342" s="684">
        <f t="shared" si="146"/>
        <v>18.125</v>
      </c>
      <c r="AV342" s="684">
        <f t="shared" si="147"/>
        <v>217.5</v>
      </c>
    </row>
    <row r="343" spans="1:48" ht="15.75" x14ac:dyDescent="0.25">
      <c r="A343" s="504">
        <v>342</v>
      </c>
      <c r="B343" s="505" t="s">
        <v>659</v>
      </c>
      <c r="C343" s="507" t="s">
        <v>321</v>
      </c>
      <c r="D343" s="507">
        <v>100</v>
      </c>
      <c r="E343" s="508">
        <v>0.8</v>
      </c>
      <c r="F343" s="509">
        <v>100</v>
      </c>
      <c r="G343" s="508">
        <f t="shared" si="165"/>
        <v>8.3333333333333339</v>
      </c>
      <c r="H343" s="508">
        <f t="shared" si="166"/>
        <v>6.6666666666666679</v>
      </c>
      <c r="I343" s="508">
        <f t="shared" si="167"/>
        <v>80</v>
      </c>
      <c r="J343"/>
      <c r="K343" s="510">
        <f t="shared" si="148"/>
        <v>0.85</v>
      </c>
      <c r="L343" s="509">
        <v>100</v>
      </c>
      <c r="M343" s="508">
        <f t="shared" si="149"/>
        <v>8.3333333333333339</v>
      </c>
      <c r="N343" s="508">
        <f t="shared" si="150"/>
        <v>7.0833333333333339</v>
      </c>
      <c r="O343" s="508">
        <f t="shared" si="151"/>
        <v>85</v>
      </c>
      <c r="P343"/>
      <c r="Q343" s="503">
        <f t="shared" si="152"/>
        <v>0.95</v>
      </c>
      <c r="R343" s="509">
        <v>100</v>
      </c>
      <c r="S343" s="508">
        <f t="shared" si="153"/>
        <v>8.3333333333333339</v>
      </c>
      <c r="T343" s="508">
        <f t="shared" si="154"/>
        <v>7.916666666666667</v>
      </c>
      <c r="U343" s="508">
        <f t="shared" si="155"/>
        <v>95</v>
      </c>
      <c r="V343" s="1362"/>
      <c r="W343" s="690">
        <v>0.95</v>
      </c>
      <c r="X343" s="690">
        <f t="shared" si="156"/>
        <v>0.99</v>
      </c>
      <c r="Y343" s="509">
        <v>100</v>
      </c>
      <c r="Z343" s="508">
        <f t="shared" si="157"/>
        <v>8.3333333333333339</v>
      </c>
      <c r="AA343" s="508">
        <f t="shared" si="142"/>
        <v>8.25</v>
      </c>
      <c r="AB343" s="508">
        <f t="shared" si="143"/>
        <v>99</v>
      </c>
      <c r="AC343"/>
      <c r="AD343" s="684">
        <v>0.95</v>
      </c>
      <c r="AE343" s="509">
        <v>100</v>
      </c>
      <c r="AF343" s="686">
        <f t="shared" si="163"/>
        <v>125</v>
      </c>
      <c r="AG343" s="508">
        <f t="shared" si="158"/>
        <v>8.3333333333333339</v>
      </c>
      <c r="AH343" s="503">
        <f t="shared" si="159"/>
        <v>10.416666666666666</v>
      </c>
      <c r="AI343" s="503">
        <f t="shared" si="160"/>
        <v>9.8958333333333321</v>
      </c>
      <c r="AJ343" s="503">
        <f t="shared" si="161"/>
        <v>118.75</v>
      </c>
      <c r="AK343"/>
      <c r="AL343" s="690">
        <f t="shared" si="164"/>
        <v>0.99</v>
      </c>
      <c r="AM343" s="688">
        <v>125</v>
      </c>
      <c r="AN343" s="684">
        <v>10.416666666666666</v>
      </c>
      <c r="AO343" s="684">
        <f t="shared" si="144"/>
        <v>10.3125</v>
      </c>
      <c r="AP343" s="684">
        <f t="shared" si="145"/>
        <v>123.75</v>
      </c>
      <c r="AR343" s="725">
        <f t="shared" si="162"/>
        <v>1.03</v>
      </c>
      <c r="AS343" s="688">
        <v>125</v>
      </c>
      <c r="AT343" s="684">
        <v>10.416666666666666</v>
      </c>
      <c r="AU343" s="684">
        <f t="shared" si="146"/>
        <v>10.729166666666666</v>
      </c>
      <c r="AV343" s="684">
        <f t="shared" si="147"/>
        <v>128.75</v>
      </c>
    </row>
    <row r="344" spans="1:48" ht="15.75" x14ac:dyDescent="0.25">
      <c r="A344" s="504">
        <v>343</v>
      </c>
      <c r="B344" s="505" t="s">
        <v>660</v>
      </c>
      <c r="C344" s="507" t="s">
        <v>321</v>
      </c>
      <c r="D344" s="507">
        <v>23</v>
      </c>
      <c r="E344" s="508">
        <v>0.77600000000000002</v>
      </c>
      <c r="F344" s="509">
        <v>23</v>
      </c>
      <c r="G344" s="508">
        <f t="shared" si="165"/>
        <v>1.9166666666666667</v>
      </c>
      <c r="H344" s="508">
        <f t="shared" si="166"/>
        <v>1.4873333333333334</v>
      </c>
      <c r="I344" s="508">
        <f t="shared" si="167"/>
        <v>17.847999999999999</v>
      </c>
      <c r="J344"/>
      <c r="K344" s="510">
        <f t="shared" si="148"/>
        <v>0.83</v>
      </c>
      <c r="L344" s="509">
        <v>23</v>
      </c>
      <c r="M344" s="508">
        <f t="shared" si="149"/>
        <v>1.9166666666666667</v>
      </c>
      <c r="N344" s="508">
        <f t="shared" si="150"/>
        <v>1.5908333333333333</v>
      </c>
      <c r="O344" s="508">
        <f t="shared" si="151"/>
        <v>19.09</v>
      </c>
      <c r="P344"/>
      <c r="Q344" s="503">
        <f t="shared" si="152"/>
        <v>0.93</v>
      </c>
      <c r="R344" s="509">
        <v>23</v>
      </c>
      <c r="S344" s="508">
        <f t="shared" si="153"/>
        <v>1.9166666666666667</v>
      </c>
      <c r="T344" s="508">
        <f t="shared" si="154"/>
        <v>1.7825000000000002</v>
      </c>
      <c r="U344" s="508">
        <f t="shared" si="155"/>
        <v>21.39</v>
      </c>
      <c r="V344" s="1362"/>
      <c r="W344" s="690">
        <v>0.93</v>
      </c>
      <c r="X344" s="690">
        <f t="shared" si="156"/>
        <v>0.97</v>
      </c>
      <c r="Y344" s="509">
        <v>23</v>
      </c>
      <c r="Z344" s="508">
        <f t="shared" si="157"/>
        <v>1.9166666666666667</v>
      </c>
      <c r="AA344" s="508">
        <f t="shared" si="142"/>
        <v>1.8591666666666666</v>
      </c>
      <c r="AB344" s="508">
        <f t="shared" si="143"/>
        <v>22.31</v>
      </c>
      <c r="AC344"/>
      <c r="AD344" s="684">
        <v>0.93</v>
      </c>
      <c r="AE344" s="509">
        <v>23</v>
      </c>
      <c r="AF344" s="686">
        <f t="shared" si="163"/>
        <v>28</v>
      </c>
      <c r="AG344" s="508">
        <f t="shared" si="158"/>
        <v>1.9166666666666667</v>
      </c>
      <c r="AH344" s="503">
        <f t="shared" si="159"/>
        <v>2.3333333333333335</v>
      </c>
      <c r="AI344" s="503">
        <f t="shared" si="160"/>
        <v>2.1700000000000004</v>
      </c>
      <c r="AJ344" s="503">
        <f t="shared" si="161"/>
        <v>26.040000000000003</v>
      </c>
      <c r="AK344"/>
      <c r="AL344" s="690">
        <f t="shared" si="164"/>
        <v>0.97</v>
      </c>
      <c r="AM344" s="688">
        <v>28</v>
      </c>
      <c r="AN344" s="684">
        <v>2.3333333333333335</v>
      </c>
      <c r="AO344" s="684">
        <f t="shared" si="144"/>
        <v>2.2633333333333332</v>
      </c>
      <c r="AP344" s="684">
        <f t="shared" si="145"/>
        <v>27.16</v>
      </c>
      <c r="AR344" s="725">
        <f t="shared" si="162"/>
        <v>1.01</v>
      </c>
      <c r="AS344" s="688">
        <v>28</v>
      </c>
      <c r="AT344" s="684">
        <v>2.3333333333333335</v>
      </c>
      <c r="AU344" s="684">
        <f t="shared" si="146"/>
        <v>2.3566666666666669</v>
      </c>
      <c r="AV344" s="684">
        <f t="shared" si="147"/>
        <v>28.28</v>
      </c>
    </row>
    <row r="345" spans="1:48" ht="15.75" x14ac:dyDescent="0.25">
      <c r="A345" s="504">
        <v>344</v>
      </c>
      <c r="B345" s="505" t="s">
        <v>661</v>
      </c>
      <c r="C345" s="507" t="s">
        <v>321</v>
      </c>
      <c r="D345" s="507">
        <v>120</v>
      </c>
      <c r="E345" s="508">
        <v>2.1040000000000001</v>
      </c>
      <c r="F345" s="509">
        <v>120</v>
      </c>
      <c r="G345" s="508">
        <f t="shared" si="165"/>
        <v>10</v>
      </c>
      <c r="H345" s="508">
        <f t="shared" si="166"/>
        <v>21.04</v>
      </c>
      <c r="I345" s="508">
        <f t="shared" si="167"/>
        <v>252.48000000000002</v>
      </c>
      <c r="J345"/>
      <c r="K345" s="510">
        <f t="shared" si="148"/>
        <v>2.25</v>
      </c>
      <c r="L345" s="509">
        <v>120</v>
      </c>
      <c r="M345" s="508">
        <f t="shared" si="149"/>
        <v>10</v>
      </c>
      <c r="N345" s="508">
        <f t="shared" si="150"/>
        <v>22.5</v>
      </c>
      <c r="O345" s="508">
        <f t="shared" si="151"/>
        <v>270</v>
      </c>
      <c r="P345"/>
      <c r="Q345" s="503">
        <f t="shared" si="152"/>
        <v>2.52</v>
      </c>
      <c r="R345" s="509">
        <v>120</v>
      </c>
      <c r="S345" s="508">
        <f t="shared" si="153"/>
        <v>10</v>
      </c>
      <c r="T345" s="508">
        <f t="shared" si="154"/>
        <v>25.2</v>
      </c>
      <c r="U345" s="508">
        <f t="shared" si="155"/>
        <v>302.39999999999998</v>
      </c>
      <c r="V345" s="1362"/>
      <c r="W345" s="690">
        <v>2.52</v>
      </c>
      <c r="X345" s="690">
        <f t="shared" si="156"/>
        <v>2.63</v>
      </c>
      <c r="Y345" s="509">
        <v>120</v>
      </c>
      <c r="Z345" s="508">
        <f t="shared" si="157"/>
        <v>10</v>
      </c>
      <c r="AA345" s="508">
        <f t="shared" si="142"/>
        <v>26.299999999999997</v>
      </c>
      <c r="AB345" s="508">
        <f t="shared" si="143"/>
        <v>315.59999999999997</v>
      </c>
      <c r="AC345"/>
      <c r="AD345" s="684">
        <v>2.52</v>
      </c>
      <c r="AE345" s="509">
        <v>120</v>
      </c>
      <c r="AF345" s="686">
        <f t="shared" si="163"/>
        <v>150</v>
      </c>
      <c r="AG345" s="508">
        <f t="shared" si="158"/>
        <v>10</v>
      </c>
      <c r="AH345" s="503">
        <f t="shared" si="159"/>
        <v>12.5</v>
      </c>
      <c r="AI345" s="503">
        <f t="shared" si="160"/>
        <v>31.5</v>
      </c>
      <c r="AJ345" s="503">
        <f t="shared" si="161"/>
        <v>378</v>
      </c>
      <c r="AK345"/>
      <c r="AL345" s="690">
        <f t="shared" si="164"/>
        <v>2.63</v>
      </c>
      <c r="AM345" s="688">
        <v>150</v>
      </c>
      <c r="AN345" s="684">
        <v>12.5</v>
      </c>
      <c r="AO345" s="684">
        <f t="shared" si="144"/>
        <v>32.875</v>
      </c>
      <c r="AP345" s="684">
        <f t="shared" si="145"/>
        <v>394.5</v>
      </c>
      <c r="AR345" s="725">
        <f t="shared" si="162"/>
        <v>2.73</v>
      </c>
      <c r="AS345" s="688">
        <v>150</v>
      </c>
      <c r="AT345" s="684">
        <v>12.5</v>
      </c>
      <c r="AU345" s="684">
        <f t="shared" si="146"/>
        <v>34.125</v>
      </c>
      <c r="AV345" s="684">
        <f t="shared" si="147"/>
        <v>409.5</v>
      </c>
    </row>
    <row r="346" spans="1:48" ht="15.75" x14ac:dyDescent="0.25">
      <c r="A346" s="504">
        <v>345</v>
      </c>
      <c r="B346" s="505" t="s">
        <v>662</v>
      </c>
      <c r="C346" s="507" t="s">
        <v>321</v>
      </c>
      <c r="D346" s="507">
        <v>22</v>
      </c>
      <c r="E346" s="508">
        <v>2.048</v>
      </c>
      <c r="F346" s="509">
        <v>22</v>
      </c>
      <c r="G346" s="508">
        <f t="shared" si="165"/>
        <v>1.8333333333333333</v>
      </c>
      <c r="H346" s="508">
        <f t="shared" si="166"/>
        <v>3.7546666666666666</v>
      </c>
      <c r="I346" s="508">
        <f t="shared" si="167"/>
        <v>45.055999999999997</v>
      </c>
      <c r="J346"/>
      <c r="K346" s="510">
        <f t="shared" si="148"/>
        <v>2.19</v>
      </c>
      <c r="L346" s="509">
        <v>22</v>
      </c>
      <c r="M346" s="508">
        <f t="shared" si="149"/>
        <v>1.8333333333333333</v>
      </c>
      <c r="N346" s="508">
        <f t="shared" si="150"/>
        <v>4.0149999999999997</v>
      </c>
      <c r="O346" s="508">
        <f t="shared" si="151"/>
        <v>48.18</v>
      </c>
      <c r="P346"/>
      <c r="Q346" s="503">
        <f t="shared" si="152"/>
        <v>2.46</v>
      </c>
      <c r="R346" s="509">
        <v>22</v>
      </c>
      <c r="S346" s="508">
        <f t="shared" si="153"/>
        <v>1.8333333333333333</v>
      </c>
      <c r="T346" s="508">
        <f t="shared" si="154"/>
        <v>4.51</v>
      </c>
      <c r="U346" s="508">
        <f t="shared" si="155"/>
        <v>54.12</v>
      </c>
      <c r="V346" s="1362"/>
      <c r="W346" s="690">
        <v>2.46</v>
      </c>
      <c r="X346" s="690">
        <f t="shared" si="156"/>
        <v>2.56</v>
      </c>
      <c r="Y346" s="509">
        <v>22</v>
      </c>
      <c r="Z346" s="508">
        <f t="shared" si="157"/>
        <v>1.8333333333333333</v>
      </c>
      <c r="AA346" s="508">
        <f t="shared" si="142"/>
        <v>4.6933333333333334</v>
      </c>
      <c r="AB346" s="508">
        <f t="shared" si="143"/>
        <v>56.32</v>
      </c>
      <c r="AC346"/>
      <c r="AD346" s="684">
        <v>2.46</v>
      </c>
      <c r="AE346" s="509">
        <v>22</v>
      </c>
      <c r="AF346" s="686">
        <f t="shared" si="163"/>
        <v>27</v>
      </c>
      <c r="AG346" s="508">
        <f t="shared" si="158"/>
        <v>1.8333333333333333</v>
      </c>
      <c r="AH346" s="503">
        <f t="shared" si="159"/>
        <v>2.25</v>
      </c>
      <c r="AI346" s="503">
        <f t="shared" si="160"/>
        <v>5.5350000000000001</v>
      </c>
      <c r="AJ346" s="503">
        <f t="shared" si="161"/>
        <v>66.42</v>
      </c>
      <c r="AK346"/>
      <c r="AL346" s="690">
        <f t="shared" si="164"/>
        <v>2.56</v>
      </c>
      <c r="AM346" s="688">
        <v>27</v>
      </c>
      <c r="AN346" s="684">
        <v>2.25</v>
      </c>
      <c r="AO346" s="684">
        <f t="shared" si="144"/>
        <v>5.76</v>
      </c>
      <c r="AP346" s="684">
        <f t="shared" si="145"/>
        <v>69.12</v>
      </c>
      <c r="AR346" s="725">
        <f t="shared" si="162"/>
        <v>2.65</v>
      </c>
      <c r="AS346" s="688">
        <v>27</v>
      </c>
      <c r="AT346" s="684">
        <v>2.25</v>
      </c>
      <c r="AU346" s="684">
        <f t="shared" si="146"/>
        <v>5.9624999999999995</v>
      </c>
      <c r="AV346" s="684">
        <f t="shared" si="147"/>
        <v>71.55</v>
      </c>
    </row>
    <row r="347" spans="1:48" ht="15.75" x14ac:dyDescent="0.25">
      <c r="A347" s="504">
        <v>346</v>
      </c>
      <c r="B347" s="505" t="s">
        <v>663</v>
      </c>
      <c r="C347" s="507" t="s">
        <v>321</v>
      </c>
      <c r="D347" s="507">
        <v>22</v>
      </c>
      <c r="E347" s="508">
        <v>1.835</v>
      </c>
      <c r="F347" s="509">
        <v>22</v>
      </c>
      <c r="G347" s="508">
        <f t="shared" si="165"/>
        <v>1.8333333333333333</v>
      </c>
      <c r="H347" s="508">
        <f t="shared" si="166"/>
        <v>3.3641666666666663</v>
      </c>
      <c r="I347" s="508">
        <f t="shared" si="167"/>
        <v>40.369999999999997</v>
      </c>
      <c r="J347"/>
      <c r="K347" s="510">
        <f t="shared" si="148"/>
        <v>1.96</v>
      </c>
      <c r="L347" s="509">
        <v>22</v>
      </c>
      <c r="M347" s="508">
        <f t="shared" si="149"/>
        <v>1.8333333333333333</v>
      </c>
      <c r="N347" s="508">
        <f t="shared" si="150"/>
        <v>3.5933333333333333</v>
      </c>
      <c r="O347" s="508">
        <f t="shared" si="151"/>
        <v>43.12</v>
      </c>
      <c r="P347"/>
      <c r="Q347" s="503">
        <f t="shared" si="152"/>
        <v>2.2000000000000002</v>
      </c>
      <c r="R347" s="509">
        <v>22</v>
      </c>
      <c r="S347" s="508">
        <f t="shared" si="153"/>
        <v>1.8333333333333333</v>
      </c>
      <c r="T347" s="508">
        <f t="shared" si="154"/>
        <v>4.0333333333333332</v>
      </c>
      <c r="U347" s="508">
        <f t="shared" si="155"/>
        <v>48.400000000000006</v>
      </c>
      <c r="V347" s="1362"/>
      <c r="W347" s="690">
        <v>2.2000000000000002</v>
      </c>
      <c r="X347" s="690">
        <f t="shared" si="156"/>
        <v>2.29</v>
      </c>
      <c r="Y347" s="509">
        <v>22</v>
      </c>
      <c r="Z347" s="508">
        <f t="shared" si="157"/>
        <v>1.8333333333333333</v>
      </c>
      <c r="AA347" s="508">
        <f t="shared" si="142"/>
        <v>4.1983333333333333</v>
      </c>
      <c r="AB347" s="508">
        <f t="shared" si="143"/>
        <v>50.38</v>
      </c>
      <c r="AC347"/>
      <c r="AD347" s="684">
        <v>2.2000000000000002</v>
      </c>
      <c r="AE347" s="509">
        <v>22</v>
      </c>
      <c r="AF347" s="686">
        <f t="shared" si="163"/>
        <v>27</v>
      </c>
      <c r="AG347" s="508">
        <f t="shared" si="158"/>
        <v>1.8333333333333333</v>
      </c>
      <c r="AH347" s="503">
        <f t="shared" si="159"/>
        <v>2.25</v>
      </c>
      <c r="AI347" s="503">
        <f t="shared" si="160"/>
        <v>4.95</v>
      </c>
      <c r="AJ347" s="503">
        <f t="shared" si="161"/>
        <v>59.400000000000006</v>
      </c>
      <c r="AK347"/>
      <c r="AL347" s="690">
        <f t="shared" si="164"/>
        <v>2.29</v>
      </c>
      <c r="AM347" s="688">
        <v>27</v>
      </c>
      <c r="AN347" s="684">
        <v>2.25</v>
      </c>
      <c r="AO347" s="684">
        <f t="shared" si="144"/>
        <v>5.1524999999999999</v>
      </c>
      <c r="AP347" s="684">
        <f t="shared" si="145"/>
        <v>61.83</v>
      </c>
      <c r="AR347" s="725">
        <f t="shared" si="162"/>
        <v>2.37</v>
      </c>
      <c r="AS347" s="688">
        <v>27</v>
      </c>
      <c r="AT347" s="684">
        <v>2.25</v>
      </c>
      <c r="AU347" s="684">
        <f t="shared" si="146"/>
        <v>5.3325000000000005</v>
      </c>
      <c r="AV347" s="684">
        <f t="shared" si="147"/>
        <v>63.99</v>
      </c>
    </row>
    <row r="348" spans="1:48" ht="15.75" x14ac:dyDescent="0.25">
      <c r="A348" s="504">
        <v>347</v>
      </c>
      <c r="B348" s="505" t="s">
        <v>664</v>
      </c>
      <c r="C348" s="507" t="s">
        <v>321</v>
      </c>
      <c r="D348" s="507">
        <v>200</v>
      </c>
      <c r="E348" s="508">
        <v>0.25600000000000001</v>
      </c>
      <c r="F348" s="509">
        <v>200</v>
      </c>
      <c r="G348" s="508">
        <f t="shared" si="165"/>
        <v>16.666666666666668</v>
      </c>
      <c r="H348" s="508">
        <f t="shared" si="166"/>
        <v>4.2666666666666675</v>
      </c>
      <c r="I348" s="508">
        <f t="shared" si="167"/>
        <v>51.2</v>
      </c>
      <c r="J348"/>
      <c r="K348" s="510">
        <f t="shared" si="148"/>
        <v>0.27</v>
      </c>
      <c r="L348" s="509">
        <v>200</v>
      </c>
      <c r="M348" s="508">
        <f t="shared" si="149"/>
        <v>16.666666666666668</v>
      </c>
      <c r="N348" s="508">
        <f t="shared" si="150"/>
        <v>4.5000000000000009</v>
      </c>
      <c r="O348" s="508">
        <f t="shared" si="151"/>
        <v>54</v>
      </c>
      <c r="P348"/>
      <c r="Q348" s="503">
        <f t="shared" si="152"/>
        <v>0.3</v>
      </c>
      <c r="R348" s="509">
        <v>200</v>
      </c>
      <c r="S348" s="508">
        <f t="shared" si="153"/>
        <v>16.666666666666668</v>
      </c>
      <c r="T348" s="508">
        <f t="shared" si="154"/>
        <v>5</v>
      </c>
      <c r="U348" s="508">
        <f t="shared" si="155"/>
        <v>60</v>
      </c>
      <c r="V348" s="1362"/>
      <c r="W348" s="690">
        <v>0.3</v>
      </c>
      <c r="X348" s="690">
        <f t="shared" si="156"/>
        <v>0.31</v>
      </c>
      <c r="Y348" s="509">
        <v>200</v>
      </c>
      <c r="Z348" s="508">
        <f t="shared" si="157"/>
        <v>16.666666666666668</v>
      </c>
      <c r="AA348" s="508">
        <f t="shared" si="142"/>
        <v>5.166666666666667</v>
      </c>
      <c r="AB348" s="508">
        <f t="shared" si="143"/>
        <v>62</v>
      </c>
      <c r="AC348"/>
      <c r="AD348" s="684">
        <v>0.3</v>
      </c>
      <c r="AE348" s="509">
        <v>200</v>
      </c>
      <c r="AF348" s="686">
        <f t="shared" si="163"/>
        <v>250</v>
      </c>
      <c r="AG348" s="508">
        <f t="shared" si="158"/>
        <v>16.666666666666668</v>
      </c>
      <c r="AH348" s="503">
        <f t="shared" si="159"/>
        <v>20.833333333333332</v>
      </c>
      <c r="AI348" s="503">
        <f t="shared" si="160"/>
        <v>6.2499999999999991</v>
      </c>
      <c r="AJ348" s="503">
        <f t="shared" si="161"/>
        <v>75</v>
      </c>
      <c r="AK348"/>
      <c r="AL348" s="690">
        <f t="shared" si="164"/>
        <v>0.31</v>
      </c>
      <c r="AM348" s="688">
        <v>250</v>
      </c>
      <c r="AN348" s="684">
        <v>20.833333333333332</v>
      </c>
      <c r="AO348" s="684">
        <f t="shared" si="144"/>
        <v>6.458333333333333</v>
      </c>
      <c r="AP348" s="684">
        <f t="shared" si="145"/>
        <v>77.5</v>
      </c>
      <c r="AR348" s="725">
        <f t="shared" si="162"/>
        <v>0.32</v>
      </c>
      <c r="AS348" s="688">
        <v>250</v>
      </c>
      <c r="AT348" s="684">
        <v>20.833333333333332</v>
      </c>
      <c r="AU348" s="684">
        <f t="shared" si="146"/>
        <v>6.6666666666666661</v>
      </c>
      <c r="AV348" s="684">
        <f t="shared" si="147"/>
        <v>80</v>
      </c>
    </row>
    <row r="349" spans="1:48" ht="15.75" x14ac:dyDescent="0.25">
      <c r="A349" s="504">
        <v>348</v>
      </c>
      <c r="B349" s="505" t="s">
        <v>665</v>
      </c>
      <c r="C349" s="507" t="s">
        <v>321</v>
      </c>
      <c r="D349" s="507">
        <v>300</v>
      </c>
      <c r="E349" s="508">
        <v>0.32168000000000002</v>
      </c>
      <c r="F349" s="509">
        <v>300</v>
      </c>
      <c r="G349" s="508">
        <f t="shared" si="165"/>
        <v>25</v>
      </c>
      <c r="H349" s="508">
        <f t="shared" si="166"/>
        <v>8.0419999999999998</v>
      </c>
      <c r="I349" s="508">
        <f t="shared" si="167"/>
        <v>96.504000000000005</v>
      </c>
      <c r="J349"/>
      <c r="K349" s="510">
        <f t="shared" si="148"/>
        <v>0.34</v>
      </c>
      <c r="L349" s="509">
        <v>300</v>
      </c>
      <c r="M349" s="508">
        <f t="shared" si="149"/>
        <v>25</v>
      </c>
      <c r="N349" s="508">
        <f t="shared" si="150"/>
        <v>8.5</v>
      </c>
      <c r="O349" s="508">
        <f t="shared" si="151"/>
        <v>102.00000000000001</v>
      </c>
      <c r="P349"/>
      <c r="Q349" s="503">
        <f t="shared" si="152"/>
        <v>0.38</v>
      </c>
      <c r="R349" s="509">
        <v>300</v>
      </c>
      <c r="S349" s="508">
        <f t="shared" si="153"/>
        <v>25</v>
      </c>
      <c r="T349" s="508">
        <f t="shared" si="154"/>
        <v>9.5</v>
      </c>
      <c r="U349" s="508">
        <f t="shared" si="155"/>
        <v>114</v>
      </c>
      <c r="V349" s="1362"/>
      <c r="W349" s="690">
        <v>0.38</v>
      </c>
      <c r="X349" s="690">
        <f t="shared" si="156"/>
        <v>0.4</v>
      </c>
      <c r="Y349" s="509">
        <v>300</v>
      </c>
      <c r="Z349" s="508">
        <f t="shared" si="157"/>
        <v>25</v>
      </c>
      <c r="AA349" s="508">
        <f t="shared" si="142"/>
        <v>10</v>
      </c>
      <c r="AB349" s="508">
        <f t="shared" si="143"/>
        <v>120</v>
      </c>
      <c r="AC349"/>
      <c r="AD349" s="684">
        <v>0.38</v>
      </c>
      <c r="AE349" s="509">
        <v>300</v>
      </c>
      <c r="AF349" s="686">
        <f t="shared" si="163"/>
        <v>375</v>
      </c>
      <c r="AG349" s="508">
        <f t="shared" si="158"/>
        <v>25</v>
      </c>
      <c r="AH349" s="503">
        <f t="shared" si="159"/>
        <v>31.25</v>
      </c>
      <c r="AI349" s="503">
        <f t="shared" si="160"/>
        <v>11.875</v>
      </c>
      <c r="AJ349" s="503">
        <f t="shared" si="161"/>
        <v>142.5</v>
      </c>
      <c r="AK349"/>
      <c r="AL349" s="690">
        <f t="shared" si="164"/>
        <v>0.4</v>
      </c>
      <c r="AM349" s="688">
        <v>375</v>
      </c>
      <c r="AN349" s="684">
        <v>31.25</v>
      </c>
      <c r="AO349" s="684">
        <f t="shared" si="144"/>
        <v>12.5</v>
      </c>
      <c r="AP349" s="684">
        <f t="shared" si="145"/>
        <v>150</v>
      </c>
      <c r="AR349" s="725">
        <f t="shared" si="162"/>
        <v>0.41</v>
      </c>
      <c r="AS349" s="688">
        <v>375</v>
      </c>
      <c r="AT349" s="684">
        <v>31.25</v>
      </c>
      <c r="AU349" s="684">
        <f t="shared" si="146"/>
        <v>12.8125</v>
      </c>
      <c r="AV349" s="684">
        <f t="shared" si="147"/>
        <v>153.75</v>
      </c>
    </row>
    <row r="350" spans="1:48" ht="15.75" x14ac:dyDescent="0.25">
      <c r="A350" s="504">
        <v>349</v>
      </c>
      <c r="B350" s="505" t="s">
        <v>666</v>
      </c>
      <c r="C350" s="507" t="s">
        <v>321</v>
      </c>
      <c r="D350" s="507">
        <v>11</v>
      </c>
      <c r="E350" s="508">
        <v>1.645</v>
      </c>
      <c r="F350" s="509">
        <v>11</v>
      </c>
      <c r="G350" s="508">
        <f t="shared" si="165"/>
        <v>0.91666666666666663</v>
      </c>
      <c r="H350" s="508">
        <f t="shared" si="166"/>
        <v>1.5079166666666666</v>
      </c>
      <c r="I350" s="508">
        <f t="shared" si="167"/>
        <v>18.094999999999999</v>
      </c>
      <c r="J350"/>
      <c r="K350" s="510">
        <f t="shared" si="148"/>
        <v>1.76</v>
      </c>
      <c r="L350" s="509">
        <v>11</v>
      </c>
      <c r="M350" s="508">
        <f t="shared" si="149"/>
        <v>0.91666666666666663</v>
      </c>
      <c r="N350" s="508">
        <f t="shared" si="150"/>
        <v>1.6133333333333333</v>
      </c>
      <c r="O350" s="508">
        <f t="shared" si="151"/>
        <v>19.36</v>
      </c>
      <c r="P350"/>
      <c r="Q350" s="503">
        <f t="shared" si="152"/>
        <v>1.97</v>
      </c>
      <c r="R350" s="509">
        <v>11</v>
      </c>
      <c r="S350" s="508">
        <f t="shared" si="153"/>
        <v>0.91666666666666663</v>
      </c>
      <c r="T350" s="508">
        <f t="shared" si="154"/>
        <v>1.8058333333333332</v>
      </c>
      <c r="U350" s="508">
        <f t="shared" si="155"/>
        <v>21.669999999999998</v>
      </c>
      <c r="V350" s="1362"/>
      <c r="W350" s="690">
        <v>1.97</v>
      </c>
      <c r="X350" s="690">
        <f t="shared" si="156"/>
        <v>2.0499999999999998</v>
      </c>
      <c r="Y350" s="509">
        <v>11</v>
      </c>
      <c r="Z350" s="508">
        <f t="shared" si="157"/>
        <v>0.91666666666666663</v>
      </c>
      <c r="AA350" s="508">
        <f t="shared" si="142"/>
        <v>1.8791666666666664</v>
      </c>
      <c r="AB350" s="508">
        <f t="shared" si="143"/>
        <v>22.549999999999997</v>
      </c>
      <c r="AC350"/>
      <c r="AD350" s="684">
        <v>1.97</v>
      </c>
      <c r="AE350" s="509">
        <v>11</v>
      </c>
      <c r="AF350" s="686">
        <f t="shared" si="163"/>
        <v>13</v>
      </c>
      <c r="AG350" s="508">
        <f t="shared" si="158"/>
        <v>0.91666666666666663</v>
      </c>
      <c r="AH350" s="503">
        <f t="shared" si="159"/>
        <v>1.0833333333333333</v>
      </c>
      <c r="AI350" s="503">
        <f t="shared" si="160"/>
        <v>2.1341666666666663</v>
      </c>
      <c r="AJ350" s="503">
        <f t="shared" si="161"/>
        <v>25.61</v>
      </c>
      <c r="AK350"/>
      <c r="AL350" s="690">
        <f t="shared" si="164"/>
        <v>2.0499999999999998</v>
      </c>
      <c r="AM350" s="688">
        <v>13</v>
      </c>
      <c r="AN350" s="684">
        <v>1.0833333333333333</v>
      </c>
      <c r="AO350" s="684">
        <f t="shared" si="144"/>
        <v>2.2208333333333328</v>
      </c>
      <c r="AP350" s="684">
        <f t="shared" si="145"/>
        <v>26.65</v>
      </c>
      <c r="AR350" s="725">
        <f t="shared" si="162"/>
        <v>2.13</v>
      </c>
      <c r="AS350" s="688">
        <v>13</v>
      </c>
      <c r="AT350" s="684">
        <v>1.0833333333333333</v>
      </c>
      <c r="AU350" s="684">
        <f t="shared" si="146"/>
        <v>2.3074999999999997</v>
      </c>
      <c r="AV350" s="684">
        <f t="shared" si="147"/>
        <v>27.689999999999998</v>
      </c>
    </row>
    <row r="351" spans="1:48" ht="15.75" x14ac:dyDescent="0.25">
      <c r="A351" s="504">
        <v>350</v>
      </c>
      <c r="B351" s="505" t="s">
        <v>667</v>
      </c>
      <c r="C351" s="507" t="s">
        <v>321</v>
      </c>
      <c r="D351" s="507">
        <v>500</v>
      </c>
      <c r="E351" s="508">
        <v>0.38592000000000004</v>
      </c>
      <c r="F351" s="509">
        <v>500</v>
      </c>
      <c r="G351" s="508">
        <f t="shared" si="165"/>
        <v>41.666666666666664</v>
      </c>
      <c r="H351" s="508">
        <f t="shared" si="166"/>
        <v>16.080000000000002</v>
      </c>
      <c r="I351" s="508">
        <f t="shared" si="167"/>
        <v>192.96</v>
      </c>
      <c r="J351"/>
      <c r="K351" s="510">
        <f t="shared" si="148"/>
        <v>0.41</v>
      </c>
      <c r="L351" s="509">
        <v>500</v>
      </c>
      <c r="M351" s="508">
        <f t="shared" si="149"/>
        <v>41.666666666666664</v>
      </c>
      <c r="N351" s="508">
        <f t="shared" si="150"/>
        <v>17.083333333333332</v>
      </c>
      <c r="O351" s="508">
        <f t="shared" si="151"/>
        <v>205</v>
      </c>
      <c r="P351"/>
      <c r="Q351" s="503">
        <f t="shared" si="152"/>
        <v>0.46</v>
      </c>
      <c r="R351" s="509">
        <v>500</v>
      </c>
      <c r="S351" s="508">
        <f t="shared" si="153"/>
        <v>41.666666666666664</v>
      </c>
      <c r="T351" s="508">
        <f t="shared" si="154"/>
        <v>19.166666666666668</v>
      </c>
      <c r="U351" s="508">
        <f t="shared" si="155"/>
        <v>230</v>
      </c>
      <c r="V351" s="1362"/>
      <c r="W351" s="690">
        <v>0.46</v>
      </c>
      <c r="X351" s="690">
        <f t="shared" si="156"/>
        <v>0.48</v>
      </c>
      <c r="Y351" s="509">
        <v>500</v>
      </c>
      <c r="Z351" s="508">
        <f t="shared" si="157"/>
        <v>41.666666666666664</v>
      </c>
      <c r="AA351" s="508">
        <f t="shared" si="142"/>
        <v>19.999999999999996</v>
      </c>
      <c r="AB351" s="508">
        <f t="shared" si="143"/>
        <v>240</v>
      </c>
      <c r="AC351"/>
      <c r="AD351" s="684">
        <v>0.46</v>
      </c>
      <c r="AE351" s="509">
        <v>500</v>
      </c>
      <c r="AF351" s="686">
        <f t="shared" si="163"/>
        <v>625</v>
      </c>
      <c r="AG351" s="508">
        <f t="shared" si="158"/>
        <v>41.666666666666664</v>
      </c>
      <c r="AH351" s="503">
        <f t="shared" si="159"/>
        <v>52.083333333333336</v>
      </c>
      <c r="AI351" s="503">
        <f t="shared" si="160"/>
        <v>23.958333333333336</v>
      </c>
      <c r="AJ351" s="503">
        <f t="shared" si="161"/>
        <v>287.5</v>
      </c>
      <c r="AK351"/>
      <c r="AL351" s="690">
        <f t="shared" si="164"/>
        <v>0.48</v>
      </c>
      <c r="AM351" s="688">
        <v>625</v>
      </c>
      <c r="AN351" s="684">
        <v>52.083333333333336</v>
      </c>
      <c r="AO351" s="684">
        <f t="shared" si="144"/>
        <v>25</v>
      </c>
      <c r="AP351" s="684">
        <f t="shared" si="145"/>
        <v>300</v>
      </c>
      <c r="AR351" s="725">
        <f t="shared" si="162"/>
        <v>0.5</v>
      </c>
      <c r="AS351" s="688">
        <v>625</v>
      </c>
      <c r="AT351" s="684">
        <v>52.083333333333336</v>
      </c>
      <c r="AU351" s="684">
        <f t="shared" si="146"/>
        <v>26.041666666666668</v>
      </c>
      <c r="AV351" s="684">
        <f t="shared" si="147"/>
        <v>312.5</v>
      </c>
    </row>
    <row r="352" spans="1:48" ht="15.75" x14ac:dyDescent="0.25">
      <c r="A352" s="504">
        <v>351</v>
      </c>
      <c r="B352" s="505" t="s">
        <v>668</v>
      </c>
      <c r="C352" s="507" t="s">
        <v>321</v>
      </c>
      <c r="D352" s="507">
        <v>11</v>
      </c>
      <c r="E352" s="508">
        <v>1.56</v>
      </c>
      <c r="F352" s="509">
        <v>11</v>
      </c>
      <c r="G352" s="508">
        <f t="shared" si="165"/>
        <v>0.91666666666666663</v>
      </c>
      <c r="H352" s="508">
        <f t="shared" si="166"/>
        <v>1.43</v>
      </c>
      <c r="I352" s="508">
        <f t="shared" si="167"/>
        <v>17.16</v>
      </c>
      <c r="J352"/>
      <c r="K352" s="510">
        <f t="shared" si="148"/>
        <v>1.67</v>
      </c>
      <c r="L352" s="509">
        <v>11</v>
      </c>
      <c r="M352" s="508">
        <f t="shared" si="149"/>
        <v>0.91666666666666663</v>
      </c>
      <c r="N352" s="508">
        <f t="shared" si="150"/>
        <v>1.5308333333333333</v>
      </c>
      <c r="O352" s="508">
        <f t="shared" si="151"/>
        <v>18.369999999999997</v>
      </c>
      <c r="P352"/>
      <c r="Q352" s="503">
        <f t="shared" si="152"/>
        <v>1.87</v>
      </c>
      <c r="R352" s="509">
        <v>11</v>
      </c>
      <c r="S352" s="508">
        <f t="shared" si="153"/>
        <v>0.91666666666666663</v>
      </c>
      <c r="T352" s="508">
        <f t="shared" si="154"/>
        <v>1.7141666666666666</v>
      </c>
      <c r="U352" s="508">
        <f t="shared" si="155"/>
        <v>20.57</v>
      </c>
      <c r="V352" s="1362"/>
      <c r="W352" s="690">
        <v>1.87</v>
      </c>
      <c r="X352" s="690">
        <f t="shared" si="156"/>
        <v>1.95</v>
      </c>
      <c r="Y352" s="509">
        <v>11</v>
      </c>
      <c r="Z352" s="508">
        <f t="shared" si="157"/>
        <v>0.91666666666666663</v>
      </c>
      <c r="AA352" s="508">
        <f t="shared" si="142"/>
        <v>1.7874999999999999</v>
      </c>
      <c r="AB352" s="508">
        <f t="shared" si="143"/>
        <v>21.45</v>
      </c>
      <c r="AC352"/>
      <c r="AD352" s="684">
        <v>1.87</v>
      </c>
      <c r="AE352" s="509">
        <v>11</v>
      </c>
      <c r="AF352" s="686">
        <f t="shared" si="163"/>
        <v>13</v>
      </c>
      <c r="AG352" s="508">
        <f t="shared" si="158"/>
        <v>0.91666666666666663</v>
      </c>
      <c r="AH352" s="503">
        <f t="shared" si="159"/>
        <v>1.0833333333333333</v>
      </c>
      <c r="AI352" s="503">
        <f t="shared" si="160"/>
        <v>2.0258333333333334</v>
      </c>
      <c r="AJ352" s="503">
        <f t="shared" si="161"/>
        <v>24.310000000000002</v>
      </c>
      <c r="AK352"/>
      <c r="AL352" s="690">
        <f t="shared" si="164"/>
        <v>1.95</v>
      </c>
      <c r="AM352" s="688">
        <v>13</v>
      </c>
      <c r="AN352" s="684">
        <v>1.0833333333333333</v>
      </c>
      <c r="AO352" s="684">
        <f t="shared" si="144"/>
        <v>2.1124999999999998</v>
      </c>
      <c r="AP352" s="684">
        <f t="shared" si="145"/>
        <v>25.349999999999998</v>
      </c>
      <c r="AR352" s="725">
        <f t="shared" si="162"/>
        <v>2.02</v>
      </c>
      <c r="AS352" s="688">
        <v>13</v>
      </c>
      <c r="AT352" s="684">
        <v>1.0833333333333333</v>
      </c>
      <c r="AU352" s="684">
        <f t="shared" si="146"/>
        <v>2.188333333333333</v>
      </c>
      <c r="AV352" s="684">
        <f t="shared" si="147"/>
        <v>26.26</v>
      </c>
    </row>
    <row r="353" spans="1:48" ht="15.75" x14ac:dyDescent="0.25">
      <c r="A353" s="504">
        <v>352</v>
      </c>
      <c r="B353" s="505" t="s">
        <v>669</v>
      </c>
      <c r="C353" s="507" t="s">
        <v>321</v>
      </c>
      <c r="D353" s="507">
        <v>1600</v>
      </c>
      <c r="E353" s="508">
        <v>3.976</v>
      </c>
      <c r="F353" s="509">
        <v>1600</v>
      </c>
      <c r="G353" s="508">
        <f t="shared" si="165"/>
        <v>133.33333333333334</v>
      </c>
      <c r="H353" s="508">
        <f t="shared" si="166"/>
        <v>530.13333333333333</v>
      </c>
      <c r="I353" s="508">
        <f t="shared" si="167"/>
        <v>6361.6</v>
      </c>
      <c r="J353"/>
      <c r="K353" s="510">
        <f t="shared" si="148"/>
        <v>4.24</v>
      </c>
      <c r="L353" s="509">
        <v>1600</v>
      </c>
      <c r="M353" s="508">
        <f t="shared" si="149"/>
        <v>133.33333333333334</v>
      </c>
      <c r="N353" s="508">
        <f t="shared" si="150"/>
        <v>565.33333333333337</v>
      </c>
      <c r="O353" s="508">
        <f t="shared" si="151"/>
        <v>6784</v>
      </c>
      <c r="P353"/>
      <c r="Q353" s="503">
        <f t="shared" si="152"/>
        <v>4.75</v>
      </c>
      <c r="R353" s="509">
        <v>1600</v>
      </c>
      <c r="S353" s="508">
        <f t="shared" si="153"/>
        <v>133.33333333333334</v>
      </c>
      <c r="T353" s="508">
        <f t="shared" si="154"/>
        <v>633.33333333333337</v>
      </c>
      <c r="U353" s="508">
        <f t="shared" si="155"/>
        <v>7600</v>
      </c>
      <c r="V353" s="1362"/>
      <c r="W353" s="690">
        <v>4.75</v>
      </c>
      <c r="X353" s="690">
        <f t="shared" si="156"/>
        <v>4.95</v>
      </c>
      <c r="Y353" s="509">
        <v>1600</v>
      </c>
      <c r="Z353" s="508">
        <f t="shared" si="157"/>
        <v>133.33333333333334</v>
      </c>
      <c r="AA353" s="508">
        <f t="shared" si="142"/>
        <v>660.00000000000011</v>
      </c>
      <c r="AB353" s="508">
        <f t="shared" si="143"/>
        <v>7920</v>
      </c>
      <c r="AC353"/>
      <c r="AD353" s="684">
        <v>4.75</v>
      </c>
      <c r="AE353" s="509">
        <v>1600</v>
      </c>
      <c r="AF353" s="686">
        <f t="shared" si="163"/>
        <v>2000</v>
      </c>
      <c r="AG353" s="508">
        <f t="shared" si="158"/>
        <v>133.33333333333334</v>
      </c>
      <c r="AH353" s="503">
        <f t="shared" si="159"/>
        <v>166.66666666666666</v>
      </c>
      <c r="AI353" s="503">
        <f t="shared" si="160"/>
        <v>791.66666666666663</v>
      </c>
      <c r="AJ353" s="503">
        <f t="shared" si="161"/>
        <v>9500</v>
      </c>
      <c r="AK353"/>
      <c r="AL353" s="690">
        <f t="shared" si="164"/>
        <v>4.95</v>
      </c>
      <c r="AM353" s="688">
        <v>2000</v>
      </c>
      <c r="AN353" s="684">
        <v>166.66666666666666</v>
      </c>
      <c r="AO353" s="684">
        <f t="shared" si="144"/>
        <v>825</v>
      </c>
      <c r="AP353" s="684">
        <f t="shared" si="145"/>
        <v>9900</v>
      </c>
      <c r="AR353" s="725">
        <f t="shared" si="162"/>
        <v>5.13</v>
      </c>
      <c r="AS353" s="688">
        <v>2000</v>
      </c>
      <c r="AT353" s="684">
        <v>166.66666666666666</v>
      </c>
      <c r="AU353" s="684">
        <f t="shared" si="146"/>
        <v>854.99999999999989</v>
      </c>
      <c r="AV353" s="684">
        <f t="shared" si="147"/>
        <v>10260</v>
      </c>
    </row>
    <row r="354" spans="1:48" ht="15.75" x14ac:dyDescent="0.25">
      <c r="A354" s="504">
        <v>353</v>
      </c>
      <c r="B354" s="505" t="s">
        <v>670</v>
      </c>
      <c r="C354" s="507" t="s">
        <v>321</v>
      </c>
      <c r="D354" s="507">
        <v>300</v>
      </c>
      <c r="E354" s="508">
        <v>9.1440000000000001</v>
      </c>
      <c r="F354" s="509">
        <v>300</v>
      </c>
      <c r="G354" s="508">
        <f t="shared" si="165"/>
        <v>25</v>
      </c>
      <c r="H354" s="508">
        <f t="shared" si="166"/>
        <v>228.6</v>
      </c>
      <c r="I354" s="508">
        <f t="shared" si="167"/>
        <v>2743.2</v>
      </c>
      <c r="J354"/>
      <c r="K354" s="510">
        <f t="shared" si="148"/>
        <v>9.76</v>
      </c>
      <c r="L354" s="509">
        <v>300</v>
      </c>
      <c r="M354" s="508">
        <f t="shared" si="149"/>
        <v>25</v>
      </c>
      <c r="N354" s="508">
        <f t="shared" si="150"/>
        <v>244</v>
      </c>
      <c r="O354" s="508">
        <f t="shared" si="151"/>
        <v>2928</v>
      </c>
      <c r="P354"/>
      <c r="Q354" s="503">
        <f t="shared" si="152"/>
        <v>10.94</v>
      </c>
      <c r="R354" s="509">
        <v>300</v>
      </c>
      <c r="S354" s="508">
        <f t="shared" si="153"/>
        <v>25</v>
      </c>
      <c r="T354" s="508">
        <f t="shared" si="154"/>
        <v>273.5</v>
      </c>
      <c r="U354" s="508">
        <f t="shared" si="155"/>
        <v>3282</v>
      </c>
      <c r="V354" s="1362"/>
      <c r="W354" s="690">
        <v>10.94</v>
      </c>
      <c r="X354" s="690">
        <f t="shared" si="156"/>
        <v>11.4</v>
      </c>
      <c r="Y354" s="509">
        <v>300</v>
      </c>
      <c r="Z354" s="508">
        <f t="shared" si="157"/>
        <v>25</v>
      </c>
      <c r="AA354" s="508">
        <f t="shared" si="142"/>
        <v>285</v>
      </c>
      <c r="AB354" s="508">
        <f t="shared" si="143"/>
        <v>3420</v>
      </c>
      <c r="AC354"/>
      <c r="AD354" s="684">
        <v>10.94</v>
      </c>
      <c r="AE354" s="509">
        <v>300</v>
      </c>
      <c r="AF354" s="686">
        <f t="shared" si="163"/>
        <v>375</v>
      </c>
      <c r="AG354" s="508">
        <f t="shared" si="158"/>
        <v>25</v>
      </c>
      <c r="AH354" s="503">
        <f t="shared" si="159"/>
        <v>31.25</v>
      </c>
      <c r="AI354" s="503">
        <f t="shared" si="160"/>
        <v>341.875</v>
      </c>
      <c r="AJ354" s="503">
        <f t="shared" si="161"/>
        <v>4102.5</v>
      </c>
      <c r="AK354"/>
      <c r="AL354" s="690">
        <f t="shared" si="164"/>
        <v>11.4</v>
      </c>
      <c r="AM354" s="688">
        <v>375</v>
      </c>
      <c r="AN354" s="684">
        <v>31.25</v>
      </c>
      <c r="AO354" s="684">
        <f t="shared" si="144"/>
        <v>356.25</v>
      </c>
      <c r="AP354" s="684">
        <f t="shared" si="145"/>
        <v>4275</v>
      </c>
      <c r="AR354" s="725">
        <f t="shared" si="162"/>
        <v>11.82</v>
      </c>
      <c r="AS354" s="688">
        <v>375</v>
      </c>
      <c r="AT354" s="684">
        <v>31.25</v>
      </c>
      <c r="AU354" s="684">
        <f t="shared" si="146"/>
        <v>369.375</v>
      </c>
      <c r="AV354" s="684">
        <f t="shared" si="147"/>
        <v>4432.5</v>
      </c>
    </row>
    <row r="355" spans="1:48" ht="15.75" x14ac:dyDescent="0.25">
      <c r="A355" s="504">
        <v>354</v>
      </c>
      <c r="B355" s="505" t="s">
        <v>671</v>
      </c>
      <c r="C355" s="507" t="s">
        <v>321</v>
      </c>
      <c r="D355" s="507">
        <v>5</v>
      </c>
      <c r="E355" s="508">
        <v>0.25</v>
      </c>
      <c r="F355" s="509">
        <v>5</v>
      </c>
      <c r="G355" s="508">
        <f t="shared" ref="G355:G363" si="168">SUM(F355/12)</f>
        <v>0.41666666666666669</v>
      </c>
      <c r="H355" s="508">
        <f t="shared" ref="H355:H363" si="169">SUM(E355*G355)</f>
        <v>0.10416666666666667</v>
      </c>
      <c r="I355" s="508">
        <f t="shared" ref="I355:I363" si="170">SUM(E355*F355)</f>
        <v>1.25</v>
      </c>
      <c r="J355"/>
      <c r="K355" s="510">
        <f t="shared" si="148"/>
        <v>0.27</v>
      </c>
      <c r="L355" s="509">
        <v>5</v>
      </c>
      <c r="M355" s="508">
        <f t="shared" si="149"/>
        <v>0.41666666666666669</v>
      </c>
      <c r="N355" s="508">
        <f t="shared" si="150"/>
        <v>0.11250000000000002</v>
      </c>
      <c r="O355" s="508">
        <f t="shared" si="151"/>
        <v>1.35</v>
      </c>
      <c r="P355"/>
      <c r="Q355" s="503">
        <f t="shared" si="152"/>
        <v>0.3</v>
      </c>
      <c r="R355" s="509">
        <v>5</v>
      </c>
      <c r="S355" s="508">
        <f t="shared" si="153"/>
        <v>0.41666666666666669</v>
      </c>
      <c r="T355" s="508">
        <f t="shared" si="154"/>
        <v>0.125</v>
      </c>
      <c r="U355" s="508">
        <f t="shared" si="155"/>
        <v>1.5</v>
      </c>
      <c r="V355" s="1362"/>
      <c r="W355" s="690">
        <v>0.3</v>
      </c>
      <c r="X355" s="690">
        <f t="shared" si="156"/>
        <v>0.31</v>
      </c>
      <c r="Y355" s="509">
        <v>5</v>
      </c>
      <c r="Z355" s="508">
        <f t="shared" si="157"/>
        <v>0.41666666666666669</v>
      </c>
      <c r="AA355" s="508">
        <f t="shared" si="142"/>
        <v>0.12916666666666668</v>
      </c>
      <c r="AB355" s="508">
        <f t="shared" si="143"/>
        <v>1.55</v>
      </c>
      <c r="AC355"/>
      <c r="AD355" s="684">
        <v>0.3</v>
      </c>
      <c r="AE355" s="509">
        <v>5</v>
      </c>
      <c r="AF355" s="686">
        <f t="shared" si="163"/>
        <v>6</v>
      </c>
      <c r="AG355" s="508">
        <f t="shared" si="158"/>
        <v>0.41666666666666669</v>
      </c>
      <c r="AH355" s="503">
        <f t="shared" si="159"/>
        <v>0.5</v>
      </c>
      <c r="AI355" s="503">
        <f t="shared" si="160"/>
        <v>0.15</v>
      </c>
      <c r="AJ355" s="503">
        <f t="shared" si="161"/>
        <v>1.7999999999999998</v>
      </c>
      <c r="AK355"/>
      <c r="AL355" s="690">
        <f t="shared" si="164"/>
        <v>0.31</v>
      </c>
      <c r="AM355" s="688">
        <v>6</v>
      </c>
      <c r="AN355" s="684">
        <v>0.5</v>
      </c>
      <c r="AO355" s="684">
        <f t="shared" si="144"/>
        <v>0.155</v>
      </c>
      <c r="AP355" s="684">
        <f t="shared" si="145"/>
        <v>1.8599999999999999</v>
      </c>
      <c r="AR355" s="725">
        <f t="shared" si="162"/>
        <v>0.32</v>
      </c>
      <c r="AS355" s="688">
        <v>6</v>
      </c>
      <c r="AT355" s="684">
        <v>0.5</v>
      </c>
      <c r="AU355" s="684">
        <f t="shared" si="146"/>
        <v>0.16</v>
      </c>
      <c r="AV355" s="684">
        <f t="shared" si="147"/>
        <v>1.92</v>
      </c>
    </row>
    <row r="356" spans="1:48" ht="15.75" x14ac:dyDescent="0.25">
      <c r="A356" s="504">
        <v>355</v>
      </c>
      <c r="B356" s="505" t="s">
        <v>672</v>
      </c>
      <c r="C356" s="507" t="s">
        <v>321</v>
      </c>
      <c r="D356" s="507">
        <v>6</v>
      </c>
      <c r="E356" s="508">
        <v>2.25</v>
      </c>
      <c r="F356" s="509">
        <v>6</v>
      </c>
      <c r="G356" s="508">
        <f t="shared" si="168"/>
        <v>0.5</v>
      </c>
      <c r="H356" s="508">
        <f t="shared" si="169"/>
        <v>1.125</v>
      </c>
      <c r="I356" s="508">
        <f t="shared" si="170"/>
        <v>13.5</v>
      </c>
      <c r="J356"/>
      <c r="K356" s="510">
        <f t="shared" si="148"/>
        <v>2.4</v>
      </c>
      <c r="L356" s="509">
        <v>6</v>
      </c>
      <c r="M356" s="508">
        <f t="shared" si="149"/>
        <v>0.5</v>
      </c>
      <c r="N356" s="508">
        <f t="shared" si="150"/>
        <v>1.2</v>
      </c>
      <c r="O356" s="508">
        <f t="shared" si="151"/>
        <v>14.399999999999999</v>
      </c>
      <c r="P356"/>
      <c r="Q356" s="503">
        <f t="shared" si="152"/>
        <v>2.69</v>
      </c>
      <c r="R356" s="509">
        <v>6</v>
      </c>
      <c r="S356" s="508">
        <f t="shared" si="153"/>
        <v>0.5</v>
      </c>
      <c r="T356" s="508">
        <f t="shared" si="154"/>
        <v>1.345</v>
      </c>
      <c r="U356" s="508">
        <f t="shared" si="155"/>
        <v>16.14</v>
      </c>
      <c r="V356" s="1362"/>
      <c r="W356" s="690">
        <v>2.69</v>
      </c>
      <c r="X356" s="690">
        <f t="shared" si="156"/>
        <v>2.8</v>
      </c>
      <c r="Y356" s="509">
        <v>6</v>
      </c>
      <c r="Z356" s="508">
        <f t="shared" si="157"/>
        <v>0.5</v>
      </c>
      <c r="AA356" s="508">
        <f t="shared" si="142"/>
        <v>1.4</v>
      </c>
      <c r="AB356" s="508">
        <f t="shared" si="143"/>
        <v>16.799999999999997</v>
      </c>
      <c r="AC356"/>
      <c r="AD356" s="684">
        <v>2.69</v>
      </c>
      <c r="AE356" s="509">
        <v>6</v>
      </c>
      <c r="AF356" s="686">
        <f t="shared" si="163"/>
        <v>7</v>
      </c>
      <c r="AG356" s="508">
        <f t="shared" si="158"/>
        <v>0.5</v>
      </c>
      <c r="AH356" s="503">
        <f t="shared" si="159"/>
        <v>0.58333333333333337</v>
      </c>
      <c r="AI356" s="503">
        <f t="shared" si="160"/>
        <v>1.5691666666666668</v>
      </c>
      <c r="AJ356" s="503">
        <f t="shared" si="161"/>
        <v>18.829999999999998</v>
      </c>
      <c r="AK356"/>
      <c r="AL356" s="690">
        <f t="shared" si="164"/>
        <v>2.8</v>
      </c>
      <c r="AM356" s="688">
        <v>7</v>
      </c>
      <c r="AN356" s="684">
        <v>0.58333333333333337</v>
      </c>
      <c r="AO356" s="684">
        <f t="shared" si="144"/>
        <v>1.6333333333333333</v>
      </c>
      <c r="AP356" s="684">
        <f t="shared" si="145"/>
        <v>19.599999999999998</v>
      </c>
      <c r="AR356" s="725">
        <f t="shared" si="162"/>
        <v>2.9</v>
      </c>
      <c r="AS356" s="688">
        <v>7</v>
      </c>
      <c r="AT356" s="684">
        <v>0.58333333333333337</v>
      </c>
      <c r="AU356" s="684">
        <f t="shared" si="146"/>
        <v>1.6916666666666667</v>
      </c>
      <c r="AV356" s="684">
        <f t="shared" si="147"/>
        <v>20.3</v>
      </c>
    </row>
    <row r="357" spans="1:48" ht="15.75" x14ac:dyDescent="0.25">
      <c r="A357" s="504">
        <v>356</v>
      </c>
      <c r="B357" s="505" t="s">
        <v>673</v>
      </c>
      <c r="C357" s="507" t="s">
        <v>321</v>
      </c>
      <c r="D357" s="507">
        <v>20</v>
      </c>
      <c r="E357" s="508">
        <v>16.13</v>
      </c>
      <c r="F357" s="509">
        <v>20</v>
      </c>
      <c r="G357" s="508">
        <f t="shared" si="168"/>
        <v>1.6666666666666667</v>
      </c>
      <c r="H357" s="508">
        <f t="shared" si="169"/>
        <v>26.883333333333333</v>
      </c>
      <c r="I357" s="508">
        <f t="shared" si="170"/>
        <v>322.59999999999997</v>
      </c>
      <c r="J357"/>
      <c r="K357" s="510">
        <f t="shared" si="148"/>
        <v>17.22</v>
      </c>
      <c r="L357" s="509">
        <v>20</v>
      </c>
      <c r="M357" s="508">
        <f t="shared" si="149"/>
        <v>1.6666666666666667</v>
      </c>
      <c r="N357" s="508">
        <f t="shared" si="150"/>
        <v>28.7</v>
      </c>
      <c r="O357" s="508">
        <f t="shared" si="151"/>
        <v>344.4</v>
      </c>
      <c r="P357"/>
      <c r="Q357" s="503">
        <f t="shared" si="152"/>
        <v>19.309999999999999</v>
      </c>
      <c r="R357" s="509">
        <v>20</v>
      </c>
      <c r="S357" s="508">
        <f t="shared" si="153"/>
        <v>1.6666666666666667</v>
      </c>
      <c r="T357" s="508">
        <f t="shared" si="154"/>
        <v>32.18333333333333</v>
      </c>
      <c r="U357" s="508">
        <f t="shared" si="155"/>
        <v>386.2</v>
      </c>
      <c r="V357" s="1362"/>
      <c r="W357" s="690">
        <v>19.309999999999999</v>
      </c>
      <c r="X357" s="690">
        <f t="shared" si="156"/>
        <v>20.12</v>
      </c>
      <c r="Y357" s="509">
        <v>20</v>
      </c>
      <c r="Z357" s="508">
        <f t="shared" si="157"/>
        <v>1.6666666666666667</v>
      </c>
      <c r="AA357" s="508">
        <f t="shared" si="142"/>
        <v>33.533333333333339</v>
      </c>
      <c r="AB357" s="508">
        <f t="shared" si="143"/>
        <v>402.40000000000003</v>
      </c>
      <c r="AC357"/>
      <c r="AD357" s="684">
        <v>19.309999999999999</v>
      </c>
      <c r="AE357" s="509">
        <v>20</v>
      </c>
      <c r="AF357" s="686">
        <f t="shared" si="163"/>
        <v>25</v>
      </c>
      <c r="AG357" s="508">
        <f t="shared" si="158"/>
        <v>1.6666666666666667</v>
      </c>
      <c r="AH357" s="503">
        <f t="shared" si="159"/>
        <v>2.0833333333333335</v>
      </c>
      <c r="AI357" s="503">
        <f t="shared" si="160"/>
        <v>40.229166666666664</v>
      </c>
      <c r="AJ357" s="503">
        <f t="shared" si="161"/>
        <v>482.74999999999994</v>
      </c>
      <c r="AK357"/>
      <c r="AL357" s="690">
        <f t="shared" si="164"/>
        <v>20.12</v>
      </c>
      <c r="AM357" s="688">
        <v>25</v>
      </c>
      <c r="AN357" s="684">
        <v>2.0833333333333335</v>
      </c>
      <c r="AO357" s="684">
        <f t="shared" si="144"/>
        <v>41.916666666666671</v>
      </c>
      <c r="AP357" s="684">
        <f t="shared" si="145"/>
        <v>503</v>
      </c>
      <c r="AR357" s="725">
        <f t="shared" si="162"/>
        <v>20.86</v>
      </c>
      <c r="AS357" s="688">
        <v>25</v>
      </c>
      <c r="AT357" s="684">
        <v>2.0833333333333335</v>
      </c>
      <c r="AU357" s="684">
        <f t="shared" si="146"/>
        <v>43.458333333333336</v>
      </c>
      <c r="AV357" s="684">
        <f t="shared" si="147"/>
        <v>521.5</v>
      </c>
    </row>
    <row r="358" spans="1:48" ht="15.75" x14ac:dyDescent="0.25">
      <c r="A358" s="504">
        <v>357</v>
      </c>
      <c r="B358" s="505" t="s">
        <v>674</v>
      </c>
      <c r="C358" s="507" t="s">
        <v>321</v>
      </c>
      <c r="D358" s="507">
        <v>6.2</v>
      </c>
      <c r="E358" s="508">
        <v>5.4640000000000004</v>
      </c>
      <c r="F358" s="509">
        <v>6.2</v>
      </c>
      <c r="G358" s="508">
        <f t="shared" si="168"/>
        <v>0.51666666666666672</v>
      </c>
      <c r="H358" s="508">
        <f t="shared" si="169"/>
        <v>2.8230666666666671</v>
      </c>
      <c r="I358" s="508">
        <f t="shared" si="170"/>
        <v>33.876800000000003</v>
      </c>
      <c r="J358"/>
      <c r="K358" s="510">
        <f t="shared" si="148"/>
        <v>5.83</v>
      </c>
      <c r="L358" s="509">
        <v>6.2</v>
      </c>
      <c r="M358" s="508">
        <f t="shared" si="149"/>
        <v>0.51666666666666672</v>
      </c>
      <c r="N358" s="508">
        <f t="shared" si="150"/>
        <v>3.0121666666666669</v>
      </c>
      <c r="O358" s="508">
        <f t="shared" si="151"/>
        <v>36.146000000000001</v>
      </c>
      <c r="P358"/>
      <c r="Q358" s="503">
        <f t="shared" si="152"/>
        <v>6.54</v>
      </c>
      <c r="R358" s="509">
        <v>6.2</v>
      </c>
      <c r="S358" s="508">
        <f t="shared" si="153"/>
        <v>0.51666666666666672</v>
      </c>
      <c r="T358" s="508">
        <f t="shared" si="154"/>
        <v>3.3790000000000004</v>
      </c>
      <c r="U358" s="508">
        <f t="shared" si="155"/>
        <v>40.548000000000002</v>
      </c>
      <c r="V358" s="1362"/>
      <c r="W358" s="690">
        <v>6.54</v>
      </c>
      <c r="X358" s="690">
        <f t="shared" si="156"/>
        <v>6.81</v>
      </c>
      <c r="Y358" s="509">
        <v>6.2</v>
      </c>
      <c r="Z358" s="508">
        <f t="shared" si="157"/>
        <v>0.51666666666666672</v>
      </c>
      <c r="AA358" s="508">
        <f t="shared" si="142"/>
        <v>3.5185</v>
      </c>
      <c r="AB358" s="508">
        <f t="shared" si="143"/>
        <v>42.222000000000001</v>
      </c>
      <c r="AC358"/>
      <c r="AD358" s="684">
        <v>6.54</v>
      </c>
      <c r="AE358" s="509">
        <v>6.2</v>
      </c>
      <c r="AF358" s="686">
        <f>ROUNDDOWN((AE358*1.25),2)</f>
        <v>7.75</v>
      </c>
      <c r="AG358" s="508">
        <f t="shared" si="158"/>
        <v>0.51666666666666672</v>
      </c>
      <c r="AH358" s="503">
        <f t="shared" si="159"/>
        <v>0.64583333333333337</v>
      </c>
      <c r="AI358" s="503">
        <f t="shared" si="160"/>
        <v>4.2237499999999999</v>
      </c>
      <c r="AJ358" s="503">
        <f t="shared" si="161"/>
        <v>50.685000000000002</v>
      </c>
      <c r="AK358"/>
      <c r="AL358" s="690">
        <f t="shared" si="164"/>
        <v>6.81</v>
      </c>
      <c r="AM358" s="688">
        <v>7.75</v>
      </c>
      <c r="AN358" s="684">
        <v>0.64583333333333337</v>
      </c>
      <c r="AO358" s="684">
        <f t="shared" si="144"/>
        <v>4.3981250000000003</v>
      </c>
      <c r="AP358" s="684">
        <f t="shared" si="145"/>
        <v>52.777499999999996</v>
      </c>
      <c r="AR358" s="725">
        <f t="shared" si="162"/>
        <v>7.06</v>
      </c>
      <c r="AS358" s="688">
        <v>7.75</v>
      </c>
      <c r="AT358" s="684">
        <v>0.64583333333333337</v>
      </c>
      <c r="AU358" s="684">
        <f t="shared" si="146"/>
        <v>4.5595833333333333</v>
      </c>
      <c r="AV358" s="684">
        <f t="shared" si="147"/>
        <v>54.714999999999996</v>
      </c>
    </row>
    <row r="359" spans="1:48" ht="15.75" x14ac:dyDescent="0.25">
      <c r="A359" s="504">
        <v>358</v>
      </c>
      <c r="B359" s="505" t="s">
        <v>675</v>
      </c>
      <c r="C359" s="507" t="s">
        <v>321</v>
      </c>
      <c r="D359" s="507">
        <v>11</v>
      </c>
      <c r="E359" s="508">
        <v>2.2320000000000002</v>
      </c>
      <c r="F359" s="509">
        <v>11</v>
      </c>
      <c r="G359" s="508">
        <f t="shared" si="168"/>
        <v>0.91666666666666663</v>
      </c>
      <c r="H359" s="508">
        <f t="shared" si="169"/>
        <v>2.0460000000000003</v>
      </c>
      <c r="I359" s="508">
        <f t="shared" si="170"/>
        <v>24.552000000000003</v>
      </c>
      <c r="J359"/>
      <c r="K359" s="510">
        <f t="shared" si="148"/>
        <v>2.38</v>
      </c>
      <c r="L359" s="509">
        <v>11</v>
      </c>
      <c r="M359" s="508">
        <f t="shared" si="149"/>
        <v>0.91666666666666663</v>
      </c>
      <c r="N359" s="508">
        <f t="shared" si="150"/>
        <v>2.1816666666666666</v>
      </c>
      <c r="O359" s="508">
        <f t="shared" si="151"/>
        <v>26.18</v>
      </c>
      <c r="P359"/>
      <c r="Q359" s="503">
        <f t="shared" si="152"/>
        <v>2.67</v>
      </c>
      <c r="R359" s="509">
        <v>11</v>
      </c>
      <c r="S359" s="508">
        <f t="shared" si="153"/>
        <v>0.91666666666666663</v>
      </c>
      <c r="T359" s="508">
        <f t="shared" si="154"/>
        <v>2.4474999999999998</v>
      </c>
      <c r="U359" s="508">
        <f t="shared" si="155"/>
        <v>29.369999999999997</v>
      </c>
      <c r="V359" s="1362"/>
      <c r="W359" s="690">
        <v>2.67</v>
      </c>
      <c r="X359" s="690">
        <f t="shared" si="156"/>
        <v>2.78</v>
      </c>
      <c r="Y359" s="509">
        <v>11</v>
      </c>
      <c r="Z359" s="508">
        <f t="shared" si="157"/>
        <v>0.91666666666666663</v>
      </c>
      <c r="AA359" s="508">
        <f t="shared" si="142"/>
        <v>2.5483333333333329</v>
      </c>
      <c r="AB359" s="508">
        <f t="shared" si="143"/>
        <v>30.58</v>
      </c>
      <c r="AC359"/>
      <c r="AD359" s="684">
        <v>2.67</v>
      </c>
      <c r="AE359" s="509">
        <v>11</v>
      </c>
      <c r="AF359" s="686">
        <f t="shared" si="163"/>
        <v>13</v>
      </c>
      <c r="AG359" s="508">
        <f t="shared" si="158"/>
        <v>0.91666666666666663</v>
      </c>
      <c r="AH359" s="503">
        <f t="shared" si="159"/>
        <v>1.0833333333333333</v>
      </c>
      <c r="AI359" s="503">
        <f t="shared" si="160"/>
        <v>2.8924999999999996</v>
      </c>
      <c r="AJ359" s="503">
        <f t="shared" si="161"/>
        <v>34.71</v>
      </c>
      <c r="AK359"/>
      <c r="AL359" s="690">
        <f t="shared" si="164"/>
        <v>2.78</v>
      </c>
      <c r="AM359" s="688">
        <v>13</v>
      </c>
      <c r="AN359" s="684">
        <v>1.0833333333333333</v>
      </c>
      <c r="AO359" s="684">
        <f t="shared" si="144"/>
        <v>3.0116666666666663</v>
      </c>
      <c r="AP359" s="684">
        <f t="shared" si="145"/>
        <v>36.14</v>
      </c>
      <c r="AR359" s="725">
        <f t="shared" si="162"/>
        <v>2.88</v>
      </c>
      <c r="AS359" s="688">
        <v>13</v>
      </c>
      <c r="AT359" s="684">
        <v>1.0833333333333333</v>
      </c>
      <c r="AU359" s="684">
        <f t="shared" si="146"/>
        <v>3.1199999999999997</v>
      </c>
      <c r="AV359" s="684">
        <f t="shared" si="147"/>
        <v>37.44</v>
      </c>
    </row>
    <row r="360" spans="1:48" ht="15.75" x14ac:dyDescent="0.25">
      <c r="A360" s="504">
        <v>359</v>
      </c>
      <c r="B360" s="505" t="s">
        <v>676</v>
      </c>
      <c r="C360" s="507" t="s">
        <v>321</v>
      </c>
      <c r="D360" s="507">
        <v>60</v>
      </c>
      <c r="E360" s="508">
        <v>5.3049999999999997</v>
      </c>
      <c r="F360" s="509">
        <v>60</v>
      </c>
      <c r="G360" s="508">
        <f t="shared" si="168"/>
        <v>5</v>
      </c>
      <c r="H360" s="508">
        <f t="shared" si="169"/>
        <v>26.524999999999999</v>
      </c>
      <c r="I360" s="508">
        <f t="shared" si="170"/>
        <v>318.29999999999995</v>
      </c>
      <c r="J360"/>
      <c r="K360" s="510">
        <f t="shared" si="148"/>
        <v>5.66</v>
      </c>
      <c r="L360" s="509">
        <v>60</v>
      </c>
      <c r="M360" s="508">
        <f t="shared" si="149"/>
        <v>5</v>
      </c>
      <c r="N360" s="508">
        <f t="shared" si="150"/>
        <v>28.3</v>
      </c>
      <c r="O360" s="508">
        <f t="shared" si="151"/>
        <v>339.6</v>
      </c>
      <c r="P360"/>
      <c r="Q360" s="503">
        <f t="shared" si="152"/>
        <v>6.35</v>
      </c>
      <c r="R360" s="509">
        <v>60</v>
      </c>
      <c r="S360" s="508">
        <f t="shared" si="153"/>
        <v>5</v>
      </c>
      <c r="T360" s="508">
        <f t="shared" si="154"/>
        <v>31.75</v>
      </c>
      <c r="U360" s="508">
        <f t="shared" si="155"/>
        <v>381</v>
      </c>
      <c r="V360" s="1362"/>
      <c r="W360" s="690">
        <v>6.35</v>
      </c>
      <c r="X360" s="690">
        <f t="shared" si="156"/>
        <v>6.62</v>
      </c>
      <c r="Y360" s="509">
        <v>60</v>
      </c>
      <c r="Z360" s="508">
        <f t="shared" si="157"/>
        <v>5</v>
      </c>
      <c r="AA360" s="508">
        <f t="shared" si="142"/>
        <v>33.1</v>
      </c>
      <c r="AB360" s="508">
        <f t="shared" si="143"/>
        <v>397.2</v>
      </c>
      <c r="AC360"/>
      <c r="AD360" s="684">
        <v>6.35</v>
      </c>
      <c r="AE360" s="509">
        <v>60</v>
      </c>
      <c r="AF360" s="686">
        <f t="shared" si="163"/>
        <v>75</v>
      </c>
      <c r="AG360" s="508">
        <f t="shared" si="158"/>
        <v>5</v>
      </c>
      <c r="AH360" s="503">
        <f t="shared" si="159"/>
        <v>6.25</v>
      </c>
      <c r="AI360" s="503">
        <f t="shared" si="160"/>
        <v>39.6875</v>
      </c>
      <c r="AJ360" s="503">
        <f t="shared" si="161"/>
        <v>476.25</v>
      </c>
      <c r="AK360"/>
      <c r="AL360" s="690">
        <f t="shared" si="164"/>
        <v>6.62</v>
      </c>
      <c r="AM360" s="688">
        <v>75</v>
      </c>
      <c r="AN360" s="684">
        <v>6.25</v>
      </c>
      <c r="AO360" s="684">
        <f t="shared" si="144"/>
        <v>41.375</v>
      </c>
      <c r="AP360" s="684">
        <f t="shared" si="145"/>
        <v>496.5</v>
      </c>
      <c r="AR360" s="725">
        <f t="shared" si="162"/>
        <v>6.86</v>
      </c>
      <c r="AS360" s="688">
        <v>75</v>
      </c>
      <c r="AT360" s="684">
        <v>6.25</v>
      </c>
      <c r="AU360" s="684">
        <f t="shared" si="146"/>
        <v>42.875</v>
      </c>
      <c r="AV360" s="684">
        <f t="shared" si="147"/>
        <v>514.5</v>
      </c>
    </row>
    <row r="361" spans="1:48" ht="15.75" x14ac:dyDescent="0.25">
      <c r="A361" s="504">
        <v>360</v>
      </c>
      <c r="B361" s="505" t="s">
        <v>677</v>
      </c>
      <c r="C361" s="507" t="s">
        <v>321</v>
      </c>
      <c r="D361" s="507">
        <v>60</v>
      </c>
      <c r="E361" s="508">
        <v>2.1440000000000001</v>
      </c>
      <c r="F361" s="509">
        <v>60</v>
      </c>
      <c r="G361" s="508">
        <f t="shared" si="168"/>
        <v>5</v>
      </c>
      <c r="H361" s="508">
        <f t="shared" si="169"/>
        <v>10.72</v>
      </c>
      <c r="I361" s="508">
        <f t="shared" si="170"/>
        <v>128.64000000000001</v>
      </c>
      <c r="J361"/>
      <c r="K361" s="510">
        <f t="shared" si="148"/>
        <v>2.29</v>
      </c>
      <c r="L361" s="509">
        <v>60</v>
      </c>
      <c r="M361" s="508">
        <f t="shared" si="149"/>
        <v>5</v>
      </c>
      <c r="N361" s="508">
        <f t="shared" si="150"/>
        <v>11.45</v>
      </c>
      <c r="O361" s="508">
        <f t="shared" si="151"/>
        <v>137.4</v>
      </c>
      <c r="P361"/>
      <c r="Q361" s="503">
        <f t="shared" si="152"/>
        <v>2.57</v>
      </c>
      <c r="R361" s="509">
        <v>60</v>
      </c>
      <c r="S361" s="508">
        <f t="shared" si="153"/>
        <v>5</v>
      </c>
      <c r="T361" s="508">
        <f t="shared" si="154"/>
        <v>12.85</v>
      </c>
      <c r="U361" s="508">
        <f t="shared" si="155"/>
        <v>154.19999999999999</v>
      </c>
      <c r="V361" s="1362"/>
      <c r="W361" s="690">
        <v>2.57</v>
      </c>
      <c r="X361" s="690">
        <f t="shared" si="156"/>
        <v>2.68</v>
      </c>
      <c r="Y361" s="509">
        <v>60</v>
      </c>
      <c r="Z361" s="508">
        <f t="shared" si="157"/>
        <v>5</v>
      </c>
      <c r="AA361" s="508">
        <f t="shared" si="142"/>
        <v>13.4</v>
      </c>
      <c r="AB361" s="508">
        <f t="shared" si="143"/>
        <v>160.80000000000001</v>
      </c>
      <c r="AC361"/>
      <c r="AD361" s="684">
        <v>2.57</v>
      </c>
      <c r="AE361" s="509">
        <v>60</v>
      </c>
      <c r="AF361" s="686">
        <f t="shared" si="163"/>
        <v>75</v>
      </c>
      <c r="AG361" s="508">
        <f t="shared" si="158"/>
        <v>5</v>
      </c>
      <c r="AH361" s="503">
        <f t="shared" si="159"/>
        <v>6.25</v>
      </c>
      <c r="AI361" s="503">
        <f t="shared" si="160"/>
        <v>16.0625</v>
      </c>
      <c r="AJ361" s="503">
        <f t="shared" si="161"/>
        <v>192.75</v>
      </c>
      <c r="AK361"/>
      <c r="AL361" s="690">
        <f t="shared" si="164"/>
        <v>2.68</v>
      </c>
      <c r="AM361" s="688">
        <v>75</v>
      </c>
      <c r="AN361" s="684">
        <v>6.25</v>
      </c>
      <c r="AO361" s="684">
        <f t="shared" si="144"/>
        <v>16.75</v>
      </c>
      <c r="AP361" s="684">
        <f t="shared" si="145"/>
        <v>201</v>
      </c>
      <c r="AR361" s="725">
        <f t="shared" si="162"/>
        <v>2.78</v>
      </c>
      <c r="AS361" s="688">
        <v>75</v>
      </c>
      <c r="AT361" s="684">
        <v>6.25</v>
      </c>
      <c r="AU361" s="684">
        <f t="shared" si="146"/>
        <v>17.375</v>
      </c>
      <c r="AV361" s="684">
        <f t="shared" si="147"/>
        <v>208.49999999999997</v>
      </c>
    </row>
    <row r="362" spans="1:48" ht="15.75" x14ac:dyDescent="0.25">
      <c r="A362" s="504">
        <v>361</v>
      </c>
      <c r="B362" s="505" t="s">
        <v>678</v>
      </c>
      <c r="C362" s="507" t="s">
        <v>321</v>
      </c>
      <c r="D362" s="507">
        <v>240</v>
      </c>
      <c r="E362" s="508">
        <v>1.56</v>
      </c>
      <c r="F362" s="509">
        <v>240</v>
      </c>
      <c r="G362" s="508">
        <f t="shared" si="168"/>
        <v>20</v>
      </c>
      <c r="H362" s="508">
        <f t="shared" si="169"/>
        <v>31.200000000000003</v>
      </c>
      <c r="I362" s="508">
        <f t="shared" si="170"/>
        <v>374.40000000000003</v>
      </c>
      <c r="J362"/>
      <c r="K362" s="510">
        <f t="shared" si="148"/>
        <v>1.67</v>
      </c>
      <c r="L362" s="509">
        <v>240</v>
      </c>
      <c r="M362" s="508">
        <f t="shared" si="149"/>
        <v>20</v>
      </c>
      <c r="N362" s="508">
        <f t="shared" si="150"/>
        <v>33.4</v>
      </c>
      <c r="O362" s="508">
        <f t="shared" si="151"/>
        <v>400.79999999999995</v>
      </c>
      <c r="P362"/>
      <c r="Q362" s="503">
        <f t="shared" si="152"/>
        <v>1.87</v>
      </c>
      <c r="R362" s="509">
        <v>240</v>
      </c>
      <c r="S362" s="508">
        <f t="shared" si="153"/>
        <v>20</v>
      </c>
      <c r="T362" s="508">
        <f t="shared" si="154"/>
        <v>37.400000000000006</v>
      </c>
      <c r="U362" s="508">
        <f t="shared" si="155"/>
        <v>448.8</v>
      </c>
      <c r="V362" s="1362"/>
      <c r="W362" s="690">
        <v>1.87</v>
      </c>
      <c r="X362" s="690">
        <f t="shared" si="156"/>
        <v>1.95</v>
      </c>
      <c r="Y362" s="509">
        <v>240</v>
      </c>
      <c r="Z362" s="508">
        <f t="shared" si="157"/>
        <v>20</v>
      </c>
      <c r="AA362" s="508">
        <f t="shared" si="142"/>
        <v>39</v>
      </c>
      <c r="AB362" s="508">
        <f t="shared" si="143"/>
        <v>468</v>
      </c>
      <c r="AC362"/>
      <c r="AD362" s="684">
        <v>1.87</v>
      </c>
      <c r="AE362" s="509">
        <v>240</v>
      </c>
      <c r="AF362" s="686">
        <f t="shared" si="163"/>
        <v>300</v>
      </c>
      <c r="AG362" s="508">
        <f t="shared" si="158"/>
        <v>20</v>
      </c>
      <c r="AH362" s="503">
        <f t="shared" si="159"/>
        <v>25</v>
      </c>
      <c r="AI362" s="503">
        <f t="shared" si="160"/>
        <v>46.75</v>
      </c>
      <c r="AJ362" s="503">
        <f t="shared" si="161"/>
        <v>561</v>
      </c>
      <c r="AK362"/>
      <c r="AL362" s="690">
        <f t="shared" si="164"/>
        <v>1.95</v>
      </c>
      <c r="AM362" s="688">
        <v>300</v>
      </c>
      <c r="AN362" s="684">
        <v>25</v>
      </c>
      <c r="AO362" s="684">
        <f t="shared" si="144"/>
        <v>48.75</v>
      </c>
      <c r="AP362" s="684">
        <f t="shared" si="145"/>
        <v>585</v>
      </c>
      <c r="AR362" s="725">
        <f t="shared" si="162"/>
        <v>2.02</v>
      </c>
      <c r="AS362" s="688">
        <v>300</v>
      </c>
      <c r="AT362" s="684">
        <v>25</v>
      </c>
      <c r="AU362" s="684">
        <f t="shared" si="146"/>
        <v>50.5</v>
      </c>
      <c r="AV362" s="684">
        <f t="shared" si="147"/>
        <v>606</v>
      </c>
    </row>
    <row r="363" spans="1:48" ht="16.5" thickBot="1" x14ac:dyDescent="0.3">
      <c r="A363" s="505">
        <v>362</v>
      </c>
      <c r="B363" s="505" t="s">
        <v>679</v>
      </c>
      <c r="C363" s="507" t="s">
        <v>321</v>
      </c>
      <c r="D363" s="507">
        <v>20</v>
      </c>
      <c r="E363" s="508">
        <v>5.5</v>
      </c>
      <c r="F363" s="509">
        <v>20</v>
      </c>
      <c r="G363" s="508">
        <f t="shared" si="168"/>
        <v>1.6666666666666667</v>
      </c>
      <c r="H363" s="508">
        <f t="shared" si="169"/>
        <v>9.1666666666666679</v>
      </c>
      <c r="I363" s="508">
        <f t="shared" si="170"/>
        <v>110</v>
      </c>
      <c r="J363"/>
      <c r="K363" s="510">
        <f t="shared" si="148"/>
        <v>5.87</v>
      </c>
      <c r="L363" s="509">
        <v>20</v>
      </c>
      <c r="M363" s="508">
        <f t="shared" si="149"/>
        <v>1.6666666666666667</v>
      </c>
      <c r="N363" s="508">
        <f t="shared" si="150"/>
        <v>9.7833333333333332</v>
      </c>
      <c r="O363" s="508">
        <f t="shared" si="151"/>
        <v>117.4</v>
      </c>
      <c r="P363"/>
      <c r="Q363" s="503">
        <f t="shared" si="152"/>
        <v>6.58</v>
      </c>
      <c r="R363" s="509">
        <v>20</v>
      </c>
      <c r="S363" s="508">
        <f t="shared" si="153"/>
        <v>1.6666666666666667</v>
      </c>
      <c r="T363" s="508">
        <f t="shared" si="154"/>
        <v>10.966666666666667</v>
      </c>
      <c r="U363" s="508">
        <f t="shared" si="155"/>
        <v>131.6</v>
      </c>
      <c r="V363" s="1362"/>
      <c r="W363" s="690">
        <v>6.58</v>
      </c>
      <c r="X363" s="690">
        <f t="shared" si="156"/>
        <v>6.86</v>
      </c>
      <c r="Y363" s="509">
        <v>20</v>
      </c>
      <c r="Z363" s="508">
        <f t="shared" si="157"/>
        <v>1.6666666666666667</v>
      </c>
      <c r="AA363" s="508">
        <f t="shared" si="142"/>
        <v>11.433333333333334</v>
      </c>
      <c r="AB363" s="508">
        <f t="shared" si="143"/>
        <v>137.20000000000002</v>
      </c>
      <c r="AC363"/>
      <c r="AD363" s="684">
        <v>6.58</v>
      </c>
      <c r="AE363" s="509">
        <v>20</v>
      </c>
      <c r="AF363" s="686">
        <f t="shared" si="163"/>
        <v>25</v>
      </c>
      <c r="AG363" s="508">
        <f t="shared" si="158"/>
        <v>1.6666666666666667</v>
      </c>
      <c r="AH363" s="503">
        <f t="shared" si="159"/>
        <v>2.0833333333333335</v>
      </c>
      <c r="AI363" s="503">
        <f t="shared" si="160"/>
        <v>13.708333333333334</v>
      </c>
      <c r="AJ363" s="503">
        <f t="shared" si="161"/>
        <v>164.5</v>
      </c>
      <c r="AK363"/>
      <c r="AL363" s="690">
        <f t="shared" si="164"/>
        <v>6.86</v>
      </c>
      <c r="AM363" s="688">
        <v>25</v>
      </c>
      <c r="AN363" s="684">
        <v>2.0833333333333335</v>
      </c>
      <c r="AO363" s="684">
        <f t="shared" si="144"/>
        <v>14.291666666666668</v>
      </c>
      <c r="AP363" s="684">
        <f t="shared" si="145"/>
        <v>171.5</v>
      </c>
      <c r="AR363" s="725">
        <f t="shared" si="162"/>
        <v>7.11</v>
      </c>
      <c r="AS363" s="688">
        <v>25</v>
      </c>
      <c r="AT363" s="684">
        <v>2.0833333333333335</v>
      </c>
      <c r="AU363" s="684">
        <f t="shared" si="146"/>
        <v>14.812500000000002</v>
      </c>
      <c r="AV363" s="684">
        <f t="shared" si="147"/>
        <v>177.75</v>
      </c>
    </row>
    <row r="364" spans="1:48" ht="23.25" customHeight="1" x14ac:dyDescent="0.25">
      <c r="A364" s="502"/>
      <c r="B364" s="502"/>
      <c r="C364" s="502"/>
      <c r="D364" s="502"/>
      <c r="E364" s="511">
        <f>SUM(E2:E363)</f>
        <v>8671.0085799999943</v>
      </c>
      <c r="F364" s="512">
        <f>SUM(F2:F363)</f>
        <v>69497.69</v>
      </c>
      <c r="G364" s="511">
        <f>SUM(G2:G363)</f>
        <v>5791.4741666666705</v>
      </c>
      <c r="H364" s="511">
        <f>SUM(H2:H363)</f>
        <v>30554.214390000012</v>
      </c>
      <c r="I364" s="513">
        <f>SUM(I2:I363)</f>
        <v>366650.57268000004</v>
      </c>
      <c r="J364"/>
      <c r="K364" s="511">
        <f>SUM(K2:K363)</f>
        <v>9257.1600000000035</v>
      </c>
      <c r="L364" s="512">
        <f>SUM(L2:L363)</f>
        <v>69497.69</v>
      </c>
      <c r="M364" s="511">
        <f>SUM(M2:M363)</f>
        <v>5791.4741666666705</v>
      </c>
      <c r="N364" s="511">
        <f>SUM(N2:N363)</f>
        <v>32617.16539166664</v>
      </c>
      <c r="O364" s="513">
        <f>SUM(O2:O363)</f>
        <v>391405.9847000002</v>
      </c>
      <c r="P364"/>
      <c r="Q364" s="511">
        <f>SUM(Q2:Q363)</f>
        <v>10379.999999999993</v>
      </c>
      <c r="R364" s="512">
        <f>SUM(R2:R363)</f>
        <v>69497.69</v>
      </c>
      <c r="S364" s="511">
        <f>SUM(S2:S363)</f>
        <v>5791.4741666666705</v>
      </c>
      <c r="T364" s="511">
        <f>SUM(T2:T363)</f>
        <v>36569.975474999992</v>
      </c>
      <c r="U364" s="513">
        <f>SUM(U2:U363)</f>
        <v>438839.70570000011</v>
      </c>
      <c r="V364" s="1364"/>
      <c r="W364" s="511">
        <f t="shared" ref="W364:AB364" si="171">SUM(W2:W363)</f>
        <v>10379.999999999993</v>
      </c>
      <c r="X364" s="511">
        <f t="shared" si="171"/>
        <v>10813.880000000003</v>
      </c>
      <c r="Y364" s="512">
        <f t="shared" si="171"/>
        <v>69497.69</v>
      </c>
      <c r="Z364" s="511">
        <f t="shared" si="171"/>
        <v>5791.4741666666705</v>
      </c>
      <c r="AA364" s="511">
        <f t="shared" si="171"/>
        <v>38093.322641666644</v>
      </c>
      <c r="AB364" s="513">
        <f t="shared" si="171"/>
        <v>457119.87170000025</v>
      </c>
      <c r="AC364"/>
      <c r="AD364" s="511">
        <f t="shared" ref="AD364:AJ364" si="172">SUM(AD2:AD363)</f>
        <v>10379.999999999993</v>
      </c>
      <c r="AE364" s="512">
        <f t="shared" si="172"/>
        <v>69497.69</v>
      </c>
      <c r="AF364" s="512">
        <f t="shared" si="172"/>
        <v>86802.1</v>
      </c>
      <c r="AG364" s="511">
        <f t="shared" si="172"/>
        <v>5791.4741666666705</v>
      </c>
      <c r="AH364" s="511">
        <f t="shared" si="172"/>
        <v>7233.508333333315</v>
      </c>
      <c r="AI364" s="511">
        <f t="shared" si="172"/>
        <v>45432.413766666672</v>
      </c>
      <c r="AJ364" s="513">
        <f t="shared" si="172"/>
        <v>545188.96520000009</v>
      </c>
      <c r="AK364"/>
      <c r="AL364" s="511">
        <f>SUM(AL2:AL363)</f>
        <v>10813.880000000003</v>
      </c>
      <c r="AM364" s="512">
        <f>SUM(AM2:AM363)</f>
        <v>86802.1</v>
      </c>
      <c r="AN364" s="511">
        <f>SUM(AN2:AN363)</f>
        <v>7233.508333333315</v>
      </c>
      <c r="AO364" s="511">
        <f>SUM(AO2:AO363)</f>
        <v>47324.89074999997</v>
      </c>
      <c r="AP364" s="513">
        <f>SUM(AP2:AP363)</f>
        <v>567898.68900000001</v>
      </c>
      <c r="AR364" s="511">
        <f>SUM(AR2:AR363)</f>
        <v>11212.910000000005</v>
      </c>
      <c r="AS364" s="512">
        <f>SUM(AS2:AS363)</f>
        <v>86802.1</v>
      </c>
      <c r="AT364" s="511">
        <f>SUM(AT2:AT363)</f>
        <v>7233.508333333315</v>
      </c>
      <c r="AU364" s="511">
        <f>SUM(AU2:AU363)</f>
        <v>49072.946074999985</v>
      </c>
      <c r="AV364" s="513">
        <f>SUM(AV2:AV363)</f>
        <v>588875.35289999959</v>
      </c>
    </row>
    <row r="365" spans="1:48" ht="25.5" customHeight="1" thickBot="1" x14ac:dyDescent="0.3">
      <c r="A365" s="79"/>
      <c r="B365" s="79"/>
      <c r="C365" s="79"/>
      <c r="D365" s="79"/>
      <c r="E365" s="93"/>
      <c r="F365" s="94"/>
      <c r="G365" s="93"/>
      <c r="H365" s="93"/>
      <c r="I365" s="95"/>
      <c r="K365" s="93"/>
      <c r="L365" s="94"/>
      <c r="M365" s="93"/>
      <c r="N365" s="93"/>
      <c r="O365" s="95"/>
      <c r="Q365" s="93"/>
      <c r="R365" s="94"/>
      <c r="S365" s="93"/>
      <c r="T365" s="93"/>
      <c r="U365" s="95"/>
      <c r="V365" s="1365"/>
      <c r="W365" s="93"/>
      <c r="X365" s="93"/>
      <c r="Y365" s="94"/>
      <c r="Z365" s="93"/>
      <c r="AA365" s="93"/>
      <c r="AB365" s="95"/>
      <c r="AD365" s="93"/>
      <c r="AE365" s="94"/>
      <c r="AF365" s="94"/>
      <c r="AG365" s="93"/>
      <c r="AH365" s="93"/>
      <c r="AI365" s="93"/>
      <c r="AJ365" s="95"/>
      <c r="AL365" s="93"/>
      <c r="AM365" s="94"/>
      <c r="AN365" s="93"/>
      <c r="AO365" s="93"/>
      <c r="AP365" s="95"/>
      <c r="AR365" s="93"/>
      <c r="AS365" s="94"/>
      <c r="AT365" s="93"/>
      <c r="AU365" s="93"/>
      <c r="AV365" s="95"/>
    </row>
    <row r="366" spans="1:48" ht="12.75" customHeight="1" x14ac:dyDescent="0.25">
      <c r="E366" s="1217"/>
      <c r="F366" s="1217"/>
      <c r="G366" s="1217"/>
      <c r="H366" s="97" t="s">
        <v>698</v>
      </c>
      <c r="I366" s="97" t="s">
        <v>699</v>
      </c>
      <c r="K366" s="1217"/>
      <c r="L366" s="1217"/>
      <c r="M366" s="1217"/>
      <c r="N366" s="97" t="s">
        <v>698</v>
      </c>
      <c r="O366" s="97" t="s">
        <v>699</v>
      </c>
      <c r="Q366" s="1217"/>
      <c r="R366" s="1217"/>
      <c r="S366" s="1217"/>
      <c r="T366" s="97" t="s">
        <v>698</v>
      </c>
      <c r="U366" s="97" t="s">
        <v>699</v>
      </c>
      <c r="V366" s="1366"/>
      <c r="W366" s="1217"/>
      <c r="X366" s="1217"/>
      <c r="Y366" s="1217"/>
      <c r="Z366" s="1217"/>
      <c r="AA366" s="97" t="s">
        <v>698</v>
      </c>
      <c r="AB366" s="97" t="s">
        <v>699</v>
      </c>
      <c r="AD366" s="1217"/>
      <c r="AE366" s="1217"/>
      <c r="AF366" s="1217"/>
      <c r="AG366" s="1217"/>
      <c r="AH366" s="681"/>
      <c r="AI366" s="97" t="s">
        <v>698</v>
      </c>
      <c r="AJ366" s="97" t="s">
        <v>699</v>
      </c>
      <c r="AL366" s="1217"/>
      <c r="AM366" s="1217"/>
      <c r="AN366" s="681"/>
      <c r="AO366" s="97" t="s">
        <v>698</v>
      </c>
      <c r="AP366" s="97" t="s">
        <v>699</v>
      </c>
      <c r="AR366" s="1217"/>
      <c r="AS366" s="1217"/>
      <c r="AT366" s="681"/>
      <c r="AU366" s="727" t="s">
        <v>698</v>
      </c>
      <c r="AV366" s="727" t="s">
        <v>699</v>
      </c>
    </row>
    <row r="367" spans="1:48" ht="12.75" customHeight="1" x14ac:dyDescent="0.25">
      <c r="E367" s="1214" t="s">
        <v>700</v>
      </c>
      <c r="F367" s="1214"/>
      <c r="G367" s="1214"/>
      <c r="H367" s="92">
        <f>SUM(H2:H363)</f>
        <v>30554.214390000012</v>
      </c>
      <c r="I367" s="92">
        <f>SUM(I2:I363)</f>
        <v>366650.57268000004</v>
      </c>
      <c r="K367" s="1214" t="s">
        <v>700</v>
      </c>
      <c r="L367" s="1214"/>
      <c r="M367" s="1214"/>
      <c r="N367" s="92">
        <f>SUM(N2:N363)</f>
        <v>32617.16539166664</v>
      </c>
      <c r="O367" s="92">
        <f>SUM(O2:O363)</f>
        <v>391405.9847000002</v>
      </c>
      <c r="Q367" s="1214" t="s">
        <v>700</v>
      </c>
      <c r="R367" s="1214"/>
      <c r="S367" s="1214"/>
      <c r="T367" s="92">
        <f>SUM(T2:T363)</f>
        <v>36569.975474999992</v>
      </c>
      <c r="U367" s="92">
        <f>SUM(U2:U363)</f>
        <v>438839.70570000011</v>
      </c>
      <c r="V367" s="1367"/>
      <c r="W367" s="1214" t="s">
        <v>700</v>
      </c>
      <c r="X367" s="1214"/>
      <c r="Y367" s="1214"/>
      <c r="Z367" s="1214"/>
      <c r="AA367" s="92">
        <f>SUM(AA2:AA363)</f>
        <v>38093.322641666644</v>
      </c>
      <c r="AB367" s="92">
        <f>SUM(AB2:AB363)</f>
        <v>457119.87170000025</v>
      </c>
      <c r="AD367" s="1214" t="s">
        <v>700</v>
      </c>
      <c r="AE367" s="1214"/>
      <c r="AF367" s="1214"/>
      <c r="AG367" s="1214"/>
      <c r="AH367" s="235"/>
      <c r="AI367" s="92">
        <f>SUM(AI2:AI363)</f>
        <v>45432.413766666672</v>
      </c>
      <c r="AJ367" s="92">
        <f>SUM(AJ2:AJ363)</f>
        <v>545188.96520000009</v>
      </c>
      <c r="AL367" s="1214" t="s">
        <v>700</v>
      </c>
      <c r="AM367" s="1214"/>
      <c r="AN367" s="235"/>
      <c r="AO367" s="92">
        <f>SUM(AO2:AO363)</f>
        <v>47324.89074999997</v>
      </c>
      <c r="AP367" s="92">
        <f>SUM(AP2:AP363)</f>
        <v>567898.68900000001</v>
      </c>
      <c r="AR367" s="1214" t="s">
        <v>700</v>
      </c>
      <c r="AS367" s="1214"/>
      <c r="AT367" s="235"/>
      <c r="AU367" s="92">
        <f>SUM(AU2:AU363)</f>
        <v>49072.946074999985</v>
      </c>
      <c r="AV367" s="92">
        <f>SUM(AV2:AV363)</f>
        <v>588875.35289999959</v>
      </c>
    </row>
    <row r="368" spans="1:48" ht="12.75" customHeight="1" x14ac:dyDescent="0.25">
      <c r="E368" s="1214" t="s">
        <v>736</v>
      </c>
      <c r="F368" s="1214"/>
      <c r="G368" s="1214"/>
      <c r="H368" s="96">
        <v>0.3</v>
      </c>
      <c r="I368" s="96">
        <v>0.3</v>
      </c>
      <c r="K368" s="1214" t="s">
        <v>736</v>
      </c>
      <c r="L368" s="1214"/>
      <c r="M368" s="1214"/>
      <c r="N368" s="96">
        <v>0.3</v>
      </c>
      <c r="O368" s="96">
        <v>0.3</v>
      </c>
      <c r="Q368" s="1214" t="s">
        <v>736</v>
      </c>
      <c r="R368" s="1214"/>
      <c r="S368" s="1214"/>
      <c r="T368" s="96">
        <v>0.3</v>
      </c>
      <c r="U368" s="96">
        <v>0.3</v>
      </c>
      <c r="V368" s="1368"/>
      <c r="W368" s="1214" t="s">
        <v>736</v>
      </c>
      <c r="X368" s="1214"/>
      <c r="Y368" s="1214"/>
      <c r="Z368" s="1214"/>
      <c r="AA368" s="96">
        <v>0.3</v>
      </c>
      <c r="AB368" s="96">
        <v>0.3</v>
      </c>
      <c r="AD368" s="1214" t="s">
        <v>736</v>
      </c>
      <c r="AE368" s="1214"/>
      <c r="AF368" s="1214"/>
      <c r="AG368" s="1214"/>
      <c r="AH368" s="235"/>
      <c r="AI368" s="96">
        <v>0.3</v>
      </c>
      <c r="AJ368" s="96">
        <v>0.3</v>
      </c>
      <c r="AL368" s="1214" t="s">
        <v>736</v>
      </c>
      <c r="AM368" s="1214"/>
      <c r="AN368" s="235"/>
      <c r="AO368" s="96">
        <v>0.3</v>
      </c>
      <c r="AP368" s="96">
        <v>0.3</v>
      </c>
      <c r="AR368" s="1214" t="s">
        <v>736</v>
      </c>
      <c r="AS368" s="1214"/>
      <c r="AT368" s="235"/>
      <c r="AU368" s="728">
        <v>0.3</v>
      </c>
      <c r="AV368" s="728">
        <v>0.3</v>
      </c>
    </row>
    <row r="369" spans="5:48" ht="12.75" customHeight="1" x14ac:dyDescent="0.25">
      <c r="E369" s="1218" t="s">
        <v>702</v>
      </c>
      <c r="F369" s="1219"/>
      <c r="G369" s="1220"/>
      <c r="H369" s="92">
        <f>SUM(H367*H368)</f>
        <v>9166.2643170000028</v>
      </c>
      <c r="I369" s="92">
        <f>SUM(I367*I368)</f>
        <v>109995.17180400001</v>
      </c>
      <c r="K369" s="1218" t="s">
        <v>702</v>
      </c>
      <c r="L369" s="1219"/>
      <c r="M369" s="1220"/>
      <c r="N369" s="92">
        <f>SUM(N367*N368)</f>
        <v>9785.149617499992</v>
      </c>
      <c r="O369" s="92">
        <f>SUM(O367*O368)</f>
        <v>117421.79541000006</v>
      </c>
      <c r="Q369" s="1218" t="s">
        <v>702</v>
      </c>
      <c r="R369" s="1219"/>
      <c r="S369" s="1220"/>
      <c r="T369" s="92">
        <f>SUM(T367*T368)</f>
        <v>10970.992642499998</v>
      </c>
      <c r="U369" s="92">
        <f>SUM(U367*U368)</f>
        <v>131651.91171000001</v>
      </c>
      <c r="V369" s="1367"/>
      <c r="W369" s="1218" t="s">
        <v>702</v>
      </c>
      <c r="X369" s="1219"/>
      <c r="Y369" s="1219"/>
      <c r="Z369" s="1220"/>
      <c r="AA369" s="92">
        <f>SUM(AA367*AA368)</f>
        <v>11427.996792499993</v>
      </c>
      <c r="AB369" s="92">
        <f>SUM(AB367*AB368)</f>
        <v>137135.96151000008</v>
      </c>
      <c r="AD369" s="1218" t="s">
        <v>702</v>
      </c>
      <c r="AE369" s="1219"/>
      <c r="AF369" s="1219"/>
      <c r="AG369" s="1220"/>
      <c r="AH369" s="682"/>
      <c r="AI369" s="92">
        <f>SUM(AI367*AI368)</f>
        <v>13629.724130000001</v>
      </c>
      <c r="AJ369" s="92">
        <f>SUM(AJ367*AJ368)</f>
        <v>163556.68956000003</v>
      </c>
      <c r="AL369" s="1218" t="s">
        <v>702</v>
      </c>
      <c r="AM369" s="1219"/>
      <c r="AN369" s="682"/>
      <c r="AO369" s="92">
        <f>SUM(AO367*AO368)</f>
        <v>14197.467224999991</v>
      </c>
      <c r="AP369" s="92">
        <f>SUM(AP367*AP368)</f>
        <v>170369.6067</v>
      </c>
      <c r="AR369" s="1218" t="s">
        <v>702</v>
      </c>
      <c r="AS369" s="1219"/>
      <c r="AT369" s="682"/>
      <c r="AU369" s="92">
        <f>SUM(AU367*AU368)</f>
        <v>14721.883822499994</v>
      </c>
      <c r="AV369" s="92">
        <f>SUM(AV367*AV368)</f>
        <v>176662.60586999988</v>
      </c>
    </row>
    <row r="370" spans="5:48" ht="12.75" customHeight="1" x14ac:dyDescent="0.25">
      <c r="E370" s="1212" t="s">
        <v>701</v>
      </c>
      <c r="F370" s="1213"/>
      <c r="G370" s="1221"/>
      <c r="H370" s="92">
        <f>SUM(H367+H369)</f>
        <v>39720.478707000017</v>
      </c>
      <c r="I370" s="92">
        <f>SUM(I367+I369)</f>
        <v>476645.74448400002</v>
      </c>
      <c r="K370" s="1212" t="s">
        <v>701</v>
      </c>
      <c r="L370" s="1213"/>
      <c r="M370" s="1221"/>
      <c r="N370" s="92">
        <f>SUM(N367+N369)</f>
        <v>42402.315009166632</v>
      </c>
      <c r="O370" s="92">
        <f>SUM(O367+O369)</f>
        <v>508827.78011000028</v>
      </c>
      <c r="Q370" s="1212" t="s">
        <v>701</v>
      </c>
      <c r="R370" s="1213"/>
      <c r="S370" s="1221"/>
      <c r="T370" s="92">
        <f>SUM(T367+T369)</f>
        <v>47540.968117499986</v>
      </c>
      <c r="U370" s="92">
        <f>SUM(U367+U369)</f>
        <v>570491.61741000018</v>
      </c>
      <c r="V370" s="1367"/>
      <c r="W370" s="1212" t="s">
        <v>701</v>
      </c>
      <c r="X370" s="1213"/>
      <c r="Y370" s="1213"/>
      <c r="Z370" s="1221"/>
      <c r="AA370" s="92">
        <f>SUM(AA367+AA369)</f>
        <v>49521.319434166639</v>
      </c>
      <c r="AB370" s="92">
        <f>SUM(AB367+AB369)</f>
        <v>594255.8332100003</v>
      </c>
      <c r="AD370" s="1212" t="s">
        <v>701</v>
      </c>
      <c r="AE370" s="1213"/>
      <c r="AF370" s="1213"/>
      <c r="AG370" s="1221"/>
      <c r="AH370" s="679"/>
      <c r="AI370" s="92">
        <f>SUM(AI367+AI369)</f>
        <v>59062.137896666674</v>
      </c>
      <c r="AJ370" s="92">
        <f>SUM(AJ367+AJ369)</f>
        <v>708745.65476000006</v>
      </c>
      <c r="AL370" s="1212" t="s">
        <v>701</v>
      </c>
      <c r="AM370" s="1213"/>
      <c r="AN370" s="679"/>
      <c r="AO370" s="92">
        <f>SUM(AO367+AO369)</f>
        <v>61522.357974999963</v>
      </c>
      <c r="AP370" s="92">
        <f>SUM(AP367+AP369)</f>
        <v>738268.29570000002</v>
      </c>
      <c r="AR370" s="1212" t="s">
        <v>701</v>
      </c>
      <c r="AS370" s="1213"/>
      <c r="AT370" s="679"/>
      <c r="AU370" s="92">
        <f>SUM(AU367+AU369)</f>
        <v>63794.829897499978</v>
      </c>
      <c r="AV370" s="92">
        <f>SUM(AV367+AV369)</f>
        <v>765537.95876999944</v>
      </c>
    </row>
    <row r="371" spans="5:48" ht="12.75" customHeight="1" x14ac:dyDescent="0.25">
      <c r="E371" s="1212" t="s">
        <v>693</v>
      </c>
      <c r="F371" s="1213"/>
      <c r="G371" s="1221"/>
      <c r="H371" s="96">
        <v>0.16800000000000001</v>
      </c>
      <c r="I371" s="96">
        <v>0.16800000000000001</v>
      </c>
      <c r="K371" s="1212" t="s">
        <v>693</v>
      </c>
      <c r="L371" s="1213"/>
      <c r="M371" s="1221"/>
      <c r="N371" s="96">
        <v>0.16800000000000001</v>
      </c>
      <c r="O371" s="96">
        <v>0.16800000000000001</v>
      </c>
      <c r="Q371" s="1212" t="s">
        <v>693</v>
      </c>
      <c r="R371" s="1213"/>
      <c r="S371" s="1221"/>
      <c r="T371" s="96">
        <v>0.16800000000000001</v>
      </c>
      <c r="U371" s="96">
        <v>0.16800000000000001</v>
      </c>
      <c r="V371" s="1368"/>
      <c r="W371" s="1212" t="s">
        <v>693</v>
      </c>
      <c r="X371" s="1213"/>
      <c r="Y371" s="1213"/>
      <c r="Z371" s="1221"/>
      <c r="AA371" s="96">
        <v>0.16800000000000001</v>
      </c>
      <c r="AB371" s="96">
        <v>0.16800000000000001</v>
      </c>
      <c r="AD371" s="1212" t="s">
        <v>693</v>
      </c>
      <c r="AE371" s="1213"/>
      <c r="AF371" s="1213"/>
      <c r="AG371" s="1221"/>
      <c r="AH371" s="679"/>
      <c r="AI371" s="96">
        <v>0.16800000000000001</v>
      </c>
      <c r="AJ371" s="96">
        <v>0.16800000000000001</v>
      </c>
      <c r="AL371" s="1212" t="s">
        <v>693</v>
      </c>
      <c r="AM371" s="1213"/>
      <c r="AN371" s="679"/>
      <c r="AO371" s="96">
        <v>0.16800000000000001</v>
      </c>
      <c r="AP371" s="96">
        <v>0.16800000000000001</v>
      </c>
      <c r="AR371" s="1212" t="s">
        <v>693</v>
      </c>
      <c r="AS371" s="1213"/>
      <c r="AT371" s="679"/>
      <c r="AU371" s="728">
        <v>0.16800000000000001</v>
      </c>
      <c r="AV371" s="728">
        <v>0.16800000000000001</v>
      </c>
    </row>
    <row r="372" spans="5:48" ht="12.75" customHeight="1" x14ac:dyDescent="0.25">
      <c r="E372" s="1212" t="s">
        <v>703</v>
      </c>
      <c r="F372" s="1213"/>
      <c r="G372" s="1221"/>
      <c r="H372" s="92">
        <f>SUM(H370*H371)</f>
        <v>6673.0404227760037</v>
      </c>
      <c r="I372" s="92">
        <f>SUM(I370*I371)</f>
        <v>80076.485073312011</v>
      </c>
      <c r="K372" s="1212" t="s">
        <v>703</v>
      </c>
      <c r="L372" s="1213"/>
      <c r="M372" s="1221"/>
      <c r="N372" s="92">
        <f>SUM(N370*N371)</f>
        <v>7123.5889215399948</v>
      </c>
      <c r="O372" s="92">
        <f>SUM(O370*O371)</f>
        <v>85483.067058480054</v>
      </c>
      <c r="Q372" s="1212" t="s">
        <v>703</v>
      </c>
      <c r="R372" s="1213"/>
      <c r="S372" s="1221"/>
      <c r="T372" s="92">
        <f>SUM(T370*T371)</f>
        <v>7986.8826437399985</v>
      </c>
      <c r="U372" s="92">
        <f>SUM(U370*U371)</f>
        <v>95842.59172488004</v>
      </c>
      <c r="V372" s="1367"/>
      <c r="W372" s="1212" t="s">
        <v>703</v>
      </c>
      <c r="X372" s="1213"/>
      <c r="Y372" s="1213"/>
      <c r="Z372" s="1221"/>
      <c r="AA372" s="92">
        <f>SUM(AA370*AA371)</f>
        <v>8319.5816649399967</v>
      </c>
      <c r="AB372" s="92">
        <f>SUM(AB370*AB371)</f>
        <v>99834.979979280062</v>
      </c>
      <c r="AD372" s="1212" t="s">
        <v>703</v>
      </c>
      <c r="AE372" s="1213"/>
      <c r="AF372" s="1213"/>
      <c r="AG372" s="1221"/>
      <c r="AH372" s="679"/>
      <c r="AI372" s="92">
        <f>SUM(AI370*AI371)</f>
        <v>9922.4391666400024</v>
      </c>
      <c r="AJ372" s="92">
        <f>SUM(AJ370*AJ371)</f>
        <v>119069.26999968002</v>
      </c>
      <c r="AL372" s="1212" t="s">
        <v>703</v>
      </c>
      <c r="AM372" s="1213"/>
      <c r="AN372" s="679"/>
      <c r="AO372" s="92">
        <f>SUM(AO370*AO371)</f>
        <v>10335.756139799994</v>
      </c>
      <c r="AP372" s="92">
        <f>SUM(AP370*AP371)</f>
        <v>124029.07367760001</v>
      </c>
      <c r="AR372" s="1212" t="s">
        <v>703</v>
      </c>
      <c r="AS372" s="1213"/>
      <c r="AT372" s="679"/>
      <c r="AU372" s="92">
        <f>SUM(AU370*AU371)</f>
        <v>10717.531422779997</v>
      </c>
      <c r="AV372" s="92">
        <f>SUM(AV370*AV371)</f>
        <v>128610.37707335991</v>
      </c>
    </row>
    <row r="373" spans="5:48" ht="15.75" thickBot="1" x14ac:dyDescent="0.3">
      <c r="E373" s="1214" t="s">
        <v>705</v>
      </c>
      <c r="F373" s="1214"/>
      <c r="G373" s="1214"/>
      <c r="H373" s="284">
        <f>SUM(H370+H372)</f>
        <v>46393.519129776018</v>
      </c>
      <c r="I373" s="285">
        <f>SUM(I370+I372)</f>
        <v>556722.22955731209</v>
      </c>
      <c r="K373" s="1214" t="s">
        <v>705</v>
      </c>
      <c r="L373" s="1214"/>
      <c r="M373" s="1214"/>
      <c r="N373" s="284">
        <f>SUM(N370+N372)</f>
        <v>49525.903930706627</v>
      </c>
      <c r="O373" s="285">
        <f>SUM(O370+O372)</f>
        <v>594310.84716848028</v>
      </c>
      <c r="Q373" s="1214" t="s">
        <v>705</v>
      </c>
      <c r="R373" s="1214"/>
      <c r="S373" s="1214"/>
      <c r="T373" s="284">
        <f>SUM(T370+T372)</f>
        <v>55527.850761239984</v>
      </c>
      <c r="U373" s="285">
        <f>SUM(U370+U372)</f>
        <v>666334.20913488022</v>
      </c>
      <c r="V373" s="1369"/>
      <c r="W373" s="1214" t="s">
        <v>705</v>
      </c>
      <c r="X373" s="1214"/>
      <c r="Y373" s="1214"/>
      <c r="Z373" s="1214"/>
      <c r="AA373" s="284">
        <f>SUM(AA370+AA372)</f>
        <v>57840.901099106632</v>
      </c>
      <c r="AB373" s="285">
        <f>SUM(AB370+AB372)</f>
        <v>694090.81318928034</v>
      </c>
      <c r="AD373" s="1214" t="s">
        <v>705</v>
      </c>
      <c r="AE373" s="1214"/>
      <c r="AF373" s="1214"/>
      <c r="AG373" s="1214"/>
      <c r="AH373" s="235"/>
      <c r="AI373" s="284">
        <f>SUM(AI370+AI372)</f>
        <v>68984.577063306671</v>
      </c>
      <c r="AJ373" s="285">
        <f>SUM(AJ370+AJ372)</f>
        <v>827814.92475968006</v>
      </c>
      <c r="AL373" s="1214" t="s">
        <v>705</v>
      </c>
      <c r="AM373" s="1214"/>
      <c r="AN373" s="235"/>
      <c r="AO373" s="284">
        <f>SUM(AO370+AO372)</f>
        <v>71858.114114799959</v>
      </c>
      <c r="AP373" s="285">
        <f>SUM(AP370+AP372)</f>
        <v>862297.36937760003</v>
      </c>
      <c r="AR373" s="1214" t="s">
        <v>705</v>
      </c>
      <c r="AS373" s="1214"/>
      <c r="AT373" s="235"/>
      <c r="AU373" s="284">
        <f>SUM(AU370+AU372)</f>
        <v>74512.361320279975</v>
      </c>
      <c r="AV373" s="285">
        <f>SUM(AV370+AV372)</f>
        <v>894148.33584335935</v>
      </c>
    </row>
    <row r="374" spans="5:48" ht="16.5" thickBot="1" x14ac:dyDescent="0.3">
      <c r="E374" s="1215" t="s">
        <v>704</v>
      </c>
      <c r="F374" s="1216"/>
      <c r="G374" s="1222"/>
      <c r="H374" s="98"/>
      <c r="I374" s="99">
        <f>SUM(I373)</f>
        <v>556722.22955731209</v>
      </c>
      <c r="K374" s="1215" t="s">
        <v>704</v>
      </c>
      <c r="L374" s="1216"/>
      <c r="M374" s="1222"/>
      <c r="N374" s="98"/>
      <c r="O374" s="99">
        <f>SUM(O373)</f>
        <v>594310.84716848028</v>
      </c>
      <c r="Q374" s="1215" t="s">
        <v>704</v>
      </c>
      <c r="R374" s="1216"/>
      <c r="S374" s="1222"/>
      <c r="T374" s="98"/>
      <c r="U374" s="99">
        <f>SUM(U373)</f>
        <v>666334.20913488022</v>
      </c>
      <c r="V374" s="1370"/>
      <c r="W374" s="1215" t="s">
        <v>704</v>
      </c>
      <c r="X374" s="1216"/>
      <c r="Y374" s="1216"/>
      <c r="Z374" s="1222"/>
      <c r="AA374" s="98"/>
      <c r="AB374" s="99">
        <f>SUM(AB373)</f>
        <v>694090.81318928034</v>
      </c>
      <c r="AD374" s="1215" t="s">
        <v>704</v>
      </c>
      <c r="AE374" s="1216"/>
      <c r="AF374" s="1216"/>
      <c r="AG374" s="1222"/>
      <c r="AH374" s="680"/>
      <c r="AI374" s="98"/>
      <c r="AJ374" s="99">
        <f>SUM(AJ373)</f>
        <v>827814.92475968006</v>
      </c>
      <c r="AL374" s="1215" t="s">
        <v>704</v>
      </c>
      <c r="AM374" s="1216"/>
      <c r="AN374" s="680"/>
      <c r="AO374" s="98"/>
      <c r="AP374" s="99">
        <f>SUM(AP373)</f>
        <v>862297.36937760003</v>
      </c>
      <c r="AR374" s="1215" t="s">
        <v>704</v>
      </c>
      <c r="AS374" s="1216"/>
      <c r="AT374" s="680"/>
      <c r="AU374" s="98"/>
      <c r="AV374" s="99">
        <f>SUM(AV373)</f>
        <v>894148.33584335935</v>
      </c>
    </row>
    <row r="375" spans="5:48" x14ac:dyDescent="0.25">
      <c r="E375" s="1223"/>
      <c r="F375" s="1223"/>
      <c r="G375" s="1223"/>
      <c r="K375" s="1223"/>
      <c r="L375" s="1223"/>
      <c r="M375" s="1223"/>
      <c r="Q375" s="1223"/>
      <c r="R375" s="1223"/>
      <c r="S375" s="1223"/>
      <c r="W375" s="1223"/>
      <c r="X375" s="1223"/>
      <c r="Y375" s="1223"/>
      <c r="Z375" s="1223"/>
    </row>
    <row r="377" spans="5:48" x14ac:dyDescent="0.25">
      <c r="O377" s="403"/>
    </row>
  </sheetData>
  <autoFilter ref="A1:I365" xr:uid="{00000000-0009-0000-0000-000012000000}"/>
  <mergeCells count="67">
    <mergeCell ref="W375:Z375"/>
    <mergeCell ref="W366:Z366"/>
    <mergeCell ref="W367:Z367"/>
    <mergeCell ref="W368:Z368"/>
    <mergeCell ref="W369:Z369"/>
    <mergeCell ref="W370:Z370"/>
    <mergeCell ref="AR371:AS371"/>
    <mergeCell ref="AR372:AS372"/>
    <mergeCell ref="AR373:AS373"/>
    <mergeCell ref="AR374:AS374"/>
    <mergeCell ref="AR366:AS366"/>
    <mergeCell ref="AR367:AS367"/>
    <mergeCell ref="AR368:AS368"/>
    <mergeCell ref="AR369:AS369"/>
    <mergeCell ref="AR370:AS370"/>
    <mergeCell ref="K371:M371"/>
    <mergeCell ref="K372:M372"/>
    <mergeCell ref="K373:M373"/>
    <mergeCell ref="K374:M374"/>
    <mergeCell ref="K375:M375"/>
    <mergeCell ref="K366:M366"/>
    <mergeCell ref="K367:M367"/>
    <mergeCell ref="K368:M368"/>
    <mergeCell ref="K369:M369"/>
    <mergeCell ref="K370:M370"/>
    <mergeCell ref="E366:G366"/>
    <mergeCell ref="E367:G367"/>
    <mergeCell ref="E370:G370"/>
    <mergeCell ref="E375:G375"/>
    <mergeCell ref="E373:G373"/>
    <mergeCell ref="E371:G371"/>
    <mergeCell ref="E374:G374"/>
    <mergeCell ref="E369:G369"/>
    <mergeCell ref="E372:G372"/>
    <mergeCell ref="E368:G368"/>
    <mergeCell ref="Q375:S375"/>
    <mergeCell ref="Q366:S366"/>
    <mergeCell ref="Q367:S367"/>
    <mergeCell ref="Q368:S368"/>
    <mergeCell ref="Q369:S369"/>
    <mergeCell ref="Q370:S370"/>
    <mergeCell ref="AD371:AG371"/>
    <mergeCell ref="AD372:AG372"/>
    <mergeCell ref="AD373:AG373"/>
    <mergeCell ref="AD374:AG374"/>
    <mergeCell ref="Q371:S371"/>
    <mergeCell ref="Q372:S372"/>
    <mergeCell ref="Q373:S373"/>
    <mergeCell ref="Q374:S374"/>
    <mergeCell ref="W371:Z371"/>
    <mergeCell ref="W372:Z372"/>
    <mergeCell ref="W373:Z373"/>
    <mergeCell ref="W374:Z374"/>
    <mergeCell ref="AD366:AG366"/>
    <mergeCell ref="AD367:AG367"/>
    <mergeCell ref="AD368:AG368"/>
    <mergeCell ref="AD369:AG369"/>
    <mergeCell ref="AD370:AG370"/>
    <mergeCell ref="AL371:AM371"/>
    <mergeCell ref="AL372:AM372"/>
    <mergeCell ref="AL373:AM373"/>
    <mergeCell ref="AL374:AM374"/>
    <mergeCell ref="AL366:AM366"/>
    <mergeCell ref="AL367:AM367"/>
    <mergeCell ref="AL368:AM368"/>
    <mergeCell ref="AL369:AM369"/>
    <mergeCell ref="AL370:AM370"/>
  </mergeCells>
  <phoneticPr fontId="33" type="noConversion"/>
  <pageMargins left="0.511811024" right="0.511811024" top="0.78740157499999996" bottom="0.78740157499999996" header="0.31496062000000002" footer="0.31496062000000002"/>
  <pageSetup paperSize="9" scal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topLeftCell="A25" workbookViewId="0">
      <selection activeCell="L69" sqref="L69"/>
    </sheetView>
  </sheetViews>
  <sheetFormatPr defaultRowHeight="15" x14ac:dyDescent="0.25"/>
  <cols>
    <col min="1" max="1" width="36.42578125" bestFit="1" customWidth="1"/>
    <col min="2" max="2" width="15.5703125" customWidth="1"/>
    <col min="3" max="3" width="13" customWidth="1"/>
    <col min="4" max="4" width="15.42578125" customWidth="1"/>
    <col min="5" max="5" width="13.28515625" customWidth="1"/>
    <col min="6" max="6" width="13.85546875" customWidth="1"/>
    <col min="7" max="7" width="13.42578125" customWidth="1"/>
    <col min="8" max="8" width="16.7109375" customWidth="1"/>
  </cols>
  <sheetData>
    <row r="1" spans="1:8" ht="47.25" x14ac:dyDescent="0.25">
      <c r="A1" s="673" t="s">
        <v>894</v>
      </c>
      <c r="B1" s="471" t="s">
        <v>895</v>
      </c>
      <c r="C1" s="471" t="s">
        <v>896</v>
      </c>
      <c r="D1" s="471" t="s">
        <v>897</v>
      </c>
      <c r="E1" s="471" t="s">
        <v>898</v>
      </c>
      <c r="F1" s="471" t="s">
        <v>899</v>
      </c>
      <c r="G1" s="471" t="s">
        <v>900</v>
      </c>
      <c r="H1" s="471" t="s">
        <v>901</v>
      </c>
    </row>
    <row r="2" spans="1:8" ht="15.75" x14ac:dyDescent="0.25">
      <c r="A2" s="472" t="s">
        <v>902</v>
      </c>
      <c r="B2" s="473" t="s">
        <v>903</v>
      </c>
      <c r="C2" s="473">
        <v>0</v>
      </c>
      <c r="D2" s="473">
        <v>0</v>
      </c>
      <c r="E2" s="473">
        <v>0</v>
      </c>
      <c r="F2" s="473">
        <v>0</v>
      </c>
      <c r="G2" s="473">
        <v>0</v>
      </c>
      <c r="H2" s="473">
        <v>0</v>
      </c>
    </row>
    <row r="3" spans="1:8" ht="15.75" x14ac:dyDescent="0.25">
      <c r="A3" s="472" t="s">
        <v>1024</v>
      </c>
      <c r="B3" s="473" t="s">
        <v>903</v>
      </c>
      <c r="C3" s="473">
        <v>0</v>
      </c>
      <c r="D3" s="473">
        <v>0</v>
      </c>
      <c r="E3" s="473">
        <v>0</v>
      </c>
      <c r="F3" s="473">
        <v>0</v>
      </c>
      <c r="G3" s="473">
        <v>0</v>
      </c>
      <c r="H3" s="674">
        <v>4</v>
      </c>
    </row>
    <row r="4" spans="1:8" ht="15.75" x14ac:dyDescent="0.25">
      <c r="A4" s="472" t="s">
        <v>905</v>
      </c>
      <c r="B4" s="473" t="s">
        <v>903</v>
      </c>
      <c r="C4" s="473">
        <v>0</v>
      </c>
      <c r="D4" s="473">
        <v>0</v>
      </c>
      <c r="E4" s="473">
        <v>0</v>
      </c>
      <c r="F4" s="473">
        <v>0</v>
      </c>
      <c r="G4" s="473">
        <v>0</v>
      </c>
      <c r="H4" s="473">
        <v>0</v>
      </c>
    </row>
    <row r="5" spans="1:8" ht="15.75" x14ac:dyDescent="0.25">
      <c r="A5" s="472" t="s">
        <v>904</v>
      </c>
      <c r="B5" s="473" t="s">
        <v>903</v>
      </c>
      <c r="C5" s="473">
        <v>0</v>
      </c>
      <c r="D5" s="473">
        <v>0</v>
      </c>
      <c r="E5" s="473">
        <v>0</v>
      </c>
      <c r="F5" s="473">
        <v>0</v>
      </c>
      <c r="G5" s="473">
        <v>0</v>
      </c>
      <c r="H5" s="473">
        <v>0</v>
      </c>
    </row>
    <row r="6" spans="1:8" ht="15.75" x14ac:dyDescent="0.25">
      <c r="A6" s="472" t="s">
        <v>1025</v>
      </c>
      <c r="B6" s="473" t="s">
        <v>903</v>
      </c>
      <c r="C6" s="473">
        <v>0</v>
      </c>
      <c r="D6" s="473">
        <v>0</v>
      </c>
      <c r="E6" s="473">
        <v>0</v>
      </c>
      <c r="F6" s="473">
        <v>0</v>
      </c>
      <c r="G6" s="473">
        <v>0</v>
      </c>
      <c r="H6" s="473">
        <v>0</v>
      </c>
    </row>
    <row r="7" spans="1:8" ht="15.75" x14ac:dyDescent="0.25">
      <c r="A7" s="472" t="s">
        <v>906</v>
      </c>
      <c r="B7" s="473" t="s">
        <v>903</v>
      </c>
      <c r="C7" s="473">
        <v>0</v>
      </c>
      <c r="D7" s="473">
        <v>0</v>
      </c>
      <c r="E7" s="473">
        <v>0</v>
      </c>
      <c r="F7" s="473">
        <v>0</v>
      </c>
      <c r="G7" s="473">
        <v>0</v>
      </c>
      <c r="H7" s="473">
        <v>0</v>
      </c>
    </row>
    <row r="8" spans="1:8" ht="15.75" x14ac:dyDescent="0.25">
      <c r="A8" s="472" t="s">
        <v>907</v>
      </c>
      <c r="B8" s="473" t="s">
        <v>903</v>
      </c>
      <c r="C8" s="473">
        <v>0</v>
      </c>
      <c r="D8" s="473">
        <v>0</v>
      </c>
      <c r="E8" s="473">
        <v>0</v>
      </c>
      <c r="F8" s="473">
        <v>0</v>
      </c>
      <c r="G8" s="473">
        <v>0</v>
      </c>
      <c r="H8" s="473">
        <v>0</v>
      </c>
    </row>
    <row r="9" spans="1:8" ht="15.75" x14ac:dyDescent="0.25">
      <c r="A9" s="472" t="s">
        <v>908</v>
      </c>
      <c r="B9" s="473" t="s">
        <v>903</v>
      </c>
      <c r="C9" s="473">
        <v>0</v>
      </c>
      <c r="D9" s="473">
        <v>0</v>
      </c>
      <c r="E9" s="473">
        <v>0</v>
      </c>
      <c r="F9" s="473">
        <v>0</v>
      </c>
      <c r="G9" s="473">
        <v>0</v>
      </c>
      <c r="H9" s="473">
        <v>0</v>
      </c>
    </row>
    <row r="10" spans="1:8" ht="15.75" x14ac:dyDescent="0.25">
      <c r="A10" s="472" t="s">
        <v>909</v>
      </c>
      <c r="B10" s="473" t="s">
        <v>903</v>
      </c>
      <c r="C10" s="473">
        <v>0</v>
      </c>
      <c r="D10" s="473">
        <v>0</v>
      </c>
      <c r="E10" s="473">
        <v>0</v>
      </c>
      <c r="F10" s="473">
        <v>0</v>
      </c>
      <c r="G10" s="473">
        <v>0</v>
      </c>
      <c r="H10" s="473">
        <v>0</v>
      </c>
    </row>
    <row r="11" spans="1:8" ht="15.75" x14ac:dyDescent="0.25">
      <c r="A11" s="472" t="s">
        <v>910</v>
      </c>
      <c r="B11" s="473" t="s">
        <v>903</v>
      </c>
      <c r="C11" s="473">
        <v>0</v>
      </c>
      <c r="D11" s="473">
        <v>0</v>
      </c>
      <c r="E11" s="473">
        <v>0</v>
      </c>
      <c r="F11" s="473">
        <v>0</v>
      </c>
      <c r="G11" s="473">
        <v>0</v>
      </c>
      <c r="H11" s="473">
        <v>0</v>
      </c>
    </row>
    <row r="12" spans="1:8" ht="15.75" x14ac:dyDescent="0.25">
      <c r="A12" s="472" t="s">
        <v>911</v>
      </c>
      <c r="B12" s="473">
        <v>0</v>
      </c>
      <c r="C12" s="473">
        <v>0</v>
      </c>
      <c r="D12" s="473">
        <v>0</v>
      </c>
      <c r="E12" s="473">
        <v>0</v>
      </c>
      <c r="F12" s="473">
        <v>0</v>
      </c>
      <c r="G12" s="473">
        <v>0</v>
      </c>
      <c r="H12" s="473">
        <v>0</v>
      </c>
    </row>
    <row r="13" spans="1:8" ht="15.75" x14ac:dyDescent="0.25">
      <c r="A13" s="472" t="s">
        <v>912</v>
      </c>
      <c r="B13" s="473" t="s">
        <v>903</v>
      </c>
      <c r="C13" s="473">
        <v>0</v>
      </c>
      <c r="D13" s="473">
        <v>0</v>
      </c>
      <c r="E13" s="473">
        <v>0</v>
      </c>
      <c r="F13" s="473">
        <v>0</v>
      </c>
      <c r="G13" s="473">
        <v>0</v>
      </c>
      <c r="H13" s="473">
        <v>0</v>
      </c>
    </row>
    <row r="14" spans="1:8" ht="15.75" x14ac:dyDescent="0.25">
      <c r="A14" s="472" t="s">
        <v>913</v>
      </c>
      <c r="B14" s="473" t="s">
        <v>903</v>
      </c>
      <c r="C14" s="473">
        <v>0</v>
      </c>
      <c r="D14" s="473">
        <v>0</v>
      </c>
      <c r="E14" s="473">
        <v>0</v>
      </c>
      <c r="F14" s="473">
        <v>0</v>
      </c>
      <c r="G14" s="473">
        <v>0</v>
      </c>
      <c r="H14" s="473">
        <v>0</v>
      </c>
    </row>
    <row r="15" spans="1:8" ht="15.75" x14ac:dyDescent="0.25">
      <c r="A15" s="472" t="s">
        <v>914</v>
      </c>
      <c r="B15" s="473" t="s">
        <v>903</v>
      </c>
      <c r="C15" s="473">
        <v>0</v>
      </c>
      <c r="D15" s="473">
        <v>0</v>
      </c>
      <c r="E15" s="473">
        <v>0</v>
      </c>
      <c r="F15" s="473">
        <v>0</v>
      </c>
      <c r="G15" s="473">
        <v>0</v>
      </c>
      <c r="H15" s="473">
        <v>0</v>
      </c>
    </row>
    <row r="16" spans="1:8" ht="15.75" x14ac:dyDescent="0.25">
      <c r="A16" s="472" t="s">
        <v>915</v>
      </c>
      <c r="B16" s="473" t="s">
        <v>903</v>
      </c>
      <c r="C16" s="473">
        <v>0</v>
      </c>
      <c r="D16" s="473">
        <v>0</v>
      </c>
      <c r="E16" s="473">
        <v>0</v>
      </c>
      <c r="F16" s="473">
        <v>0</v>
      </c>
      <c r="G16" s="473">
        <v>0</v>
      </c>
      <c r="H16" s="473">
        <v>0</v>
      </c>
    </row>
    <row r="17" spans="1:8" ht="15.75" x14ac:dyDescent="0.25">
      <c r="A17" s="472" t="s">
        <v>916</v>
      </c>
      <c r="B17" s="473" t="s">
        <v>903</v>
      </c>
      <c r="C17" s="473">
        <v>0</v>
      </c>
      <c r="D17" s="473">
        <v>0</v>
      </c>
      <c r="E17" s="473">
        <v>0</v>
      </c>
      <c r="F17" s="473">
        <v>0</v>
      </c>
      <c r="G17" s="473">
        <v>0</v>
      </c>
      <c r="H17" s="473">
        <v>0</v>
      </c>
    </row>
    <row r="18" spans="1:8" ht="15.75" x14ac:dyDescent="0.25">
      <c r="A18" s="472" t="s">
        <v>918</v>
      </c>
      <c r="B18" s="473" t="s">
        <v>903</v>
      </c>
      <c r="C18" s="473">
        <v>0</v>
      </c>
      <c r="D18" s="473">
        <v>0</v>
      </c>
      <c r="E18" s="473">
        <v>0</v>
      </c>
      <c r="F18" s="473">
        <v>0</v>
      </c>
      <c r="G18" s="473">
        <v>0</v>
      </c>
      <c r="H18" s="473">
        <v>0</v>
      </c>
    </row>
    <row r="19" spans="1:8" ht="15.75" x14ac:dyDescent="0.25">
      <c r="A19" s="472" t="s">
        <v>919</v>
      </c>
      <c r="B19" s="473" t="s">
        <v>903</v>
      </c>
      <c r="C19" s="473">
        <v>0</v>
      </c>
      <c r="D19" s="473">
        <v>0</v>
      </c>
      <c r="E19" s="473">
        <v>0</v>
      </c>
      <c r="F19" s="473">
        <v>0</v>
      </c>
      <c r="G19" s="473">
        <v>0</v>
      </c>
      <c r="H19" s="473">
        <v>0</v>
      </c>
    </row>
    <row r="20" spans="1:8" ht="15.75" x14ac:dyDescent="0.25">
      <c r="A20" s="472" t="s">
        <v>920</v>
      </c>
      <c r="B20" s="473" t="s">
        <v>903</v>
      </c>
      <c r="C20" s="473">
        <v>0</v>
      </c>
      <c r="D20" s="473">
        <v>0</v>
      </c>
      <c r="E20" s="473">
        <v>0</v>
      </c>
      <c r="F20" s="473">
        <v>0</v>
      </c>
      <c r="G20" s="473">
        <v>0</v>
      </c>
      <c r="H20" s="473">
        <v>0</v>
      </c>
    </row>
    <row r="21" spans="1:8" ht="15.75" x14ac:dyDescent="0.25">
      <c r="A21" s="472" t="s">
        <v>1026</v>
      </c>
      <c r="B21" s="473" t="s">
        <v>903</v>
      </c>
      <c r="C21" s="674">
        <v>1</v>
      </c>
      <c r="D21" s="473">
        <v>0</v>
      </c>
      <c r="E21" s="473">
        <v>0</v>
      </c>
      <c r="F21" s="473">
        <v>0</v>
      </c>
      <c r="G21" s="473">
        <v>0</v>
      </c>
      <c r="H21" s="473">
        <v>0</v>
      </c>
    </row>
    <row r="22" spans="1:8" ht="15.75" x14ac:dyDescent="0.25">
      <c r="A22" s="472" t="s">
        <v>921</v>
      </c>
      <c r="B22" s="473" t="s">
        <v>903</v>
      </c>
      <c r="C22" s="473">
        <v>0</v>
      </c>
      <c r="D22" s="473">
        <v>0</v>
      </c>
      <c r="E22" s="473">
        <v>0</v>
      </c>
      <c r="F22" s="473">
        <v>0</v>
      </c>
      <c r="G22" s="473">
        <v>0</v>
      </c>
      <c r="H22" s="473">
        <v>0</v>
      </c>
    </row>
    <row r="23" spans="1:8" ht="15.75" x14ac:dyDescent="0.25">
      <c r="A23" s="472" t="s">
        <v>922</v>
      </c>
      <c r="B23" s="473" t="s">
        <v>903</v>
      </c>
      <c r="C23" s="473">
        <v>0</v>
      </c>
      <c r="D23" s="473">
        <v>0</v>
      </c>
      <c r="E23" s="473">
        <v>0</v>
      </c>
      <c r="F23" s="473">
        <v>0</v>
      </c>
      <c r="G23" s="473">
        <v>0</v>
      </c>
      <c r="H23" s="473">
        <v>0</v>
      </c>
    </row>
    <row r="24" spans="1:8" ht="15.75" x14ac:dyDescent="0.25">
      <c r="A24" s="472" t="s">
        <v>923</v>
      </c>
      <c r="B24" s="473" t="s">
        <v>903</v>
      </c>
      <c r="C24" s="473">
        <v>0</v>
      </c>
      <c r="D24" s="473">
        <v>0</v>
      </c>
      <c r="E24" s="473">
        <v>0</v>
      </c>
      <c r="F24" s="473">
        <v>0</v>
      </c>
      <c r="G24" s="473">
        <v>0</v>
      </c>
      <c r="H24" s="473">
        <v>0</v>
      </c>
    </row>
    <row r="25" spans="1:8" ht="15.75" x14ac:dyDescent="0.25">
      <c r="A25" s="472" t="s">
        <v>1027</v>
      </c>
      <c r="B25" s="473" t="s">
        <v>903</v>
      </c>
      <c r="C25" s="473">
        <v>0</v>
      </c>
      <c r="D25" s="473">
        <v>0</v>
      </c>
      <c r="E25" s="473">
        <v>0</v>
      </c>
      <c r="F25" s="473">
        <v>0</v>
      </c>
      <c r="G25" s="473">
        <v>0</v>
      </c>
      <c r="H25" s="473">
        <v>0</v>
      </c>
    </row>
    <row r="26" spans="1:8" ht="15.75" x14ac:dyDescent="0.25">
      <c r="A26" s="472" t="s">
        <v>924</v>
      </c>
      <c r="B26" s="473" t="s">
        <v>903</v>
      </c>
      <c r="C26" s="473">
        <v>0</v>
      </c>
      <c r="D26" s="473">
        <v>0</v>
      </c>
      <c r="E26" s="473">
        <v>0</v>
      </c>
      <c r="F26" s="473">
        <v>0</v>
      </c>
      <c r="G26" s="473">
        <v>0</v>
      </c>
      <c r="H26" s="473">
        <v>0</v>
      </c>
    </row>
    <row r="27" spans="1:8" ht="15.75" x14ac:dyDescent="0.25">
      <c r="A27" s="675" t="s">
        <v>925</v>
      </c>
      <c r="B27" s="676" t="s">
        <v>903</v>
      </c>
      <c r="C27" s="676">
        <v>0</v>
      </c>
      <c r="D27" s="676">
        <v>0</v>
      </c>
      <c r="E27" s="677">
        <v>7</v>
      </c>
      <c r="F27" s="676">
        <v>0</v>
      </c>
      <c r="G27" s="676">
        <v>0</v>
      </c>
      <c r="H27" s="676">
        <v>0</v>
      </c>
    </row>
    <row r="28" spans="1:8" ht="15.75" x14ac:dyDescent="0.25">
      <c r="A28" s="675" t="s">
        <v>926</v>
      </c>
      <c r="B28" s="676" t="s">
        <v>903</v>
      </c>
      <c r="C28" s="676">
        <v>0</v>
      </c>
      <c r="D28" s="676">
        <v>0</v>
      </c>
      <c r="E28" s="677">
        <v>3</v>
      </c>
      <c r="F28" s="676">
        <v>0</v>
      </c>
      <c r="G28" s="676">
        <v>0</v>
      </c>
      <c r="H28" s="676">
        <v>0</v>
      </c>
    </row>
    <row r="29" spans="1:8" ht="15.75" x14ac:dyDescent="0.25">
      <c r="A29" s="472" t="s">
        <v>927</v>
      </c>
      <c r="B29" s="473" t="s">
        <v>903</v>
      </c>
      <c r="C29" s="473">
        <v>0</v>
      </c>
      <c r="D29" s="473">
        <v>0</v>
      </c>
      <c r="E29" s="473">
        <v>0</v>
      </c>
      <c r="F29" s="473">
        <v>0</v>
      </c>
      <c r="G29" s="473">
        <v>0</v>
      </c>
      <c r="H29" s="473">
        <v>0</v>
      </c>
    </row>
    <row r="30" spans="1:8" ht="15.75" x14ac:dyDescent="0.25">
      <c r="A30" s="472" t="s">
        <v>928</v>
      </c>
      <c r="B30" s="473" t="s">
        <v>903</v>
      </c>
      <c r="C30" s="473">
        <v>0</v>
      </c>
      <c r="D30" s="473">
        <v>0</v>
      </c>
      <c r="E30" s="473">
        <v>0</v>
      </c>
      <c r="F30" s="473">
        <v>0</v>
      </c>
      <c r="G30" s="473">
        <v>0</v>
      </c>
      <c r="H30" s="473">
        <v>0</v>
      </c>
    </row>
    <row r="31" spans="1:8" ht="15.75" x14ac:dyDescent="0.25">
      <c r="A31" s="472" t="s">
        <v>929</v>
      </c>
      <c r="B31" s="473" t="s">
        <v>903</v>
      </c>
      <c r="C31" s="473">
        <v>0</v>
      </c>
      <c r="D31" s="473">
        <v>0</v>
      </c>
      <c r="E31" s="473">
        <v>0</v>
      </c>
      <c r="F31" s="473">
        <v>0</v>
      </c>
      <c r="G31" s="473">
        <v>0</v>
      </c>
      <c r="H31" s="473">
        <v>0</v>
      </c>
    </row>
    <row r="32" spans="1:8" ht="15.75" x14ac:dyDescent="0.25">
      <c r="A32" s="472" t="s">
        <v>930</v>
      </c>
      <c r="B32" s="473" t="s">
        <v>903</v>
      </c>
      <c r="C32" s="473">
        <v>0</v>
      </c>
      <c r="D32" s="473">
        <v>0</v>
      </c>
      <c r="E32" s="473">
        <v>0</v>
      </c>
      <c r="F32" s="473">
        <v>0</v>
      </c>
      <c r="G32" s="473">
        <v>0</v>
      </c>
      <c r="H32" s="473">
        <v>0</v>
      </c>
    </row>
    <row r="33" spans="1:8" ht="15.75" x14ac:dyDescent="0.25">
      <c r="A33" s="472" t="s">
        <v>931</v>
      </c>
      <c r="B33" s="473" t="s">
        <v>903</v>
      </c>
      <c r="C33" s="473">
        <v>0</v>
      </c>
      <c r="D33" s="473">
        <v>0</v>
      </c>
      <c r="E33" s="473">
        <v>0</v>
      </c>
      <c r="F33" s="473">
        <v>0</v>
      </c>
      <c r="G33" s="473">
        <v>0</v>
      </c>
      <c r="H33" s="473">
        <v>0</v>
      </c>
    </row>
    <row r="34" spans="1:8" ht="15.75" x14ac:dyDescent="0.25">
      <c r="A34" s="472" t="s">
        <v>1028</v>
      </c>
      <c r="B34" s="473" t="s">
        <v>903</v>
      </c>
      <c r="C34" s="473">
        <v>0</v>
      </c>
      <c r="D34" s="473">
        <v>0</v>
      </c>
      <c r="E34" s="473">
        <v>0</v>
      </c>
      <c r="F34" s="473">
        <v>0</v>
      </c>
      <c r="G34" s="473">
        <v>0</v>
      </c>
      <c r="H34" s="473">
        <v>0</v>
      </c>
    </row>
    <row r="35" spans="1:8" ht="15.75" x14ac:dyDescent="0.25">
      <c r="A35" s="472" t="s">
        <v>932</v>
      </c>
      <c r="B35" s="473" t="s">
        <v>903</v>
      </c>
      <c r="C35" s="473">
        <v>0</v>
      </c>
      <c r="D35" s="473">
        <v>0</v>
      </c>
      <c r="E35" s="473">
        <v>0</v>
      </c>
      <c r="F35" s="473">
        <v>0</v>
      </c>
      <c r="G35" s="473">
        <v>0</v>
      </c>
      <c r="H35" s="473">
        <v>0</v>
      </c>
    </row>
    <row r="36" spans="1:8" ht="15.75" x14ac:dyDescent="0.25">
      <c r="A36" s="472" t="s">
        <v>933</v>
      </c>
      <c r="B36" s="473" t="s">
        <v>903</v>
      </c>
      <c r="C36" s="473">
        <v>0</v>
      </c>
      <c r="D36" s="473">
        <v>0</v>
      </c>
      <c r="E36" s="473">
        <v>0</v>
      </c>
      <c r="F36" s="473">
        <v>0</v>
      </c>
      <c r="G36" s="473">
        <v>0</v>
      </c>
      <c r="H36" s="473">
        <v>0</v>
      </c>
    </row>
    <row r="37" spans="1:8" ht="15.75" x14ac:dyDescent="0.25">
      <c r="A37" s="472" t="s">
        <v>934</v>
      </c>
      <c r="B37" s="473" t="s">
        <v>903</v>
      </c>
      <c r="C37" s="473">
        <v>0</v>
      </c>
      <c r="D37" s="473">
        <v>0</v>
      </c>
      <c r="E37" s="473">
        <v>0</v>
      </c>
      <c r="F37" s="473">
        <v>0</v>
      </c>
      <c r="G37" s="473">
        <v>0</v>
      </c>
      <c r="H37" s="473">
        <v>0</v>
      </c>
    </row>
    <row r="38" spans="1:8" ht="15.75" x14ac:dyDescent="0.25">
      <c r="A38" s="472" t="s">
        <v>935</v>
      </c>
      <c r="B38" s="473" t="s">
        <v>903</v>
      </c>
      <c r="C38" s="473">
        <v>0</v>
      </c>
      <c r="D38" s="473">
        <v>0</v>
      </c>
      <c r="E38" s="473">
        <v>0</v>
      </c>
      <c r="F38" s="473">
        <v>0</v>
      </c>
      <c r="G38" s="473">
        <v>0</v>
      </c>
      <c r="H38" s="473">
        <v>0</v>
      </c>
    </row>
    <row r="39" spans="1:8" ht="15.75" x14ac:dyDescent="0.25">
      <c r="A39" s="472" t="s">
        <v>936</v>
      </c>
      <c r="B39" s="473" t="s">
        <v>903</v>
      </c>
      <c r="C39" s="473">
        <v>0</v>
      </c>
      <c r="D39" s="473">
        <v>0</v>
      </c>
      <c r="E39" s="473">
        <v>0</v>
      </c>
      <c r="F39" s="473">
        <v>0</v>
      </c>
      <c r="G39" s="473">
        <v>0</v>
      </c>
      <c r="H39" s="473">
        <v>0</v>
      </c>
    </row>
    <row r="40" spans="1:8" ht="15.75" x14ac:dyDescent="0.25">
      <c r="A40" s="472" t="s">
        <v>937</v>
      </c>
      <c r="B40" s="473" t="s">
        <v>903</v>
      </c>
      <c r="C40" s="473">
        <v>0</v>
      </c>
      <c r="D40" s="473">
        <v>0</v>
      </c>
      <c r="E40" s="473">
        <v>0</v>
      </c>
      <c r="F40" s="473">
        <v>0</v>
      </c>
      <c r="G40" s="473">
        <v>0</v>
      </c>
      <c r="H40" s="473">
        <v>0</v>
      </c>
    </row>
    <row r="41" spans="1:8" ht="15.75" x14ac:dyDescent="0.25">
      <c r="A41" s="472" t="s">
        <v>938</v>
      </c>
      <c r="B41" s="473" t="s">
        <v>903</v>
      </c>
      <c r="C41" s="473">
        <v>0</v>
      </c>
      <c r="D41" s="473">
        <v>0</v>
      </c>
      <c r="E41" s="473">
        <v>0</v>
      </c>
      <c r="F41" s="473">
        <v>0</v>
      </c>
      <c r="G41" s="473">
        <v>0</v>
      </c>
      <c r="H41" s="473">
        <v>0</v>
      </c>
    </row>
    <row r="42" spans="1:8" ht="15.75" x14ac:dyDescent="0.25">
      <c r="A42" s="472" t="s">
        <v>940</v>
      </c>
      <c r="B42" s="473" t="s">
        <v>903</v>
      </c>
      <c r="C42" s="473">
        <v>0</v>
      </c>
      <c r="D42" s="473">
        <v>0</v>
      </c>
      <c r="E42" s="473">
        <v>0</v>
      </c>
      <c r="F42" s="473">
        <v>0</v>
      </c>
      <c r="G42" s="473">
        <v>0</v>
      </c>
      <c r="H42" s="473">
        <v>0</v>
      </c>
    </row>
    <row r="43" spans="1:8" ht="15.75" x14ac:dyDescent="0.25">
      <c r="A43" s="472" t="s">
        <v>941</v>
      </c>
      <c r="B43" s="473" t="s">
        <v>903</v>
      </c>
      <c r="C43" s="473">
        <v>0</v>
      </c>
      <c r="D43" s="473">
        <v>0</v>
      </c>
      <c r="E43" s="473">
        <v>0</v>
      </c>
      <c r="F43" s="473">
        <v>0</v>
      </c>
      <c r="G43" s="473">
        <v>0</v>
      </c>
      <c r="H43" s="473">
        <v>0</v>
      </c>
    </row>
    <row r="44" spans="1:8" ht="15.75" x14ac:dyDescent="0.25">
      <c r="A44" s="472" t="s">
        <v>942</v>
      </c>
      <c r="B44" s="473" t="s">
        <v>903</v>
      </c>
      <c r="C44" s="473">
        <v>0</v>
      </c>
      <c r="D44" s="473">
        <v>0</v>
      </c>
      <c r="E44" s="473">
        <v>0</v>
      </c>
      <c r="F44" s="473">
        <v>0</v>
      </c>
      <c r="G44" s="473">
        <v>0</v>
      </c>
      <c r="H44" s="473">
        <v>0</v>
      </c>
    </row>
    <row r="45" spans="1:8" ht="15.75" x14ac:dyDescent="0.25">
      <c r="A45" s="472" t="s">
        <v>943</v>
      </c>
      <c r="B45" s="473" t="s">
        <v>903</v>
      </c>
      <c r="C45" s="473">
        <v>0</v>
      </c>
      <c r="D45" s="473">
        <v>0</v>
      </c>
      <c r="E45" s="473">
        <v>0</v>
      </c>
      <c r="F45" s="473">
        <v>0</v>
      </c>
      <c r="G45" s="473">
        <v>0</v>
      </c>
      <c r="H45" s="473">
        <v>0</v>
      </c>
    </row>
    <row r="46" spans="1:8" ht="15.75" x14ac:dyDescent="0.25">
      <c r="A46" s="472" t="s">
        <v>944</v>
      </c>
      <c r="B46" s="473" t="s">
        <v>903</v>
      </c>
      <c r="C46" s="473">
        <v>0</v>
      </c>
      <c r="D46" s="473">
        <v>0</v>
      </c>
      <c r="E46" s="473">
        <v>0</v>
      </c>
      <c r="F46" s="473">
        <v>0</v>
      </c>
      <c r="G46" s="473">
        <v>0</v>
      </c>
      <c r="H46" s="473">
        <v>0</v>
      </c>
    </row>
    <row r="47" spans="1:8" ht="15.75" x14ac:dyDescent="0.25">
      <c r="A47" s="472" t="s">
        <v>1029</v>
      </c>
      <c r="B47" s="473" t="s">
        <v>903</v>
      </c>
      <c r="C47" s="473">
        <v>0</v>
      </c>
      <c r="D47" s="473">
        <v>0</v>
      </c>
      <c r="E47" s="473">
        <v>0</v>
      </c>
      <c r="F47" s="473">
        <v>0</v>
      </c>
      <c r="G47" s="473">
        <v>0</v>
      </c>
      <c r="H47" s="473">
        <v>0</v>
      </c>
    </row>
    <row r="48" spans="1:8" ht="15.75" x14ac:dyDescent="0.25">
      <c r="A48" s="472" t="s">
        <v>945</v>
      </c>
      <c r="B48" s="473" t="s">
        <v>903</v>
      </c>
      <c r="C48" s="473">
        <v>0</v>
      </c>
      <c r="D48" s="473">
        <v>0</v>
      </c>
      <c r="E48" s="473">
        <v>0</v>
      </c>
      <c r="F48" s="473">
        <v>0</v>
      </c>
      <c r="G48" s="473">
        <v>0</v>
      </c>
      <c r="H48" s="473">
        <v>0</v>
      </c>
    </row>
    <row r="49" spans="1:8" ht="15.75" x14ac:dyDescent="0.25">
      <c r="A49" s="675" t="s">
        <v>946</v>
      </c>
      <c r="B49" s="676" t="s">
        <v>903</v>
      </c>
      <c r="C49" s="676">
        <v>0</v>
      </c>
      <c r="D49" s="676">
        <v>0</v>
      </c>
      <c r="E49" s="677">
        <v>3</v>
      </c>
      <c r="F49" s="676">
        <v>0</v>
      </c>
      <c r="G49" s="676">
        <v>0</v>
      </c>
      <c r="H49" s="676">
        <v>0</v>
      </c>
    </row>
    <row r="50" spans="1:8" ht="15.75" x14ac:dyDescent="0.25">
      <c r="A50" s="472" t="s">
        <v>947</v>
      </c>
      <c r="B50" s="473" t="s">
        <v>903</v>
      </c>
      <c r="C50" s="473">
        <v>0</v>
      </c>
      <c r="D50" s="473">
        <v>0</v>
      </c>
      <c r="E50" s="473">
        <v>0</v>
      </c>
      <c r="F50" s="473">
        <v>0</v>
      </c>
      <c r="G50" s="473">
        <v>0</v>
      </c>
      <c r="H50" s="473">
        <v>0</v>
      </c>
    </row>
    <row r="51" spans="1:8" ht="15.75" x14ac:dyDescent="0.25">
      <c r="A51" s="472" t="s">
        <v>948</v>
      </c>
      <c r="B51" s="473" t="s">
        <v>903</v>
      </c>
      <c r="C51" s="473">
        <v>0</v>
      </c>
      <c r="D51" s="473">
        <v>0</v>
      </c>
      <c r="E51" s="473">
        <v>0</v>
      </c>
      <c r="F51" s="473">
        <v>0</v>
      </c>
      <c r="G51" s="473">
        <v>0</v>
      </c>
      <c r="H51" s="473">
        <v>0</v>
      </c>
    </row>
    <row r="52" spans="1:8" ht="15.75" x14ac:dyDescent="0.25">
      <c r="A52" s="675" t="s">
        <v>949</v>
      </c>
      <c r="B52" s="676" t="s">
        <v>903</v>
      </c>
      <c r="C52" s="677">
        <v>1</v>
      </c>
      <c r="D52" s="676">
        <v>0</v>
      </c>
      <c r="E52" s="677">
        <v>3</v>
      </c>
      <c r="F52" s="676">
        <v>0</v>
      </c>
      <c r="G52" s="676">
        <v>0</v>
      </c>
      <c r="H52" s="676">
        <v>0</v>
      </c>
    </row>
    <row r="53" spans="1:8" ht="15.75" x14ac:dyDescent="0.25">
      <c r="A53" s="472" t="s">
        <v>951</v>
      </c>
      <c r="B53" s="473" t="s">
        <v>903</v>
      </c>
      <c r="C53" s="473">
        <v>0</v>
      </c>
      <c r="D53" s="473">
        <v>0</v>
      </c>
      <c r="E53" s="473">
        <v>0</v>
      </c>
      <c r="F53" s="473">
        <v>0</v>
      </c>
      <c r="G53" s="473">
        <v>0</v>
      </c>
      <c r="H53" s="473">
        <v>0</v>
      </c>
    </row>
    <row r="54" spans="1:8" ht="15.75" x14ac:dyDescent="0.25">
      <c r="A54" s="472" t="s">
        <v>950</v>
      </c>
      <c r="B54" s="473" t="s">
        <v>903</v>
      </c>
      <c r="C54" s="674">
        <v>1</v>
      </c>
      <c r="D54" s="473">
        <v>0</v>
      </c>
      <c r="E54" s="473">
        <v>0</v>
      </c>
      <c r="F54" s="473">
        <v>0</v>
      </c>
      <c r="G54" s="473">
        <v>0</v>
      </c>
      <c r="H54" s="473">
        <v>0</v>
      </c>
    </row>
    <row r="55" spans="1:8" ht="15.75" x14ac:dyDescent="0.25">
      <c r="A55" s="675" t="s">
        <v>953</v>
      </c>
      <c r="B55" s="676" t="s">
        <v>903</v>
      </c>
      <c r="C55" s="676">
        <v>0</v>
      </c>
      <c r="D55" s="676">
        <v>0</v>
      </c>
      <c r="E55" s="677">
        <f>7+7</f>
        <v>14</v>
      </c>
      <c r="F55" s="676">
        <v>0</v>
      </c>
      <c r="G55" s="676">
        <v>0</v>
      </c>
      <c r="H55" s="676">
        <v>0</v>
      </c>
    </row>
    <row r="56" spans="1:8" ht="15.75" x14ac:dyDescent="0.25">
      <c r="A56" s="675" t="s">
        <v>954</v>
      </c>
      <c r="B56" s="676" t="s">
        <v>903</v>
      </c>
      <c r="C56" s="676">
        <v>0</v>
      </c>
      <c r="D56" s="676">
        <v>0</v>
      </c>
      <c r="E56" s="677">
        <v>2</v>
      </c>
      <c r="F56" s="676">
        <v>0</v>
      </c>
      <c r="G56" s="676">
        <v>0</v>
      </c>
      <c r="H56" s="676">
        <v>0</v>
      </c>
    </row>
    <row r="57" spans="1:8" ht="15.75" x14ac:dyDescent="0.25">
      <c r="A57" s="472" t="s">
        <v>955</v>
      </c>
      <c r="B57" s="473" t="s">
        <v>903</v>
      </c>
      <c r="C57" s="473">
        <v>0</v>
      </c>
      <c r="D57" s="473">
        <v>0</v>
      </c>
      <c r="E57" s="473">
        <v>0</v>
      </c>
      <c r="F57" s="473">
        <v>0</v>
      </c>
      <c r="G57" s="473">
        <v>0</v>
      </c>
      <c r="H57" s="473">
        <v>0</v>
      </c>
    </row>
    <row r="58" spans="1:8" ht="15.75" x14ac:dyDescent="0.25">
      <c r="A58" s="472" t="s">
        <v>957</v>
      </c>
      <c r="B58" s="473" t="s">
        <v>903</v>
      </c>
      <c r="C58" s="473">
        <v>0</v>
      </c>
      <c r="D58" s="473">
        <v>0</v>
      </c>
      <c r="E58" s="473">
        <v>0</v>
      </c>
      <c r="F58" s="473">
        <v>0</v>
      </c>
      <c r="G58" s="473">
        <v>0</v>
      </c>
      <c r="H58" s="473">
        <v>0</v>
      </c>
    </row>
    <row r="59" spans="1:8" ht="15.75" x14ac:dyDescent="0.25">
      <c r="A59" s="472" t="s">
        <v>958</v>
      </c>
      <c r="B59" s="473" t="s">
        <v>903</v>
      </c>
      <c r="C59" s="473">
        <v>0</v>
      </c>
      <c r="D59" s="473">
        <v>0</v>
      </c>
      <c r="E59" s="473">
        <v>0</v>
      </c>
      <c r="F59" s="473">
        <v>0</v>
      </c>
      <c r="G59" s="473">
        <v>0</v>
      </c>
      <c r="H59" s="473">
        <v>0</v>
      </c>
    </row>
    <row r="60" spans="1:8" ht="15.75" x14ac:dyDescent="0.25">
      <c r="A60" s="472" t="s">
        <v>959</v>
      </c>
      <c r="B60" s="473" t="s">
        <v>903</v>
      </c>
      <c r="C60" s="473">
        <v>0</v>
      </c>
      <c r="D60" s="473">
        <v>0</v>
      </c>
      <c r="E60" s="473">
        <v>0</v>
      </c>
      <c r="F60" s="473">
        <v>0</v>
      </c>
      <c r="G60" s="473">
        <v>0</v>
      </c>
      <c r="H60" s="473">
        <v>0</v>
      </c>
    </row>
    <row r="61" spans="1:8" ht="15.75" x14ac:dyDescent="0.25">
      <c r="A61" s="472" t="s">
        <v>1030</v>
      </c>
      <c r="B61" s="473" t="s">
        <v>903</v>
      </c>
      <c r="C61" s="473">
        <v>0</v>
      </c>
      <c r="D61" s="473">
        <v>0</v>
      </c>
      <c r="E61" s="473">
        <v>0</v>
      </c>
      <c r="F61" s="473">
        <v>0</v>
      </c>
      <c r="G61" s="473">
        <v>0</v>
      </c>
      <c r="H61" s="473">
        <v>0</v>
      </c>
    </row>
    <row r="62" spans="1:8" ht="15.75" x14ac:dyDescent="0.25">
      <c r="A62" s="472" t="s">
        <v>960</v>
      </c>
      <c r="B62" s="473" t="s">
        <v>903</v>
      </c>
      <c r="C62" s="473">
        <v>0</v>
      </c>
      <c r="D62" s="473">
        <v>0</v>
      </c>
      <c r="E62" s="473">
        <v>0</v>
      </c>
      <c r="F62" s="473">
        <v>0</v>
      </c>
      <c r="G62" s="473">
        <v>0</v>
      </c>
      <c r="H62" s="473">
        <v>0</v>
      </c>
    </row>
    <row r="63" spans="1:8" ht="15.75" x14ac:dyDescent="0.25">
      <c r="A63" s="472" t="s">
        <v>961</v>
      </c>
      <c r="B63" s="473" t="s">
        <v>903</v>
      </c>
      <c r="C63" s="473">
        <v>0</v>
      </c>
      <c r="D63" s="473">
        <v>0</v>
      </c>
      <c r="E63" s="473">
        <v>0</v>
      </c>
      <c r="F63" s="473">
        <v>0</v>
      </c>
      <c r="G63" s="473">
        <v>0</v>
      </c>
      <c r="H63" s="473">
        <v>0</v>
      </c>
    </row>
    <row r="64" spans="1:8" ht="15.75" x14ac:dyDescent="0.25">
      <c r="A64" s="472" t="s">
        <v>962</v>
      </c>
      <c r="B64" s="473" t="s">
        <v>903</v>
      </c>
      <c r="C64" s="473">
        <v>0</v>
      </c>
      <c r="D64" s="473">
        <v>0</v>
      </c>
      <c r="E64" s="473">
        <v>0</v>
      </c>
      <c r="F64" s="473">
        <v>0</v>
      </c>
      <c r="G64" s="473">
        <v>0</v>
      </c>
      <c r="H64" s="473">
        <v>0</v>
      </c>
    </row>
    <row r="65" spans="1:8" ht="15.75" x14ac:dyDescent="0.25">
      <c r="A65" s="675" t="s">
        <v>964</v>
      </c>
      <c r="B65" s="676" t="s">
        <v>903</v>
      </c>
      <c r="C65" s="676">
        <v>0</v>
      </c>
      <c r="D65" s="676">
        <v>0</v>
      </c>
      <c r="E65" s="677">
        <v>4</v>
      </c>
      <c r="F65" s="676">
        <v>0</v>
      </c>
      <c r="G65" s="676">
        <v>0</v>
      </c>
      <c r="H65" s="676">
        <v>0</v>
      </c>
    </row>
    <row r="66" spans="1:8" x14ac:dyDescent="0.25">
      <c r="A66" s="417"/>
      <c r="B66" s="300"/>
      <c r="C66" s="300"/>
      <c r="D66" s="300"/>
      <c r="E66" s="300"/>
      <c r="F66" s="300"/>
      <c r="G66" s="300"/>
      <c r="H66" s="300"/>
    </row>
    <row r="67" spans="1:8" x14ac:dyDescent="0.25">
      <c r="A67" s="475" t="s">
        <v>40</v>
      </c>
      <c r="B67" s="476"/>
      <c r="C67" s="476">
        <f t="shared" ref="C67:H67" si="0">SUM(C2:C65)</f>
        <v>3</v>
      </c>
      <c r="D67" s="476">
        <f t="shared" si="0"/>
        <v>0</v>
      </c>
      <c r="E67" s="476">
        <f t="shared" si="0"/>
        <v>36</v>
      </c>
      <c r="F67" s="476">
        <f t="shared" si="0"/>
        <v>0</v>
      </c>
      <c r="G67" s="476">
        <f t="shared" si="0"/>
        <v>0</v>
      </c>
      <c r="H67" s="476">
        <f t="shared" si="0"/>
        <v>4</v>
      </c>
    </row>
    <row r="68" spans="1:8" x14ac:dyDescent="0.25">
      <c r="A68" s="417"/>
      <c r="B68" s="300"/>
      <c r="C68" s="300"/>
      <c r="D68" s="300"/>
      <c r="E68" s="300"/>
      <c r="F68" s="300"/>
      <c r="G68" s="300"/>
      <c r="H68" s="300"/>
    </row>
    <row r="69" spans="1:8" x14ac:dyDescent="0.25">
      <c r="A69" s="475" t="s">
        <v>965</v>
      </c>
      <c r="B69" s="476"/>
      <c r="C69" s="476"/>
      <c r="D69" s="476"/>
      <c r="E69" s="477">
        <f>((((E67/'[2](I) RESUMO CONTRATAÇÃO '!$BF$21)/30)*0.98/12))</f>
        <v>1.6333333333333332E-3</v>
      </c>
      <c r="F69" s="476"/>
      <c r="G69" s="476"/>
      <c r="H69" s="477">
        <f>(((57/'[2](I) RESUMO CONTRATAÇÃO '!$DN$21)/30)/12)*0.08</f>
        <v>2.1111111111111108E-4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0.39997558519241921"/>
    <pageSetUpPr fitToPage="1"/>
  </sheetPr>
  <dimension ref="A1:P71"/>
  <sheetViews>
    <sheetView view="pageBreakPreview" zoomScale="90" zoomScaleNormal="64" zoomScaleSheetLayoutView="90" workbookViewId="0">
      <pane ySplit="2" topLeftCell="A59" activePane="bottomLeft" state="frozen"/>
      <selection pane="bottomLeft" activeCell="F67" sqref="F67:H67"/>
    </sheetView>
  </sheetViews>
  <sheetFormatPr defaultColWidth="9.140625" defaultRowHeight="15" x14ac:dyDescent="0.2"/>
  <cols>
    <col min="1" max="1" width="7.42578125" style="246" customWidth="1"/>
    <col min="2" max="2" width="20.42578125" style="246" customWidth="1"/>
    <col min="3" max="3" width="72.7109375" style="245" customWidth="1"/>
    <col min="4" max="4" width="11.42578125" style="245" customWidth="1"/>
    <col min="5" max="5" width="15.140625" style="245" customWidth="1"/>
    <col min="6" max="6" width="10.140625" style="245" customWidth="1"/>
    <col min="7" max="7" width="11.28515625" style="245" customWidth="1"/>
    <col min="8" max="8" width="8.7109375" style="245" customWidth="1"/>
    <col min="9" max="9" width="12" style="245" customWidth="1"/>
    <col min="10" max="10" width="11" style="245" customWidth="1"/>
    <col min="11" max="11" width="12.140625" style="245" customWidth="1"/>
    <col min="12" max="16384" width="9.140625" style="245"/>
  </cols>
  <sheetData>
    <row r="1" spans="1:11" ht="56.25" customHeight="1" x14ac:dyDescent="0.2">
      <c r="A1" s="1229" t="s">
        <v>722</v>
      </c>
      <c r="B1" s="1229"/>
      <c r="C1" s="1229"/>
      <c r="D1" s="1229"/>
    </row>
    <row r="2" spans="1:11" ht="181.5" customHeight="1" x14ac:dyDescent="0.2">
      <c r="A2" s="244" t="s">
        <v>70</v>
      </c>
      <c r="B2" s="244" t="s">
        <v>686</v>
      </c>
      <c r="C2" s="244" t="s">
        <v>687</v>
      </c>
      <c r="D2" s="82" t="s">
        <v>681</v>
      </c>
      <c r="E2" s="81" t="s">
        <v>688</v>
      </c>
      <c r="F2" s="83" t="s">
        <v>188</v>
      </c>
      <c r="G2" s="83" t="s">
        <v>52</v>
      </c>
      <c r="H2" s="83" t="s">
        <v>715</v>
      </c>
      <c r="I2" s="83" t="s">
        <v>716</v>
      </c>
      <c r="J2" s="83" t="s">
        <v>717</v>
      </c>
      <c r="K2" s="83" t="s">
        <v>721</v>
      </c>
    </row>
    <row r="3" spans="1:11" s="257" customFormat="1" ht="126" customHeight="1" x14ac:dyDescent="0.25">
      <c r="A3" s="256">
        <v>1</v>
      </c>
      <c r="B3" s="262" t="s">
        <v>198</v>
      </c>
      <c r="C3" s="261" t="s">
        <v>247</v>
      </c>
      <c r="D3" s="256" t="s">
        <v>248</v>
      </c>
      <c r="E3" s="265">
        <v>1</v>
      </c>
      <c r="F3" s="74">
        <v>41.68</v>
      </c>
      <c r="G3" s="74">
        <f t="shared" ref="G3:G34" si="0">F3*E3</f>
        <v>41.68</v>
      </c>
      <c r="H3" s="74">
        <v>10</v>
      </c>
      <c r="I3" s="237">
        <f t="shared" ref="I3:I41" si="1">SUM(G3*0.1)</f>
        <v>4.1680000000000001</v>
      </c>
      <c r="J3" s="238">
        <f t="shared" ref="J3:J41" si="2">(G3-I3)/H3/12</f>
        <v>0.31259999999999999</v>
      </c>
      <c r="K3" s="239">
        <f t="shared" ref="K3:K41" si="3">(G3-I3)/H3</f>
        <v>3.7511999999999999</v>
      </c>
    </row>
    <row r="4" spans="1:11" s="257" customFormat="1" ht="141.75" x14ac:dyDescent="0.25">
      <c r="A4" s="256">
        <v>2</v>
      </c>
      <c r="B4" s="262" t="s">
        <v>249</v>
      </c>
      <c r="C4" s="261" t="s">
        <v>250</v>
      </c>
      <c r="D4" s="256" t="s">
        <v>248</v>
      </c>
      <c r="E4" s="265">
        <v>5</v>
      </c>
      <c r="F4" s="259">
        <v>54.82</v>
      </c>
      <c r="G4" s="259">
        <f t="shared" si="0"/>
        <v>274.10000000000002</v>
      </c>
      <c r="H4" s="69">
        <v>10</v>
      </c>
      <c r="I4" s="237">
        <f t="shared" si="1"/>
        <v>27.410000000000004</v>
      </c>
      <c r="J4" s="240">
        <f t="shared" si="2"/>
        <v>2.0557500000000002</v>
      </c>
      <c r="K4" s="258">
        <f t="shared" si="3"/>
        <v>24.669000000000004</v>
      </c>
    </row>
    <row r="5" spans="1:11" s="257" customFormat="1" ht="94.5" x14ac:dyDescent="0.25">
      <c r="A5" s="256">
        <v>3</v>
      </c>
      <c r="B5" s="262" t="s">
        <v>251</v>
      </c>
      <c r="C5" s="261" t="s">
        <v>252</v>
      </c>
      <c r="D5" s="256" t="s">
        <v>248</v>
      </c>
      <c r="E5" s="265">
        <v>2</v>
      </c>
      <c r="F5" s="259">
        <v>39.99</v>
      </c>
      <c r="G5" s="259">
        <f t="shared" si="0"/>
        <v>79.98</v>
      </c>
      <c r="H5" s="69">
        <v>5</v>
      </c>
      <c r="I5" s="237">
        <f t="shared" si="1"/>
        <v>7.9980000000000011</v>
      </c>
      <c r="J5" s="240">
        <f t="shared" si="2"/>
        <v>1.1997</v>
      </c>
      <c r="K5" s="258">
        <f t="shared" si="3"/>
        <v>14.3964</v>
      </c>
    </row>
    <row r="6" spans="1:11" s="257" customFormat="1" ht="110.25" x14ac:dyDescent="0.25">
      <c r="A6" s="256">
        <v>4</v>
      </c>
      <c r="B6" s="262" t="s">
        <v>199</v>
      </c>
      <c r="C6" s="261" t="s">
        <v>253</v>
      </c>
      <c r="D6" s="256" t="s">
        <v>248</v>
      </c>
      <c r="E6" s="265">
        <v>1</v>
      </c>
      <c r="F6" s="259">
        <v>207.85</v>
      </c>
      <c r="G6" s="259">
        <f t="shared" si="0"/>
        <v>207.85</v>
      </c>
      <c r="H6" s="69">
        <v>10</v>
      </c>
      <c r="I6" s="237">
        <f t="shared" si="1"/>
        <v>20.785</v>
      </c>
      <c r="J6" s="240">
        <f t="shared" si="2"/>
        <v>1.5588749999999998</v>
      </c>
      <c r="K6" s="258">
        <f t="shared" si="3"/>
        <v>18.706499999999998</v>
      </c>
    </row>
    <row r="7" spans="1:11" s="257" customFormat="1" ht="126" x14ac:dyDescent="0.25">
      <c r="A7" s="256">
        <v>5</v>
      </c>
      <c r="B7" s="262" t="s">
        <v>254</v>
      </c>
      <c r="C7" s="261" t="s">
        <v>255</v>
      </c>
      <c r="D7" s="256" t="s">
        <v>248</v>
      </c>
      <c r="E7" s="265">
        <v>6</v>
      </c>
      <c r="F7" s="259">
        <v>110.37</v>
      </c>
      <c r="G7" s="259">
        <f t="shared" si="0"/>
        <v>662.22</v>
      </c>
      <c r="H7" s="69">
        <v>5</v>
      </c>
      <c r="I7" s="237">
        <f t="shared" si="1"/>
        <v>66.222000000000008</v>
      </c>
      <c r="J7" s="240">
        <f t="shared" si="2"/>
        <v>9.9333000000000009</v>
      </c>
      <c r="K7" s="258">
        <f t="shared" si="3"/>
        <v>119.1996</v>
      </c>
    </row>
    <row r="8" spans="1:11" s="257" customFormat="1" ht="171.75" customHeight="1" x14ac:dyDescent="0.25">
      <c r="A8" s="256">
        <v>6</v>
      </c>
      <c r="B8" s="262" t="s">
        <v>256</v>
      </c>
      <c r="C8" s="261" t="s">
        <v>257</v>
      </c>
      <c r="D8" s="256" t="s">
        <v>248</v>
      </c>
      <c r="E8" s="265">
        <v>2</v>
      </c>
      <c r="F8" s="259">
        <v>247.91</v>
      </c>
      <c r="G8" s="259">
        <f t="shared" si="0"/>
        <v>495.82</v>
      </c>
      <c r="H8" s="69">
        <v>5</v>
      </c>
      <c r="I8" s="237">
        <f t="shared" si="1"/>
        <v>49.582000000000001</v>
      </c>
      <c r="J8" s="240">
        <f t="shared" si="2"/>
        <v>7.4373000000000005</v>
      </c>
      <c r="K8" s="258">
        <f t="shared" si="3"/>
        <v>89.247600000000006</v>
      </c>
    </row>
    <row r="9" spans="1:11" s="257" customFormat="1" ht="144.75" customHeight="1" x14ac:dyDescent="0.25">
      <c r="A9" s="256">
        <v>7</v>
      </c>
      <c r="B9" s="262" t="s">
        <v>258</v>
      </c>
      <c r="C9" s="261" t="s">
        <v>259</v>
      </c>
      <c r="D9" s="256" t="s">
        <v>248</v>
      </c>
      <c r="E9" s="265">
        <v>2</v>
      </c>
      <c r="F9" s="259">
        <v>895</v>
      </c>
      <c r="G9" s="259">
        <f t="shared" si="0"/>
        <v>1790</v>
      </c>
      <c r="H9" s="69">
        <v>5</v>
      </c>
      <c r="I9" s="237">
        <f t="shared" si="1"/>
        <v>179</v>
      </c>
      <c r="J9" s="240">
        <f t="shared" si="2"/>
        <v>26.849999999999998</v>
      </c>
      <c r="K9" s="258">
        <f t="shared" si="3"/>
        <v>322.2</v>
      </c>
    </row>
    <row r="10" spans="1:11" s="257" customFormat="1" ht="60.75" customHeight="1" x14ac:dyDescent="0.25">
      <c r="A10" s="256">
        <v>8</v>
      </c>
      <c r="B10" s="262" t="s">
        <v>260</v>
      </c>
      <c r="C10" s="261"/>
      <c r="D10" s="256" t="s">
        <v>248</v>
      </c>
      <c r="E10" s="265">
        <v>1</v>
      </c>
      <c r="F10" s="259">
        <v>25.8</v>
      </c>
      <c r="G10" s="259">
        <f t="shared" si="0"/>
        <v>25.8</v>
      </c>
      <c r="H10" s="69">
        <v>5</v>
      </c>
      <c r="I10" s="237">
        <f t="shared" si="1"/>
        <v>2.58</v>
      </c>
      <c r="J10" s="240">
        <f t="shared" si="2"/>
        <v>0.38700000000000001</v>
      </c>
      <c r="K10" s="258">
        <f t="shared" si="3"/>
        <v>4.6440000000000001</v>
      </c>
    </row>
    <row r="11" spans="1:11" s="257" customFormat="1" ht="157.5" x14ac:dyDescent="0.25">
      <c r="A11" s="256">
        <v>9</v>
      </c>
      <c r="B11" s="262" t="s">
        <v>200</v>
      </c>
      <c r="C11" s="261" t="s">
        <v>261</v>
      </c>
      <c r="D11" s="256" t="s">
        <v>248</v>
      </c>
      <c r="E11" s="265">
        <v>1</v>
      </c>
      <c r="F11" s="259">
        <v>67.760000000000005</v>
      </c>
      <c r="G11" s="259">
        <f t="shared" si="0"/>
        <v>67.760000000000005</v>
      </c>
      <c r="H11" s="69">
        <v>10</v>
      </c>
      <c r="I11" s="237">
        <f t="shared" si="1"/>
        <v>6.7760000000000007</v>
      </c>
      <c r="J11" s="240">
        <f t="shared" si="2"/>
        <v>0.50819999999999999</v>
      </c>
      <c r="K11" s="258">
        <f t="shared" si="3"/>
        <v>6.0983999999999998</v>
      </c>
    </row>
    <row r="12" spans="1:11" s="257" customFormat="1" ht="157.5" x14ac:dyDescent="0.25">
      <c r="A12" s="256">
        <v>10</v>
      </c>
      <c r="B12" s="262" t="s">
        <v>262</v>
      </c>
      <c r="C12" s="261" t="s">
        <v>263</v>
      </c>
      <c r="D12" s="256" t="s">
        <v>248</v>
      </c>
      <c r="E12" s="265">
        <v>4</v>
      </c>
      <c r="F12" s="259">
        <v>22.13</v>
      </c>
      <c r="G12" s="259">
        <f t="shared" si="0"/>
        <v>88.52</v>
      </c>
      <c r="H12" s="69">
        <v>5</v>
      </c>
      <c r="I12" s="237">
        <f t="shared" si="1"/>
        <v>8.8520000000000003</v>
      </c>
      <c r="J12" s="240">
        <f t="shared" si="2"/>
        <v>1.3277999999999999</v>
      </c>
      <c r="K12" s="258">
        <f t="shared" si="3"/>
        <v>15.933599999999998</v>
      </c>
    </row>
    <row r="13" spans="1:11" s="257" customFormat="1" ht="126" x14ac:dyDescent="0.25">
      <c r="A13" s="256">
        <v>11</v>
      </c>
      <c r="B13" s="262" t="s">
        <v>264</v>
      </c>
      <c r="C13" s="261" t="s">
        <v>265</v>
      </c>
      <c r="D13" s="256" t="s">
        <v>248</v>
      </c>
      <c r="E13" s="265">
        <v>2</v>
      </c>
      <c r="F13" s="259">
        <v>35</v>
      </c>
      <c r="G13" s="259">
        <f t="shared" si="0"/>
        <v>70</v>
      </c>
      <c r="H13" s="69">
        <v>5</v>
      </c>
      <c r="I13" s="237">
        <f t="shared" si="1"/>
        <v>7</v>
      </c>
      <c r="J13" s="240">
        <f t="shared" si="2"/>
        <v>1.05</v>
      </c>
      <c r="K13" s="258">
        <f t="shared" si="3"/>
        <v>12.6</v>
      </c>
    </row>
    <row r="14" spans="1:11" s="257" customFormat="1" ht="157.5" x14ac:dyDescent="0.25">
      <c r="A14" s="256">
        <v>12</v>
      </c>
      <c r="B14" s="262" t="s">
        <v>266</v>
      </c>
      <c r="C14" s="261" t="s">
        <v>267</v>
      </c>
      <c r="D14" s="256" t="s">
        <v>248</v>
      </c>
      <c r="E14" s="265">
        <v>6</v>
      </c>
      <c r="F14" s="259">
        <v>176.24</v>
      </c>
      <c r="G14" s="259">
        <f t="shared" si="0"/>
        <v>1057.44</v>
      </c>
      <c r="H14" s="69">
        <v>5</v>
      </c>
      <c r="I14" s="237">
        <f t="shared" si="1"/>
        <v>105.74400000000001</v>
      </c>
      <c r="J14" s="240">
        <f t="shared" si="2"/>
        <v>15.861600000000001</v>
      </c>
      <c r="K14" s="258">
        <f t="shared" si="3"/>
        <v>190.33920000000001</v>
      </c>
    </row>
    <row r="15" spans="1:11" s="257" customFormat="1" ht="73.5" customHeight="1" x14ac:dyDescent="0.25">
      <c r="A15" s="256">
        <v>13</v>
      </c>
      <c r="B15" s="262" t="s">
        <v>201</v>
      </c>
      <c r="C15" s="262" t="s">
        <v>268</v>
      </c>
      <c r="D15" s="256" t="s">
        <v>248</v>
      </c>
      <c r="E15" s="265">
        <v>5</v>
      </c>
      <c r="F15" s="259">
        <v>18.740000000000002</v>
      </c>
      <c r="G15" s="259">
        <f t="shared" si="0"/>
        <v>93.700000000000017</v>
      </c>
      <c r="H15" s="69">
        <v>5</v>
      </c>
      <c r="I15" s="237">
        <f t="shared" si="1"/>
        <v>9.3700000000000028</v>
      </c>
      <c r="J15" s="240">
        <f t="shared" si="2"/>
        <v>1.4055000000000002</v>
      </c>
      <c r="K15" s="258">
        <f t="shared" si="3"/>
        <v>16.866000000000003</v>
      </c>
    </row>
    <row r="16" spans="1:11" s="257" customFormat="1" ht="63.75" customHeight="1" x14ac:dyDescent="0.25">
      <c r="A16" s="256">
        <v>14</v>
      </c>
      <c r="B16" s="262" t="s">
        <v>269</v>
      </c>
      <c r="C16" s="262" t="s">
        <v>270</v>
      </c>
      <c r="D16" s="256" t="s">
        <v>248</v>
      </c>
      <c r="E16" s="265">
        <v>2</v>
      </c>
      <c r="F16" s="259">
        <v>28.49</v>
      </c>
      <c r="G16" s="259">
        <f t="shared" si="0"/>
        <v>56.98</v>
      </c>
      <c r="H16" s="69">
        <v>5</v>
      </c>
      <c r="I16" s="237">
        <f t="shared" si="1"/>
        <v>5.6980000000000004</v>
      </c>
      <c r="J16" s="240">
        <f t="shared" si="2"/>
        <v>0.8546999999999999</v>
      </c>
      <c r="K16" s="258">
        <f t="shared" si="3"/>
        <v>10.256399999999999</v>
      </c>
    </row>
    <row r="17" spans="1:11" s="257" customFormat="1" ht="61.5" customHeight="1" x14ac:dyDescent="0.25">
      <c r="A17" s="256">
        <v>15</v>
      </c>
      <c r="B17" s="262" t="s">
        <v>271</v>
      </c>
      <c r="C17" s="262" t="s">
        <v>270</v>
      </c>
      <c r="D17" s="256" t="s">
        <v>248</v>
      </c>
      <c r="E17" s="265">
        <v>2</v>
      </c>
      <c r="F17" s="259">
        <v>32.06</v>
      </c>
      <c r="G17" s="259">
        <f t="shared" si="0"/>
        <v>64.12</v>
      </c>
      <c r="H17" s="69">
        <v>5</v>
      </c>
      <c r="I17" s="237">
        <f t="shared" si="1"/>
        <v>6.4120000000000008</v>
      </c>
      <c r="J17" s="240">
        <f t="shared" si="2"/>
        <v>0.9618000000000001</v>
      </c>
      <c r="K17" s="258">
        <f t="shared" si="3"/>
        <v>11.541600000000001</v>
      </c>
    </row>
    <row r="18" spans="1:11" s="257" customFormat="1" ht="70.5" customHeight="1" x14ac:dyDescent="0.25">
      <c r="A18" s="256">
        <v>16</v>
      </c>
      <c r="B18" s="262" t="s">
        <v>272</v>
      </c>
      <c r="C18" s="262" t="s">
        <v>270</v>
      </c>
      <c r="D18" s="256" t="s">
        <v>248</v>
      </c>
      <c r="E18" s="265">
        <v>2</v>
      </c>
      <c r="F18" s="259">
        <v>154.21</v>
      </c>
      <c r="G18" s="259">
        <f t="shared" si="0"/>
        <v>308.42</v>
      </c>
      <c r="H18" s="69">
        <v>5</v>
      </c>
      <c r="I18" s="237">
        <f t="shared" si="1"/>
        <v>30.842000000000002</v>
      </c>
      <c r="J18" s="240">
        <f t="shared" si="2"/>
        <v>4.6263000000000005</v>
      </c>
      <c r="K18" s="258">
        <f t="shared" si="3"/>
        <v>55.515600000000006</v>
      </c>
    </row>
    <row r="19" spans="1:11" s="257" customFormat="1" ht="63.75" customHeight="1" x14ac:dyDescent="0.25">
      <c r="A19" s="256">
        <v>17</v>
      </c>
      <c r="B19" s="262" t="s">
        <v>273</v>
      </c>
      <c r="C19" s="262" t="s">
        <v>270</v>
      </c>
      <c r="D19" s="256" t="s">
        <v>248</v>
      </c>
      <c r="E19" s="265">
        <v>2</v>
      </c>
      <c r="F19" s="259">
        <v>91.24</v>
      </c>
      <c r="G19" s="259">
        <f t="shared" si="0"/>
        <v>182.48</v>
      </c>
      <c r="H19" s="69">
        <v>5</v>
      </c>
      <c r="I19" s="237">
        <f t="shared" si="1"/>
        <v>18.248000000000001</v>
      </c>
      <c r="J19" s="240">
        <f t="shared" si="2"/>
        <v>2.7372000000000001</v>
      </c>
      <c r="K19" s="258">
        <f t="shared" si="3"/>
        <v>32.846400000000003</v>
      </c>
    </row>
    <row r="20" spans="1:11" s="257" customFormat="1" ht="54" customHeight="1" x14ac:dyDescent="0.25">
      <c r="A20" s="256">
        <v>18</v>
      </c>
      <c r="B20" s="262" t="s">
        <v>689</v>
      </c>
      <c r="C20" s="262" t="s">
        <v>274</v>
      </c>
      <c r="D20" s="256" t="s">
        <v>248</v>
      </c>
      <c r="E20" s="265">
        <v>2</v>
      </c>
      <c r="F20" s="259">
        <v>21.96</v>
      </c>
      <c r="G20" s="259">
        <f t="shared" si="0"/>
        <v>43.92</v>
      </c>
      <c r="H20" s="69">
        <v>5</v>
      </c>
      <c r="I20" s="237">
        <f t="shared" si="1"/>
        <v>4.3920000000000003</v>
      </c>
      <c r="J20" s="240">
        <f t="shared" si="2"/>
        <v>0.65879999999999994</v>
      </c>
      <c r="K20" s="258">
        <f t="shared" si="3"/>
        <v>7.9055999999999997</v>
      </c>
    </row>
    <row r="21" spans="1:11" s="257" customFormat="1" ht="46.5" customHeight="1" x14ac:dyDescent="0.25">
      <c r="A21" s="256">
        <v>19</v>
      </c>
      <c r="B21" s="262" t="s">
        <v>690</v>
      </c>
      <c r="C21" s="262" t="s">
        <v>274</v>
      </c>
      <c r="D21" s="256" t="s">
        <v>248</v>
      </c>
      <c r="E21" s="265">
        <v>2</v>
      </c>
      <c r="F21" s="259">
        <v>109.1</v>
      </c>
      <c r="G21" s="259">
        <f t="shared" si="0"/>
        <v>218.2</v>
      </c>
      <c r="H21" s="69">
        <v>5</v>
      </c>
      <c r="I21" s="237">
        <f t="shared" si="1"/>
        <v>21.82</v>
      </c>
      <c r="J21" s="240">
        <f t="shared" si="2"/>
        <v>3.2729999999999997</v>
      </c>
      <c r="K21" s="258">
        <f t="shared" si="3"/>
        <v>39.275999999999996</v>
      </c>
    </row>
    <row r="22" spans="1:11" s="257" customFormat="1" ht="48.75" customHeight="1" x14ac:dyDescent="0.25">
      <c r="A22" s="256">
        <v>20</v>
      </c>
      <c r="B22" s="262" t="s">
        <v>202</v>
      </c>
      <c r="C22" s="262" t="s">
        <v>274</v>
      </c>
      <c r="D22" s="256" t="s">
        <v>248</v>
      </c>
      <c r="E22" s="265">
        <v>2</v>
      </c>
      <c r="F22" s="259">
        <v>166.9</v>
      </c>
      <c r="G22" s="259">
        <f t="shared" si="0"/>
        <v>333.8</v>
      </c>
      <c r="H22" s="69">
        <v>5</v>
      </c>
      <c r="I22" s="237">
        <f t="shared" si="1"/>
        <v>33.380000000000003</v>
      </c>
      <c r="J22" s="240">
        <f t="shared" si="2"/>
        <v>5.0070000000000006</v>
      </c>
      <c r="K22" s="258">
        <f t="shared" si="3"/>
        <v>60.084000000000003</v>
      </c>
    </row>
    <row r="23" spans="1:11" s="257" customFormat="1" ht="72" customHeight="1" x14ac:dyDescent="0.25">
      <c r="A23" s="256">
        <v>21</v>
      </c>
      <c r="B23" s="262" t="s">
        <v>203</v>
      </c>
      <c r="C23" s="262" t="s">
        <v>274</v>
      </c>
      <c r="D23" s="256" t="s">
        <v>248</v>
      </c>
      <c r="E23" s="265">
        <v>2</v>
      </c>
      <c r="F23" s="259">
        <v>150.05000000000001</v>
      </c>
      <c r="G23" s="259">
        <f t="shared" si="0"/>
        <v>300.10000000000002</v>
      </c>
      <c r="H23" s="69">
        <v>5</v>
      </c>
      <c r="I23" s="237">
        <f t="shared" si="1"/>
        <v>30.010000000000005</v>
      </c>
      <c r="J23" s="240">
        <f t="shared" si="2"/>
        <v>4.5015000000000009</v>
      </c>
      <c r="K23" s="258">
        <f t="shared" si="3"/>
        <v>54.018000000000008</v>
      </c>
    </row>
    <row r="24" spans="1:11" s="257" customFormat="1" ht="106.5" customHeight="1" x14ac:dyDescent="0.25">
      <c r="A24" s="256">
        <v>22</v>
      </c>
      <c r="B24" s="262" t="s">
        <v>204</v>
      </c>
      <c r="C24" s="262" t="s">
        <v>275</v>
      </c>
      <c r="D24" s="256" t="s">
        <v>248</v>
      </c>
      <c r="E24" s="265">
        <v>4</v>
      </c>
      <c r="F24" s="259">
        <v>178.88</v>
      </c>
      <c r="G24" s="259">
        <f t="shared" si="0"/>
        <v>715.52</v>
      </c>
      <c r="H24" s="69">
        <v>5</v>
      </c>
      <c r="I24" s="237">
        <f t="shared" si="1"/>
        <v>71.552000000000007</v>
      </c>
      <c r="J24" s="240">
        <f t="shared" si="2"/>
        <v>10.732799999999999</v>
      </c>
      <c r="K24" s="258">
        <f t="shared" si="3"/>
        <v>128.7936</v>
      </c>
    </row>
    <row r="25" spans="1:11" s="257" customFormat="1" ht="157.5" x14ac:dyDescent="0.25">
      <c r="A25" s="256">
        <v>23</v>
      </c>
      <c r="B25" s="262" t="s">
        <v>205</v>
      </c>
      <c r="C25" s="261" t="s">
        <v>276</v>
      </c>
      <c r="D25" s="256" t="s">
        <v>248</v>
      </c>
      <c r="E25" s="265">
        <v>1</v>
      </c>
      <c r="F25" s="259">
        <v>154.83000000000001</v>
      </c>
      <c r="G25" s="259">
        <f t="shared" si="0"/>
        <v>154.83000000000001</v>
      </c>
      <c r="H25" s="69">
        <v>10</v>
      </c>
      <c r="I25" s="237">
        <f t="shared" si="1"/>
        <v>15.483000000000002</v>
      </c>
      <c r="J25" s="240">
        <f t="shared" si="2"/>
        <v>1.1612250000000002</v>
      </c>
      <c r="K25" s="258">
        <f t="shared" si="3"/>
        <v>13.934700000000001</v>
      </c>
    </row>
    <row r="26" spans="1:11" s="257" customFormat="1" ht="126" x14ac:dyDescent="0.25">
      <c r="A26" s="256">
        <v>24</v>
      </c>
      <c r="B26" s="262" t="s">
        <v>206</v>
      </c>
      <c r="C26" s="261" t="s">
        <v>277</v>
      </c>
      <c r="D26" s="256" t="s">
        <v>248</v>
      </c>
      <c r="E26" s="265">
        <v>1</v>
      </c>
      <c r="F26" s="259">
        <v>2071.71</v>
      </c>
      <c r="G26" s="259">
        <f t="shared" si="0"/>
        <v>2071.71</v>
      </c>
      <c r="H26" s="69">
        <v>10</v>
      </c>
      <c r="I26" s="237">
        <f t="shared" si="1"/>
        <v>207.17100000000002</v>
      </c>
      <c r="J26" s="240">
        <f t="shared" si="2"/>
        <v>15.537825</v>
      </c>
      <c r="K26" s="258">
        <f t="shared" si="3"/>
        <v>186.4539</v>
      </c>
    </row>
    <row r="27" spans="1:11" s="257" customFormat="1" ht="126" x14ac:dyDescent="0.25">
      <c r="A27" s="256">
        <v>25</v>
      </c>
      <c r="B27" s="262" t="s">
        <v>278</v>
      </c>
      <c r="C27" s="261" t="s">
        <v>279</v>
      </c>
      <c r="D27" s="256" t="s">
        <v>248</v>
      </c>
      <c r="E27" s="265">
        <v>1</v>
      </c>
      <c r="F27" s="259">
        <v>749.25</v>
      </c>
      <c r="G27" s="259">
        <f t="shared" si="0"/>
        <v>749.25</v>
      </c>
      <c r="H27" s="69">
        <v>10</v>
      </c>
      <c r="I27" s="237">
        <f t="shared" si="1"/>
        <v>74.924999999999997</v>
      </c>
      <c r="J27" s="240">
        <f t="shared" si="2"/>
        <v>5.6193750000000007</v>
      </c>
      <c r="K27" s="258">
        <f t="shared" si="3"/>
        <v>67.432500000000005</v>
      </c>
    </row>
    <row r="28" spans="1:11" s="257" customFormat="1" ht="110.25" x14ac:dyDescent="0.25">
      <c r="A28" s="256">
        <v>26</v>
      </c>
      <c r="B28" s="262" t="s">
        <v>280</v>
      </c>
      <c r="C28" s="261" t="s">
        <v>281</v>
      </c>
      <c r="D28" s="256" t="s">
        <v>248</v>
      </c>
      <c r="E28" s="265">
        <v>8</v>
      </c>
      <c r="F28" s="259">
        <v>57</v>
      </c>
      <c r="G28" s="259">
        <f t="shared" si="0"/>
        <v>456</v>
      </c>
      <c r="H28" s="69">
        <v>10</v>
      </c>
      <c r="I28" s="237">
        <f t="shared" si="1"/>
        <v>45.6</v>
      </c>
      <c r="J28" s="240">
        <f t="shared" si="2"/>
        <v>3.42</v>
      </c>
      <c r="K28" s="258">
        <f t="shared" si="3"/>
        <v>41.04</v>
      </c>
    </row>
    <row r="29" spans="1:11" s="257" customFormat="1" ht="220.5" x14ac:dyDescent="0.25">
      <c r="A29" s="256">
        <v>27</v>
      </c>
      <c r="B29" s="262" t="s">
        <v>207</v>
      </c>
      <c r="C29" s="261" t="s">
        <v>282</v>
      </c>
      <c r="D29" s="256" t="s">
        <v>248</v>
      </c>
      <c r="E29" s="265">
        <v>2</v>
      </c>
      <c r="F29" s="259">
        <v>199.99</v>
      </c>
      <c r="G29" s="259">
        <f t="shared" si="0"/>
        <v>399.98</v>
      </c>
      <c r="H29" s="69">
        <v>5</v>
      </c>
      <c r="I29" s="237">
        <f t="shared" si="1"/>
        <v>39.998000000000005</v>
      </c>
      <c r="J29" s="240">
        <f t="shared" si="2"/>
        <v>5.9997000000000007</v>
      </c>
      <c r="K29" s="258">
        <f t="shared" si="3"/>
        <v>71.996400000000008</v>
      </c>
    </row>
    <row r="30" spans="1:11" s="257" customFormat="1" ht="157.5" x14ac:dyDescent="0.25">
      <c r="A30" s="256">
        <v>28</v>
      </c>
      <c r="B30" s="262" t="s">
        <v>208</v>
      </c>
      <c r="C30" s="261" t="s">
        <v>283</v>
      </c>
      <c r="D30" s="256" t="s">
        <v>248</v>
      </c>
      <c r="E30" s="259">
        <v>2</v>
      </c>
      <c r="F30" s="259">
        <v>189</v>
      </c>
      <c r="G30" s="259">
        <f t="shared" si="0"/>
        <v>378</v>
      </c>
      <c r="H30" s="69">
        <v>5</v>
      </c>
      <c r="I30" s="237">
        <f t="shared" si="1"/>
        <v>37.800000000000004</v>
      </c>
      <c r="J30" s="240">
        <f t="shared" si="2"/>
        <v>5.669999999999999</v>
      </c>
      <c r="K30" s="258">
        <f t="shared" si="3"/>
        <v>68.039999999999992</v>
      </c>
    </row>
    <row r="31" spans="1:11" s="257" customFormat="1" ht="31.5" x14ac:dyDescent="0.25">
      <c r="A31" s="256">
        <v>29</v>
      </c>
      <c r="B31" s="262" t="s">
        <v>209</v>
      </c>
      <c r="C31" s="261"/>
      <c r="D31" s="256" t="s">
        <v>248</v>
      </c>
      <c r="E31" s="259">
        <v>2</v>
      </c>
      <c r="F31" s="259">
        <v>6.93</v>
      </c>
      <c r="G31" s="259">
        <f t="shared" si="0"/>
        <v>13.86</v>
      </c>
      <c r="H31" s="69">
        <v>5</v>
      </c>
      <c r="I31" s="237">
        <f t="shared" si="1"/>
        <v>1.3860000000000001</v>
      </c>
      <c r="J31" s="240">
        <f t="shared" si="2"/>
        <v>0.2079</v>
      </c>
      <c r="K31" s="258">
        <f t="shared" si="3"/>
        <v>2.4948000000000001</v>
      </c>
    </row>
    <row r="32" spans="1:11" ht="173.25" x14ac:dyDescent="0.25">
      <c r="A32" s="256">
        <v>30</v>
      </c>
      <c r="B32" s="254" t="s">
        <v>284</v>
      </c>
      <c r="C32" s="255" t="s">
        <v>285</v>
      </c>
      <c r="D32" s="254" t="s">
        <v>248</v>
      </c>
      <c r="E32" s="252">
        <v>6</v>
      </c>
      <c r="F32" s="252">
        <v>312</v>
      </c>
      <c r="G32" s="252">
        <f t="shared" si="0"/>
        <v>1872</v>
      </c>
      <c r="H32" s="251">
        <v>10</v>
      </c>
      <c r="I32" s="237">
        <f t="shared" si="1"/>
        <v>187.20000000000002</v>
      </c>
      <c r="J32" s="250">
        <f t="shared" si="2"/>
        <v>14.04</v>
      </c>
      <c r="K32" s="249">
        <f t="shared" si="3"/>
        <v>168.48</v>
      </c>
    </row>
    <row r="33" spans="1:11" ht="126" x14ac:dyDescent="0.25">
      <c r="A33" s="256">
        <v>31</v>
      </c>
      <c r="B33" s="254" t="s">
        <v>286</v>
      </c>
      <c r="C33" s="255" t="s">
        <v>287</v>
      </c>
      <c r="D33" s="254" t="s">
        <v>248</v>
      </c>
      <c r="E33" s="252">
        <v>1</v>
      </c>
      <c r="F33" s="252">
        <v>119.9</v>
      </c>
      <c r="G33" s="252">
        <f t="shared" si="0"/>
        <v>119.9</v>
      </c>
      <c r="H33" s="251">
        <v>10</v>
      </c>
      <c r="I33" s="237">
        <f t="shared" si="1"/>
        <v>11.990000000000002</v>
      </c>
      <c r="J33" s="250">
        <f t="shared" si="2"/>
        <v>0.89924999999999999</v>
      </c>
      <c r="K33" s="249">
        <f t="shared" si="3"/>
        <v>10.791</v>
      </c>
    </row>
    <row r="34" spans="1:11" s="257" customFormat="1" ht="78.75" x14ac:dyDescent="0.25">
      <c r="A34" s="256">
        <v>32</v>
      </c>
      <c r="B34" s="262" t="s">
        <v>288</v>
      </c>
      <c r="C34" s="261" t="s">
        <v>289</v>
      </c>
      <c r="D34" s="256" t="s">
        <v>248</v>
      </c>
      <c r="E34" s="259">
        <v>2</v>
      </c>
      <c r="F34" s="259">
        <v>493</v>
      </c>
      <c r="G34" s="259">
        <f t="shared" si="0"/>
        <v>986</v>
      </c>
      <c r="H34" s="69">
        <v>5</v>
      </c>
      <c r="I34" s="237">
        <f t="shared" si="1"/>
        <v>98.600000000000009</v>
      </c>
      <c r="J34" s="240">
        <f t="shared" si="2"/>
        <v>14.79</v>
      </c>
      <c r="K34" s="258">
        <f t="shared" si="3"/>
        <v>177.48</v>
      </c>
    </row>
    <row r="35" spans="1:11" s="257" customFormat="1" ht="47.25" x14ac:dyDescent="0.25">
      <c r="A35" s="256">
        <v>33</v>
      </c>
      <c r="B35" s="262" t="s">
        <v>290</v>
      </c>
      <c r="C35" s="261" t="s">
        <v>291</v>
      </c>
      <c r="D35" s="256" t="s">
        <v>248</v>
      </c>
      <c r="E35" s="259">
        <v>1</v>
      </c>
      <c r="F35" s="259">
        <v>1293</v>
      </c>
      <c r="G35" s="259">
        <f t="shared" ref="G35:G60" si="4">F35*E35</f>
        <v>1293</v>
      </c>
      <c r="H35" s="69">
        <v>5</v>
      </c>
      <c r="I35" s="237">
        <f t="shared" si="1"/>
        <v>129.30000000000001</v>
      </c>
      <c r="J35" s="240">
        <f t="shared" si="2"/>
        <v>19.395</v>
      </c>
      <c r="K35" s="258">
        <f t="shared" si="3"/>
        <v>232.74</v>
      </c>
    </row>
    <row r="36" spans="1:11" ht="236.25" x14ac:dyDescent="0.25">
      <c r="A36" s="256">
        <v>34</v>
      </c>
      <c r="B36" s="254" t="s">
        <v>292</v>
      </c>
      <c r="C36" s="255" t="s">
        <v>293</v>
      </c>
      <c r="D36" s="254" t="s">
        <v>248</v>
      </c>
      <c r="E36" s="253">
        <v>1</v>
      </c>
      <c r="F36" s="252">
        <v>2168.1</v>
      </c>
      <c r="G36" s="252">
        <f t="shared" si="4"/>
        <v>2168.1</v>
      </c>
      <c r="H36" s="251">
        <v>10</v>
      </c>
      <c r="I36" s="237">
        <f t="shared" si="1"/>
        <v>216.81</v>
      </c>
      <c r="J36" s="250">
        <f t="shared" si="2"/>
        <v>16.260749999999998</v>
      </c>
      <c r="K36" s="249">
        <f t="shared" si="3"/>
        <v>195.12899999999999</v>
      </c>
    </row>
    <row r="37" spans="1:11" s="257" customFormat="1" ht="47.25" x14ac:dyDescent="0.25">
      <c r="A37" s="256">
        <v>35</v>
      </c>
      <c r="B37" s="262" t="s">
        <v>294</v>
      </c>
      <c r="C37" s="261" t="s">
        <v>295</v>
      </c>
      <c r="D37" s="256" t="s">
        <v>248</v>
      </c>
      <c r="E37" s="260">
        <v>1</v>
      </c>
      <c r="F37" s="259">
        <v>738.52</v>
      </c>
      <c r="G37" s="259">
        <f t="shared" si="4"/>
        <v>738.52</v>
      </c>
      <c r="H37" s="69">
        <v>5</v>
      </c>
      <c r="I37" s="237">
        <f t="shared" si="1"/>
        <v>73.852000000000004</v>
      </c>
      <c r="J37" s="240">
        <f t="shared" si="2"/>
        <v>11.077800000000002</v>
      </c>
      <c r="K37" s="258">
        <f t="shared" si="3"/>
        <v>132.93360000000001</v>
      </c>
    </row>
    <row r="38" spans="1:11" ht="141.75" x14ac:dyDescent="0.25">
      <c r="A38" s="256">
        <v>36</v>
      </c>
      <c r="B38" s="254" t="s">
        <v>296</v>
      </c>
      <c r="C38" s="255" t="s">
        <v>297</v>
      </c>
      <c r="D38" s="254" t="s">
        <v>248</v>
      </c>
      <c r="E38" s="253">
        <v>1</v>
      </c>
      <c r="F38" s="252">
        <v>2514.83</v>
      </c>
      <c r="G38" s="252">
        <f t="shared" si="4"/>
        <v>2514.83</v>
      </c>
      <c r="H38" s="251">
        <v>10</v>
      </c>
      <c r="I38" s="237">
        <f t="shared" si="1"/>
        <v>251.483</v>
      </c>
      <c r="J38" s="250">
        <f t="shared" si="2"/>
        <v>18.861224999999997</v>
      </c>
      <c r="K38" s="249">
        <f t="shared" si="3"/>
        <v>226.33469999999997</v>
      </c>
    </row>
    <row r="39" spans="1:11" ht="236.25" x14ac:dyDescent="0.25">
      <c r="A39" s="256">
        <v>37</v>
      </c>
      <c r="B39" s="254" t="s">
        <v>298</v>
      </c>
      <c r="C39" s="255" t="s">
        <v>299</v>
      </c>
      <c r="D39" s="254" t="s">
        <v>248</v>
      </c>
      <c r="E39" s="253">
        <v>1</v>
      </c>
      <c r="F39" s="252">
        <v>2989</v>
      </c>
      <c r="G39" s="252">
        <f t="shared" si="4"/>
        <v>2989</v>
      </c>
      <c r="H39" s="251">
        <v>10</v>
      </c>
      <c r="I39" s="237">
        <f t="shared" si="1"/>
        <v>298.90000000000003</v>
      </c>
      <c r="J39" s="250">
        <f t="shared" si="2"/>
        <v>22.4175</v>
      </c>
      <c r="K39" s="249">
        <f t="shared" si="3"/>
        <v>269.01</v>
      </c>
    </row>
    <row r="40" spans="1:11" ht="126" x14ac:dyDescent="0.25">
      <c r="A40" s="256">
        <v>38</v>
      </c>
      <c r="B40" s="254" t="s">
        <v>300</v>
      </c>
      <c r="C40" s="255" t="s">
        <v>301</v>
      </c>
      <c r="D40" s="254" t="s">
        <v>248</v>
      </c>
      <c r="E40" s="253">
        <v>1</v>
      </c>
      <c r="F40" s="252">
        <v>260</v>
      </c>
      <c r="G40" s="252">
        <f t="shared" si="4"/>
        <v>260</v>
      </c>
      <c r="H40" s="251">
        <v>5</v>
      </c>
      <c r="I40" s="237">
        <f t="shared" si="1"/>
        <v>26</v>
      </c>
      <c r="J40" s="250">
        <f t="shared" si="2"/>
        <v>3.9</v>
      </c>
      <c r="K40" s="249">
        <f t="shared" si="3"/>
        <v>46.8</v>
      </c>
    </row>
    <row r="41" spans="1:11" ht="110.25" x14ac:dyDescent="0.25">
      <c r="A41" s="256">
        <v>39</v>
      </c>
      <c r="B41" s="254" t="s">
        <v>302</v>
      </c>
      <c r="C41" s="255" t="s">
        <v>303</v>
      </c>
      <c r="D41" s="254" t="s">
        <v>248</v>
      </c>
      <c r="E41" s="253">
        <v>2</v>
      </c>
      <c r="F41" s="252">
        <v>685.57</v>
      </c>
      <c r="G41" s="252">
        <f t="shared" si="4"/>
        <v>1371.14</v>
      </c>
      <c r="H41" s="251">
        <v>5</v>
      </c>
      <c r="I41" s="237">
        <f t="shared" si="1"/>
        <v>137.114</v>
      </c>
      <c r="J41" s="250">
        <f t="shared" si="2"/>
        <v>20.5671</v>
      </c>
      <c r="K41" s="249">
        <f t="shared" si="3"/>
        <v>246.80520000000001</v>
      </c>
    </row>
    <row r="42" spans="1:11" s="257" customFormat="1" ht="34.5" customHeight="1" x14ac:dyDescent="0.25">
      <c r="A42" s="264"/>
      <c r="B42" s="263"/>
      <c r="C42" s="262" t="s">
        <v>304</v>
      </c>
      <c r="D42" s="256" t="s">
        <v>720</v>
      </c>
      <c r="E42" s="260"/>
      <c r="F42" s="259"/>
      <c r="G42" s="259">
        <f t="shared" si="4"/>
        <v>0</v>
      </c>
      <c r="H42" s="69"/>
      <c r="I42" s="237"/>
      <c r="J42" s="240"/>
      <c r="K42" s="258"/>
    </row>
    <row r="43" spans="1:11" ht="146.25" customHeight="1" x14ac:dyDescent="0.25">
      <c r="A43" s="256">
        <v>1</v>
      </c>
      <c r="B43" s="254" t="s">
        <v>210</v>
      </c>
      <c r="C43" s="255" t="s">
        <v>305</v>
      </c>
      <c r="D43" s="254" t="s">
        <v>248</v>
      </c>
      <c r="E43" s="253">
        <v>39</v>
      </c>
      <c r="F43" s="252">
        <v>19</v>
      </c>
      <c r="G43" s="252">
        <f t="shared" si="4"/>
        <v>741</v>
      </c>
      <c r="H43" s="251">
        <v>5</v>
      </c>
      <c r="I43" s="237">
        <f t="shared" ref="I43:I60" si="5">SUM(G43*0.1)</f>
        <v>74.100000000000009</v>
      </c>
      <c r="J43" s="250">
        <f t="shared" ref="J43:J60" si="6">(G43-I43)/H43/12</f>
        <v>11.115</v>
      </c>
      <c r="K43" s="249">
        <f t="shared" ref="K43:K60" si="7">(G43-I43)/H43</f>
        <v>133.38</v>
      </c>
    </row>
    <row r="44" spans="1:11" ht="126" x14ac:dyDescent="0.25">
      <c r="A44" s="256">
        <v>2</v>
      </c>
      <c r="B44" s="254" t="s">
        <v>306</v>
      </c>
      <c r="C44" s="255" t="s">
        <v>307</v>
      </c>
      <c r="D44" s="254" t="s">
        <v>248</v>
      </c>
      <c r="E44" s="253">
        <v>39</v>
      </c>
      <c r="F44" s="252">
        <v>19</v>
      </c>
      <c r="G44" s="252">
        <f t="shared" si="4"/>
        <v>741</v>
      </c>
      <c r="H44" s="251">
        <v>5</v>
      </c>
      <c r="I44" s="237">
        <f t="shared" si="5"/>
        <v>74.100000000000009</v>
      </c>
      <c r="J44" s="250">
        <f t="shared" si="6"/>
        <v>11.115</v>
      </c>
      <c r="K44" s="249">
        <f t="shared" si="7"/>
        <v>133.38</v>
      </c>
    </row>
    <row r="45" spans="1:11" ht="141.75" x14ac:dyDescent="0.25">
      <c r="A45" s="256">
        <v>3</v>
      </c>
      <c r="B45" s="254" t="s">
        <v>211</v>
      </c>
      <c r="C45" s="255" t="s">
        <v>308</v>
      </c>
      <c r="D45" s="254" t="s">
        <v>248</v>
      </c>
      <c r="E45" s="253">
        <v>39</v>
      </c>
      <c r="F45" s="252">
        <v>22</v>
      </c>
      <c r="G45" s="252">
        <f t="shared" si="4"/>
        <v>858</v>
      </c>
      <c r="H45" s="251">
        <v>5</v>
      </c>
      <c r="I45" s="237">
        <f t="shared" si="5"/>
        <v>85.800000000000011</v>
      </c>
      <c r="J45" s="250">
        <f t="shared" si="6"/>
        <v>12.87</v>
      </c>
      <c r="K45" s="249">
        <f t="shared" si="7"/>
        <v>154.44</v>
      </c>
    </row>
    <row r="46" spans="1:11" s="257" customFormat="1" ht="15.75" x14ac:dyDescent="0.25">
      <c r="A46" s="256">
        <v>4</v>
      </c>
      <c r="B46" s="262" t="s">
        <v>212</v>
      </c>
      <c r="C46" s="261"/>
      <c r="D46" s="256" t="s">
        <v>248</v>
      </c>
      <c r="E46" s="260">
        <v>39</v>
      </c>
      <c r="F46" s="259">
        <v>9.24</v>
      </c>
      <c r="G46" s="259">
        <f t="shared" si="4"/>
        <v>360.36</v>
      </c>
      <c r="H46" s="69">
        <v>5</v>
      </c>
      <c r="I46" s="237">
        <f t="shared" si="5"/>
        <v>36.036000000000001</v>
      </c>
      <c r="J46" s="240">
        <f t="shared" si="6"/>
        <v>5.4054000000000002</v>
      </c>
      <c r="K46" s="258">
        <f t="shared" si="7"/>
        <v>64.864800000000002</v>
      </c>
    </row>
    <row r="47" spans="1:11" s="257" customFormat="1" ht="63" x14ac:dyDescent="0.25">
      <c r="A47" s="256">
        <v>5</v>
      </c>
      <c r="B47" s="262" t="s">
        <v>213</v>
      </c>
      <c r="C47" s="261" t="s">
        <v>309</v>
      </c>
      <c r="D47" s="256" t="s">
        <v>248</v>
      </c>
      <c r="E47" s="260">
        <v>39</v>
      </c>
      <c r="F47" s="259">
        <v>7.57</v>
      </c>
      <c r="G47" s="259">
        <f t="shared" si="4"/>
        <v>295.23</v>
      </c>
      <c r="H47" s="69">
        <v>5</v>
      </c>
      <c r="I47" s="237">
        <f t="shared" si="5"/>
        <v>29.523000000000003</v>
      </c>
      <c r="J47" s="240">
        <f t="shared" si="6"/>
        <v>4.4284499999999998</v>
      </c>
      <c r="K47" s="258">
        <f t="shared" si="7"/>
        <v>53.141399999999997</v>
      </c>
    </row>
    <row r="48" spans="1:11" s="257" customFormat="1" ht="63" x14ac:dyDescent="0.25">
      <c r="A48" s="256">
        <v>6</v>
      </c>
      <c r="B48" s="262" t="s">
        <v>214</v>
      </c>
      <c r="C48" s="261" t="s">
        <v>309</v>
      </c>
      <c r="D48" s="256" t="s">
        <v>248</v>
      </c>
      <c r="E48" s="260">
        <v>39</v>
      </c>
      <c r="F48" s="259">
        <v>11.92</v>
      </c>
      <c r="G48" s="259">
        <f t="shared" si="4"/>
        <v>464.88</v>
      </c>
      <c r="H48" s="69">
        <v>5</v>
      </c>
      <c r="I48" s="237">
        <f t="shared" si="5"/>
        <v>46.488</v>
      </c>
      <c r="J48" s="240">
        <f t="shared" si="6"/>
        <v>6.9731999999999994</v>
      </c>
      <c r="K48" s="258">
        <f t="shared" si="7"/>
        <v>83.678399999999996</v>
      </c>
    </row>
    <row r="49" spans="1:11" s="257" customFormat="1" ht="63" x14ac:dyDescent="0.25">
      <c r="A49" s="256">
        <v>7</v>
      </c>
      <c r="B49" s="262" t="s">
        <v>215</v>
      </c>
      <c r="C49" s="261" t="s">
        <v>309</v>
      </c>
      <c r="D49" s="256" t="s">
        <v>248</v>
      </c>
      <c r="E49" s="260">
        <v>39</v>
      </c>
      <c r="F49" s="259">
        <v>4.32</v>
      </c>
      <c r="G49" s="259">
        <f t="shared" si="4"/>
        <v>168.48000000000002</v>
      </c>
      <c r="H49" s="69">
        <v>5</v>
      </c>
      <c r="I49" s="237">
        <f t="shared" si="5"/>
        <v>16.848000000000003</v>
      </c>
      <c r="J49" s="240">
        <f t="shared" si="6"/>
        <v>2.5272000000000001</v>
      </c>
      <c r="K49" s="258">
        <f t="shared" si="7"/>
        <v>30.3264</v>
      </c>
    </row>
    <row r="50" spans="1:11" s="257" customFormat="1" ht="63" x14ac:dyDescent="0.25">
      <c r="A50" s="256">
        <v>8</v>
      </c>
      <c r="B50" s="262" t="s">
        <v>216</v>
      </c>
      <c r="C50" s="261" t="s">
        <v>309</v>
      </c>
      <c r="D50" s="256" t="s">
        <v>248</v>
      </c>
      <c r="E50" s="260">
        <v>39</v>
      </c>
      <c r="F50" s="259">
        <v>5.18</v>
      </c>
      <c r="G50" s="259">
        <f t="shared" si="4"/>
        <v>202.01999999999998</v>
      </c>
      <c r="H50" s="69">
        <v>5</v>
      </c>
      <c r="I50" s="237">
        <f t="shared" si="5"/>
        <v>20.201999999999998</v>
      </c>
      <c r="J50" s="240">
        <f t="shared" si="6"/>
        <v>3.0303</v>
      </c>
      <c r="K50" s="258">
        <f t="shared" si="7"/>
        <v>36.363599999999998</v>
      </c>
    </row>
    <row r="51" spans="1:11" s="257" customFormat="1" ht="63" x14ac:dyDescent="0.25">
      <c r="A51" s="256">
        <v>9</v>
      </c>
      <c r="B51" s="262" t="s">
        <v>217</v>
      </c>
      <c r="C51" s="261" t="s">
        <v>309</v>
      </c>
      <c r="D51" s="256" t="s">
        <v>248</v>
      </c>
      <c r="E51" s="260">
        <v>39</v>
      </c>
      <c r="F51" s="259">
        <v>6.72</v>
      </c>
      <c r="G51" s="259">
        <f t="shared" si="4"/>
        <v>262.08</v>
      </c>
      <c r="H51" s="69">
        <v>5</v>
      </c>
      <c r="I51" s="237">
        <f t="shared" si="5"/>
        <v>26.207999999999998</v>
      </c>
      <c r="J51" s="240">
        <f t="shared" si="6"/>
        <v>3.9312</v>
      </c>
      <c r="K51" s="258">
        <f t="shared" si="7"/>
        <v>47.174399999999999</v>
      </c>
    </row>
    <row r="52" spans="1:11" ht="31.5" x14ac:dyDescent="0.25">
      <c r="A52" s="256">
        <v>10</v>
      </c>
      <c r="B52" s="254" t="s">
        <v>218</v>
      </c>
      <c r="C52" s="255" t="s">
        <v>270</v>
      </c>
      <c r="D52" s="254" t="s">
        <v>248</v>
      </c>
      <c r="E52" s="253">
        <v>39</v>
      </c>
      <c r="F52" s="252">
        <v>27.21</v>
      </c>
      <c r="G52" s="252">
        <f t="shared" si="4"/>
        <v>1061.19</v>
      </c>
      <c r="H52" s="251">
        <v>5</v>
      </c>
      <c r="I52" s="237">
        <f t="shared" si="5"/>
        <v>106.11900000000001</v>
      </c>
      <c r="J52" s="250">
        <f t="shared" si="6"/>
        <v>15.917850000000001</v>
      </c>
      <c r="K52" s="249">
        <f t="shared" si="7"/>
        <v>191.01420000000002</v>
      </c>
    </row>
    <row r="53" spans="1:11" ht="15.75" x14ac:dyDescent="0.25">
      <c r="A53" s="256">
        <v>11</v>
      </c>
      <c r="B53" s="254" t="s">
        <v>219</v>
      </c>
      <c r="C53" s="255" t="s">
        <v>270</v>
      </c>
      <c r="D53" s="254" t="s">
        <v>248</v>
      </c>
      <c r="E53" s="253">
        <v>39</v>
      </c>
      <c r="F53" s="252">
        <v>22.36</v>
      </c>
      <c r="G53" s="252">
        <f t="shared" si="4"/>
        <v>872.04</v>
      </c>
      <c r="H53" s="251">
        <v>5</v>
      </c>
      <c r="I53" s="237">
        <f t="shared" si="5"/>
        <v>87.204000000000008</v>
      </c>
      <c r="J53" s="250">
        <f t="shared" si="6"/>
        <v>13.080599999999999</v>
      </c>
      <c r="K53" s="249">
        <f t="shared" si="7"/>
        <v>156.96719999999999</v>
      </c>
    </row>
    <row r="54" spans="1:11" ht="63" x14ac:dyDescent="0.25">
      <c r="A54" s="256">
        <v>12</v>
      </c>
      <c r="B54" s="254" t="s">
        <v>220</v>
      </c>
      <c r="C54" s="255" t="s">
        <v>309</v>
      </c>
      <c r="D54" s="254" t="s">
        <v>248</v>
      </c>
      <c r="E54" s="253">
        <v>39</v>
      </c>
      <c r="F54" s="252">
        <v>6.36</v>
      </c>
      <c r="G54" s="252">
        <f t="shared" si="4"/>
        <v>248.04000000000002</v>
      </c>
      <c r="H54" s="251">
        <v>5</v>
      </c>
      <c r="I54" s="237">
        <f t="shared" si="5"/>
        <v>24.804000000000002</v>
      </c>
      <c r="J54" s="250">
        <f t="shared" si="6"/>
        <v>3.7206000000000006</v>
      </c>
      <c r="K54" s="249">
        <f t="shared" si="7"/>
        <v>44.647200000000005</v>
      </c>
    </row>
    <row r="55" spans="1:11" ht="110.25" x14ac:dyDescent="0.25">
      <c r="A55" s="256">
        <v>13</v>
      </c>
      <c r="B55" s="254" t="s">
        <v>221</v>
      </c>
      <c r="C55" s="255" t="s">
        <v>310</v>
      </c>
      <c r="D55" s="254" t="s">
        <v>248</v>
      </c>
      <c r="E55" s="253">
        <v>39</v>
      </c>
      <c r="F55" s="252">
        <v>6.42</v>
      </c>
      <c r="G55" s="252">
        <f t="shared" si="4"/>
        <v>250.38</v>
      </c>
      <c r="H55" s="251">
        <v>5</v>
      </c>
      <c r="I55" s="237">
        <f t="shared" si="5"/>
        <v>25.038</v>
      </c>
      <c r="J55" s="250">
        <f t="shared" si="6"/>
        <v>3.7556999999999996</v>
      </c>
      <c r="K55" s="249">
        <f t="shared" si="7"/>
        <v>45.068399999999997</v>
      </c>
    </row>
    <row r="56" spans="1:11" s="257" customFormat="1" ht="24.75" customHeight="1" x14ac:dyDescent="0.25">
      <c r="A56" s="256">
        <v>14</v>
      </c>
      <c r="B56" s="262" t="s">
        <v>311</v>
      </c>
      <c r="C56" s="261" t="s">
        <v>312</v>
      </c>
      <c r="D56" s="256" t="s">
        <v>248</v>
      </c>
      <c r="E56" s="260">
        <v>39</v>
      </c>
      <c r="F56" s="259">
        <v>34.479999999999997</v>
      </c>
      <c r="G56" s="259">
        <f t="shared" si="4"/>
        <v>1344.7199999999998</v>
      </c>
      <c r="H56" s="69">
        <v>5</v>
      </c>
      <c r="I56" s="237">
        <f t="shared" si="5"/>
        <v>134.47199999999998</v>
      </c>
      <c r="J56" s="240">
        <f t="shared" si="6"/>
        <v>20.170799999999996</v>
      </c>
      <c r="K56" s="258">
        <f t="shared" si="7"/>
        <v>242.04959999999997</v>
      </c>
    </row>
    <row r="57" spans="1:11" s="257" customFormat="1" ht="31.5" x14ac:dyDescent="0.25">
      <c r="A57" s="256">
        <v>15</v>
      </c>
      <c r="B57" s="262" t="s">
        <v>222</v>
      </c>
      <c r="C57" s="261" t="s">
        <v>312</v>
      </c>
      <c r="D57" s="256" t="s">
        <v>248</v>
      </c>
      <c r="E57" s="260">
        <v>39</v>
      </c>
      <c r="F57" s="259">
        <v>21.89</v>
      </c>
      <c r="G57" s="259">
        <f t="shared" si="4"/>
        <v>853.71</v>
      </c>
      <c r="H57" s="69">
        <v>5</v>
      </c>
      <c r="I57" s="237">
        <f t="shared" si="5"/>
        <v>85.371000000000009</v>
      </c>
      <c r="J57" s="240">
        <f t="shared" si="6"/>
        <v>12.80565</v>
      </c>
      <c r="K57" s="258">
        <f t="shared" si="7"/>
        <v>153.6678</v>
      </c>
    </row>
    <row r="58" spans="1:11" ht="173.25" x14ac:dyDescent="0.25">
      <c r="A58" s="256">
        <v>16</v>
      </c>
      <c r="B58" s="254" t="s">
        <v>313</v>
      </c>
      <c r="C58" s="255" t="s">
        <v>314</v>
      </c>
      <c r="D58" s="254" t="s">
        <v>248</v>
      </c>
      <c r="E58" s="253">
        <v>39</v>
      </c>
      <c r="F58" s="252">
        <v>54.69</v>
      </c>
      <c r="G58" s="252">
        <f t="shared" si="4"/>
        <v>2132.91</v>
      </c>
      <c r="H58" s="251">
        <v>5</v>
      </c>
      <c r="I58" s="237">
        <f t="shared" si="5"/>
        <v>213.291</v>
      </c>
      <c r="J58" s="250">
        <f t="shared" si="6"/>
        <v>31.993649999999999</v>
      </c>
      <c r="K58" s="249">
        <f t="shared" si="7"/>
        <v>383.92379999999997</v>
      </c>
    </row>
    <row r="59" spans="1:11" s="257" customFormat="1" ht="57" customHeight="1" x14ac:dyDescent="0.25">
      <c r="A59" s="256">
        <v>17</v>
      </c>
      <c r="B59" s="262" t="s">
        <v>223</v>
      </c>
      <c r="C59" s="261" t="s">
        <v>315</v>
      </c>
      <c r="D59" s="256" t="s">
        <v>248</v>
      </c>
      <c r="E59" s="260">
        <v>39</v>
      </c>
      <c r="F59" s="259">
        <v>27.49</v>
      </c>
      <c r="G59" s="259">
        <f t="shared" si="4"/>
        <v>1072.1099999999999</v>
      </c>
      <c r="H59" s="69">
        <v>5</v>
      </c>
      <c r="I59" s="237">
        <f t="shared" si="5"/>
        <v>107.211</v>
      </c>
      <c r="J59" s="240">
        <f t="shared" si="6"/>
        <v>16.08165</v>
      </c>
      <c r="K59" s="258">
        <f t="shared" si="7"/>
        <v>192.97979999999998</v>
      </c>
    </row>
    <row r="60" spans="1:11" ht="47.25" x14ac:dyDescent="0.25">
      <c r="A60" s="256">
        <v>18</v>
      </c>
      <c r="B60" s="254" t="s">
        <v>224</v>
      </c>
      <c r="C60" s="255" t="s">
        <v>316</v>
      </c>
      <c r="D60" s="254" t="s">
        <v>248</v>
      </c>
      <c r="E60" s="253">
        <v>39</v>
      </c>
      <c r="F60" s="252">
        <v>15.53</v>
      </c>
      <c r="G60" s="252">
        <f t="shared" si="4"/>
        <v>605.66999999999996</v>
      </c>
      <c r="H60" s="251">
        <v>5</v>
      </c>
      <c r="I60" s="237">
        <f t="shared" si="5"/>
        <v>60.567</v>
      </c>
      <c r="J60" s="250">
        <f t="shared" si="6"/>
        <v>9.085049999999999</v>
      </c>
      <c r="K60" s="249">
        <f t="shared" si="7"/>
        <v>109.02059999999999</v>
      </c>
    </row>
    <row r="61" spans="1:11" ht="24.95" customHeight="1" x14ac:dyDescent="0.2">
      <c r="E61" s="247"/>
      <c r="F61" s="243"/>
      <c r="G61" s="1230" t="s">
        <v>680</v>
      </c>
      <c r="H61" s="1230"/>
      <c r="I61" s="1231"/>
      <c r="J61" s="248">
        <f>SUM(J1:J60)</f>
        <v>471.07267499999995</v>
      </c>
      <c r="K61" s="248">
        <f>SUM(K1:K60)</f>
        <v>5652.8720999999996</v>
      </c>
    </row>
    <row r="62" spans="1:11" ht="24.95" customHeight="1" x14ac:dyDescent="0.25">
      <c r="E62" s="247"/>
      <c r="F62" s="236"/>
      <c r="G62" s="1232" t="s">
        <v>317</v>
      </c>
      <c r="H62" s="1232"/>
      <c r="I62" s="1232"/>
      <c r="J62" s="1233">
        <f>SUM(K1:K60)</f>
        <v>5652.8720999999996</v>
      </c>
      <c r="K62" s="1233">
        <f>SUM(K51:K61)</f>
        <v>7219.3850999999995</v>
      </c>
    </row>
    <row r="63" spans="1:11" ht="24.95" customHeight="1" x14ac:dyDescent="0.25">
      <c r="E63" s="247"/>
      <c r="F63" s="236"/>
      <c r="G63" s="1232" t="s">
        <v>318</v>
      </c>
      <c r="H63" s="1232"/>
      <c r="I63" s="1232"/>
      <c r="J63" s="1234">
        <f>SUM(K61/12)</f>
        <v>471.07267499999995</v>
      </c>
      <c r="K63" s="1234"/>
    </row>
    <row r="64" spans="1:11" ht="24.75" customHeight="1" thickBot="1" x14ac:dyDescent="0.25">
      <c r="F64" s="1235" t="s">
        <v>723</v>
      </c>
      <c r="G64" s="1235"/>
      <c r="H64" s="1235"/>
      <c r="I64" s="1235"/>
      <c r="J64" s="1236">
        <v>60</v>
      </c>
      <c r="K64" s="1236"/>
    </row>
    <row r="65" spans="5:16" ht="15.75" customHeight="1" thickBot="1" x14ac:dyDescent="0.3">
      <c r="F65" s="1237" t="s">
        <v>758</v>
      </c>
      <c r="G65" s="1237"/>
      <c r="H65" s="1237"/>
      <c r="I65" s="1238"/>
      <c r="J65" s="1227">
        <f>SUM(J63/J64)</f>
        <v>7.8512112499999995</v>
      </c>
      <c r="K65" s="1228"/>
    </row>
    <row r="66" spans="5:16" ht="15.75" thickBot="1" x14ac:dyDescent="0.25">
      <c r="F66" s="515"/>
      <c r="G66" s="515"/>
      <c r="H66" s="515"/>
    </row>
    <row r="67" spans="5:16" ht="16.5" thickBot="1" x14ac:dyDescent="0.3">
      <c r="E67" s="573"/>
      <c r="F67" s="1224" t="str">
        <f>F65</f>
        <v>CUSTO HOMEM/MÊS</v>
      </c>
      <c r="G67" s="1225"/>
      <c r="H67" s="1226"/>
      <c r="I67" s="574"/>
      <c r="J67" s="1227">
        <f>J65</f>
        <v>7.8512112499999995</v>
      </c>
      <c r="K67" s="1228"/>
      <c r="L67" s="576"/>
    </row>
    <row r="68" spans="5:16" ht="15.75" thickBot="1" x14ac:dyDescent="0.25">
      <c r="J68" s="575"/>
      <c r="K68" s="575"/>
    </row>
    <row r="69" spans="5:16" ht="16.5" thickBot="1" x14ac:dyDescent="0.3">
      <c r="F69" s="1224" t="str">
        <f>F65</f>
        <v>CUSTO HOMEM/MÊS</v>
      </c>
      <c r="G69" s="1225"/>
      <c r="H69" s="1226"/>
      <c r="J69" s="1227">
        <f>J65</f>
        <v>7.8512112499999995</v>
      </c>
      <c r="K69" s="1228"/>
      <c r="L69" s="576"/>
      <c r="P69" s="516"/>
    </row>
    <row r="70" spans="5:16" ht="15.75" thickBot="1" x14ac:dyDescent="0.25"/>
    <row r="71" spans="5:16" ht="16.5" thickBot="1" x14ac:dyDescent="0.3">
      <c r="F71" s="1224" t="str">
        <f>F65</f>
        <v>CUSTO HOMEM/MÊS</v>
      </c>
      <c r="G71" s="1225"/>
      <c r="H71" s="1226"/>
      <c r="J71" s="1227">
        <f>J65</f>
        <v>7.8512112499999995</v>
      </c>
      <c r="K71" s="1228"/>
    </row>
  </sheetData>
  <autoFilter ref="A2:E63" xr:uid="{00000000-0009-0000-0000-000013000000}"/>
  <mergeCells count="16">
    <mergeCell ref="F71:H71"/>
    <mergeCell ref="J71:K71"/>
    <mergeCell ref="F69:H69"/>
    <mergeCell ref="J69:K69"/>
    <mergeCell ref="A1:D1"/>
    <mergeCell ref="G61:I61"/>
    <mergeCell ref="G62:I62"/>
    <mergeCell ref="J62:K62"/>
    <mergeCell ref="G63:I63"/>
    <mergeCell ref="J63:K63"/>
    <mergeCell ref="F67:H67"/>
    <mergeCell ref="J67:K67"/>
    <mergeCell ref="F64:I64"/>
    <mergeCell ref="J64:K64"/>
    <mergeCell ref="F65:I65"/>
    <mergeCell ref="J65:K65"/>
  </mergeCells>
  <conditionalFormatting sqref="E3:E29">
    <cfRule type="cellIs" dxfId="0" priority="1" operator="lessThan">
      <formula>#REF!</formula>
    </cfRule>
  </conditionalFormatting>
  <pageMargins left="0.25" right="0.25" top="0.75" bottom="0.75" header="0.3" footer="0.3"/>
  <pageSetup paperSize="9" scale="5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</sheetPr>
  <dimension ref="A1:M17"/>
  <sheetViews>
    <sheetView zoomScale="95" zoomScaleNormal="95" workbookViewId="0">
      <pane xSplit="1" ySplit="4" topLeftCell="B5" activePane="bottomRight" state="frozen"/>
      <selection activeCell="B143" sqref="B143:E143"/>
      <selection pane="topRight" activeCell="B143" sqref="B143:E143"/>
      <selection pane="bottomLeft" activeCell="B143" sqref="B143:E143"/>
      <selection pane="bottomRight" activeCell="I11" sqref="I11:J11"/>
    </sheetView>
  </sheetViews>
  <sheetFormatPr defaultColWidth="9.140625" defaultRowHeight="12.75" x14ac:dyDescent="0.2"/>
  <cols>
    <col min="1" max="1" width="5.42578125" style="20" bestFit="1" customWidth="1"/>
    <col min="2" max="2" width="52.42578125" style="20" customWidth="1"/>
    <col min="3" max="3" width="6.42578125" style="20" customWidth="1"/>
    <col min="4" max="4" width="13.28515625" style="20" customWidth="1"/>
    <col min="5" max="5" width="15.140625" style="20" customWidth="1"/>
    <col min="6" max="6" width="11.85546875" style="20" customWidth="1"/>
    <col min="7" max="7" width="9.28515625" style="20" customWidth="1"/>
    <col min="8" max="8" width="10" style="20" customWidth="1"/>
    <col min="9" max="9" width="10.28515625" style="20" customWidth="1"/>
    <col min="10" max="10" width="11.140625" style="20" customWidth="1"/>
    <col min="11" max="12" width="9.140625" style="20"/>
    <col min="13" max="13" width="11.85546875" style="20" bestFit="1" customWidth="1"/>
    <col min="14" max="16384" width="9.140625" style="20"/>
  </cols>
  <sheetData>
    <row r="1" spans="1:13" ht="30" customHeight="1" x14ac:dyDescent="0.25">
      <c r="A1" s="1078" t="s">
        <v>142</v>
      </c>
      <c r="B1" s="1241"/>
      <c r="C1" s="1241"/>
      <c r="D1" s="1241"/>
      <c r="E1" s="1242"/>
    </row>
    <row r="2" spans="1:13" ht="27.75" customHeight="1" x14ac:dyDescent="0.25">
      <c r="A2" s="1243" t="s">
        <v>719</v>
      </c>
      <c r="B2" s="1243"/>
      <c r="C2" s="1243"/>
      <c r="D2" s="1243"/>
      <c r="E2" s="1243"/>
    </row>
    <row r="3" spans="1:13" ht="13.5" customHeight="1" x14ac:dyDescent="0.2">
      <c r="A3" s="88"/>
      <c r="B3" s="88"/>
      <c r="C3" s="242"/>
      <c r="D3" s="88"/>
      <c r="E3" s="88"/>
    </row>
    <row r="4" spans="1:13" ht="95.25" customHeight="1" x14ac:dyDescent="0.2">
      <c r="A4" s="89" t="s">
        <v>70</v>
      </c>
      <c r="B4" s="236" t="s">
        <v>71</v>
      </c>
      <c r="C4" s="86" t="s">
        <v>190</v>
      </c>
      <c r="D4" s="73" t="s">
        <v>191</v>
      </c>
      <c r="E4" s="72" t="s">
        <v>188</v>
      </c>
      <c r="F4" s="72" t="s">
        <v>52</v>
      </c>
      <c r="G4" s="72" t="s">
        <v>715</v>
      </c>
      <c r="H4" s="72" t="s">
        <v>716</v>
      </c>
      <c r="I4" s="72" t="s">
        <v>717</v>
      </c>
      <c r="J4" s="72" t="s">
        <v>718</v>
      </c>
    </row>
    <row r="5" spans="1:13" ht="84" customHeight="1" x14ac:dyDescent="0.2">
      <c r="A5" s="76">
        <v>1</v>
      </c>
      <c r="B5" s="77" t="s">
        <v>691</v>
      </c>
      <c r="C5" s="75" t="s">
        <v>248</v>
      </c>
      <c r="D5" s="75">
        <v>1</v>
      </c>
      <c r="E5" s="87">
        <v>87947</v>
      </c>
      <c r="F5" s="269">
        <f>E5*D5</f>
        <v>87947</v>
      </c>
      <c r="G5" s="267">
        <v>5</v>
      </c>
      <c r="H5" s="74">
        <f>SUM(F5*0.1)</f>
        <v>8794.7000000000007</v>
      </c>
      <c r="I5" s="74">
        <f>(F5-H5)/G5/12</f>
        <v>1319.2050000000002</v>
      </c>
      <c r="J5" s="74">
        <f>(F5-H5)/G5</f>
        <v>15830.460000000001</v>
      </c>
    </row>
    <row r="6" spans="1:13" ht="81" customHeight="1" x14ac:dyDescent="0.2">
      <c r="A6" s="76">
        <v>2</v>
      </c>
      <c r="B6" s="77" t="s">
        <v>692</v>
      </c>
      <c r="C6" s="75" t="s">
        <v>248</v>
      </c>
      <c r="D6" s="75">
        <v>1</v>
      </c>
      <c r="E6" s="87">
        <v>64863</v>
      </c>
      <c r="F6" s="269">
        <f>E6*D6</f>
        <v>64863</v>
      </c>
      <c r="G6" s="268">
        <v>4</v>
      </c>
      <c r="H6" s="74">
        <f>SUM(F6*0.1)</f>
        <v>6486.3</v>
      </c>
      <c r="I6" s="74">
        <f>(F6-H6)/G6/12</f>
        <v>1216.1812499999999</v>
      </c>
      <c r="J6" s="74">
        <f>(F6-H6)/G6</f>
        <v>14594.174999999999</v>
      </c>
    </row>
    <row r="7" spans="1:13" ht="19.5" customHeight="1" x14ac:dyDescent="0.2">
      <c r="A7" s="241"/>
      <c r="B7" s="241"/>
      <c r="C7" s="241"/>
      <c r="D7" s="241"/>
      <c r="E7" s="1244" t="s">
        <v>680</v>
      </c>
      <c r="F7" s="1244"/>
      <c r="G7" s="1244"/>
      <c r="H7" s="1244"/>
      <c r="I7" s="283">
        <f>SUM(I5:I6)</f>
        <v>2535.38625</v>
      </c>
      <c r="J7" s="283">
        <f>SUM(J5:J6)</f>
        <v>30424.635000000002</v>
      </c>
    </row>
    <row r="8" spans="1:13" ht="19.5" customHeight="1" x14ac:dyDescent="0.2">
      <c r="A8" s="235"/>
      <c r="B8" s="241"/>
      <c r="C8" s="241"/>
      <c r="D8" s="241"/>
      <c r="E8" s="1244" t="s">
        <v>718</v>
      </c>
      <c r="F8" s="1244"/>
      <c r="G8" s="1244"/>
      <c r="H8" s="1244"/>
      <c r="I8" s="1245">
        <f>SUM(J5:J6)</f>
        <v>30424.635000000002</v>
      </c>
      <c r="J8" s="1246"/>
      <c r="M8" s="756"/>
    </row>
    <row r="9" spans="1:13" ht="19.5" customHeight="1" x14ac:dyDescent="0.2">
      <c r="A9" s="235"/>
      <c r="B9" s="241"/>
      <c r="C9" s="241"/>
      <c r="D9" s="241"/>
      <c r="E9" s="1244" t="s">
        <v>717</v>
      </c>
      <c r="F9" s="1244"/>
      <c r="G9" s="1244"/>
      <c r="H9" s="1244"/>
      <c r="I9" s="1247">
        <f>SUM(I8/12)</f>
        <v>2535.38625</v>
      </c>
      <c r="J9" s="1247"/>
    </row>
    <row r="10" spans="1:13" ht="13.5" thickBot="1" x14ac:dyDescent="0.25">
      <c r="E10" s="1235" t="s">
        <v>723</v>
      </c>
      <c r="F10" s="1235"/>
      <c r="G10" s="1235"/>
      <c r="H10" s="1235"/>
      <c r="I10" s="1236">
        <v>60</v>
      </c>
      <c r="J10" s="1236"/>
    </row>
    <row r="11" spans="1:13" ht="16.5" thickBot="1" x14ac:dyDescent="0.3">
      <c r="E11" s="1237" t="s">
        <v>758</v>
      </c>
      <c r="F11" s="1237"/>
      <c r="G11" s="1237"/>
      <c r="H11" s="1238"/>
      <c r="I11" s="1227">
        <f>SUM(I9/I10)</f>
        <v>42.256437499999997</v>
      </c>
      <c r="J11" s="1228"/>
    </row>
    <row r="12" spans="1:13" ht="13.5" thickBot="1" x14ac:dyDescent="0.25"/>
    <row r="13" spans="1:13" ht="16.5" thickBot="1" x14ac:dyDescent="0.3">
      <c r="E13" s="449" t="str">
        <f>E11</f>
        <v>CUSTO HOMEM/MÊS</v>
      </c>
      <c r="F13" s="449"/>
      <c r="I13" s="1227">
        <f>I11</f>
        <v>42.256437499999997</v>
      </c>
      <c r="J13" s="1228"/>
    </row>
    <row r="14" spans="1:13" ht="13.5" thickBot="1" x14ac:dyDescent="0.25"/>
    <row r="15" spans="1:13" ht="17.25" customHeight="1" thickBot="1" x14ac:dyDescent="0.3">
      <c r="E15" s="1239" t="str">
        <f>E11</f>
        <v>CUSTO HOMEM/MÊS</v>
      </c>
      <c r="F15" s="1240"/>
      <c r="I15" s="1227">
        <f>I11</f>
        <v>42.256437499999997</v>
      </c>
      <c r="J15" s="1228"/>
    </row>
    <row r="16" spans="1:13" ht="13.5" thickBot="1" x14ac:dyDescent="0.25"/>
    <row r="17" spans="5:10" ht="16.5" thickBot="1" x14ac:dyDescent="0.3">
      <c r="E17" s="1239" t="str">
        <f>E11</f>
        <v>CUSTO HOMEM/MÊS</v>
      </c>
      <c r="F17" s="1240"/>
      <c r="I17" s="1227">
        <f>I11</f>
        <v>42.256437499999997</v>
      </c>
      <c r="J17" s="1228"/>
    </row>
  </sheetData>
  <mergeCells count="16">
    <mergeCell ref="E17:F17"/>
    <mergeCell ref="I17:J17"/>
    <mergeCell ref="A1:E1"/>
    <mergeCell ref="A2:E2"/>
    <mergeCell ref="E7:H7"/>
    <mergeCell ref="E8:H8"/>
    <mergeCell ref="E10:H10"/>
    <mergeCell ref="E9:H9"/>
    <mergeCell ref="E15:F15"/>
    <mergeCell ref="I15:J15"/>
    <mergeCell ref="I13:J13"/>
    <mergeCell ref="I8:J8"/>
    <mergeCell ref="I9:J9"/>
    <mergeCell ref="I10:J10"/>
    <mergeCell ref="E11:H11"/>
    <mergeCell ref="I11:J11"/>
  </mergeCells>
  <printOptions horizontalCentered="1"/>
  <pageMargins left="0.51181102362204722" right="0.51181102362204722" top="0.78740157480314965" bottom="0.59055118110236227" header="0" footer="0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59999389629810485"/>
  </sheetPr>
  <dimension ref="A2:AF28"/>
  <sheetViews>
    <sheetView showGridLines="0" topLeftCell="A9" zoomScale="73" zoomScaleNormal="73" workbookViewId="0">
      <selection activeCell="Y28" sqref="Y28:Z28"/>
    </sheetView>
  </sheetViews>
  <sheetFormatPr defaultColWidth="9.140625" defaultRowHeight="15" x14ac:dyDescent="0.25"/>
  <cols>
    <col min="1" max="1" width="9.140625" style="84"/>
    <col min="2" max="2" width="16.5703125" style="85" customWidth="1"/>
    <col min="3" max="7" width="8.7109375" style="84" customWidth="1"/>
    <col min="8" max="8" width="15.42578125" style="84" customWidth="1"/>
    <col min="9" max="10" width="8.7109375" style="84" customWidth="1"/>
    <col min="11" max="11" width="10.7109375" style="84" customWidth="1"/>
    <col min="12" max="13" width="10.85546875" customWidth="1"/>
    <col min="14" max="14" width="10.28515625" customWidth="1"/>
    <col min="15" max="15" width="10.7109375" customWidth="1"/>
    <col min="16" max="16" width="13.42578125" customWidth="1"/>
    <col min="31" max="31" width="12.7109375" customWidth="1"/>
  </cols>
  <sheetData>
    <row r="2" spans="1:32" ht="26.25" customHeight="1" x14ac:dyDescent="0.25">
      <c r="A2" s="1271" t="s">
        <v>47</v>
      </c>
      <c r="B2" s="1271" t="s">
        <v>189</v>
      </c>
      <c r="C2" s="1271" t="s">
        <v>229</v>
      </c>
      <c r="D2" s="1271"/>
      <c r="E2" s="1271"/>
      <c r="F2" s="1271"/>
      <c r="G2" s="1271"/>
      <c r="H2" s="1271"/>
      <c r="I2" s="1271"/>
      <c r="J2" s="1271"/>
      <c r="K2" s="1271" t="s">
        <v>230</v>
      </c>
      <c r="L2" s="1263"/>
      <c r="M2" s="1264"/>
      <c r="N2" s="1264"/>
      <c r="O2" s="1264"/>
      <c r="P2" s="1264"/>
      <c r="Q2" s="1264"/>
      <c r="R2" s="1264"/>
      <c r="S2" s="1264"/>
      <c r="T2" s="1264"/>
      <c r="U2" s="1264"/>
      <c r="V2" s="1264"/>
      <c r="W2" s="1264"/>
      <c r="X2" s="1264"/>
      <c r="Y2" s="1264"/>
      <c r="Z2" s="1264"/>
      <c r="AA2" s="1264"/>
      <c r="AB2" s="1264"/>
      <c r="AC2" s="1264"/>
      <c r="AD2" s="1264"/>
      <c r="AE2" s="1264"/>
    </row>
    <row r="3" spans="1:32" ht="29.25" customHeight="1" x14ac:dyDescent="0.25">
      <c r="A3" s="1271"/>
      <c r="B3" s="1271"/>
      <c r="C3" s="1272" t="s">
        <v>231</v>
      </c>
      <c r="D3" s="1262" t="s">
        <v>163</v>
      </c>
      <c r="E3" s="1262" t="s">
        <v>159</v>
      </c>
      <c r="F3" s="1257" t="s">
        <v>807</v>
      </c>
      <c r="G3" s="1262" t="s">
        <v>161</v>
      </c>
      <c r="H3" s="1262" t="s">
        <v>818</v>
      </c>
      <c r="I3" s="1262" t="s">
        <v>241</v>
      </c>
      <c r="J3" s="1262" t="s">
        <v>819</v>
      </c>
      <c r="K3" s="1271"/>
      <c r="L3" s="1263"/>
      <c r="M3" s="1264"/>
      <c r="N3" s="1264"/>
      <c r="O3" s="1264"/>
      <c r="P3" s="1264"/>
      <c r="Q3" s="1265"/>
      <c r="R3" s="1265"/>
      <c r="S3" s="1265"/>
      <c r="T3" s="1265"/>
      <c r="U3" s="1265"/>
      <c r="V3" s="1265"/>
      <c r="W3" s="1265"/>
      <c r="X3" s="1265"/>
      <c r="Y3" s="1265"/>
      <c r="Z3" s="1265"/>
      <c r="AA3" s="1265"/>
      <c r="AB3" s="1265"/>
      <c r="AC3" s="1265"/>
      <c r="AD3" s="1265"/>
      <c r="AE3" s="1265"/>
    </row>
    <row r="4" spans="1:32" ht="29.25" customHeight="1" x14ac:dyDescent="0.25">
      <c r="A4" s="1271"/>
      <c r="B4" s="1271"/>
      <c r="C4" s="1272"/>
      <c r="D4" s="1262"/>
      <c r="E4" s="1262"/>
      <c r="F4" s="1258"/>
      <c r="G4" s="1262"/>
      <c r="H4" s="1262"/>
      <c r="I4" s="1262"/>
      <c r="J4" s="1262"/>
      <c r="K4" s="1271"/>
      <c r="L4" s="1263"/>
      <c r="M4" s="1264"/>
      <c r="N4" s="1264"/>
      <c r="O4" s="1264"/>
      <c r="P4" s="1266"/>
      <c r="Q4" s="1269" t="s">
        <v>753</v>
      </c>
      <c r="R4" s="1269"/>
      <c r="S4" s="1269"/>
      <c r="T4" s="1269"/>
      <c r="U4" s="1269"/>
      <c r="V4" s="1269"/>
      <c r="W4" s="1269"/>
      <c r="X4" s="1269"/>
      <c r="Y4" s="1269"/>
      <c r="Z4" s="1269"/>
      <c r="AA4" s="1269"/>
      <c r="AB4" s="1269"/>
      <c r="AC4" s="1269"/>
      <c r="AD4" s="1269"/>
      <c r="AE4" s="1269"/>
    </row>
    <row r="5" spans="1:32" ht="59.25" customHeight="1" x14ac:dyDescent="0.25">
      <c r="A5" s="1271"/>
      <c r="B5" s="1271"/>
      <c r="C5" s="1272"/>
      <c r="D5" s="1262"/>
      <c r="E5" s="1262"/>
      <c r="F5" s="1259"/>
      <c r="G5" s="1262"/>
      <c r="H5" s="1262"/>
      <c r="I5" s="1262"/>
      <c r="J5" s="1262"/>
      <c r="K5" s="1271"/>
      <c r="L5" s="1263"/>
      <c r="M5" s="1264"/>
      <c r="N5" s="1264"/>
      <c r="O5" s="1264"/>
      <c r="P5" s="1266"/>
      <c r="Q5" s="1269" t="s">
        <v>163</v>
      </c>
      <c r="R5" s="1269"/>
      <c r="S5" s="1269" t="s">
        <v>159</v>
      </c>
      <c r="T5" s="1269"/>
      <c r="U5" s="1260" t="s">
        <v>809</v>
      </c>
      <c r="V5" s="1261"/>
      <c r="W5" s="1269" t="s">
        <v>161</v>
      </c>
      <c r="X5" s="1269"/>
      <c r="Y5" s="1269" t="s">
        <v>818</v>
      </c>
      <c r="Z5" s="1269"/>
      <c r="AA5" s="1269" t="s">
        <v>241</v>
      </c>
      <c r="AB5" s="1269"/>
      <c r="AC5" s="1269" t="s">
        <v>815</v>
      </c>
      <c r="AD5" s="1269"/>
      <c r="AE5" s="315"/>
    </row>
    <row r="6" spans="1:32" ht="70.5" customHeight="1" x14ac:dyDescent="0.25">
      <c r="A6" s="1271"/>
      <c r="B6" s="1271"/>
      <c r="C6" s="310" t="s">
        <v>232</v>
      </c>
      <c r="D6" s="1255">
        <v>2</v>
      </c>
      <c r="E6" s="1255">
        <v>2</v>
      </c>
      <c r="F6" s="1255">
        <v>12</v>
      </c>
      <c r="G6" s="1255">
        <v>27</v>
      </c>
      <c r="H6" s="1255">
        <v>9</v>
      </c>
      <c r="I6" s="1255">
        <v>5</v>
      </c>
      <c r="J6" s="1255">
        <v>3</v>
      </c>
      <c r="K6" s="1271"/>
      <c r="L6" s="1267"/>
      <c r="M6" s="1265"/>
      <c r="N6" s="1265"/>
      <c r="O6" s="1265"/>
      <c r="P6" s="1268"/>
      <c r="Q6" s="1262" t="s">
        <v>757</v>
      </c>
      <c r="R6" s="1262" t="s">
        <v>754</v>
      </c>
      <c r="S6" s="1262" t="s">
        <v>757</v>
      </c>
      <c r="T6" s="1262" t="s">
        <v>754</v>
      </c>
      <c r="U6" s="1262" t="s">
        <v>757</v>
      </c>
      <c r="V6" s="1262" t="s">
        <v>754</v>
      </c>
      <c r="W6" s="1262" t="s">
        <v>757</v>
      </c>
      <c r="X6" s="1262" t="s">
        <v>754</v>
      </c>
      <c r="Y6" s="1262" t="s">
        <v>757</v>
      </c>
      <c r="Z6" s="1262" t="s">
        <v>754</v>
      </c>
      <c r="AA6" s="1262" t="s">
        <v>757</v>
      </c>
      <c r="AB6" s="1262" t="s">
        <v>754</v>
      </c>
      <c r="AC6" s="1262" t="s">
        <v>757</v>
      </c>
      <c r="AD6" s="1262" t="s">
        <v>754</v>
      </c>
      <c r="AE6" s="1262" t="s">
        <v>680</v>
      </c>
    </row>
    <row r="7" spans="1:32" ht="84" customHeight="1" x14ac:dyDescent="0.25">
      <c r="A7" s="1271"/>
      <c r="B7" s="1271"/>
      <c r="C7" s="309" t="s">
        <v>233</v>
      </c>
      <c r="D7" s="1256"/>
      <c r="E7" s="1256"/>
      <c r="F7" s="1256"/>
      <c r="G7" s="1256"/>
      <c r="H7" s="1256"/>
      <c r="I7" s="1256"/>
      <c r="J7" s="1256"/>
      <c r="K7" s="1271"/>
      <c r="L7" s="15" t="s">
        <v>67</v>
      </c>
      <c r="M7" s="15" t="s">
        <v>225</v>
      </c>
      <c r="N7" s="15" t="s">
        <v>226</v>
      </c>
      <c r="O7" s="15" t="s">
        <v>227</v>
      </c>
      <c r="P7" s="15" t="s">
        <v>228</v>
      </c>
      <c r="Q7" s="1262"/>
      <c r="R7" s="1262"/>
      <c r="S7" s="1262"/>
      <c r="T7" s="1262"/>
      <c r="U7" s="1262"/>
      <c r="V7" s="1262"/>
      <c r="W7" s="1262"/>
      <c r="X7" s="1262"/>
      <c r="Y7" s="1262"/>
      <c r="Z7" s="1262"/>
      <c r="AA7" s="1262"/>
      <c r="AB7" s="1262"/>
      <c r="AC7" s="1262"/>
      <c r="AD7" s="1262"/>
      <c r="AE7" s="1262"/>
    </row>
    <row r="8" spans="1:32" ht="63" customHeight="1" x14ac:dyDescent="0.25">
      <c r="A8" s="270">
        <v>1</v>
      </c>
      <c r="B8" s="317" t="s">
        <v>245</v>
      </c>
      <c r="C8" s="234" t="s">
        <v>236</v>
      </c>
      <c r="D8" s="271"/>
      <c r="E8" s="270">
        <v>3</v>
      </c>
      <c r="F8" s="270">
        <v>3</v>
      </c>
      <c r="G8" s="270">
        <v>3</v>
      </c>
      <c r="H8" s="270">
        <v>3</v>
      </c>
      <c r="I8" s="270">
        <v>3</v>
      </c>
      <c r="J8" s="270"/>
      <c r="K8" s="270">
        <v>6</v>
      </c>
      <c r="L8" s="311">
        <v>28.459999999999997</v>
      </c>
      <c r="M8" s="339">
        <v>330</v>
      </c>
      <c r="N8" s="311">
        <f t="shared" ref="N8:N9" si="0">SUM(M8/12)</f>
        <v>27.5</v>
      </c>
      <c r="O8" s="311">
        <f t="shared" ref="O8:O9" si="1">SUM(L8*N8)</f>
        <v>782.65</v>
      </c>
      <c r="P8" s="306">
        <f t="shared" ref="P8:P9" si="2">SUM(O8*12)</f>
        <v>9391.7999999999993</v>
      </c>
      <c r="Q8" s="305">
        <f>SUM(D8*D6)*2</f>
        <v>0</v>
      </c>
      <c r="R8" s="305">
        <f>SUM(Q8*L8)</f>
        <v>0</v>
      </c>
      <c r="S8" s="305">
        <f>SUM(E8*E6)*2</f>
        <v>12</v>
      </c>
      <c r="T8" s="305">
        <f>SUM(S8*L8)</f>
        <v>341.52</v>
      </c>
      <c r="U8" s="305">
        <f>SUM(F8*F6)*2</f>
        <v>72</v>
      </c>
      <c r="V8" s="305">
        <f>SUM(U8*L8)</f>
        <v>2049.12</v>
      </c>
      <c r="W8" s="305">
        <f>SUM(G8*G6)*2</f>
        <v>162</v>
      </c>
      <c r="X8" s="305">
        <f>SUM(W8*L8)</f>
        <v>4610.5199999999995</v>
      </c>
      <c r="Y8" s="305">
        <f>SUM(H8*H6)*2</f>
        <v>54</v>
      </c>
      <c r="Z8" s="305">
        <f>SUM(Y8*L8)</f>
        <v>1536.84</v>
      </c>
      <c r="AA8" s="305">
        <f>SUM(I8*I6)*2</f>
        <v>30</v>
      </c>
      <c r="AB8" s="305">
        <f>SUM(AA8*L8)</f>
        <v>853.8</v>
      </c>
      <c r="AC8" s="305">
        <f>SUM(J8*J6)*2</f>
        <v>0</v>
      </c>
      <c r="AD8" s="305">
        <f>SUM(AC8*L8)</f>
        <v>0</v>
      </c>
      <c r="AE8" s="340">
        <f>SUM(R8+T8+V8+X8+Z8+AB8+AD8)</f>
        <v>9391.7999999999993</v>
      </c>
      <c r="AF8" s="300"/>
    </row>
    <row r="9" spans="1:32" ht="63" customHeight="1" x14ac:dyDescent="0.25">
      <c r="A9" s="270">
        <v>2</v>
      </c>
      <c r="B9" s="317" t="s">
        <v>242</v>
      </c>
      <c r="C9" s="234" t="s">
        <v>235</v>
      </c>
      <c r="D9" s="270"/>
      <c r="E9" s="270">
        <v>2</v>
      </c>
      <c r="F9" s="270">
        <v>2</v>
      </c>
      <c r="G9" s="270">
        <v>2</v>
      </c>
      <c r="H9" s="270">
        <v>2</v>
      </c>
      <c r="I9" s="270">
        <v>2</v>
      </c>
      <c r="J9" s="270"/>
      <c r="K9" s="270">
        <v>6</v>
      </c>
      <c r="L9" s="311">
        <v>53.344166666666666</v>
      </c>
      <c r="M9" s="339">
        <v>220</v>
      </c>
      <c r="N9" s="311">
        <f t="shared" si="0"/>
        <v>18.333333333333332</v>
      </c>
      <c r="O9" s="311">
        <f t="shared" si="1"/>
        <v>977.97638888888878</v>
      </c>
      <c r="P9" s="306">
        <f t="shared" si="2"/>
        <v>11735.716666666665</v>
      </c>
      <c r="Q9" s="305">
        <f>SUM(D9*D6)*2</f>
        <v>0</v>
      </c>
      <c r="R9" s="305">
        <f t="shared" ref="R9" si="3">SUM(Q9*L9)</f>
        <v>0</v>
      </c>
      <c r="S9" s="305">
        <f>SUM(E9*E6)*2</f>
        <v>8</v>
      </c>
      <c r="T9" s="305">
        <f t="shared" ref="T9" si="4">SUM(S9*L9)</f>
        <v>426.75333333333333</v>
      </c>
      <c r="U9" s="305">
        <f>SUM(F9*F6)*2</f>
        <v>48</v>
      </c>
      <c r="V9" s="305">
        <f t="shared" ref="V9:V11" si="5">SUM(U9*L9)</f>
        <v>2560.52</v>
      </c>
      <c r="W9" s="305">
        <f>SUM(G9*G6)*2</f>
        <v>108</v>
      </c>
      <c r="X9" s="305">
        <f>SUM(W9*L9)</f>
        <v>5761.17</v>
      </c>
      <c r="Y9" s="305">
        <f>SUM(H9*H6)*2</f>
        <v>36</v>
      </c>
      <c r="Z9" s="305">
        <f>SUM(Y9*L9)</f>
        <v>1920.3899999999999</v>
      </c>
      <c r="AA9" s="305">
        <f>SUM(I9*I6)*2</f>
        <v>20</v>
      </c>
      <c r="AB9" s="305">
        <f>SUM(AA9*L9)</f>
        <v>1066.8833333333332</v>
      </c>
      <c r="AC9" s="305">
        <f>SUM(J9*J6)*2</f>
        <v>0</v>
      </c>
      <c r="AD9" s="305">
        <f>SUM(AC9*L9)</f>
        <v>0</v>
      </c>
      <c r="AE9" s="340">
        <f>SUM(R9+T9+V9+X9+Z9+AB9+AD9)</f>
        <v>11735.716666666665</v>
      </c>
      <c r="AF9" s="300"/>
    </row>
    <row r="10" spans="1:32" ht="42.75" customHeight="1" x14ac:dyDescent="0.25">
      <c r="A10" s="270">
        <v>4</v>
      </c>
      <c r="B10" s="317" t="s">
        <v>793</v>
      </c>
      <c r="C10" s="234" t="s">
        <v>234</v>
      </c>
      <c r="D10" s="270"/>
      <c r="E10" s="270">
        <v>1</v>
      </c>
      <c r="F10" s="270">
        <v>1</v>
      </c>
      <c r="G10" s="270">
        <v>1</v>
      </c>
      <c r="H10" s="270">
        <v>1</v>
      </c>
      <c r="I10" s="270">
        <v>1</v>
      </c>
      <c r="J10" s="270"/>
      <c r="K10" s="270">
        <v>6</v>
      </c>
      <c r="L10" s="326">
        <v>14.275</v>
      </c>
      <c r="M10" s="339">
        <v>110</v>
      </c>
      <c r="N10" s="326">
        <f>SUM(M10/12)</f>
        <v>9.1666666666666661</v>
      </c>
      <c r="O10" s="326">
        <f t="shared" ref="O10" si="6">SUM(L10*N10)</f>
        <v>130.85416666666666</v>
      </c>
      <c r="P10" s="327">
        <f t="shared" ref="P10" si="7">SUM(O10*12)</f>
        <v>1570.25</v>
      </c>
      <c r="Q10" s="328">
        <f>SUM(D10*D6)*2</f>
        <v>0</v>
      </c>
      <c r="R10" s="328">
        <f t="shared" ref="R10" si="8">SUM(Q10*L10)</f>
        <v>0</v>
      </c>
      <c r="S10" s="328">
        <f>SUM(E10*E6)*2</f>
        <v>4</v>
      </c>
      <c r="T10" s="328">
        <f t="shared" ref="T10" si="9">SUM(S10*L10)</f>
        <v>57.1</v>
      </c>
      <c r="U10" s="328">
        <f>SUM(F10*F6)*2</f>
        <v>24</v>
      </c>
      <c r="V10" s="328">
        <f t="shared" si="5"/>
        <v>342.6</v>
      </c>
      <c r="W10" s="328">
        <f>SUM(G10*G6)*2</f>
        <v>54</v>
      </c>
      <c r="X10" s="328">
        <f t="shared" ref="X10" si="10">SUM(W10*L10)</f>
        <v>770.85</v>
      </c>
      <c r="Y10" s="328">
        <f>SUM(H10*H6)*2</f>
        <v>18</v>
      </c>
      <c r="Z10" s="328">
        <f t="shared" ref="Z10" si="11">SUM(Y10*L10)</f>
        <v>256.95</v>
      </c>
      <c r="AA10" s="328">
        <f>SUM(I10*I6)*2</f>
        <v>10</v>
      </c>
      <c r="AB10" s="328">
        <f t="shared" ref="AB10" si="12">SUM(AA10*L10)</f>
        <v>142.75</v>
      </c>
      <c r="AC10" s="328">
        <f>SUM(J10*J6)*2</f>
        <v>0</v>
      </c>
      <c r="AD10" s="328">
        <f t="shared" ref="AD10" si="13">SUM(AC10*L10)</f>
        <v>0</v>
      </c>
      <c r="AE10" s="340">
        <f t="shared" ref="AE10:AE11" si="14">SUM(R10+T10+V10+X10+Z10+AB10+AD10)</f>
        <v>1570.2500000000002</v>
      </c>
      <c r="AF10" s="300"/>
    </row>
    <row r="11" spans="1:32" ht="42.75" customHeight="1" x14ac:dyDescent="0.25">
      <c r="A11" s="270">
        <v>5</v>
      </c>
      <c r="B11" s="317" t="s">
        <v>794</v>
      </c>
      <c r="C11" s="234" t="s">
        <v>235</v>
      </c>
      <c r="D11" s="270"/>
      <c r="E11" s="270"/>
      <c r="F11" s="270">
        <v>1</v>
      </c>
      <c r="G11" s="270"/>
      <c r="H11" s="270"/>
      <c r="I11" s="270"/>
      <c r="J11" s="270"/>
      <c r="K11" s="270">
        <v>12</v>
      </c>
      <c r="L11" s="326">
        <v>72.927499999999995</v>
      </c>
      <c r="M11" s="339">
        <v>12</v>
      </c>
      <c r="N11" s="326">
        <f>SUM(M11/12)</f>
        <v>1</v>
      </c>
      <c r="O11" s="326">
        <f>SUM(L11*N11)</f>
        <v>72.927499999999995</v>
      </c>
      <c r="P11" s="327">
        <f>SUM(O11*12)</f>
        <v>875.12999999999988</v>
      </c>
      <c r="Q11" s="328">
        <v>0</v>
      </c>
      <c r="R11" s="328">
        <f>SUM(Q11*L11)</f>
        <v>0</v>
      </c>
      <c r="S11" s="328">
        <v>0</v>
      </c>
      <c r="T11" s="328">
        <f>SUM(S11*L11)</f>
        <v>0</v>
      </c>
      <c r="U11" s="328">
        <f>SUM(F11*F6)*1</f>
        <v>12</v>
      </c>
      <c r="V11" s="328">
        <f t="shared" si="5"/>
        <v>875.12999999999988</v>
      </c>
      <c r="W11" s="328"/>
      <c r="X11" s="328">
        <f>SUM(W11*L11)</f>
        <v>0</v>
      </c>
      <c r="Y11" s="328">
        <v>0</v>
      </c>
      <c r="Z11" s="328">
        <f>SUM(Y11*L11)</f>
        <v>0</v>
      </c>
      <c r="AA11" s="328">
        <v>0</v>
      </c>
      <c r="AB11" s="328">
        <f>SUM(AA11*L11)</f>
        <v>0</v>
      </c>
      <c r="AC11" s="328">
        <f>SUM(J11*J7)*2</f>
        <v>0</v>
      </c>
      <c r="AD11" s="328">
        <f>SUM(AC11*L11)</f>
        <v>0</v>
      </c>
      <c r="AE11" s="340">
        <f t="shared" si="14"/>
        <v>875.12999999999988</v>
      </c>
      <c r="AF11" s="300"/>
    </row>
    <row r="12" spans="1:32" x14ac:dyDescent="0.25">
      <c r="A12" s="301"/>
      <c r="B12" s="302"/>
      <c r="C12" s="303"/>
      <c r="D12" s="301"/>
      <c r="E12" s="301"/>
      <c r="F12" s="301"/>
      <c r="G12" s="301"/>
      <c r="H12" s="301"/>
      <c r="I12" s="301"/>
      <c r="J12" s="301"/>
      <c r="K12" s="312"/>
      <c r="L12" s="313"/>
      <c r="M12" s="314"/>
      <c r="N12" s="313"/>
      <c r="O12" s="1270" t="s">
        <v>756</v>
      </c>
      <c r="P12" s="1270"/>
      <c r="Q12" s="1275" t="s">
        <v>755</v>
      </c>
      <c r="R12" s="1275"/>
      <c r="S12" s="1275"/>
      <c r="T12" s="1275"/>
      <c r="U12" s="1275"/>
      <c r="V12" s="1275"/>
      <c r="W12" s="1275"/>
      <c r="X12" s="1275"/>
      <c r="Y12" s="1275"/>
      <c r="Z12" s="1275"/>
      <c r="AA12" s="1275"/>
      <c r="AB12" s="1275"/>
      <c r="AC12" s="1275"/>
      <c r="AD12" s="1275"/>
      <c r="AE12" s="308"/>
      <c r="AF12" s="300"/>
    </row>
    <row r="13" spans="1:32" ht="23.25" customHeight="1" x14ac:dyDescent="0.25">
      <c r="C13" s="85"/>
      <c r="D13" s="85"/>
      <c r="E13" s="85"/>
      <c r="F13" s="85"/>
      <c r="G13" s="85"/>
      <c r="H13" s="85"/>
      <c r="I13" s="85"/>
      <c r="J13" s="85"/>
      <c r="K13" s="1244" t="s">
        <v>680</v>
      </c>
      <c r="L13" s="1244"/>
      <c r="M13" s="1244"/>
      <c r="N13" s="1244"/>
      <c r="O13" s="266">
        <f>SUM(O8:O11)</f>
        <v>1964.4080555555556</v>
      </c>
      <c r="P13" s="266">
        <f>SUM(P8:P11)</f>
        <v>23572.896666666664</v>
      </c>
      <c r="Q13" s="1273">
        <f>SUM(R8:R11)</f>
        <v>0</v>
      </c>
      <c r="R13" s="1274"/>
      <c r="S13" s="1273">
        <f>SUM(T8:T11)</f>
        <v>825.37333333333333</v>
      </c>
      <c r="T13" s="1274"/>
      <c r="U13" s="1273">
        <f>SUM(V8:V11)</f>
        <v>5827.37</v>
      </c>
      <c r="V13" s="1274"/>
      <c r="W13" s="1273">
        <f>SUM(X8:X11)</f>
        <v>11142.539999999999</v>
      </c>
      <c r="X13" s="1274"/>
      <c r="Y13" s="1273">
        <f>SUM(Z8:Z11)</f>
        <v>3714.1799999999994</v>
      </c>
      <c r="Z13" s="1274"/>
      <c r="AA13" s="1273">
        <f>SUM(AB8:AB11)</f>
        <v>2063.4333333333334</v>
      </c>
      <c r="AB13" s="1274"/>
      <c r="AC13" s="1273">
        <f>SUM(AD8:AD11)</f>
        <v>0</v>
      </c>
      <c r="AD13" s="1274"/>
      <c r="AE13" s="266">
        <f>SUM(AE8:AE11)</f>
        <v>23572.896666666664</v>
      </c>
      <c r="AF13" s="300"/>
    </row>
    <row r="14" spans="1:32" x14ac:dyDescent="0.25">
      <c r="C14" s="85"/>
      <c r="D14" s="85"/>
      <c r="E14" s="85"/>
      <c r="F14" s="85"/>
      <c r="G14" s="85"/>
      <c r="H14" s="85"/>
      <c r="I14" s="85"/>
      <c r="J14" s="85"/>
      <c r="K14" s="1244" t="s">
        <v>712</v>
      </c>
      <c r="L14" s="1244"/>
      <c r="M14" s="1244"/>
      <c r="N14" s="1244"/>
      <c r="O14" s="1273">
        <f>SUM(P8:P11)</f>
        <v>23572.896666666664</v>
      </c>
      <c r="P14" s="1274"/>
      <c r="Q14" s="1273">
        <f>SUM(R8:R11)</f>
        <v>0</v>
      </c>
      <c r="R14" s="1274"/>
      <c r="S14" s="1273">
        <f>SUM(T8:T11)</f>
        <v>825.37333333333333</v>
      </c>
      <c r="T14" s="1274"/>
      <c r="U14" s="1273">
        <f>SUM(V8:V11)</f>
        <v>5827.37</v>
      </c>
      <c r="V14" s="1274"/>
      <c r="W14" s="1273">
        <f>SUM(X8:X11)</f>
        <v>11142.539999999999</v>
      </c>
      <c r="X14" s="1274"/>
      <c r="Y14" s="1273">
        <f>SUM(Z8:Z11)</f>
        <v>3714.1799999999994</v>
      </c>
      <c r="Z14" s="1274"/>
      <c r="AA14" s="1273">
        <f>SUM(AB8:AB11)</f>
        <v>2063.4333333333334</v>
      </c>
      <c r="AB14" s="1274"/>
      <c r="AC14" s="1273">
        <f>SUM(AD8:AD11)</f>
        <v>0</v>
      </c>
      <c r="AD14" s="1274"/>
      <c r="AE14" s="266">
        <f>SUM(Q14:AC14)</f>
        <v>23572.896666666667</v>
      </c>
    </row>
    <row r="15" spans="1:32" x14ac:dyDescent="0.25">
      <c r="C15" s="85"/>
      <c r="D15" s="85"/>
      <c r="E15" s="85"/>
      <c r="F15" s="85"/>
      <c r="G15" s="85"/>
      <c r="H15" s="85"/>
      <c r="I15" s="85"/>
      <c r="J15" s="85"/>
      <c r="K15" s="1244" t="s">
        <v>318</v>
      </c>
      <c r="L15" s="1244"/>
      <c r="M15" s="1244"/>
      <c r="N15" s="1244"/>
      <c r="O15" s="1273">
        <f>SUM(O14/12)</f>
        <v>1964.4080555555554</v>
      </c>
      <c r="P15" s="1274"/>
      <c r="Q15" s="1273">
        <f>SUM(Q14/12)</f>
        <v>0</v>
      </c>
      <c r="R15" s="1274"/>
      <c r="S15" s="1273">
        <f>SUM(S14/12)</f>
        <v>68.781111111111116</v>
      </c>
      <c r="T15" s="1274"/>
      <c r="U15" s="1273">
        <f>SUM(U14/12)</f>
        <v>485.61416666666668</v>
      </c>
      <c r="V15" s="1274"/>
      <c r="W15" s="1273">
        <f>SUM(W14/12)</f>
        <v>928.54499999999996</v>
      </c>
      <c r="X15" s="1274"/>
      <c r="Y15" s="1273">
        <f>SUM(Y14/12)</f>
        <v>309.51499999999993</v>
      </c>
      <c r="Z15" s="1274"/>
      <c r="AA15" s="1273">
        <f>SUM(AA14/12)</f>
        <v>171.95277777777778</v>
      </c>
      <c r="AB15" s="1274"/>
      <c r="AC15" s="1273">
        <f>SUM(AC14/12)</f>
        <v>0</v>
      </c>
      <c r="AD15" s="1274"/>
      <c r="AE15" s="266">
        <f>SUM(Q15:AC15)</f>
        <v>1964.4080555555554</v>
      </c>
    </row>
    <row r="16" spans="1:32" x14ac:dyDescent="0.25">
      <c r="A16" s="319"/>
      <c r="B16" s="286"/>
      <c r="C16" s="286"/>
      <c r="D16" s="286"/>
      <c r="E16" s="286"/>
      <c r="F16" s="286"/>
      <c r="G16" s="286"/>
      <c r="H16" s="286"/>
      <c r="I16" s="286"/>
      <c r="J16" s="286"/>
      <c r="K16" s="1235" t="s">
        <v>723</v>
      </c>
      <c r="L16" s="1235"/>
      <c r="M16" s="1235"/>
      <c r="N16" s="1235"/>
      <c r="O16" s="1250">
        <v>60</v>
      </c>
      <c r="P16" s="1250"/>
      <c r="Q16" s="1254">
        <v>2</v>
      </c>
      <c r="R16" s="969"/>
      <c r="S16" s="1254">
        <v>2</v>
      </c>
      <c r="T16" s="969"/>
      <c r="U16" s="1254">
        <v>12</v>
      </c>
      <c r="V16" s="969"/>
      <c r="W16" s="1254">
        <v>27</v>
      </c>
      <c r="X16" s="969"/>
      <c r="Y16" s="1254">
        <v>9</v>
      </c>
      <c r="Z16" s="969"/>
      <c r="AA16" s="1254">
        <v>5</v>
      </c>
      <c r="AB16" s="969"/>
      <c r="AC16" s="1254">
        <v>3</v>
      </c>
      <c r="AD16" s="969"/>
      <c r="AE16" s="305">
        <f>SUM(Q16:AC16)</f>
        <v>60</v>
      </c>
      <c r="AF16" s="300"/>
    </row>
    <row r="17" spans="11:31" ht="82.5" customHeight="1" thickBot="1" x14ac:dyDescent="0.3">
      <c r="K17" s="1251" t="s">
        <v>759</v>
      </c>
      <c r="L17" s="1252"/>
      <c r="M17" s="1252"/>
      <c r="N17" s="1253"/>
      <c r="O17" s="1254" t="s">
        <v>760</v>
      </c>
      <c r="P17" s="969"/>
      <c r="Q17" s="1282" t="s">
        <v>163</v>
      </c>
      <c r="R17" s="1282"/>
      <c r="S17" s="1283" t="s">
        <v>159</v>
      </c>
      <c r="T17" s="1284"/>
      <c r="U17" s="1283" t="s">
        <v>809</v>
      </c>
      <c r="V17" s="1284"/>
      <c r="W17" s="1282" t="s">
        <v>161</v>
      </c>
      <c r="X17" s="1282"/>
      <c r="Y17" s="1276" t="s">
        <v>810</v>
      </c>
      <c r="Z17" s="1276"/>
      <c r="AA17" s="1282" t="s">
        <v>241</v>
      </c>
      <c r="AB17" s="1282"/>
      <c r="AC17" s="1276" t="s">
        <v>811</v>
      </c>
      <c r="AD17" s="1276"/>
      <c r="AE17" s="307"/>
    </row>
    <row r="18" spans="11:31" ht="16.5" thickBot="1" x14ac:dyDescent="0.3">
      <c r="K18" s="1237" t="s">
        <v>758</v>
      </c>
      <c r="L18" s="1237"/>
      <c r="M18" s="1237"/>
      <c r="N18" s="1237"/>
      <c r="O18" s="1248">
        <f>SUM(O15/O16)</f>
        <v>32.740134259259257</v>
      </c>
      <c r="P18" s="1249"/>
      <c r="Q18" s="1279">
        <f>SUM(Q15/Q16)</f>
        <v>0</v>
      </c>
      <c r="R18" s="1277"/>
      <c r="S18" s="1277">
        <f>SUM(S15/S16)</f>
        <v>34.390555555555558</v>
      </c>
      <c r="T18" s="1277"/>
      <c r="U18" s="1280">
        <f>SUM(U15/U16)</f>
        <v>40.467847222222225</v>
      </c>
      <c r="V18" s="1281"/>
      <c r="W18" s="1277">
        <f>SUM(W15/W16)</f>
        <v>34.390555555555551</v>
      </c>
      <c r="X18" s="1277"/>
      <c r="Y18" s="1277">
        <f>SUM(Y15/Y16)</f>
        <v>34.390555555555551</v>
      </c>
      <c r="Z18" s="1277"/>
      <c r="AA18" s="1277">
        <f>SUM(AA15/AA16)</f>
        <v>34.390555555555558</v>
      </c>
      <c r="AB18" s="1277"/>
      <c r="AC18" s="1277">
        <f>SUM(AC15/AC16)</f>
        <v>0</v>
      </c>
      <c r="AD18" s="1278"/>
      <c r="AE18" s="359"/>
    </row>
    <row r="20" spans="11:31" ht="15.75" thickBot="1" x14ac:dyDescent="0.3"/>
    <row r="21" spans="11:31" ht="16.5" thickBot="1" x14ac:dyDescent="0.3">
      <c r="K21" s="722"/>
      <c r="L21" s="722" t="s">
        <v>881</v>
      </c>
      <c r="M21" s="726"/>
      <c r="O21" s="1248">
        <f>O18*1.0676</f>
        <v>34.953367335185185</v>
      </c>
      <c r="P21" s="1249"/>
      <c r="Q21" s="1279">
        <f>Q18*1.0676</f>
        <v>0</v>
      </c>
      <c r="R21" s="1277"/>
      <c r="S21" s="1277">
        <f>S18*1.0676</f>
        <v>36.715357111111118</v>
      </c>
      <c r="T21" s="1277"/>
      <c r="U21" s="1280">
        <f>U18*1.0676</f>
        <v>43.203473694444455</v>
      </c>
      <c r="V21" s="1281"/>
      <c r="W21" s="1277">
        <f>W18*1.0676</f>
        <v>36.715357111111111</v>
      </c>
      <c r="X21" s="1277"/>
      <c r="Y21" s="1277">
        <f>Y18*1.0676</f>
        <v>36.715357111111111</v>
      </c>
      <c r="Z21" s="1277"/>
      <c r="AA21" s="1277">
        <f>AA18*1.0676</f>
        <v>36.715357111111118</v>
      </c>
      <c r="AB21" s="1277"/>
      <c r="AC21" s="1277">
        <f>AC18*1.0676</f>
        <v>0</v>
      </c>
      <c r="AD21" s="1278"/>
      <c r="AE21" s="359"/>
    </row>
    <row r="24" spans="11:31" ht="16.5" customHeight="1" x14ac:dyDescent="0.25">
      <c r="K24" s="1285" t="s">
        <v>967</v>
      </c>
      <c r="L24" s="1285"/>
      <c r="M24" s="1285"/>
      <c r="O24" s="1286">
        <f>O21*1.1213</f>
        <v>39.193210792943148</v>
      </c>
      <c r="P24" s="1286"/>
      <c r="Q24" s="1287">
        <f>Q21*1.1213</f>
        <v>0</v>
      </c>
      <c r="R24" s="1287"/>
      <c r="S24" s="1287">
        <f>S21*1.1213</f>
        <v>41.168929928688897</v>
      </c>
      <c r="T24" s="1287"/>
      <c r="U24" s="1287">
        <f>U21*1.1213</f>
        <v>48.444055053580563</v>
      </c>
      <c r="V24" s="1287"/>
      <c r="W24" s="1287">
        <f>W21*1.1213</f>
        <v>41.16892992868889</v>
      </c>
      <c r="X24" s="1287"/>
      <c r="Y24" s="1287">
        <f>Y21*1.1213</f>
        <v>41.16892992868889</v>
      </c>
      <c r="Z24" s="1287"/>
      <c r="AA24" s="1287">
        <f>AA21*1.1213</f>
        <v>41.168929928688897</v>
      </c>
      <c r="AB24" s="1287"/>
      <c r="AC24" s="1287">
        <f>AC21*1.1213</f>
        <v>0</v>
      </c>
      <c r="AD24" s="1287"/>
      <c r="AE24" s="502"/>
    </row>
    <row r="26" spans="11:31" ht="15.75" x14ac:dyDescent="0.25">
      <c r="K26" s="1285" t="s">
        <v>1044</v>
      </c>
      <c r="L26" s="1285"/>
      <c r="M26" s="1285"/>
      <c r="O26" s="1286">
        <f>O24*1.0418</f>
        <v>40.831487004088174</v>
      </c>
      <c r="P26" s="1286"/>
      <c r="Q26" s="1287">
        <f>Q24*1.0418</f>
        <v>0</v>
      </c>
      <c r="R26" s="1287"/>
      <c r="S26" s="1287">
        <f>S24*1.0418</f>
        <v>42.889791199708093</v>
      </c>
      <c r="T26" s="1287"/>
      <c r="U26" s="1287">
        <f>U24*1.0418</f>
        <v>50.469016554820236</v>
      </c>
      <c r="V26" s="1287"/>
      <c r="W26" s="1287">
        <f>W24*1.0418</f>
        <v>42.889791199708085</v>
      </c>
      <c r="X26" s="1287"/>
      <c r="Y26" s="1287">
        <f>Y24*1.0418</f>
        <v>42.889791199708085</v>
      </c>
      <c r="Z26" s="1287"/>
      <c r="AA26" s="1287">
        <f>AA24*1.0418</f>
        <v>42.889791199708093</v>
      </c>
      <c r="AB26" s="1287"/>
      <c r="AC26" s="1287">
        <f>AC24*1.0418</f>
        <v>0</v>
      </c>
      <c r="AD26" s="1287"/>
      <c r="AE26" s="502"/>
    </row>
    <row r="28" spans="11:31" ht="15.75" x14ac:dyDescent="0.25">
      <c r="K28" s="1285" t="s">
        <v>1073</v>
      </c>
      <c r="L28" s="1285"/>
      <c r="M28" s="1285"/>
      <c r="O28" s="1286">
        <f>ROUND(O26*1.0369,2)</f>
        <v>42.34</v>
      </c>
      <c r="P28" s="1286"/>
      <c r="Q28" s="1286">
        <f t="shared" ref="Q28" si="15">ROUND(Q26*1.0369,2)</f>
        <v>0</v>
      </c>
      <c r="R28" s="1286"/>
      <c r="S28" s="1286">
        <f t="shared" ref="S28" si="16">ROUND(S26*1.0369,2)</f>
        <v>44.47</v>
      </c>
      <c r="T28" s="1286"/>
      <c r="U28" s="1286">
        <f t="shared" ref="U28" si="17">ROUND(U26*1.0369,2)</f>
        <v>52.33</v>
      </c>
      <c r="V28" s="1286"/>
      <c r="W28" s="1286">
        <f t="shared" ref="W28" si="18">ROUND(W26*1.0369,2)</f>
        <v>44.47</v>
      </c>
      <c r="X28" s="1286"/>
      <c r="Y28" s="1286">
        <f t="shared" ref="Y28" si="19">ROUND(Y26*1.0369,2)</f>
        <v>44.47</v>
      </c>
      <c r="Z28" s="1286"/>
      <c r="AA28" s="1286">
        <f t="shared" ref="AA28" si="20">ROUND(AA26*1.0369,2)</f>
        <v>44.47</v>
      </c>
      <c r="AB28" s="1286"/>
      <c r="AC28" s="1286">
        <f t="shared" ref="AC28" si="21">ROUND(AC26*1.0369,2)</f>
        <v>0</v>
      </c>
      <c r="AD28" s="1286"/>
    </row>
  </sheetData>
  <mergeCells count="134">
    <mergeCell ref="K28:M28"/>
    <mergeCell ref="O28:P28"/>
    <mergeCell ref="Q28:R28"/>
    <mergeCell ref="S28:T28"/>
    <mergeCell ref="U28:V28"/>
    <mergeCell ref="W28:X28"/>
    <mergeCell ref="Y28:Z28"/>
    <mergeCell ref="AA28:AB28"/>
    <mergeCell ref="AC28:AD28"/>
    <mergeCell ref="K26:M26"/>
    <mergeCell ref="O26:P26"/>
    <mergeCell ref="Q26:R26"/>
    <mergeCell ref="S26:T26"/>
    <mergeCell ref="U26:V26"/>
    <mergeCell ref="W26:X26"/>
    <mergeCell ref="Y26:Z26"/>
    <mergeCell ref="AA26:AB26"/>
    <mergeCell ref="AC26:AD26"/>
    <mergeCell ref="K24:M24"/>
    <mergeCell ref="O24:P24"/>
    <mergeCell ref="Q24:R24"/>
    <mergeCell ref="S24:T24"/>
    <mergeCell ref="U24:V24"/>
    <mergeCell ref="W24:X24"/>
    <mergeCell ref="Y24:Z24"/>
    <mergeCell ref="AA24:AB24"/>
    <mergeCell ref="AC24:AD24"/>
    <mergeCell ref="Y21:Z21"/>
    <mergeCell ref="AA21:AB21"/>
    <mergeCell ref="AC21:AD21"/>
    <mergeCell ref="O21:P21"/>
    <mergeCell ref="Q21:R21"/>
    <mergeCell ref="S21:T21"/>
    <mergeCell ref="U21:V21"/>
    <mergeCell ref="W21:X21"/>
    <mergeCell ref="AA16:AB16"/>
    <mergeCell ref="AC18:AD18"/>
    <mergeCell ref="Q18:R18"/>
    <mergeCell ref="S18:T18"/>
    <mergeCell ref="W18:X18"/>
    <mergeCell ref="Y18:Z18"/>
    <mergeCell ref="AA18:AB18"/>
    <mergeCell ref="U18:V18"/>
    <mergeCell ref="Q17:R17"/>
    <mergeCell ref="S17:T17"/>
    <mergeCell ref="W17:X17"/>
    <mergeCell ref="Y17:Z17"/>
    <mergeCell ref="AA17:AB17"/>
    <mergeCell ref="U17:V17"/>
    <mergeCell ref="X6:X7"/>
    <mergeCell ref="U15:V15"/>
    <mergeCell ref="AC5:AD5"/>
    <mergeCell ref="AC17:AD17"/>
    <mergeCell ref="AD6:AD7"/>
    <mergeCell ref="AA14:AB14"/>
    <mergeCell ref="W15:X15"/>
    <mergeCell ref="W16:X16"/>
    <mergeCell ref="AC14:AD14"/>
    <mergeCell ref="AC15:AD15"/>
    <mergeCell ref="AC16:AD16"/>
    <mergeCell ref="W13:X13"/>
    <mergeCell ref="Y13:Z13"/>
    <mergeCell ref="AA13:AB13"/>
    <mergeCell ref="AC13:AD13"/>
    <mergeCell ref="AC6:AC7"/>
    <mergeCell ref="Y16:Z16"/>
    <mergeCell ref="AA15:AB15"/>
    <mergeCell ref="Y6:Y7"/>
    <mergeCell ref="AA6:AA7"/>
    <mergeCell ref="U13:V13"/>
    <mergeCell ref="U14:V14"/>
    <mergeCell ref="S5:T5"/>
    <mergeCell ref="Q5:R5"/>
    <mergeCell ref="Q6:Q7"/>
    <mergeCell ref="O14:P14"/>
    <mergeCell ref="O15:P15"/>
    <mergeCell ref="Q14:R14"/>
    <mergeCell ref="Q15:R15"/>
    <mergeCell ref="Q16:R16"/>
    <mergeCell ref="S16:T16"/>
    <mergeCell ref="S15:T15"/>
    <mergeCell ref="Q13:R13"/>
    <mergeCell ref="S13:T13"/>
    <mergeCell ref="Q12:AD12"/>
    <mergeCell ref="Y15:Z15"/>
    <mergeCell ref="S14:T14"/>
    <mergeCell ref="W14:X14"/>
    <mergeCell ref="Y14:Z14"/>
    <mergeCell ref="W5:X5"/>
    <mergeCell ref="Y5:Z5"/>
    <mergeCell ref="AA5:AB5"/>
    <mergeCell ref="Z6:Z7"/>
    <mergeCell ref="AB6:AB7"/>
    <mergeCell ref="S6:S7"/>
    <mergeCell ref="W6:W7"/>
    <mergeCell ref="A2:A7"/>
    <mergeCell ref="B2:B7"/>
    <mergeCell ref="C2:J2"/>
    <mergeCell ref="K2:K7"/>
    <mergeCell ref="G6:G7"/>
    <mergeCell ref="J3:J5"/>
    <mergeCell ref="D6:D7"/>
    <mergeCell ref="E6:E7"/>
    <mergeCell ref="H6:H7"/>
    <mergeCell ref="I6:I7"/>
    <mergeCell ref="C3:C5"/>
    <mergeCell ref="D3:D5"/>
    <mergeCell ref="E3:E5"/>
    <mergeCell ref="G3:G5"/>
    <mergeCell ref="H3:H5"/>
    <mergeCell ref="K18:N18"/>
    <mergeCell ref="O18:P18"/>
    <mergeCell ref="K15:N15"/>
    <mergeCell ref="K16:N16"/>
    <mergeCell ref="O16:P16"/>
    <mergeCell ref="K17:N17"/>
    <mergeCell ref="U16:V16"/>
    <mergeCell ref="J6:J7"/>
    <mergeCell ref="F3:F5"/>
    <mergeCell ref="F6:F7"/>
    <mergeCell ref="U5:V5"/>
    <mergeCell ref="U6:U7"/>
    <mergeCell ref="V6:V7"/>
    <mergeCell ref="I3:I5"/>
    <mergeCell ref="K13:N13"/>
    <mergeCell ref="K14:N14"/>
    <mergeCell ref="L2:AE3"/>
    <mergeCell ref="L4:P6"/>
    <mergeCell ref="AE6:AE7"/>
    <mergeCell ref="Q4:AE4"/>
    <mergeCell ref="R6:R7"/>
    <mergeCell ref="T6:T7"/>
    <mergeCell ref="O12:P12"/>
    <mergeCell ref="O17:P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59999389629810485"/>
  </sheetPr>
  <dimension ref="A2:J35"/>
  <sheetViews>
    <sheetView showGridLines="0" zoomScale="73" zoomScaleNormal="73" workbookViewId="0">
      <pane ySplit="7" topLeftCell="A20" activePane="bottomLeft" state="frozen"/>
      <selection pane="bottomLeft" activeCell="H35" sqref="H35:I35"/>
    </sheetView>
  </sheetViews>
  <sheetFormatPr defaultColWidth="9.140625" defaultRowHeight="15" x14ac:dyDescent="0.25"/>
  <cols>
    <col min="1" max="1" width="9.140625" style="84"/>
    <col min="2" max="2" width="35.140625" style="85" customWidth="1"/>
    <col min="3" max="3" width="8.7109375" style="84" customWidth="1"/>
    <col min="4" max="4" width="12.42578125" style="84" customWidth="1"/>
    <col min="5" max="5" width="13.140625" customWidth="1"/>
    <col min="6" max="6" width="12.42578125" customWidth="1"/>
    <col min="7" max="7" width="12" customWidth="1"/>
    <col min="8" max="8" width="11.140625" customWidth="1"/>
    <col min="9" max="9" width="13.42578125" customWidth="1"/>
  </cols>
  <sheetData>
    <row r="2" spans="1:10" ht="26.25" customHeight="1" x14ac:dyDescent="0.25">
      <c r="A2" s="1271" t="s">
        <v>47</v>
      </c>
      <c r="B2" s="1271" t="s">
        <v>189</v>
      </c>
      <c r="C2" s="1271" t="s">
        <v>233</v>
      </c>
      <c r="D2" s="1271" t="s">
        <v>230</v>
      </c>
      <c r="E2" s="1271" t="s">
        <v>67</v>
      </c>
      <c r="F2" s="1271" t="s">
        <v>225</v>
      </c>
      <c r="G2" s="1271" t="s">
        <v>226</v>
      </c>
      <c r="H2" s="1271" t="s">
        <v>227</v>
      </c>
      <c r="I2" s="1271" t="s">
        <v>228</v>
      </c>
    </row>
    <row r="3" spans="1:10" ht="29.25" customHeight="1" x14ac:dyDescent="0.25">
      <c r="A3" s="1271"/>
      <c r="B3" s="1271"/>
      <c r="C3" s="1271"/>
      <c r="D3" s="1271"/>
      <c r="E3" s="1271"/>
      <c r="F3" s="1271"/>
      <c r="G3" s="1271"/>
      <c r="H3" s="1271"/>
      <c r="I3" s="1271"/>
    </row>
    <row r="4" spans="1:10" ht="29.25" customHeight="1" x14ac:dyDescent="0.25">
      <c r="A4" s="1271"/>
      <c r="B4" s="1271"/>
      <c r="C4" s="1271"/>
      <c r="D4" s="1271"/>
      <c r="E4" s="1271"/>
      <c r="F4" s="1271"/>
      <c r="G4" s="1271"/>
      <c r="H4" s="1271"/>
      <c r="I4" s="1271"/>
    </row>
    <row r="5" spans="1:10" ht="59.25" customHeight="1" x14ac:dyDescent="0.25">
      <c r="A5" s="1271"/>
      <c r="B5" s="1271"/>
      <c r="C5" s="1271"/>
      <c r="D5" s="1271"/>
      <c r="E5" s="1271"/>
      <c r="F5" s="1271"/>
      <c r="G5" s="1271"/>
      <c r="H5" s="1271"/>
      <c r="I5" s="1271"/>
    </row>
    <row r="6" spans="1:10" ht="81.75" customHeight="1" x14ac:dyDescent="0.25">
      <c r="A6" s="1271"/>
      <c r="B6" s="1271"/>
      <c r="C6" s="1271"/>
      <c r="D6" s="1271"/>
      <c r="E6" s="1271"/>
      <c r="F6" s="1271"/>
      <c r="G6" s="1271"/>
      <c r="H6" s="1271"/>
      <c r="I6" s="1271"/>
    </row>
    <row r="7" spans="1:10" ht="63" customHeight="1" x14ac:dyDescent="0.25">
      <c r="A7" s="1271"/>
      <c r="B7" s="1271"/>
      <c r="C7" s="1271"/>
      <c r="D7" s="1271"/>
      <c r="E7" s="1271"/>
      <c r="F7" s="1271"/>
      <c r="G7" s="1271"/>
      <c r="H7" s="1271"/>
      <c r="I7" s="1271"/>
    </row>
    <row r="8" spans="1:10" ht="82.5" customHeight="1" x14ac:dyDescent="0.25">
      <c r="A8" s="270">
        <v>1</v>
      </c>
      <c r="B8" s="316" t="s">
        <v>812</v>
      </c>
      <c r="C8" s="234" t="s">
        <v>234</v>
      </c>
      <c r="D8" s="234">
        <v>6</v>
      </c>
      <c r="E8" s="311">
        <v>61.516666666666673</v>
      </c>
      <c r="F8" s="234">
        <v>240</v>
      </c>
      <c r="G8" s="311">
        <f>SUM(F8/12)</f>
        <v>20</v>
      </c>
      <c r="H8" s="311">
        <f>SUM(E8*G8)</f>
        <v>1230.3333333333335</v>
      </c>
      <c r="I8" s="340">
        <f>SUM(H8*12)</f>
        <v>14764.000000000002</v>
      </c>
      <c r="J8" s="300"/>
    </row>
    <row r="9" spans="1:10" ht="87.75" customHeight="1" x14ac:dyDescent="0.25">
      <c r="A9" s="270">
        <v>2</v>
      </c>
      <c r="B9" s="318" t="s">
        <v>243</v>
      </c>
      <c r="C9" s="234" t="s">
        <v>235</v>
      </c>
      <c r="D9" s="234">
        <v>12</v>
      </c>
      <c r="E9" s="311">
        <v>42.646999999999998</v>
      </c>
      <c r="F9" s="234">
        <v>60</v>
      </c>
      <c r="G9" s="311">
        <f t="shared" ref="G9:G13" si="0">SUM(F9/12)</f>
        <v>5</v>
      </c>
      <c r="H9" s="311">
        <f t="shared" ref="H9:H13" si="1">SUM(E9*G9)</f>
        <v>213.23499999999999</v>
      </c>
      <c r="I9" s="340">
        <f t="shared" ref="I9:I14" si="2">SUM(H9*12)</f>
        <v>2558.8199999999997</v>
      </c>
      <c r="J9" s="300"/>
    </row>
    <row r="10" spans="1:10" ht="63" customHeight="1" x14ac:dyDescent="0.25">
      <c r="A10" s="270">
        <v>3</v>
      </c>
      <c r="B10" s="317" t="s">
        <v>237</v>
      </c>
      <c r="C10" s="234" t="s">
        <v>234</v>
      </c>
      <c r="D10" s="234">
        <v>2</v>
      </c>
      <c r="E10" s="311">
        <v>5.2787500000000005</v>
      </c>
      <c r="F10" s="234">
        <v>66</v>
      </c>
      <c r="G10" s="311">
        <f t="shared" si="0"/>
        <v>5.5</v>
      </c>
      <c r="H10" s="311">
        <f t="shared" si="1"/>
        <v>29.033125000000002</v>
      </c>
      <c r="I10" s="340">
        <f t="shared" si="2"/>
        <v>348.39750000000004</v>
      </c>
      <c r="J10" s="300"/>
    </row>
    <row r="11" spans="1:10" ht="63" customHeight="1" x14ac:dyDescent="0.25">
      <c r="A11" s="270">
        <v>4</v>
      </c>
      <c r="B11" s="317" t="s">
        <v>238</v>
      </c>
      <c r="C11" s="234" t="s">
        <v>234</v>
      </c>
      <c r="D11" s="234">
        <v>6</v>
      </c>
      <c r="E11" s="311">
        <v>8.3116666666666656</v>
      </c>
      <c r="F11" s="234">
        <v>216</v>
      </c>
      <c r="G11" s="311">
        <f t="shared" si="0"/>
        <v>18</v>
      </c>
      <c r="H11" s="311">
        <f t="shared" si="1"/>
        <v>149.60999999999999</v>
      </c>
      <c r="I11" s="340">
        <f t="shared" si="2"/>
        <v>1795.3199999999997</v>
      </c>
      <c r="J11" s="300"/>
    </row>
    <row r="12" spans="1:10" ht="42.75" x14ac:dyDescent="0.25">
      <c r="A12" s="270">
        <v>5</v>
      </c>
      <c r="B12" s="317" t="s">
        <v>239</v>
      </c>
      <c r="C12" s="234" t="s">
        <v>235</v>
      </c>
      <c r="D12" s="234">
        <v>12</v>
      </c>
      <c r="E12" s="311">
        <v>3.34</v>
      </c>
      <c r="F12" s="234">
        <v>54</v>
      </c>
      <c r="G12" s="311">
        <f t="shared" si="0"/>
        <v>4.5</v>
      </c>
      <c r="H12" s="311">
        <f t="shared" si="1"/>
        <v>15.03</v>
      </c>
      <c r="I12" s="340">
        <f t="shared" si="2"/>
        <v>180.35999999999999</v>
      </c>
      <c r="J12" s="300"/>
    </row>
    <row r="13" spans="1:10" ht="42.75" customHeight="1" x14ac:dyDescent="0.25">
      <c r="A13" s="270">
        <v>6</v>
      </c>
      <c r="B13" s="317" t="s">
        <v>240</v>
      </c>
      <c r="C13" s="234" t="s">
        <v>235</v>
      </c>
      <c r="D13" s="234">
        <v>12</v>
      </c>
      <c r="E13" s="311">
        <v>15.763125000000002</v>
      </c>
      <c r="F13" s="234">
        <v>54</v>
      </c>
      <c r="G13" s="311">
        <f t="shared" si="0"/>
        <v>4.5</v>
      </c>
      <c r="H13" s="311">
        <f t="shared" si="1"/>
        <v>70.93406250000001</v>
      </c>
      <c r="I13" s="340">
        <f t="shared" si="2"/>
        <v>851.20875000000012</v>
      </c>
      <c r="J13" s="300"/>
    </row>
    <row r="14" spans="1:10" ht="87.75" customHeight="1" x14ac:dyDescent="0.25">
      <c r="A14" s="270">
        <v>7</v>
      </c>
      <c r="B14" s="317" t="s">
        <v>246</v>
      </c>
      <c r="C14" s="234" t="s">
        <v>235</v>
      </c>
      <c r="D14" s="234">
        <v>4</v>
      </c>
      <c r="E14" s="311">
        <v>1.288</v>
      </c>
      <c r="F14" s="234">
        <v>360</v>
      </c>
      <c r="G14" s="311">
        <f t="shared" ref="G14" si="3">SUM(F14/12)</f>
        <v>30</v>
      </c>
      <c r="H14" s="311">
        <f t="shared" ref="H14" si="4">SUM(E14*G14)</f>
        <v>38.64</v>
      </c>
      <c r="I14" s="340">
        <f t="shared" si="2"/>
        <v>463.68</v>
      </c>
      <c r="J14" s="300"/>
    </row>
    <row r="15" spans="1:10" ht="42.75" customHeight="1" x14ac:dyDescent="0.25">
      <c r="A15" s="270">
        <v>10</v>
      </c>
      <c r="B15" s="317" t="s">
        <v>798</v>
      </c>
      <c r="C15" s="234" t="s">
        <v>235</v>
      </c>
      <c r="D15" s="234">
        <v>12</v>
      </c>
      <c r="E15" s="311">
        <v>132.5</v>
      </c>
      <c r="F15" s="234">
        <v>4</v>
      </c>
      <c r="G15" s="311">
        <f t="shared" ref="G15:G21" si="5">SUM(F15/12)</f>
        <v>0.33333333333333331</v>
      </c>
      <c r="H15" s="311">
        <f t="shared" ref="H15:H21" si="6">SUM(E15*G15)</f>
        <v>44.166666666666664</v>
      </c>
      <c r="I15" s="340">
        <f t="shared" ref="I15:I21" si="7">SUM(H15*12)</f>
        <v>530</v>
      </c>
      <c r="J15" s="300"/>
    </row>
    <row r="16" spans="1:10" ht="42.75" customHeight="1" x14ac:dyDescent="0.25">
      <c r="A16" s="270">
        <v>11</v>
      </c>
      <c r="B16" s="317" t="s">
        <v>799</v>
      </c>
      <c r="C16" s="234" t="s">
        <v>235</v>
      </c>
      <c r="D16" s="234">
        <v>12</v>
      </c>
      <c r="E16" s="311">
        <v>102.25</v>
      </c>
      <c r="F16" s="234">
        <v>4</v>
      </c>
      <c r="G16" s="311">
        <f t="shared" si="5"/>
        <v>0.33333333333333331</v>
      </c>
      <c r="H16" s="311">
        <f t="shared" si="6"/>
        <v>34.083333333333329</v>
      </c>
      <c r="I16" s="340">
        <f t="shared" si="7"/>
        <v>408.99999999999994</v>
      </c>
      <c r="J16" s="300"/>
    </row>
    <row r="17" spans="1:10" ht="42.75" customHeight="1" x14ac:dyDescent="0.25">
      <c r="A17" s="270">
        <v>12</v>
      </c>
      <c r="B17" s="317" t="s">
        <v>800</v>
      </c>
      <c r="C17" s="234" t="s">
        <v>235</v>
      </c>
      <c r="D17" s="234">
        <v>12</v>
      </c>
      <c r="E17" s="356">
        <v>228.95500000000001</v>
      </c>
      <c r="F17" s="234">
        <v>4</v>
      </c>
      <c r="G17" s="311">
        <f t="shared" si="5"/>
        <v>0.33333333333333331</v>
      </c>
      <c r="H17" s="311">
        <f t="shared" si="6"/>
        <v>76.318333333333328</v>
      </c>
      <c r="I17" s="340">
        <f t="shared" si="7"/>
        <v>915.81999999999994</v>
      </c>
      <c r="J17" s="300"/>
    </row>
    <row r="18" spans="1:10" ht="42.75" customHeight="1" x14ac:dyDescent="0.25">
      <c r="A18" s="270">
        <v>13</v>
      </c>
      <c r="B18" s="317" t="s">
        <v>801</v>
      </c>
      <c r="C18" s="234" t="s">
        <v>235</v>
      </c>
      <c r="D18" s="234">
        <v>12</v>
      </c>
      <c r="E18" s="311">
        <v>22.077499999999997</v>
      </c>
      <c r="F18" s="234">
        <v>4</v>
      </c>
      <c r="G18" s="311">
        <f t="shared" si="5"/>
        <v>0.33333333333333331</v>
      </c>
      <c r="H18" s="311">
        <f t="shared" si="6"/>
        <v>7.3591666666666651</v>
      </c>
      <c r="I18" s="340">
        <f t="shared" si="7"/>
        <v>88.309999999999974</v>
      </c>
      <c r="J18" s="300"/>
    </row>
    <row r="19" spans="1:10" ht="42.75" customHeight="1" x14ac:dyDescent="0.25">
      <c r="A19" s="270">
        <v>14</v>
      </c>
      <c r="B19" s="317" t="s">
        <v>802</v>
      </c>
      <c r="C19" s="234" t="s">
        <v>235</v>
      </c>
      <c r="D19" s="234">
        <v>12</v>
      </c>
      <c r="E19" s="311">
        <v>155.02249999999998</v>
      </c>
      <c r="F19" s="234">
        <v>4</v>
      </c>
      <c r="G19" s="311">
        <f t="shared" si="5"/>
        <v>0.33333333333333331</v>
      </c>
      <c r="H19" s="311">
        <f t="shared" si="6"/>
        <v>51.674166666666657</v>
      </c>
      <c r="I19" s="340">
        <f t="shared" si="7"/>
        <v>620.08999999999992</v>
      </c>
      <c r="J19" s="300"/>
    </row>
    <row r="20" spans="1:10" ht="42.75" customHeight="1" x14ac:dyDescent="0.25">
      <c r="A20" s="270">
        <v>15</v>
      </c>
      <c r="B20" s="317" t="s">
        <v>803</v>
      </c>
      <c r="C20" s="234" t="s">
        <v>235</v>
      </c>
      <c r="D20" s="357">
        <v>12</v>
      </c>
      <c r="E20" s="311">
        <v>151.428</v>
      </c>
      <c r="F20" s="357">
        <v>4</v>
      </c>
      <c r="G20" s="311">
        <f t="shared" si="5"/>
        <v>0.33333333333333331</v>
      </c>
      <c r="H20" s="311">
        <f t="shared" si="6"/>
        <v>50.475999999999999</v>
      </c>
      <c r="I20" s="340">
        <f t="shared" si="7"/>
        <v>605.71199999999999</v>
      </c>
      <c r="J20" s="300"/>
    </row>
    <row r="21" spans="1:10" ht="42.75" customHeight="1" x14ac:dyDescent="0.25">
      <c r="A21" s="270">
        <v>16</v>
      </c>
      <c r="B21" s="317" t="s">
        <v>804</v>
      </c>
      <c r="C21" s="234" t="s">
        <v>235</v>
      </c>
      <c r="D21" s="358">
        <v>12</v>
      </c>
      <c r="E21" s="311">
        <v>654.29333333333341</v>
      </c>
      <c r="F21" s="358">
        <v>4</v>
      </c>
      <c r="G21" s="311">
        <f t="shared" si="5"/>
        <v>0.33333333333333331</v>
      </c>
      <c r="H21" s="311">
        <f t="shared" si="6"/>
        <v>218.09777777777779</v>
      </c>
      <c r="I21" s="340">
        <f t="shared" si="7"/>
        <v>2617.1733333333336</v>
      </c>
      <c r="J21" s="300"/>
    </row>
    <row r="22" spans="1:10" x14ac:dyDescent="0.25">
      <c r="A22" s="301"/>
      <c r="B22" s="302"/>
      <c r="C22" s="303"/>
      <c r="D22" s="312"/>
      <c r="E22" s="313"/>
      <c r="F22" s="314"/>
      <c r="G22" s="313"/>
      <c r="H22" s="1270" t="s">
        <v>756</v>
      </c>
      <c r="I22" s="1270"/>
      <c r="J22" s="300"/>
    </row>
    <row r="23" spans="1:10" ht="23.25" customHeight="1" x14ac:dyDescent="0.25">
      <c r="C23" s="85"/>
      <c r="D23" s="1244" t="s">
        <v>680</v>
      </c>
      <c r="E23" s="1244"/>
      <c r="F23" s="1244"/>
      <c r="G23" s="1244"/>
      <c r="H23" s="266">
        <f>SUM(H8:H21)</f>
        <v>2228.9909652777778</v>
      </c>
      <c r="I23" s="266">
        <f>SUM(I8:I21)</f>
        <v>26747.891583333334</v>
      </c>
      <c r="J23" s="300"/>
    </row>
    <row r="24" spans="1:10" x14ac:dyDescent="0.25">
      <c r="C24" s="85"/>
      <c r="D24" s="1244" t="s">
        <v>712</v>
      </c>
      <c r="E24" s="1244"/>
      <c r="F24" s="1244"/>
      <c r="G24" s="1244"/>
      <c r="H24" s="1273">
        <f>SUM(I8:I21)</f>
        <v>26747.891583333334</v>
      </c>
      <c r="I24" s="1274"/>
    </row>
    <row r="25" spans="1:10" x14ac:dyDescent="0.25">
      <c r="C25" s="85"/>
      <c r="D25" s="1244" t="s">
        <v>318</v>
      </c>
      <c r="E25" s="1244"/>
      <c r="F25" s="1244"/>
      <c r="G25" s="1244"/>
      <c r="H25" s="1273">
        <f>SUM(H24/12)</f>
        <v>2228.9909652777778</v>
      </c>
      <c r="I25" s="1274"/>
    </row>
    <row r="26" spans="1:10" ht="15.75" thickBot="1" x14ac:dyDescent="0.3">
      <c r="A26" s="319"/>
      <c r="B26" s="286"/>
      <c r="C26" s="286"/>
      <c r="D26" s="1235" t="s">
        <v>723</v>
      </c>
      <c r="E26" s="1235"/>
      <c r="F26" s="1235"/>
      <c r="G26" s="1235"/>
      <c r="H26" s="1236">
        <v>60</v>
      </c>
      <c r="I26" s="1236"/>
      <c r="J26" s="300"/>
    </row>
    <row r="27" spans="1:10" ht="16.5" thickBot="1" x14ac:dyDescent="0.3">
      <c r="D27" s="1237" t="s">
        <v>758</v>
      </c>
      <c r="E27" s="1237"/>
      <c r="F27" s="1237"/>
      <c r="G27" s="1238"/>
      <c r="H27" s="1227">
        <f>SUM(H25/H26)</f>
        <v>37.149849421296295</v>
      </c>
      <c r="I27" s="1228"/>
    </row>
    <row r="28" spans="1:10" ht="15.75" thickBot="1" x14ac:dyDescent="0.3"/>
    <row r="29" spans="1:10" ht="16.5" thickBot="1" x14ac:dyDescent="0.3">
      <c r="D29" s="701"/>
      <c r="E29" s="700" t="s">
        <v>881</v>
      </c>
      <c r="F29" s="699"/>
      <c r="H29" s="1227">
        <f>H27*1.0676</f>
        <v>39.661179242175926</v>
      </c>
      <c r="I29" s="1228"/>
    </row>
    <row r="30" spans="1:10" ht="15.75" thickBot="1" x14ac:dyDescent="0.3"/>
    <row r="31" spans="1:10" ht="16.5" thickBot="1" x14ac:dyDescent="0.3">
      <c r="D31" s="1288" t="s">
        <v>967</v>
      </c>
      <c r="E31" s="1289"/>
      <c r="F31" s="1290"/>
      <c r="H31" s="1291">
        <f>H29*1.1213</f>
        <v>44.472080284251867</v>
      </c>
      <c r="I31" s="1292"/>
    </row>
    <row r="32" spans="1:10" ht="15.75" thickBot="1" x14ac:dyDescent="0.3"/>
    <row r="33" spans="4:9" ht="16.5" thickBot="1" x14ac:dyDescent="0.3">
      <c r="D33" s="1288" t="s">
        <v>1044</v>
      </c>
      <c r="E33" s="1289"/>
      <c r="F33" s="1290"/>
      <c r="H33" s="1291">
        <f>H31*1.0418</f>
        <v>46.331013240133601</v>
      </c>
      <c r="I33" s="1292"/>
    </row>
    <row r="34" spans="4:9" ht="15.75" thickBot="1" x14ac:dyDescent="0.3"/>
    <row r="35" spans="4:9" ht="16.5" thickBot="1" x14ac:dyDescent="0.3">
      <c r="D35" s="1288" t="s">
        <v>1073</v>
      </c>
      <c r="E35" s="1289"/>
      <c r="F35" s="1290"/>
      <c r="H35" s="1291">
        <f>ROUND(H33*1.0369,2)</f>
        <v>48.04</v>
      </c>
      <c r="I35" s="1292"/>
    </row>
  </sheetData>
  <mergeCells count="26">
    <mergeCell ref="D26:G26"/>
    <mergeCell ref="H26:I26"/>
    <mergeCell ref="D35:F35"/>
    <mergeCell ref="H35:I35"/>
    <mergeCell ref="D33:F33"/>
    <mergeCell ref="H33:I33"/>
    <mergeCell ref="D27:G27"/>
    <mergeCell ref="H27:I27"/>
    <mergeCell ref="D31:F31"/>
    <mergeCell ref="H31:I31"/>
    <mergeCell ref="H29:I29"/>
    <mergeCell ref="H22:I22"/>
    <mergeCell ref="D23:G23"/>
    <mergeCell ref="D25:G25"/>
    <mergeCell ref="H25:I25"/>
    <mergeCell ref="A2:A7"/>
    <mergeCell ref="B2:B7"/>
    <mergeCell ref="D2:D7"/>
    <mergeCell ref="C2:C7"/>
    <mergeCell ref="I2:I7"/>
    <mergeCell ref="E2:E7"/>
    <mergeCell ref="F2:F7"/>
    <mergeCell ref="G2:G7"/>
    <mergeCell ref="H2:H7"/>
    <mergeCell ref="D24:G24"/>
    <mergeCell ref="H24:I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 tint="0.59999389629810485"/>
    <pageSetUpPr fitToPage="1"/>
  </sheetPr>
  <dimension ref="A1:AY17"/>
  <sheetViews>
    <sheetView topLeftCell="M1" zoomScale="71" zoomScaleNormal="71" zoomScaleSheetLayoutView="85" workbookViewId="0">
      <pane ySplit="1" topLeftCell="A2" activePane="bottomLeft" state="frozen"/>
      <selection pane="bottomLeft" activeCell="Y21" sqref="Y21"/>
    </sheetView>
  </sheetViews>
  <sheetFormatPr defaultColWidth="9.140625" defaultRowHeight="15" x14ac:dyDescent="0.25"/>
  <cols>
    <col min="1" max="1" width="9.28515625" style="63" customWidth="1"/>
    <col min="2" max="2" width="74.42578125" style="63" customWidth="1"/>
    <col min="3" max="3" width="11.5703125" style="63" customWidth="1"/>
    <col min="4" max="4" width="8.7109375" style="63" customWidth="1"/>
    <col min="5" max="5" width="11.7109375" style="63" customWidth="1"/>
    <col min="6" max="6" width="12.28515625" style="80" bestFit="1" customWidth="1"/>
    <col min="7" max="7" width="11.5703125" style="63" bestFit="1" customWidth="1"/>
    <col min="8" max="8" width="17.5703125" style="63" bestFit="1" customWidth="1"/>
    <col min="9" max="9" width="17" style="63" customWidth="1"/>
    <col min="10" max="10" width="9.42578125" style="63" customWidth="1"/>
    <col min="11" max="11" width="8.7109375" style="63" customWidth="1"/>
    <col min="12" max="12" width="11.7109375" style="63" customWidth="1"/>
    <col min="13" max="13" width="24.85546875" style="80" customWidth="1"/>
    <col min="14" max="14" width="11.5703125" style="63" bestFit="1" customWidth="1"/>
    <col min="15" max="15" width="17.5703125" style="63" bestFit="1" customWidth="1"/>
    <col min="16" max="16" width="17" style="63" customWidth="1"/>
    <col min="17" max="17" width="9.140625" style="63"/>
    <col min="18" max="18" width="8.7109375" style="63" customWidth="1"/>
    <col min="19" max="19" width="11.7109375" style="63" customWidth="1"/>
    <col min="20" max="20" width="27.85546875" style="80" customWidth="1"/>
    <col min="21" max="21" width="11.5703125" style="63" bestFit="1" customWidth="1"/>
    <col min="22" max="22" width="17.5703125" style="63" bestFit="1" customWidth="1"/>
    <col min="23" max="23" width="17" style="63" customWidth="1"/>
    <col min="24" max="24" width="4.7109375" style="63" customWidth="1"/>
    <col min="25" max="25" width="20.140625" style="63" customWidth="1"/>
    <col min="26" max="26" width="10.7109375" style="63" customWidth="1"/>
    <col min="27" max="27" width="14.140625" style="63" customWidth="1"/>
    <col min="28" max="28" width="12" style="63" customWidth="1"/>
    <col min="29" max="29" width="14.42578125" style="63" customWidth="1"/>
    <col min="30" max="30" width="15.42578125" style="63" customWidth="1"/>
    <col min="31" max="31" width="9.140625" style="63"/>
    <col min="32" max="32" width="12.42578125" style="63" customWidth="1"/>
    <col min="33" max="33" width="14.42578125" style="63" customWidth="1"/>
    <col min="34" max="34" width="14.140625" style="63" customWidth="1"/>
    <col min="35" max="35" width="14" style="63" customWidth="1"/>
    <col min="36" max="36" width="13.5703125" style="63" customWidth="1"/>
    <col min="37" max="37" width="13.7109375" style="63" customWidth="1"/>
    <col min="38" max="38" width="9.140625" style="63"/>
    <col min="39" max="39" width="19.28515625" style="63" customWidth="1"/>
    <col min="40" max="40" width="14.140625" style="63" customWidth="1"/>
    <col min="41" max="41" width="15" style="63" customWidth="1"/>
    <col min="42" max="42" width="12.140625" style="63" customWidth="1"/>
    <col min="43" max="43" width="17.140625" style="63" customWidth="1"/>
    <col min="44" max="44" width="16.140625" style="63" customWidth="1"/>
    <col min="45" max="45" width="9.140625" style="63"/>
    <col min="46" max="46" width="19.28515625" style="63" customWidth="1"/>
    <col min="47" max="47" width="14.140625" style="63" customWidth="1"/>
    <col min="48" max="48" width="15" style="63" customWidth="1"/>
    <col min="49" max="49" width="12.140625" style="63" customWidth="1"/>
    <col min="50" max="50" width="17.140625" style="63" customWidth="1"/>
    <col min="51" max="51" width="16.140625" style="63" customWidth="1"/>
    <col min="52" max="16384" width="9.140625" style="63"/>
  </cols>
  <sheetData>
    <row r="1" spans="1:51" ht="132.75" customHeight="1" x14ac:dyDescent="0.25">
      <c r="A1" s="103" t="s">
        <v>70</v>
      </c>
      <c r="B1" s="103" t="s">
        <v>686</v>
      </c>
      <c r="C1" s="103" t="s">
        <v>681</v>
      </c>
      <c r="D1" s="103" t="s">
        <v>682</v>
      </c>
      <c r="E1" s="15" t="s">
        <v>67</v>
      </c>
      <c r="F1" s="78" t="s">
        <v>225</v>
      </c>
      <c r="G1" s="15" t="s">
        <v>226</v>
      </c>
      <c r="H1" s="15" t="s">
        <v>227</v>
      </c>
      <c r="I1" s="15" t="s">
        <v>683</v>
      </c>
      <c r="K1" s="103" t="s">
        <v>682</v>
      </c>
      <c r="L1" s="15" t="s">
        <v>67</v>
      </c>
      <c r="M1" s="78" t="s">
        <v>225</v>
      </c>
      <c r="N1" s="15" t="s">
        <v>226</v>
      </c>
      <c r="O1" s="15" t="s">
        <v>227</v>
      </c>
      <c r="P1" s="15" t="s">
        <v>683</v>
      </c>
      <c r="R1" s="103" t="s">
        <v>682</v>
      </c>
      <c r="S1" s="15" t="s">
        <v>67</v>
      </c>
      <c r="T1" s="78" t="s">
        <v>225</v>
      </c>
      <c r="U1" s="15" t="s">
        <v>226</v>
      </c>
      <c r="V1" s="15" t="s">
        <v>227</v>
      </c>
      <c r="W1" s="15" t="s">
        <v>683</v>
      </c>
      <c r="X1" s="1363"/>
      <c r="Y1" s="103" t="s">
        <v>682</v>
      </c>
      <c r="Z1" s="15" t="s">
        <v>67</v>
      </c>
      <c r="AA1" s="78" t="s">
        <v>225</v>
      </c>
      <c r="AB1" s="15" t="s">
        <v>226</v>
      </c>
      <c r="AC1" s="15" t="s">
        <v>227</v>
      </c>
      <c r="AD1" s="15" t="s">
        <v>683</v>
      </c>
      <c r="AF1" s="103" t="s">
        <v>682</v>
      </c>
      <c r="AG1" s="15" t="s">
        <v>67</v>
      </c>
      <c r="AH1" s="78" t="s">
        <v>225</v>
      </c>
      <c r="AI1" s="15" t="s">
        <v>226</v>
      </c>
      <c r="AJ1" s="15" t="s">
        <v>227</v>
      </c>
      <c r="AK1" s="15" t="s">
        <v>683</v>
      </c>
      <c r="AM1" s="103" t="s">
        <v>682</v>
      </c>
      <c r="AN1" s="15" t="s">
        <v>67</v>
      </c>
      <c r="AO1" s="78" t="s">
        <v>225</v>
      </c>
      <c r="AP1" s="15" t="s">
        <v>226</v>
      </c>
      <c r="AQ1" s="15" t="s">
        <v>227</v>
      </c>
      <c r="AR1" s="15" t="s">
        <v>683</v>
      </c>
      <c r="AT1" s="103" t="s">
        <v>682</v>
      </c>
      <c r="AU1" s="15" t="s">
        <v>67</v>
      </c>
      <c r="AV1" s="78" t="s">
        <v>225</v>
      </c>
      <c r="AW1" s="15" t="s">
        <v>226</v>
      </c>
      <c r="AX1" s="15" t="s">
        <v>227</v>
      </c>
      <c r="AY1" s="15" t="s">
        <v>683</v>
      </c>
    </row>
    <row r="2" spans="1:51" ht="32.25" customHeight="1" x14ac:dyDescent="0.25">
      <c r="A2" s="229">
        <v>1</v>
      </c>
      <c r="B2" s="229" t="s">
        <v>816</v>
      </c>
      <c r="C2" s="104" t="s">
        <v>711</v>
      </c>
      <c r="D2" s="355">
        <v>3000</v>
      </c>
      <c r="E2" s="648">
        <v>3.7959999999999998</v>
      </c>
      <c r="F2" s="347">
        <v>3000</v>
      </c>
      <c r="G2" s="348">
        <f t="shared" ref="G2:G3" si="0">SUM(F2/12)</f>
        <v>250</v>
      </c>
      <c r="H2" s="348">
        <f>SUM(E2*G2)</f>
        <v>949</v>
      </c>
      <c r="I2" s="348">
        <f>SUM(E2*F2)</f>
        <v>11388</v>
      </c>
      <c r="K2" s="355">
        <v>3000</v>
      </c>
      <c r="L2" s="653">
        <v>4.0259999999999998</v>
      </c>
      <c r="M2" s="347">
        <v>3000</v>
      </c>
      <c r="N2" s="348">
        <f t="shared" ref="N2:N3" si="1">SUM(M2/12)</f>
        <v>250</v>
      </c>
      <c r="O2" s="348">
        <f t="shared" ref="O2:O3" si="2">SUM(L2*N2)</f>
        <v>1006.5</v>
      </c>
      <c r="P2" s="348">
        <f t="shared" ref="P2:P3" si="3">SUM(L2*M2)</f>
        <v>12078</v>
      </c>
      <c r="R2" s="355">
        <v>3000</v>
      </c>
      <c r="S2" s="651">
        <v>6.0579999999999998</v>
      </c>
      <c r="T2" s="347">
        <v>3000</v>
      </c>
      <c r="U2" s="348">
        <f t="shared" ref="U2:U3" si="4">SUM(T2/12)</f>
        <v>250</v>
      </c>
      <c r="V2" s="348">
        <f t="shared" ref="V2:V3" si="5">SUM(S2*U2)</f>
        <v>1514.5</v>
      </c>
      <c r="W2" s="348">
        <f t="shared" ref="W2:W3" si="6">SUM(S2*T2)</f>
        <v>18174</v>
      </c>
      <c r="X2" s="1372"/>
      <c r="Y2" s="355">
        <v>3000</v>
      </c>
      <c r="Z2" s="651">
        <v>5.1440000000000001</v>
      </c>
      <c r="AA2" s="347">
        <v>3000</v>
      </c>
      <c r="AB2" s="348">
        <f t="shared" ref="AB2:AB3" si="7">SUM(AA2/12)</f>
        <v>250</v>
      </c>
      <c r="AC2" s="348">
        <f t="shared" ref="AC2:AC3" si="8">SUM(Z2*AB2)</f>
        <v>1286</v>
      </c>
      <c r="AD2" s="348">
        <f t="shared" ref="AD2:AD3" si="9">SUM(Z2*AA2)</f>
        <v>15432</v>
      </c>
      <c r="AF2" s="355">
        <f>ROUND((3000*1.25),2)</f>
        <v>3750</v>
      </c>
      <c r="AG2" s="651">
        <v>6.0579999999999998</v>
      </c>
      <c r="AH2" s="347">
        <f>ROUND((3000*1.25),2)</f>
        <v>3750</v>
      </c>
      <c r="AI2" s="348">
        <f t="shared" ref="AI2:AI3" si="10">SUM(AH2/12)</f>
        <v>312.5</v>
      </c>
      <c r="AJ2" s="348">
        <f t="shared" ref="AJ2:AJ3" si="11">SUM(AG2*AI2)</f>
        <v>1893.125</v>
      </c>
      <c r="AK2" s="348">
        <f t="shared" ref="AK2:AK3" si="12">SUM(AG2*AH2)</f>
        <v>22717.5</v>
      </c>
      <c r="AM2" s="355">
        <f>ROUND((3000*1.25),2)</f>
        <v>3750</v>
      </c>
      <c r="AN2" s="651">
        <v>5.1440000000000001</v>
      </c>
      <c r="AO2" s="347">
        <f>ROUND((3000*1.25),2)</f>
        <v>3750</v>
      </c>
      <c r="AP2" s="348">
        <f t="shared" ref="AP2:AP3" si="13">SUM(AO2/12)</f>
        <v>312.5</v>
      </c>
      <c r="AQ2" s="348">
        <f t="shared" ref="AQ2" si="14">SUM(AN2*AP2)</f>
        <v>1607.5</v>
      </c>
      <c r="AR2" s="348">
        <f t="shared" ref="AR2:AR3" si="15">SUM(AN2*AO2)</f>
        <v>19290</v>
      </c>
      <c r="AT2" s="355">
        <f>ROUND((3000*1.25),2)</f>
        <v>3750</v>
      </c>
      <c r="AU2" s="651">
        <v>5.3330000000000002</v>
      </c>
      <c r="AV2" s="347">
        <f>ROUND((3000*1.25),2)</f>
        <v>3750</v>
      </c>
      <c r="AW2" s="348">
        <f>SUM(AV2/12)</f>
        <v>312.5</v>
      </c>
      <c r="AX2" s="348">
        <f>SUM(AU2*AW2)</f>
        <v>1666.5625</v>
      </c>
      <c r="AY2" s="348">
        <f>SUM(AU2*AV2)</f>
        <v>19998.75</v>
      </c>
    </row>
    <row r="3" spans="1:51" ht="51.75" customHeight="1" thickBot="1" x14ac:dyDescent="0.3">
      <c r="A3" s="229">
        <v>2</v>
      </c>
      <c r="B3" s="229" t="s">
        <v>724</v>
      </c>
      <c r="C3" s="104" t="s">
        <v>711</v>
      </c>
      <c r="D3" s="349">
        <v>4032</v>
      </c>
      <c r="E3" s="649">
        <v>4.2889999999999997</v>
      </c>
      <c r="F3" s="350">
        <v>4032</v>
      </c>
      <c r="G3" s="351">
        <f t="shared" si="0"/>
        <v>336</v>
      </c>
      <c r="H3" s="351">
        <f>SUM(E3*G3)</f>
        <v>1441.1039999999998</v>
      </c>
      <c r="I3" s="351">
        <f>SUM(E3*F3)</f>
        <v>17293.248</v>
      </c>
      <c r="K3" s="349">
        <v>4032</v>
      </c>
      <c r="L3" s="654">
        <v>5.1879999999999997</v>
      </c>
      <c r="M3" s="350">
        <v>4032</v>
      </c>
      <c r="N3" s="351">
        <f t="shared" si="1"/>
        <v>336</v>
      </c>
      <c r="O3" s="351">
        <f t="shared" si="2"/>
        <v>1743.1679999999999</v>
      </c>
      <c r="P3" s="351">
        <f t="shared" si="3"/>
        <v>20918.016</v>
      </c>
      <c r="R3" s="349">
        <v>4032</v>
      </c>
      <c r="S3" s="652">
        <v>6.774</v>
      </c>
      <c r="T3" s="350">
        <v>4032</v>
      </c>
      <c r="U3" s="351">
        <f t="shared" si="4"/>
        <v>336</v>
      </c>
      <c r="V3" s="351">
        <f t="shared" si="5"/>
        <v>2276.0639999999999</v>
      </c>
      <c r="W3" s="351">
        <f t="shared" si="6"/>
        <v>27312.768</v>
      </c>
      <c r="X3" s="1372"/>
      <c r="Y3" s="349">
        <v>4032</v>
      </c>
      <c r="Z3" s="652">
        <v>4.9790000000000001</v>
      </c>
      <c r="AA3" s="350">
        <v>4032</v>
      </c>
      <c r="AB3" s="351">
        <f t="shared" si="7"/>
        <v>336</v>
      </c>
      <c r="AC3" s="351">
        <f t="shared" si="8"/>
        <v>1672.944</v>
      </c>
      <c r="AD3" s="351">
        <f t="shared" si="9"/>
        <v>20075.328000000001</v>
      </c>
      <c r="AF3" s="349">
        <f>ROUND((4032*1.25),2)</f>
        <v>5040</v>
      </c>
      <c r="AG3" s="652">
        <v>6.774</v>
      </c>
      <c r="AH3" s="350">
        <f>ROUND((4032*1.25),2)</f>
        <v>5040</v>
      </c>
      <c r="AI3" s="351">
        <f t="shared" si="10"/>
        <v>420</v>
      </c>
      <c r="AJ3" s="351">
        <f t="shared" si="11"/>
        <v>2845.08</v>
      </c>
      <c r="AK3" s="351">
        <f t="shared" si="12"/>
        <v>34140.959999999999</v>
      </c>
      <c r="AM3" s="349">
        <f>ROUND((4032*1.25),2)</f>
        <v>5040</v>
      </c>
      <c r="AN3" s="652">
        <v>4.9790000000000001</v>
      </c>
      <c r="AO3" s="350">
        <f>ROUND((4032*1.25),2)</f>
        <v>5040</v>
      </c>
      <c r="AP3" s="351">
        <f t="shared" si="13"/>
        <v>420</v>
      </c>
      <c r="AQ3" s="351">
        <f>SUM(AN3*AP3)</f>
        <v>2091.1799999999998</v>
      </c>
      <c r="AR3" s="351">
        <f t="shared" si="15"/>
        <v>25094.16</v>
      </c>
      <c r="AT3" s="349">
        <f>ROUND((4032*1.25),2)</f>
        <v>5040</v>
      </c>
      <c r="AU3" s="652">
        <v>5.1740000000000004</v>
      </c>
      <c r="AV3" s="350">
        <f>ROUND((4032*1.25),2)</f>
        <v>5040</v>
      </c>
      <c r="AW3" s="351">
        <f t="shared" ref="AW3" si="16">SUM(AV3/12)</f>
        <v>420</v>
      </c>
      <c r="AX3" s="351">
        <f>SUM(AU3*AW3)</f>
        <v>2173.0800000000004</v>
      </c>
      <c r="AY3" s="351">
        <f>SUM(AU3*AV3)</f>
        <v>26076.960000000003</v>
      </c>
    </row>
    <row r="4" spans="1:51" ht="23.25" customHeight="1" x14ac:dyDescent="0.25">
      <c r="A4" s="79"/>
      <c r="B4" s="79"/>
      <c r="C4" s="79"/>
      <c r="D4" s="349"/>
      <c r="E4" s="352">
        <f>SUM(E2:E3)</f>
        <v>8.0849999999999991</v>
      </c>
      <c r="F4" s="353">
        <f>SUM(F2:F3)</f>
        <v>7032</v>
      </c>
      <c r="G4" s="352">
        <f>SUM(G2:G3)</f>
        <v>586</v>
      </c>
      <c r="H4" s="352">
        <f>SUM(H2:H3)</f>
        <v>2390.1039999999998</v>
      </c>
      <c r="I4" s="354">
        <f>SUM(I2:I3)</f>
        <v>28681.248</v>
      </c>
      <c r="K4" s="349"/>
      <c r="L4" s="352">
        <f>SUM(L2:L3)</f>
        <v>9.2139999999999986</v>
      </c>
      <c r="M4" s="353">
        <f>SUM(M2:M3)</f>
        <v>7032</v>
      </c>
      <c r="N4" s="352">
        <f>SUM(N2:N3)</f>
        <v>586</v>
      </c>
      <c r="O4" s="352">
        <f>SUM(O2:O3)</f>
        <v>2749.6679999999997</v>
      </c>
      <c r="P4" s="354">
        <f>SUM(P2:P3)</f>
        <v>32996.016000000003</v>
      </c>
      <c r="R4" s="349"/>
      <c r="S4" s="352">
        <f>SUM(S2:S3)</f>
        <v>12.832000000000001</v>
      </c>
      <c r="T4" s="353">
        <f>SUM(T2:T3)</f>
        <v>7032</v>
      </c>
      <c r="U4" s="352">
        <f>SUM(U2:U3)</f>
        <v>586</v>
      </c>
      <c r="V4" s="352">
        <f>SUM(V2:V3)</f>
        <v>3790.5639999999999</v>
      </c>
      <c r="W4" s="354">
        <f>SUM(W2:W3)</f>
        <v>45486.767999999996</v>
      </c>
      <c r="X4" s="1373"/>
      <c r="Y4" s="349"/>
      <c r="Z4" s="352">
        <f>SUM(Z2:Z3)</f>
        <v>10.123000000000001</v>
      </c>
      <c r="AA4" s="353">
        <f>SUM(AA2:AA3)</f>
        <v>7032</v>
      </c>
      <c r="AB4" s="352">
        <f>SUM(AB2:AB3)</f>
        <v>586</v>
      </c>
      <c r="AC4" s="352">
        <f>SUM(AC2:AC3)</f>
        <v>2958.944</v>
      </c>
      <c r="AD4" s="354">
        <f>SUM(AD2:AD3)</f>
        <v>35507.328000000001</v>
      </c>
      <c r="AF4" s="349"/>
      <c r="AG4" s="352">
        <f>SUM(AG2:AG3)</f>
        <v>12.832000000000001</v>
      </c>
      <c r="AH4" s="353">
        <f>SUM(AH2:AH3)</f>
        <v>8790</v>
      </c>
      <c r="AI4" s="352">
        <f>SUM(AI2:AI3)</f>
        <v>732.5</v>
      </c>
      <c r="AJ4" s="352">
        <f>SUM(AJ2:AJ3)</f>
        <v>4738.2049999999999</v>
      </c>
      <c r="AK4" s="354">
        <f>SUM(AK2:AK3)</f>
        <v>56858.46</v>
      </c>
      <c r="AM4" s="349"/>
      <c r="AN4" s="352">
        <f>SUM(AN2:AN3)</f>
        <v>10.123000000000001</v>
      </c>
      <c r="AO4" s="353">
        <f>SUM(AO2:AO3)</f>
        <v>8790</v>
      </c>
      <c r="AP4" s="352">
        <f>SUM(AP2:AP3)</f>
        <v>732.5</v>
      </c>
      <c r="AQ4" s="352">
        <f>SUM(AQ2:AQ3)</f>
        <v>3698.68</v>
      </c>
      <c r="AR4" s="354">
        <f>SUM(AR2:AR3)</f>
        <v>44384.160000000003</v>
      </c>
      <c r="AT4" s="349"/>
      <c r="AU4" s="352">
        <f>SUM(AU2:AU3)</f>
        <v>10.507000000000001</v>
      </c>
      <c r="AV4" s="353">
        <f>SUM(AV2:AV3)</f>
        <v>8790</v>
      </c>
      <c r="AW4" s="352">
        <f>SUM(AW2:AW3)</f>
        <v>732.5</v>
      </c>
      <c r="AX4" s="352">
        <f>SUM(AX2:AX3)</f>
        <v>3839.6425000000004</v>
      </c>
      <c r="AY4" s="354">
        <f>SUM(AY2:AY3)</f>
        <v>46075.710000000006</v>
      </c>
    </row>
    <row r="5" spans="1:51" ht="25.5" customHeight="1" thickBot="1" x14ac:dyDescent="0.3">
      <c r="A5" s="79"/>
      <c r="B5" s="79"/>
      <c r="C5" s="79"/>
      <c r="D5" s="79"/>
      <c r="E5" s="93"/>
      <c r="F5" s="94"/>
      <c r="G5" s="93"/>
      <c r="H5" s="93"/>
      <c r="I5" s="95"/>
      <c r="K5" s="79"/>
      <c r="L5" s="93"/>
      <c r="M5" s="94"/>
      <c r="N5" s="93"/>
      <c r="O5" s="93"/>
      <c r="P5" s="95"/>
      <c r="R5" s="79"/>
      <c r="S5" s="93"/>
      <c r="T5" s="94"/>
      <c r="U5" s="93"/>
      <c r="V5" s="93"/>
      <c r="W5" s="95"/>
      <c r="X5" s="1365"/>
      <c r="Y5" s="79"/>
      <c r="Z5" s="93"/>
      <c r="AA5" s="94"/>
      <c r="AB5" s="93"/>
      <c r="AC5" s="93"/>
      <c r="AD5" s="95"/>
      <c r="AF5" s="79"/>
      <c r="AG5" s="93"/>
      <c r="AH5" s="94"/>
      <c r="AI5" s="93"/>
      <c r="AJ5" s="93"/>
      <c r="AK5" s="95"/>
      <c r="AM5" s="79"/>
      <c r="AN5" s="93"/>
      <c r="AO5" s="94"/>
      <c r="AP5" s="93"/>
      <c r="AQ5" s="93"/>
      <c r="AR5" s="95"/>
      <c r="AT5" s="79"/>
      <c r="AU5" s="93"/>
      <c r="AV5" s="94"/>
      <c r="AW5" s="93"/>
      <c r="AX5" s="93"/>
      <c r="AY5" s="95"/>
    </row>
    <row r="6" spans="1:51" ht="12.75" customHeight="1" x14ac:dyDescent="0.25">
      <c r="E6" s="1217"/>
      <c r="F6" s="1217"/>
      <c r="G6" s="1217"/>
      <c r="H6" s="97" t="s">
        <v>698</v>
      </c>
      <c r="I6" s="97" t="s">
        <v>699</v>
      </c>
      <c r="L6" s="1217"/>
      <c r="M6" s="1217"/>
      <c r="N6" s="1217"/>
      <c r="O6" s="97" t="s">
        <v>698</v>
      </c>
      <c r="P6" s="97" t="s">
        <v>699</v>
      </c>
      <c r="S6" s="1217"/>
      <c r="T6" s="1217"/>
      <c r="U6" s="1217"/>
      <c r="V6" s="97" t="s">
        <v>698</v>
      </c>
      <c r="W6" s="97" t="s">
        <v>699</v>
      </c>
      <c r="X6" s="1366"/>
      <c r="Z6" s="1217"/>
      <c r="AA6" s="1217"/>
      <c r="AB6" s="1217"/>
      <c r="AC6" s="97" t="s">
        <v>698</v>
      </c>
      <c r="AD6" s="97" t="s">
        <v>699</v>
      </c>
      <c r="AG6" s="1217"/>
      <c r="AH6" s="1217"/>
      <c r="AI6" s="1217"/>
      <c r="AJ6" s="97" t="s">
        <v>698</v>
      </c>
      <c r="AK6" s="97" t="s">
        <v>699</v>
      </c>
      <c r="AN6" s="1217"/>
      <c r="AO6" s="1217"/>
      <c r="AP6" s="1217"/>
      <c r="AQ6" s="97" t="s">
        <v>698</v>
      </c>
      <c r="AR6" s="97" t="s">
        <v>699</v>
      </c>
      <c r="AU6" s="1217"/>
      <c r="AV6" s="1217"/>
      <c r="AW6" s="1217"/>
      <c r="AX6" s="97" t="s">
        <v>698</v>
      </c>
      <c r="AY6" s="97" t="s">
        <v>699</v>
      </c>
    </row>
    <row r="7" spans="1:51" x14ac:dyDescent="0.25">
      <c r="D7" s="1244" t="s">
        <v>680</v>
      </c>
      <c r="E7" s="1244"/>
      <c r="F7" s="1244"/>
      <c r="G7" s="1244"/>
      <c r="H7" s="266">
        <f>SUM(H2:H3)</f>
        <v>2390.1039999999998</v>
      </c>
      <c r="I7" s="266">
        <f>SUM(I2:I3)</f>
        <v>28681.248</v>
      </c>
      <c r="K7" s="1244" t="s">
        <v>680</v>
      </c>
      <c r="L7" s="1244"/>
      <c r="M7" s="1244"/>
      <c r="N7" s="1244"/>
      <c r="O7" s="266">
        <f>SUM(O2:O3)</f>
        <v>2749.6679999999997</v>
      </c>
      <c r="P7" s="266">
        <f>SUM(P2:P3)</f>
        <v>32996.016000000003</v>
      </c>
      <c r="R7" s="1244" t="s">
        <v>680</v>
      </c>
      <c r="S7" s="1244"/>
      <c r="T7" s="1244"/>
      <c r="U7" s="1244"/>
      <c r="V7" s="266">
        <f>SUM(V2:V3)</f>
        <v>3790.5639999999999</v>
      </c>
      <c r="W7" s="266">
        <f>SUM(W2:W3)</f>
        <v>45486.767999999996</v>
      </c>
      <c r="X7" s="1374"/>
      <c r="Y7" s="1244" t="s">
        <v>680</v>
      </c>
      <c r="Z7" s="1244"/>
      <c r="AA7" s="1244"/>
      <c r="AB7" s="1244"/>
      <c r="AC7" s="266">
        <f>SUM(AC2:AC3)</f>
        <v>2958.944</v>
      </c>
      <c r="AD7" s="266">
        <f>SUM(AD2:AD3)</f>
        <v>35507.328000000001</v>
      </c>
      <c r="AF7" s="1244" t="s">
        <v>680</v>
      </c>
      <c r="AG7" s="1244"/>
      <c r="AH7" s="1244"/>
      <c r="AI7" s="1244"/>
      <c r="AJ7" s="266">
        <f>SUM(AJ2:AJ3)</f>
        <v>4738.2049999999999</v>
      </c>
      <c r="AK7" s="266">
        <f>SUM(AK2:AK3)</f>
        <v>56858.46</v>
      </c>
      <c r="AM7" s="1244" t="s">
        <v>680</v>
      </c>
      <c r="AN7" s="1244"/>
      <c r="AO7" s="1244"/>
      <c r="AP7" s="1244"/>
      <c r="AQ7" s="266">
        <f>SUM(AQ2:AQ3)</f>
        <v>3698.68</v>
      </c>
      <c r="AR7" s="266">
        <f>SUM(AR2:AR3)</f>
        <v>44384.160000000003</v>
      </c>
      <c r="AT7" s="1244" t="s">
        <v>680</v>
      </c>
      <c r="AU7" s="1244"/>
      <c r="AV7" s="1244"/>
      <c r="AW7" s="1244"/>
      <c r="AX7" s="266">
        <f>SUM(AX2:AX3)</f>
        <v>3839.6425000000004</v>
      </c>
      <c r="AY7" s="266">
        <f>SUM(AY2:AY3)</f>
        <v>46075.710000000006</v>
      </c>
    </row>
    <row r="8" spans="1:51" x14ac:dyDescent="0.25">
      <c r="D8" s="1244" t="s">
        <v>712</v>
      </c>
      <c r="E8" s="1244"/>
      <c r="F8" s="1244"/>
      <c r="G8" s="1244"/>
      <c r="H8" s="1300">
        <f>SUM(I4:I6)</f>
        <v>28681.248</v>
      </c>
      <c r="I8" s="1301"/>
      <c r="K8" s="1244" t="s">
        <v>712</v>
      </c>
      <c r="L8" s="1244"/>
      <c r="M8" s="1244"/>
      <c r="N8" s="1244"/>
      <c r="O8" s="1300">
        <f>SUM(P4:P6)</f>
        <v>32996.016000000003</v>
      </c>
      <c r="P8" s="1301"/>
      <c r="R8" s="1244" t="s">
        <v>712</v>
      </c>
      <c r="S8" s="1244"/>
      <c r="T8" s="1244"/>
      <c r="U8" s="1244"/>
      <c r="V8" s="1300">
        <f>SUM(W4:W6)</f>
        <v>45486.767999999996</v>
      </c>
      <c r="W8" s="1301"/>
      <c r="X8" s="1375"/>
      <c r="Y8" s="1244" t="s">
        <v>712</v>
      </c>
      <c r="Z8" s="1244"/>
      <c r="AA8" s="1244"/>
      <c r="AB8" s="1244"/>
      <c r="AC8" s="1300">
        <f>SUM(AD4:AD6)</f>
        <v>35507.328000000001</v>
      </c>
      <c r="AD8" s="1301"/>
      <c r="AF8" s="1244" t="s">
        <v>712</v>
      </c>
      <c r="AG8" s="1244"/>
      <c r="AH8" s="1244"/>
      <c r="AI8" s="1244"/>
      <c r="AJ8" s="1300">
        <f>SUM(AK4:AK6)</f>
        <v>56858.46</v>
      </c>
      <c r="AK8" s="1301"/>
      <c r="AM8" s="1244" t="s">
        <v>712</v>
      </c>
      <c r="AN8" s="1244"/>
      <c r="AO8" s="1244"/>
      <c r="AP8" s="1244"/>
      <c r="AQ8" s="1300">
        <f>SUM(AR4:AR6)</f>
        <v>44384.160000000003</v>
      </c>
      <c r="AR8" s="1301"/>
      <c r="AT8" s="1244" t="s">
        <v>712</v>
      </c>
      <c r="AU8" s="1244"/>
      <c r="AV8" s="1244"/>
      <c r="AW8" s="1244"/>
      <c r="AX8" s="1300">
        <f>SUM(AY4:AY6)</f>
        <v>46075.710000000006</v>
      </c>
      <c r="AY8" s="1301"/>
    </row>
    <row r="9" spans="1:51" x14ac:dyDescent="0.25">
      <c r="D9" s="1293" t="s">
        <v>693</v>
      </c>
      <c r="E9" s="1294"/>
      <c r="F9" s="1294"/>
      <c r="G9" s="1295"/>
      <c r="H9" s="329">
        <v>0.16800000000000001</v>
      </c>
      <c r="I9" s="330">
        <f>SUM(H8*H9)</f>
        <v>4818.4496640000007</v>
      </c>
      <c r="K9" s="1293" t="s">
        <v>693</v>
      </c>
      <c r="L9" s="1294"/>
      <c r="M9" s="1294"/>
      <c r="N9" s="1295"/>
      <c r="O9" s="329">
        <v>0.16800000000000001</v>
      </c>
      <c r="P9" s="330">
        <f>SUM(O8*O9)</f>
        <v>5543.3306880000009</v>
      </c>
      <c r="R9" s="1293" t="s">
        <v>693</v>
      </c>
      <c r="S9" s="1294"/>
      <c r="T9" s="1294"/>
      <c r="U9" s="1295"/>
      <c r="V9" s="329">
        <v>0.16800000000000001</v>
      </c>
      <c r="W9" s="330">
        <f>SUM(V8*V9)</f>
        <v>7641.777024</v>
      </c>
      <c r="X9" s="1376"/>
      <c r="Y9" s="1293" t="s">
        <v>693</v>
      </c>
      <c r="Z9" s="1294"/>
      <c r="AA9" s="1294"/>
      <c r="AB9" s="1295"/>
      <c r="AC9" s="329">
        <v>0.16800000000000001</v>
      </c>
      <c r="AD9" s="330">
        <f>SUM(AC8*AC9)</f>
        <v>5965.2311040000004</v>
      </c>
      <c r="AF9" s="1293" t="s">
        <v>693</v>
      </c>
      <c r="AG9" s="1294"/>
      <c r="AH9" s="1294"/>
      <c r="AI9" s="1295"/>
      <c r="AJ9" s="329">
        <v>0.16800000000000001</v>
      </c>
      <c r="AK9" s="330">
        <f>SUM(AJ8*AJ9)</f>
        <v>9552.2212799999998</v>
      </c>
      <c r="AM9" s="1293" t="s">
        <v>693</v>
      </c>
      <c r="AN9" s="1294"/>
      <c r="AO9" s="1294"/>
      <c r="AP9" s="1295"/>
      <c r="AQ9" s="329">
        <v>0.16800000000000001</v>
      </c>
      <c r="AR9" s="330">
        <f>SUM(AQ8*AQ9)</f>
        <v>7456.538880000001</v>
      </c>
      <c r="AT9" s="1293" t="s">
        <v>693</v>
      </c>
      <c r="AU9" s="1294"/>
      <c r="AV9" s="1294"/>
      <c r="AW9" s="1295"/>
      <c r="AX9" s="329">
        <v>0.16800000000000001</v>
      </c>
      <c r="AY9" s="330">
        <f>SUM(AX8*AX9)</f>
        <v>7740.7192800000012</v>
      </c>
    </row>
    <row r="10" spans="1:51" ht="15.75" thickBot="1" x14ac:dyDescent="0.3">
      <c r="D10" s="1293" t="s">
        <v>704</v>
      </c>
      <c r="E10" s="1294"/>
      <c r="F10" s="1294"/>
      <c r="G10" s="1295"/>
      <c r="H10" s="1296">
        <f>SUM(H8+I9)</f>
        <v>33499.697663999999</v>
      </c>
      <c r="I10" s="1297"/>
      <c r="K10" s="1293" t="s">
        <v>704</v>
      </c>
      <c r="L10" s="1294"/>
      <c r="M10" s="1294"/>
      <c r="N10" s="1295"/>
      <c r="O10" s="1296">
        <f>SUM(O8+P9)</f>
        <v>38539.346688000005</v>
      </c>
      <c r="P10" s="1297"/>
      <c r="R10" s="1293" t="s">
        <v>704</v>
      </c>
      <c r="S10" s="1294"/>
      <c r="T10" s="1294"/>
      <c r="U10" s="1295"/>
      <c r="V10" s="1296">
        <f>SUM(V8+W9)</f>
        <v>53128.545023999999</v>
      </c>
      <c r="W10" s="1297"/>
      <c r="X10" s="1376"/>
      <c r="Y10" s="1293" t="s">
        <v>704</v>
      </c>
      <c r="Z10" s="1294"/>
      <c r="AA10" s="1294"/>
      <c r="AB10" s="1295"/>
      <c r="AC10" s="1296">
        <f>SUM(AC8+AD9)</f>
        <v>41472.559104</v>
      </c>
      <c r="AD10" s="1297"/>
      <c r="AF10" s="1293" t="s">
        <v>704</v>
      </c>
      <c r="AG10" s="1294"/>
      <c r="AH10" s="1294"/>
      <c r="AI10" s="1295"/>
      <c r="AJ10" s="1296">
        <f>SUM(AJ8+AK9)</f>
        <v>66410.681280000004</v>
      </c>
      <c r="AK10" s="1297"/>
      <c r="AM10" s="1293" t="s">
        <v>704</v>
      </c>
      <c r="AN10" s="1294"/>
      <c r="AO10" s="1294"/>
      <c r="AP10" s="1295"/>
      <c r="AQ10" s="1296">
        <f>SUM(AQ8+AR9)</f>
        <v>51840.698880000004</v>
      </c>
      <c r="AR10" s="1297"/>
      <c r="AT10" s="1293" t="s">
        <v>704</v>
      </c>
      <c r="AU10" s="1294"/>
      <c r="AV10" s="1294"/>
      <c r="AW10" s="1295"/>
      <c r="AX10" s="1296">
        <f>SUM(AX8+AY9)</f>
        <v>53816.429280000011</v>
      </c>
      <c r="AY10" s="1297"/>
    </row>
    <row r="11" spans="1:51" ht="15.75" thickBot="1" x14ac:dyDescent="0.3">
      <c r="D11" s="1244" t="s">
        <v>318</v>
      </c>
      <c r="E11" s="1244"/>
      <c r="F11" s="1244"/>
      <c r="G11" s="1293"/>
      <c r="H11" s="1298">
        <f>SUM(H10/12)</f>
        <v>2791.6414719999998</v>
      </c>
      <c r="I11" s="1299"/>
      <c r="K11" s="1244" t="s">
        <v>318</v>
      </c>
      <c r="L11" s="1244"/>
      <c r="M11" s="1244"/>
      <c r="N11" s="1293"/>
      <c r="O11" s="1298">
        <f>SUM(O10/12)</f>
        <v>3211.6122240000004</v>
      </c>
      <c r="P11" s="1299"/>
      <c r="R11" s="1244" t="s">
        <v>318</v>
      </c>
      <c r="S11" s="1244"/>
      <c r="T11" s="1244"/>
      <c r="U11" s="1293"/>
      <c r="V11" s="1298">
        <f>SUM(V10/12)</f>
        <v>4427.3787519999996</v>
      </c>
      <c r="W11" s="1299"/>
      <c r="X11" s="1376"/>
      <c r="Y11" s="1244" t="s">
        <v>318</v>
      </c>
      <c r="Z11" s="1244"/>
      <c r="AA11" s="1244"/>
      <c r="AB11" s="1293"/>
      <c r="AC11" s="1298">
        <f>SUM(AC10/12)</f>
        <v>3456.0465920000001</v>
      </c>
      <c r="AD11" s="1299"/>
      <c r="AF11" s="1244" t="s">
        <v>318</v>
      </c>
      <c r="AG11" s="1244"/>
      <c r="AH11" s="1244"/>
      <c r="AI11" s="1293"/>
      <c r="AJ11" s="1298">
        <f>SUM(AJ10/12)</f>
        <v>5534.2234400000007</v>
      </c>
      <c r="AK11" s="1299"/>
      <c r="AM11" s="1244" t="s">
        <v>318</v>
      </c>
      <c r="AN11" s="1244"/>
      <c r="AO11" s="1244"/>
      <c r="AP11" s="1293"/>
      <c r="AQ11" s="1298">
        <f>SUM(AQ10/12)</f>
        <v>4320.0582400000003</v>
      </c>
      <c r="AR11" s="1299"/>
      <c r="AT11" s="1244" t="s">
        <v>318</v>
      </c>
      <c r="AU11" s="1244"/>
      <c r="AV11" s="1244"/>
      <c r="AW11" s="1293"/>
      <c r="AX11" s="1298">
        <f>SUM(AX10/12)</f>
        <v>4484.7024400000009</v>
      </c>
      <c r="AY11" s="1299"/>
    </row>
    <row r="12" spans="1:51" ht="15.75" customHeight="1" x14ac:dyDescent="0.25">
      <c r="AA12" s="80"/>
    </row>
    <row r="13" spans="1:51" x14ac:dyDescent="0.25">
      <c r="D13" s="1305"/>
      <c r="E13" s="1305"/>
      <c r="F13" s="1305"/>
      <c r="H13" s="1306"/>
      <c r="I13" s="1306"/>
      <c r="K13" s="1307" t="s">
        <v>994</v>
      </c>
      <c r="L13" s="1307"/>
      <c r="M13" s="1307"/>
      <c r="O13" s="1306"/>
      <c r="P13" s="1306"/>
      <c r="R13" s="1307" t="s">
        <v>993</v>
      </c>
      <c r="S13" s="1307"/>
      <c r="T13" s="1307"/>
      <c r="V13" s="1306"/>
      <c r="W13" s="1306"/>
      <c r="X13" s="769"/>
      <c r="Y13" s="1307" t="s">
        <v>993</v>
      </c>
      <c r="Z13" s="1307"/>
      <c r="AA13" s="1307"/>
      <c r="AC13" s="1306"/>
      <c r="AD13" s="1306"/>
      <c r="AM13" s="1307" t="s">
        <v>1045</v>
      </c>
      <c r="AN13" s="1307"/>
      <c r="AO13" s="1307"/>
      <c r="AT13" s="1307" t="s">
        <v>1070</v>
      </c>
      <c r="AU13" s="1307"/>
      <c r="AV13" s="1307"/>
    </row>
    <row r="14" spans="1:51" x14ac:dyDescent="0.25">
      <c r="H14" s="1306"/>
      <c r="I14" s="1306"/>
      <c r="O14" s="1306"/>
      <c r="P14" s="1306"/>
      <c r="V14" s="1306"/>
      <c r="W14" s="1306"/>
      <c r="X14" s="769"/>
    </row>
    <row r="15" spans="1:51" x14ac:dyDescent="0.25">
      <c r="H15" s="80"/>
    </row>
    <row r="16" spans="1:51" ht="15.75" x14ac:dyDescent="0.25">
      <c r="D16" s="1302"/>
      <c r="E16" s="1302"/>
      <c r="F16" s="1302"/>
      <c r="H16" s="1303"/>
      <c r="I16" s="1303"/>
      <c r="K16" s="1302"/>
      <c r="L16" s="1302"/>
      <c r="M16" s="1302"/>
      <c r="O16" s="1303"/>
      <c r="P16" s="1303"/>
      <c r="R16" s="1302"/>
      <c r="S16" s="1302"/>
      <c r="T16" s="1302"/>
      <c r="V16" s="1303"/>
      <c r="W16" s="1303"/>
      <c r="X16" s="770"/>
    </row>
    <row r="17" spans="8:24" ht="15.75" x14ac:dyDescent="0.25">
      <c r="H17" s="1304"/>
      <c r="I17" s="1304"/>
      <c r="O17" s="1304"/>
      <c r="P17" s="1304"/>
      <c r="V17" s="1304"/>
      <c r="W17" s="1304"/>
      <c r="X17" s="771"/>
    </row>
  </sheetData>
  <autoFilter ref="A1:I5" xr:uid="{00000000-0009-0000-0000-000017000000}"/>
  <mergeCells count="85">
    <mergeCell ref="Y10:AB10"/>
    <mergeCell ref="AC10:AD10"/>
    <mergeCell ref="Y11:AB11"/>
    <mergeCell ref="AC11:AD11"/>
    <mergeCell ref="Y13:AA13"/>
    <mergeCell ref="AC13:AD13"/>
    <mergeCell ref="Z6:AB6"/>
    <mergeCell ref="Y7:AB7"/>
    <mergeCell ref="Y8:AB8"/>
    <mergeCell ref="AC8:AD8"/>
    <mergeCell ref="Y9:AB9"/>
    <mergeCell ref="AT10:AW10"/>
    <mergeCell ref="AX10:AY10"/>
    <mergeCell ref="AT11:AW11"/>
    <mergeCell ref="AX11:AY11"/>
    <mergeCell ref="AT13:AV13"/>
    <mergeCell ref="AU6:AW6"/>
    <mergeCell ref="AT7:AW7"/>
    <mergeCell ref="AT8:AW8"/>
    <mergeCell ref="AX8:AY8"/>
    <mergeCell ref="AT9:AW9"/>
    <mergeCell ref="AM10:AP10"/>
    <mergeCell ref="AQ10:AR10"/>
    <mergeCell ref="AM11:AP11"/>
    <mergeCell ref="AQ11:AR11"/>
    <mergeCell ref="AM13:AO13"/>
    <mergeCell ref="AN6:AP6"/>
    <mergeCell ref="AM7:AP7"/>
    <mergeCell ref="AM8:AP8"/>
    <mergeCell ref="AQ8:AR8"/>
    <mergeCell ref="AM9:AP9"/>
    <mergeCell ref="V13:W13"/>
    <mergeCell ref="V14:W14"/>
    <mergeCell ref="R16:T16"/>
    <mergeCell ref="V16:W16"/>
    <mergeCell ref="V17:W17"/>
    <mergeCell ref="V8:W8"/>
    <mergeCell ref="R9:U9"/>
    <mergeCell ref="R10:U10"/>
    <mergeCell ref="V10:W10"/>
    <mergeCell ref="R11:U11"/>
    <mergeCell ref="V11:W11"/>
    <mergeCell ref="O14:P14"/>
    <mergeCell ref="K16:M16"/>
    <mergeCell ref="O16:P16"/>
    <mergeCell ref="O17:P17"/>
    <mergeCell ref="S6:U6"/>
    <mergeCell ref="R7:U7"/>
    <mergeCell ref="R8:U8"/>
    <mergeCell ref="R13:T13"/>
    <mergeCell ref="K10:N10"/>
    <mergeCell ref="O10:P10"/>
    <mergeCell ref="K11:N11"/>
    <mergeCell ref="O11:P11"/>
    <mergeCell ref="K13:M13"/>
    <mergeCell ref="O13:P13"/>
    <mergeCell ref="L6:N6"/>
    <mergeCell ref="K7:N7"/>
    <mergeCell ref="K8:N8"/>
    <mergeCell ref="O8:P8"/>
    <mergeCell ref="K9:N9"/>
    <mergeCell ref="E6:G6"/>
    <mergeCell ref="H8:I8"/>
    <mergeCell ref="H11:I11"/>
    <mergeCell ref="D8:G8"/>
    <mergeCell ref="D11:G11"/>
    <mergeCell ref="D7:G7"/>
    <mergeCell ref="D10:G10"/>
    <mergeCell ref="D9:G9"/>
    <mergeCell ref="H10:I10"/>
    <mergeCell ref="D16:F16"/>
    <mergeCell ref="H16:I16"/>
    <mergeCell ref="H17:I17"/>
    <mergeCell ref="D13:F13"/>
    <mergeCell ref="H13:I13"/>
    <mergeCell ref="H14:I14"/>
    <mergeCell ref="AF10:AI10"/>
    <mergeCell ref="AJ10:AK10"/>
    <mergeCell ref="AF11:AI11"/>
    <mergeCell ref="AJ11:AK11"/>
    <mergeCell ref="AG6:AI6"/>
    <mergeCell ref="AF7:AI7"/>
    <mergeCell ref="AF8:AI8"/>
    <mergeCell ref="AJ8:AK8"/>
    <mergeCell ref="AF9:AI9"/>
  </mergeCells>
  <pageMargins left="0.511811024" right="0.511811024" top="0.78740157499999996" bottom="0.78740157499999996" header="0.31496062000000002" footer="0.31496062000000002"/>
  <pageSetup paperSize="9" scale="50" fitToHeight="0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AA29"/>
  <sheetViews>
    <sheetView topLeftCell="K1" workbookViewId="0">
      <selection activeCell="N30" sqref="N30"/>
    </sheetView>
  </sheetViews>
  <sheetFormatPr defaultRowHeight="15" x14ac:dyDescent="0.25"/>
  <cols>
    <col min="13" max="13" width="17.28515625" customWidth="1"/>
  </cols>
  <sheetData>
    <row r="2" spans="2:27" ht="16.5" x14ac:dyDescent="0.3">
      <c r="B2" s="1319" t="s">
        <v>855</v>
      </c>
      <c r="C2" s="1320"/>
      <c r="D2" s="1320"/>
      <c r="E2" s="1320"/>
      <c r="F2" s="1320"/>
      <c r="G2" s="1320"/>
      <c r="H2" s="1320"/>
      <c r="I2" s="1321"/>
      <c r="K2" s="1341" t="s">
        <v>855</v>
      </c>
      <c r="L2" s="1341"/>
      <c r="M2" s="1341"/>
      <c r="N2" s="1341"/>
      <c r="O2" s="1341"/>
      <c r="P2" s="1341"/>
      <c r="Q2" s="1341"/>
      <c r="R2" s="1341"/>
      <c r="T2" s="1341" t="s">
        <v>855</v>
      </c>
      <c r="U2" s="1341"/>
      <c r="V2" s="1341"/>
      <c r="W2" s="1341"/>
      <c r="X2" s="1341"/>
      <c r="Y2" s="1341"/>
      <c r="Z2" s="1341"/>
      <c r="AA2" s="1341"/>
    </row>
    <row r="3" spans="2:27" ht="15.75" thickBot="1" x14ac:dyDescent="0.3">
      <c r="B3" s="1322" t="s">
        <v>856</v>
      </c>
      <c r="C3" s="1323"/>
      <c r="D3" s="1323"/>
      <c r="E3" s="1323"/>
      <c r="F3" s="1323"/>
      <c r="G3" s="1323"/>
      <c r="H3" s="1323"/>
      <c r="I3" s="1324"/>
      <c r="K3" s="705"/>
      <c r="L3" s="705"/>
      <c r="M3" s="706"/>
      <c r="N3" s="705"/>
      <c r="O3" s="705"/>
      <c r="P3" s="705"/>
      <c r="Q3" s="705"/>
      <c r="R3" s="707" t="s">
        <v>856</v>
      </c>
      <c r="T3" s="705"/>
      <c r="U3" s="705"/>
      <c r="V3" s="706"/>
      <c r="W3" s="705"/>
      <c r="X3" s="705"/>
      <c r="Y3" s="705"/>
      <c r="Z3" s="705"/>
      <c r="AA3" s="707" t="s">
        <v>856</v>
      </c>
    </row>
    <row r="4" spans="2:27" ht="15.75" thickTop="1" x14ac:dyDescent="0.25">
      <c r="B4" s="1325" t="s">
        <v>857</v>
      </c>
      <c r="C4" s="1327" t="s">
        <v>858</v>
      </c>
      <c r="D4" s="1329" t="s">
        <v>859</v>
      </c>
      <c r="E4" s="1330" t="s">
        <v>968</v>
      </c>
      <c r="F4" s="1331"/>
      <c r="G4" s="1331"/>
      <c r="H4" s="1331"/>
      <c r="I4" s="1332"/>
      <c r="K4" s="1347" t="s">
        <v>857</v>
      </c>
      <c r="L4" s="1350" t="s">
        <v>858</v>
      </c>
      <c r="M4" s="1353" t="s">
        <v>859</v>
      </c>
      <c r="N4" s="1356" t="s">
        <v>1040</v>
      </c>
      <c r="O4" s="1357"/>
      <c r="P4" s="1357"/>
      <c r="Q4" s="1357"/>
      <c r="R4" s="1357"/>
      <c r="T4" s="729"/>
      <c r="U4" s="729"/>
      <c r="V4" s="730"/>
      <c r="W4" s="731"/>
      <c r="X4" s="732"/>
      <c r="Y4" s="732" t="s">
        <v>1040</v>
      </c>
      <c r="Z4" s="732"/>
      <c r="AA4" s="733"/>
    </row>
    <row r="5" spans="2:27" x14ac:dyDescent="0.25">
      <c r="B5" s="1325"/>
      <c r="C5" s="1327"/>
      <c r="D5" s="1329"/>
      <c r="E5" s="1333"/>
      <c r="F5" s="1334"/>
      <c r="G5" s="1334"/>
      <c r="H5" s="1334"/>
      <c r="I5" s="1335"/>
      <c r="K5" s="1348"/>
      <c r="L5" s="1351"/>
      <c r="M5" s="1354"/>
      <c r="N5" s="1358"/>
      <c r="O5" s="1359"/>
      <c r="P5" s="1359"/>
      <c r="Q5" s="1359"/>
      <c r="R5" s="1359"/>
      <c r="T5" s="734" t="s">
        <v>857</v>
      </c>
      <c r="U5" s="735" t="s">
        <v>858</v>
      </c>
      <c r="V5" s="736" t="s">
        <v>859</v>
      </c>
      <c r="W5" s="1342" t="s">
        <v>1074</v>
      </c>
      <c r="X5" s="1343"/>
      <c r="Y5" s="1343"/>
      <c r="Z5" s="1343"/>
      <c r="AA5" s="1343"/>
    </row>
    <row r="6" spans="2:27" x14ac:dyDescent="0.25">
      <c r="B6" s="1325"/>
      <c r="C6" s="1327"/>
      <c r="D6" s="1329" t="s">
        <v>860</v>
      </c>
      <c r="E6" s="1337" t="s">
        <v>969</v>
      </c>
      <c r="F6" s="1337" t="s">
        <v>970</v>
      </c>
      <c r="G6" s="1337" t="s">
        <v>971</v>
      </c>
      <c r="H6" s="1337" t="s">
        <v>972</v>
      </c>
      <c r="I6" s="1339" t="s">
        <v>973</v>
      </c>
      <c r="K6" s="1348"/>
      <c r="L6" s="1351"/>
      <c r="M6" s="1354" t="s">
        <v>860</v>
      </c>
      <c r="N6" s="709" t="s">
        <v>1041</v>
      </c>
      <c r="O6" s="709">
        <v>3</v>
      </c>
      <c r="P6" s="709">
        <v>6</v>
      </c>
      <c r="Q6" s="709" t="s">
        <v>1041</v>
      </c>
      <c r="R6" s="710">
        <v>12</v>
      </c>
      <c r="T6" s="734"/>
      <c r="U6" s="735"/>
      <c r="V6" s="737" t="s">
        <v>860</v>
      </c>
      <c r="W6" s="709" t="s">
        <v>1041</v>
      </c>
      <c r="X6" s="709">
        <v>3</v>
      </c>
      <c r="Y6" s="709">
        <v>6</v>
      </c>
      <c r="Z6" s="709" t="s">
        <v>1041</v>
      </c>
      <c r="AA6" s="710">
        <v>12</v>
      </c>
    </row>
    <row r="7" spans="2:27" ht="15.75" thickBot="1" x14ac:dyDescent="0.3">
      <c r="B7" s="1326"/>
      <c r="C7" s="1328"/>
      <c r="D7" s="1336"/>
      <c r="E7" s="1338"/>
      <c r="F7" s="1338"/>
      <c r="G7" s="1338"/>
      <c r="H7" s="1338"/>
      <c r="I7" s="1340"/>
      <c r="K7" s="1349"/>
      <c r="L7" s="1352"/>
      <c r="M7" s="1355"/>
      <c r="N7" s="711" t="s">
        <v>858</v>
      </c>
      <c r="O7" s="712" t="s">
        <v>1042</v>
      </c>
      <c r="P7" s="712" t="s">
        <v>1042</v>
      </c>
      <c r="Q7" s="712" t="s">
        <v>857</v>
      </c>
      <c r="R7" s="713" t="s">
        <v>1042</v>
      </c>
      <c r="T7" s="738"/>
      <c r="U7" s="738"/>
      <c r="V7" s="739"/>
      <c r="W7" s="711" t="s">
        <v>858</v>
      </c>
      <c r="X7" s="712" t="s">
        <v>1042</v>
      </c>
      <c r="Y7" s="712" t="s">
        <v>1042</v>
      </c>
      <c r="Z7" s="712" t="s">
        <v>857</v>
      </c>
      <c r="AA7" s="713" t="s">
        <v>1042</v>
      </c>
    </row>
    <row r="8" spans="2:27" x14ac:dyDescent="0.25">
      <c r="B8" s="1308">
        <v>2021</v>
      </c>
      <c r="C8" s="400" t="s">
        <v>861</v>
      </c>
      <c r="D8" s="402">
        <v>5574.49</v>
      </c>
      <c r="E8" s="402">
        <v>0.25</v>
      </c>
      <c r="F8" s="402">
        <v>2.5099999999999998</v>
      </c>
      <c r="G8" s="402">
        <v>4.3</v>
      </c>
      <c r="H8" s="402">
        <v>0.25</v>
      </c>
      <c r="I8" s="517">
        <v>4.5599999999999996</v>
      </c>
      <c r="K8" s="1344">
        <v>2022</v>
      </c>
      <c r="L8" s="400" t="s">
        <v>861</v>
      </c>
      <c r="M8" s="402">
        <v>6153.09</v>
      </c>
      <c r="N8" s="402">
        <v>0.54</v>
      </c>
      <c r="O8" s="402">
        <v>2.2400000000000002</v>
      </c>
      <c r="P8" s="402">
        <v>5.63</v>
      </c>
      <c r="Q8" s="402">
        <v>0.54</v>
      </c>
      <c r="R8" s="402">
        <v>10.38</v>
      </c>
      <c r="T8" s="716">
        <v>2023</v>
      </c>
      <c r="U8" s="400" t="s">
        <v>861</v>
      </c>
      <c r="V8" s="402">
        <v>6508.4</v>
      </c>
      <c r="W8" s="402">
        <v>0.53</v>
      </c>
      <c r="X8" s="402">
        <v>1.57</v>
      </c>
      <c r="Y8" s="402">
        <v>1.5</v>
      </c>
      <c r="Z8" s="402">
        <v>0.53</v>
      </c>
      <c r="AA8" s="402">
        <v>5.77</v>
      </c>
    </row>
    <row r="9" spans="2:27" x14ac:dyDescent="0.25">
      <c r="B9" s="1309"/>
      <c r="C9" s="400" t="s">
        <v>862</v>
      </c>
      <c r="D9" s="402">
        <v>5622.43</v>
      </c>
      <c r="E9" s="402">
        <v>0.86</v>
      </c>
      <c r="F9" s="402">
        <v>2.48</v>
      </c>
      <c r="G9" s="402">
        <v>4.95</v>
      </c>
      <c r="H9" s="402">
        <v>1.1100000000000001</v>
      </c>
      <c r="I9" s="517">
        <v>5.2</v>
      </c>
      <c r="K9" s="1345"/>
      <c r="L9" s="401" t="s">
        <v>862</v>
      </c>
      <c r="M9" s="402">
        <v>6215.24</v>
      </c>
      <c r="N9" s="402">
        <v>1.01</v>
      </c>
      <c r="O9" s="402">
        <v>2.2999999999999998</v>
      </c>
      <c r="P9" s="402">
        <v>5.77</v>
      </c>
      <c r="Q9" s="402">
        <v>1.56</v>
      </c>
      <c r="R9" s="402">
        <v>10.54</v>
      </c>
      <c r="T9" s="716"/>
      <c r="U9" s="400" t="s">
        <v>862</v>
      </c>
      <c r="V9" s="402">
        <v>6563.07</v>
      </c>
      <c r="W9" s="402">
        <v>0.84</v>
      </c>
      <c r="X9" s="402">
        <v>2</v>
      </c>
      <c r="Y9" s="402">
        <v>2.73</v>
      </c>
      <c r="Z9" s="402">
        <v>1.37</v>
      </c>
      <c r="AA9" s="402">
        <v>5.6</v>
      </c>
    </row>
    <row r="10" spans="2:27" x14ac:dyDescent="0.25">
      <c r="B10" s="1309"/>
      <c r="C10" s="400" t="s">
        <v>863</v>
      </c>
      <c r="D10" s="402">
        <v>5674.72</v>
      </c>
      <c r="E10" s="402">
        <v>0.93</v>
      </c>
      <c r="F10" s="402">
        <v>2.0499999999999998</v>
      </c>
      <c r="G10" s="402">
        <v>5.25</v>
      </c>
      <c r="H10" s="402">
        <v>2.0499999999999998</v>
      </c>
      <c r="I10" s="517">
        <v>6.1</v>
      </c>
      <c r="K10" s="1345"/>
      <c r="L10" s="400" t="s">
        <v>863</v>
      </c>
      <c r="M10" s="402">
        <v>6315.93</v>
      </c>
      <c r="N10" s="402">
        <v>1.62</v>
      </c>
      <c r="O10" s="402">
        <v>3.2</v>
      </c>
      <c r="P10" s="402">
        <v>6.25</v>
      </c>
      <c r="Q10" s="402">
        <v>3.2</v>
      </c>
      <c r="R10" s="402">
        <v>11.3</v>
      </c>
      <c r="T10" s="740"/>
      <c r="U10" s="401" t="s">
        <v>863</v>
      </c>
      <c r="V10" s="402">
        <v>6609.67</v>
      </c>
      <c r="W10" s="402">
        <v>0.71</v>
      </c>
      <c r="X10" s="402">
        <v>2.09</v>
      </c>
      <c r="Y10" s="402">
        <v>3.76</v>
      </c>
      <c r="Z10" s="402">
        <v>2.09</v>
      </c>
      <c r="AA10" s="402">
        <v>4.6500000000000004</v>
      </c>
    </row>
    <row r="11" spans="2:27" x14ac:dyDescent="0.25">
      <c r="B11" s="1309"/>
      <c r="C11" s="400" t="s">
        <v>864</v>
      </c>
      <c r="D11" s="402">
        <v>5692.31</v>
      </c>
      <c r="E11" s="402">
        <v>0.31</v>
      </c>
      <c r="F11" s="402">
        <v>2.11</v>
      </c>
      <c r="G11" s="402">
        <v>4.67</v>
      </c>
      <c r="H11" s="402">
        <v>2.37</v>
      </c>
      <c r="I11" s="517">
        <v>6.76</v>
      </c>
      <c r="K11" s="1345"/>
      <c r="L11" s="400" t="s">
        <v>864</v>
      </c>
      <c r="M11" s="402">
        <v>6382.88</v>
      </c>
      <c r="N11" s="402">
        <v>1.06</v>
      </c>
      <c r="O11" s="402">
        <v>3.73</v>
      </c>
      <c r="P11" s="402">
        <v>6.05</v>
      </c>
      <c r="Q11" s="402">
        <v>4.29</v>
      </c>
      <c r="R11" s="402">
        <v>12.13</v>
      </c>
      <c r="T11" s="740"/>
      <c r="U11" s="401" t="s">
        <v>864</v>
      </c>
      <c r="V11" s="402">
        <v>6649.99</v>
      </c>
      <c r="W11" s="402">
        <v>0.61</v>
      </c>
      <c r="X11" s="402">
        <v>2.1800000000000002</v>
      </c>
      <c r="Y11" s="402">
        <v>3.78</v>
      </c>
      <c r="Z11" s="402">
        <v>2.72</v>
      </c>
      <c r="AA11" s="402">
        <v>4.18</v>
      </c>
    </row>
    <row r="12" spans="2:27" x14ac:dyDescent="0.25">
      <c r="B12" s="1309"/>
      <c r="C12" s="400" t="s">
        <v>865</v>
      </c>
      <c r="D12" s="402">
        <v>5739.56</v>
      </c>
      <c r="E12" s="402">
        <v>0.83</v>
      </c>
      <c r="F12" s="402">
        <v>2.08</v>
      </c>
      <c r="G12" s="402">
        <v>4.6100000000000003</v>
      </c>
      <c r="H12" s="402">
        <v>3.22</v>
      </c>
      <c r="I12" s="517">
        <v>8.06</v>
      </c>
      <c r="K12" s="1345"/>
      <c r="L12" s="400" t="s">
        <v>865</v>
      </c>
      <c r="M12" s="402">
        <v>6412.88</v>
      </c>
      <c r="N12" s="402">
        <v>0.47</v>
      </c>
      <c r="O12" s="402">
        <v>3.18</v>
      </c>
      <c r="P12" s="402">
        <v>5.55</v>
      </c>
      <c r="Q12" s="402">
        <v>4.78</v>
      </c>
      <c r="R12" s="402">
        <v>11.73</v>
      </c>
      <c r="T12" s="740"/>
      <c r="U12" s="401" t="s">
        <v>865</v>
      </c>
      <c r="V12" s="402">
        <v>6665.28</v>
      </c>
      <c r="W12" s="402">
        <v>0.23</v>
      </c>
      <c r="X12" s="402">
        <v>1.56</v>
      </c>
      <c r="Y12" s="402">
        <v>3.59</v>
      </c>
      <c r="Z12" s="402">
        <v>2.95</v>
      </c>
      <c r="AA12" s="402">
        <v>3.94</v>
      </c>
    </row>
    <row r="13" spans="2:27" x14ac:dyDescent="0.25">
      <c r="B13" s="1309"/>
      <c r="C13" s="401" t="s">
        <v>866</v>
      </c>
      <c r="D13" s="402">
        <v>5769.98</v>
      </c>
      <c r="E13" s="402">
        <v>0.53</v>
      </c>
      <c r="F13" s="402">
        <v>1.68</v>
      </c>
      <c r="G13" s="402">
        <v>3.77</v>
      </c>
      <c r="H13" s="402">
        <v>3.77</v>
      </c>
      <c r="I13" s="517">
        <v>8.35</v>
      </c>
      <c r="K13" s="1345"/>
      <c r="L13" s="401" t="s">
        <v>866</v>
      </c>
      <c r="M13" s="402">
        <v>6455.85</v>
      </c>
      <c r="N13" s="402">
        <v>0.67</v>
      </c>
      <c r="O13" s="402">
        <v>2.2200000000000002</v>
      </c>
      <c r="P13" s="402">
        <v>5.49</v>
      </c>
      <c r="Q13" s="402">
        <v>5.49</v>
      </c>
      <c r="R13" s="402">
        <v>11.89</v>
      </c>
      <c r="T13" s="740"/>
      <c r="U13" s="401" t="s">
        <v>866</v>
      </c>
      <c r="V13" s="402">
        <v>6659.95</v>
      </c>
      <c r="W13" s="402">
        <v>-0.08</v>
      </c>
      <c r="X13" s="402">
        <v>0.76</v>
      </c>
      <c r="Y13" s="402">
        <v>2.87</v>
      </c>
      <c r="Z13" s="402">
        <v>2.87</v>
      </c>
      <c r="AA13" s="402">
        <v>3.16</v>
      </c>
    </row>
    <row r="14" spans="2:27" x14ac:dyDescent="0.25">
      <c r="B14" s="1309"/>
      <c r="C14" s="401" t="s">
        <v>867</v>
      </c>
      <c r="D14" s="402">
        <v>5825.37</v>
      </c>
      <c r="E14" s="402">
        <v>0.96</v>
      </c>
      <c r="F14" s="402">
        <v>2.34</v>
      </c>
      <c r="G14" s="402">
        <v>4.5</v>
      </c>
      <c r="H14" s="402">
        <v>4.76</v>
      </c>
      <c r="I14" s="517">
        <v>8.99</v>
      </c>
      <c r="K14" s="1345"/>
      <c r="L14" s="401" t="s">
        <v>867</v>
      </c>
      <c r="M14" s="402">
        <v>6411.95</v>
      </c>
      <c r="N14" s="402">
        <v>-0.68</v>
      </c>
      <c r="O14" s="402">
        <v>0.46</v>
      </c>
      <c r="P14" s="402">
        <v>4.21</v>
      </c>
      <c r="Q14" s="402">
        <v>4.7699999999999996</v>
      </c>
      <c r="R14" s="402">
        <v>10.07</v>
      </c>
      <c r="T14" s="740"/>
      <c r="U14" s="401" t="s">
        <v>867</v>
      </c>
      <c r="V14" s="402">
        <v>6667.94</v>
      </c>
      <c r="W14" s="402">
        <v>0.12</v>
      </c>
      <c r="X14" s="402">
        <v>0.27</v>
      </c>
      <c r="Y14" s="402">
        <v>2.4500000000000002</v>
      </c>
      <c r="Z14" s="402">
        <v>2.99</v>
      </c>
      <c r="AA14" s="402">
        <v>3.99</v>
      </c>
    </row>
    <row r="15" spans="2:27" x14ac:dyDescent="0.25">
      <c r="B15" s="1309"/>
      <c r="C15" s="401" t="s">
        <v>868</v>
      </c>
      <c r="D15" s="402">
        <v>5876.05</v>
      </c>
      <c r="E15" s="402">
        <v>0.87</v>
      </c>
      <c r="F15" s="402">
        <v>2.38</v>
      </c>
      <c r="G15" s="402">
        <v>4.51</v>
      </c>
      <c r="H15" s="402">
        <v>5.67</v>
      </c>
      <c r="I15" s="517">
        <v>9.68</v>
      </c>
      <c r="K15" s="1345"/>
      <c r="L15" s="401" t="s">
        <v>868</v>
      </c>
      <c r="M15" s="402">
        <v>6388.87</v>
      </c>
      <c r="N15" s="402">
        <v>-0.36</v>
      </c>
      <c r="O15" s="402">
        <v>-0.37</v>
      </c>
      <c r="P15" s="402">
        <v>2.79</v>
      </c>
      <c r="Q15" s="402">
        <v>4.3899999999999997</v>
      </c>
      <c r="R15" s="402">
        <v>8.73</v>
      </c>
      <c r="T15" s="740"/>
      <c r="U15" s="401" t="s">
        <v>868</v>
      </c>
      <c r="V15" s="402">
        <v>6683.28</v>
      </c>
      <c r="W15" s="402">
        <v>0.23</v>
      </c>
      <c r="X15" s="402">
        <v>0.27</v>
      </c>
      <c r="Y15" s="402">
        <v>1.83</v>
      </c>
      <c r="Z15" s="402">
        <v>3.23</v>
      </c>
      <c r="AA15" s="402">
        <v>4.6100000000000003</v>
      </c>
    </row>
    <row r="16" spans="2:27" x14ac:dyDescent="0.25">
      <c r="B16" s="1309"/>
      <c r="C16" s="400" t="s">
        <v>869</v>
      </c>
      <c r="D16" s="402">
        <v>5944.21</v>
      </c>
      <c r="E16" s="402">
        <v>1.1599999999999999</v>
      </c>
      <c r="F16" s="402">
        <v>3.02</v>
      </c>
      <c r="G16" s="402">
        <v>4.75</v>
      </c>
      <c r="H16" s="402">
        <v>6.9</v>
      </c>
      <c r="I16" s="517">
        <v>10.25</v>
      </c>
      <c r="K16" s="1345"/>
      <c r="L16" s="401" t="s">
        <v>869</v>
      </c>
      <c r="M16" s="402">
        <v>6370.34</v>
      </c>
      <c r="N16" s="402">
        <v>-0.28999999999999998</v>
      </c>
      <c r="O16" s="402">
        <v>-1.32</v>
      </c>
      <c r="P16" s="402">
        <v>0.86</v>
      </c>
      <c r="Q16" s="402">
        <v>4.09</v>
      </c>
      <c r="R16" s="402">
        <v>7.17</v>
      </c>
      <c r="T16" s="740"/>
      <c r="U16" s="401" t="s">
        <v>869</v>
      </c>
      <c r="V16" s="402">
        <v>6700.66</v>
      </c>
      <c r="W16" s="402">
        <v>0.26</v>
      </c>
      <c r="X16" s="402">
        <v>0.61</v>
      </c>
      <c r="Y16" s="402">
        <v>1.38</v>
      </c>
      <c r="Z16" s="402">
        <v>3.5</v>
      </c>
      <c r="AA16" s="402">
        <v>5.19</v>
      </c>
    </row>
    <row r="17" spans="1:27" x14ac:dyDescent="0.25">
      <c r="B17" s="1309"/>
      <c r="C17" s="401" t="s">
        <v>870</v>
      </c>
      <c r="D17" s="402">
        <v>6018.51</v>
      </c>
      <c r="E17" s="402">
        <v>1.25</v>
      </c>
      <c r="F17" s="402">
        <v>3.32</v>
      </c>
      <c r="G17" s="402">
        <v>5.73</v>
      </c>
      <c r="H17" s="402">
        <v>8.24</v>
      </c>
      <c r="I17" s="517">
        <v>10.67</v>
      </c>
      <c r="K17" s="1345"/>
      <c r="L17" s="401" t="s">
        <v>870</v>
      </c>
      <c r="M17" s="402">
        <v>6407.93</v>
      </c>
      <c r="N17" s="402">
        <v>0.59</v>
      </c>
      <c r="O17" s="402">
        <v>-0.06</v>
      </c>
      <c r="P17" s="402">
        <v>0.39</v>
      </c>
      <c r="Q17" s="402">
        <v>4.7</v>
      </c>
      <c r="R17" s="402">
        <v>6.47</v>
      </c>
      <c r="T17" s="740"/>
      <c r="U17" s="401" t="s">
        <v>870</v>
      </c>
      <c r="V17" s="402">
        <v>6716.74</v>
      </c>
      <c r="W17" s="402">
        <v>0.24</v>
      </c>
      <c r="X17" s="402">
        <v>0.73</v>
      </c>
      <c r="Y17" s="402">
        <v>1</v>
      </c>
      <c r="Z17" s="402">
        <v>3.75</v>
      </c>
      <c r="AA17" s="402">
        <v>4.82</v>
      </c>
    </row>
    <row r="18" spans="1:27" x14ac:dyDescent="0.25">
      <c r="B18" s="1309"/>
      <c r="C18" s="400" t="s">
        <v>871</v>
      </c>
      <c r="D18" s="402">
        <v>6075.69</v>
      </c>
      <c r="E18" s="402">
        <v>0.95</v>
      </c>
      <c r="F18" s="402">
        <v>3.4</v>
      </c>
      <c r="G18" s="402">
        <v>5.86</v>
      </c>
      <c r="H18" s="402">
        <v>9.26</v>
      </c>
      <c r="I18" s="517">
        <v>10.74</v>
      </c>
      <c r="K18" s="1345"/>
      <c r="L18" s="718" t="s">
        <v>871</v>
      </c>
      <c r="M18" s="402">
        <v>6434.2</v>
      </c>
      <c r="N18" s="402">
        <v>0.41</v>
      </c>
      <c r="O18" s="402">
        <v>0.71</v>
      </c>
      <c r="P18" s="402">
        <v>0.33</v>
      </c>
      <c r="Q18" s="402">
        <v>5.13</v>
      </c>
      <c r="R18" s="402">
        <v>5.9</v>
      </c>
      <c r="T18" s="740"/>
      <c r="U18" s="401" t="s">
        <v>871</v>
      </c>
      <c r="V18" s="402">
        <v>6735.55</v>
      </c>
      <c r="W18" s="402">
        <v>0.28000000000000003</v>
      </c>
      <c r="X18" s="402">
        <v>0.78</v>
      </c>
      <c r="Y18" s="402">
        <v>1.05</v>
      </c>
      <c r="Z18" s="402">
        <v>4.04</v>
      </c>
      <c r="AA18" s="402">
        <v>4.68</v>
      </c>
    </row>
    <row r="19" spans="1:27" x14ac:dyDescent="0.25">
      <c r="B19" s="1309"/>
      <c r="C19" s="400" t="s">
        <v>872</v>
      </c>
      <c r="D19" s="402">
        <v>6120.04</v>
      </c>
      <c r="E19" s="402">
        <v>0.73</v>
      </c>
      <c r="F19" s="402">
        <v>2.96</v>
      </c>
      <c r="G19" s="402">
        <v>6.07</v>
      </c>
      <c r="H19" s="402">
        <v>10.06</v>
      </c>
      <c r="I19" s="517">
        <v>10.06</v>
      </c>
      <c r="K19" s="1345"/>
      <c r="L19" s="400" t="s">
        <v>872</v>
      </c>
      <c r="M19" s="402">
        <v>6474.09</v>
      </c>
      <c r="N19" s="402">
        <v>0.62</v>
      </c>
      <c r="O19" s="402">
        <v>1.63</v>
      </c>
      <c r="P19" s="402">
        <v>0.28000000000000003</v>
      </c>
      <c r="Q19" s="402">
        <v>5.79</v>
      </c>
      <c r="R19" s="402">
        <v>5.79</v>
      </c>
      <c r="T19" s="740"/>
      <c r="U19" s="401" t="s">
        <v>872</v>
      </c>
      <c r="V19" s="402">
        <v>6773.27</v>
      </c>
      <c r="W19" s="402">
        <v>0.56000000000000005</v>
      </c>
      <c r="X19" s="402">
        <v>1.08</v>
      </c>
      <c r="Y19" s="402">
        <v>1.7</v>
      </c>
      <c r="Z19" s="402">
        <v>4.62</v>
      </c>
      <c r="AA19" s="402">
        <v>4.62</v>
      </c>
    </row>
    <row r="20" spans="1:27" x14ac:dyDescent="0.25">
      <c r="B20" s="1310"/>
      <c r="C20" s="1310"/>
      <c r="D20" s="1310"/>
      <c r="E20" s="1310"/>
      <c r="F20" s="1310"/>
      <c r="G20" s="1310"/>
      <c r="H20" s="1310"/>
      <c r="I20" s="1310"/>
      <c r="K20" s="716"/>
      <c r="L20" s="400"/>
      <c r="M20" s="402"/>
      <c r="N20" s="402"/>
      <c r="O20" s="402"/>
      <c r="P20" s="402"/>
      <c r="Q20" s="402"/>
      <c r="R20" s="402"/>
      <c r="T20" s="740"/>
      <c r="U20" s="401"/>
      <c r="V20" s="402"/>
      <c r="W20" s="402"/>
      <c r="X20" s="402"/>
      <c r="Y20" s="402"/>
      <c r="Z20" s="402"/>
      <c r="AA20" s="402"/>
    </row>
    <row r="21" spans="1:27" x14ac:dyDescent="0.25">
      <c r="B21" s="1311">
        <v>2022</v>
      </c>
      <c r="C21" s="400" t="s">
        <v>861</v>
      </c>
      <c r="D21" s="402">
        <v>6153.09</v>
      </c>
      <c r="E21" s="402">
        <v>0.54</v>
      </c>
      <c r="F21" s="402">
        <v>2.2400000000000002</v>
      </c>
      <c r="G21" s="402">
        <v>5.63</v>
      </c>
      <c r="H21" s="402">
        <v>0.54</v>
      </c>
      <c r="I21" s="517">
        <v>10.38</v>
      </c>
      <c r="K21" s="1346">
        <v>2023</v>
      </c>
      <c r="L21" s="400" t="s">
        <v>861</v>
      </c>
      <c r="M21" s="402">
        <v>6508.4</v>
      </c>
      <c r="N21" s="402">
        <v>0.53</v>
      </c>
      <c r="O21" s="402">
        <v>1.57</v>
      </c>
      <c r="P21" s="402">
        <v>1.5</v>
      </c>
      <c r="Q21" s="402">
        <v>0.53</v>
      </c>
      <c r="R21" s="402">
        <v>5.77</v>
      </c>
      <c r="T21" s="740">
        <v>2024</v>
      </c>
      <c r="U21" s="401" t="s">
        <v>861</v>
      </c>
      <c r="V21" s="402">
        <v>6801.72</v>
      </c>
      <c r="W21" s="402">
        <v>0.42</v>
      </c>
      <c r="X21" s="402">
        <v>1.27</v>
      </c>
      <c r="Y21" s="402">
        <v>2.0099999999999998</v>
      </c>
      <c r="Z21" s="402">
        <v>0.42</v>
      </c>
      <c r="AA21" s="402">
        <v>4.51</v>
      </c>
    </row>
    <row r="22" spans="1:27" x14ac:dyDescent="0.25">
      <c r="A22" s="399"/>
      <c r="B22" s="1309"/>
      <c r="C22" s="401" t="s">
        <v>862</v>
      </c>
      <c r="D22" s="402">
        <v>6215.24</v>
      </c>
      <c r="E22" s="402">
        <v>1.01</v>
      </c>
      <c r="F22" s="402">
        <v>2.2999999999999998</v>
      </c>
      <c r="G22" s="402">
        <v>5.77</v>
      </c>
      <c r="H22" s="402">
        <v>1.56</v>
      </c>
      <c r="I22" s="517">
        <v>10.54</v>
      </c>
      <c r="K22" s="1346"/>
      <c r="L22" s="400" t="s">
        <v>862</v>
      </c>
      <c r="M22" s="402">
        <v>6563.07</v>
      </c>
      <c r="N22" s="402">
        <v>0.84</v>
      </c>
      <c r="O22" s="402">
        <v>2</v>
      </c>
      <c r="P22" s="402">
        <v>2.73</v>
      </c>
      <c r="Q22" s="402">
        <v>1.37</v>
      </c>
      <c r="R22" s="402">
        <v>5.6</v>
      </c>
      <c r="T22" s="740"/>
      <c r="U22" s="401" t="s">
        <v>862</v>
      </c>
      <c r="V22" s="402">
        <v>6858.17</v>
      </c>
      <c r="W22" s="402">
        <v>0.83</v>
      </c>
      <c r="X22" s="402">
        <v>1.82</v>
      </c>
      <c r="Y22" s="402">
        <v>2.62</v>
      </c>
      <c r="Z22" s="402">
        <v>1.25</v>
      </c>
      <c r="AA22" s="402">
        <v>4.5</v>
      </c>
    </row>
    <row r="23" spans="1:27" ht="15.75" thickBot="1" x14ac:dyDescent="0.3">
      <c r="A23" s="399"/>
      <c r="B23" s="1309"/>
      <c r="C23" s="400" t="s">
        <v>863</v>
      </c>
      <c r="D23" s="517">
        <v>6315.93</v>
      </c>
      <c r="E23" s="518">
        <v>1.62</v>
      </c>
      <c r="F23" s="402">
        <v>3.2</v>
      </c>
      <c r="G23" s="518">
        <v>6.25</v>
      </c>
      <c r="H23" s="518">
        <v>3.2</v>
      </c>
      <c r="I23" s="517">
        <v>11.3</v>
      </c>
      <c r="K23" s="1346"/>
      <c r="L23" s="401" t="s">
        <v>863</v>
      </c>
      <c r="M23" s="402">
        <v>6609.67</v>
      </c>
      <c r="N23" s="402">
        <v>0.71</v>
      </c>
      <c r="O23" s="402">
        <v>2.09</v>
      </c>
      <c r="P23" s="402">
        <v>3.76</v>
      </c>
      <c r="Q23" s="402">
        <v>2.09</v>
      </c>
      <c r="R23" s="402">
        <v>4.6500000000000004</v>
      </c>
      <c r="T23" s="740"/>
      <c r="U23" s="401" t="s">
        <v>863</v>
      </c>
      <c r="V23" s="402">
        <v>6869.14</v>
      </c>
      <c r="W23" s="402">
        <v>0.16</v>
      </c>
      <c r="X23" s="402">
        <v>1.42</v>
      </c>
      <c r="Y23" s="402">
        <v>2.5099999999999998</v>
      </c>
      <c r="Z23" s="402">
        <v>1.42</v>
      </c>
      <c r="AA23" s="402">
        <v>3.93</v>
      </c>
    </row>
    <row r="24" spans="1:27" ht="16.5" thickTop="1" thickBot="1" x14ac:dyDescent="0.3">
      <c r="A24" s="399"/>
      <c r="B24" s="1312"/>
      <c r="C24" s="519" t="s">
        <v>864</v>
      </c>
      <c r="D24" s="520">
        <v>6382.88</v>
      </c>
      <c r="E24" s="517">
        <v>1.06</v>
      </c>
      <c r="F24" s="520">
        <v>3.73</v>
      </c>
      <c r="G24" s="517">
        <v>6.05</v>
      </c>
      <c r="H24" s="521">
        <v>4.29</v>
      </c>
      <c r="I24" s="522">
        <v>12.13</v>
      </c>
      <c r="K24" s="1346"/>
      <c r="L24" s="704" t="s">
        <v>864</v>
      </c>
      <c r="M24" s="703">
        <v>6649.99</v>
      </c>
      <c r="N24" s="703">
        <v>0.61</v>
      </c>
      <c r="O24" s="703">
        <v>2.1800000000000002</v>
      </c>
      <c r="P24" s="703">
        <v>3.78</v>
      </c>
      <c r="Q24" s="703">
        <v>2.72</v>
      </c>
      <c r="R24" s="702">
        <v>4.18</v>
      </c>
      <c r="T24" s="740"/>
      <c r="U24" s="401" t="s">
        <v>864</v>
      </c>
      <c r="V24" s="402">
        <v>6895.24</v>
      </c>
      <c r="W24" s="402">
        <v>0.38</v>
      </c>
      <c r="X24" s="402">
        <v>1.37</v>
      </c>
      <c r="Y24" s="402">
        <v>2.66</v>
      </c>
      <c r="Z24" s="402">
        <v>1.8</v>
      </c>
      <c r="AA24" s="745">
        <v>3.69</v>
      </c>
    </row>
    <row r="25" spans="1:27" ht="15.75" thickTop="1" x14ac:dyDescent="0.25">
      <c r="A25" s="399"/>
      <c r="B25" s="1313" t="s">
        <v>873</v>
      </c>
      <c r="C25" s="1314"/>
      <c r="D25" s="1314"/>
      <c r="E25" s="1314"/>
      <c r="F25" s="1314"/>
      <c r="G25" s="1314"/>
      <c r="H25" s="1314"/>
      <c r="I25" s="1315"/>
      <c r="K25" s="714" t="s">
        <v>873</v>
      </c>
      <c r="L25" s="708"/>
      <c r="M25" s="715"/>
      <c r="N25" s="708"/>
      <c r="O25" s="708"/>
      <c r="P25" s="708"/>
      <c r="Q25" s="708"/>
      <c r="R25" s="717"/>
      <c r="T25" s="740"/>
      <c r="U25" s="401" t="s">
        <v>865</v>
      </c>
      <c r="V25" s="402">
        <v>6926.96</v>
      </c>
      <c r="W25" s="402">
        <v>0.46</v>
      </c>
      <c r="X25" s="402">
        <v>1</v>
      </c>
      <c r="Y25" s="402">
        <v>2.84</v>
      </c>
      <c r="Z25" s="402">
        <v>2.27</v>
      </c>
      <c r="AA25" s="402">
        <v>3.93</v>
      </c>
    </row>
    <row r="26" spans="1:27" ht="15.75" thickBot="1" x14ac:dyDescent="0.3">
      <c r="A26" s="399"/>
      <c r="B26" s="1316" t="s">
        <v>874</v>
      </c>
      <c r="C26" s="1317"/>
      <c r="D26" s="1317"/>
      <c r="E26" s="1317"/>
      <c r="F26" s="1317"/>
      <c r="G26" s="1317"/>
      <c r="H26" s="1317"/>
      <c r="I26" s="1318"/>
      <c r="K26" s="708" t="s">
        <v>874</v>
      </c>
      <c r="L26" s="708"/>
      <c r="M26" s="715"/>
      <c r="N26" s="708"/>
      <c r="O26" s="715"/>
      <c r="P26" s="708"/>
      <c r="Q26" s="708"/>
      <c r="R26" s="717"/>
      <c r="T26" s="740"/>
      <c r="U26" s="401" t="s">
        <v>866</v>
      </c>
      <c r="V26" s="402">
        <v>6941.51</v>
      </c>
      <c r="W26" s="402">
        <v>0.21</v>
      </c>
      <c r="X26" s="402">
        <v>1.05</v>
      </c>
      <c r="Y26" s="402">
        <v>2.48</v>
      </c>
      <c r="Z26" s="402">
        <v>2.48</v>
      </c>
      <c r="AA26" s="402">
        <v>4.2300000000000004</v>
      </c>
    </row>
    <row r="27" spans="1:27" ht="15.75" thickBot="1" x14ac:dyDescent="0.3">
      <c r="A27" s="399"/>
      <c r="B27" s="399"/>
      <c r="C27" s="399"/>
      <c r="D27" s="399"/>
      <c r="E27" s="399"/>
      <c r="T27" s="741"/>
      <c r="U27" s="742"/>
      <c r="V27" s="743"/>
      <c r="W27" s="743"/>
      <c r="X27" s="743"/>
      <c r="Y27" s="743"/>
      <c r="Z27" s="743"/>
      <c r="AA27" s="744"/>
    </row>
    <row r="28" spans="1:27" ht="15.75" thickTop="1" x14ac:dyDescent="0.25">
      <c r="A28" s="399"/>
      <c r="B28" s="399"/>
      <c r="C28" s="399"/>
      <c r="D28" s="399"/>
      <c r="E28" s="399"/>
      <c r="T28" s="714" t="s">
        <v>873</v>
      </c>
      <c r="U28" s="708"/>
      <c r="V28" s="715"/>
      <c r="W28" s="708"/>
      <c r="X28" s="708"/>
      <c r="Y28" s="708"/>
      <c r="Z28" s="708"/>
      <c r="AA28" s="717"/>
    </row>
    <row r="29" spans="1:27" x14ac:dyDescent="0.25">
      <c r="T29" s="708" t="s">
        <v>874</v>
      </c>
      <c r="U29" s="708"/>
      <c r="V29" s="715"/>
      <c r="W29" s="708"/>
      <c r="X29" s="715"/>
      <c r="Y29" s="708"/>
      <c r="Z29" s="708"/>
      <c r="AA29" s="717"/>
    </row>
  </sheetData>
  <mergeCells count="27">
    <mergeCell ref="T2:AA2"/>
    <mergeCell ref="W5:AA5"/>
    <mergeCell ref="K2:R2"/>
    <mergeCell ref="K8:K19"/>
    <mergeCell ref="K21:K24"/>
    <mergeCell ref="K4:K7"/>
    <mergeCell ref="L4:L7"/>
    <mergeCell ref="M4:M5"/>
    <mergeCell ref="M6:M7"/>
    <mergeCell ref="N4:R5"/>
    <mergeCell ref="B2:I2"/>
    <mergeCell ref="B3:I3"/>
    <mergeCell ref="B4:B7"/>
    <mergeCell ref="C4:C7"/>
    <mergeCell ref="D4:D5"/>
    <mergeCell ref="E4:I5"/>
    <mergeCell ref="D6:D7"/>
    <mergeCell ref="E6:E7"/>
    <mergeCell ref="F6:F7"/>
    <mergeCell ref="G6:G7"/>
    <mergeCell ref="H6:H7"/>
    <mergeCell ref="I6:I7"/>
    <mergeCell ref="B8:B19"/>
    <mergeCell ref="B20:I20"/>
    <mergeCell ref="B21:B24"/>
    <mergeCell ref="B25:I25"/>
    <mergeCell ref="B26:I26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58"/>
  <sheetViews>
    <sheetView showGridLines="0" topLeftCell="I1" workbookViewId="0">
      <selection activeCell="I9" sqref="I9"/>
    </sheetView>
  </sheetViews>
  <sheetFormatPr defaultRowHeight="15" x14ac:dyDescent="0.25"/>
  <cols>
    <col min="1" max="1" width="9.140625" customWidth="1"/>
    <col min="2" max="2" width="36.7109375" customWidth="1"/>
    <col min="3" max="3" width="22.28515625" customWidth="1"/>
    <col min="4" max="4" width="21" customWidth="1"/>
    <col min="5" max="5" width="27.28515625" customWidth="1"/>
    <col min="6" max="6" width="15.42578125" customWidth="1"/>
    <col min="7" max="7" width="16.42578125" customWidth="1"/>
    <col min="10" max="10" width="26.42578125" customWidth="1"/>
    <col min="11" max="11" width="15.7109375" customWidth="1"/>
    <col min="12" max="12" width="19.28515625" customWidth="1"/>
    <col min="13" max="13" width="19.7109375" bestFit="1" customWidth="1"/>
    <col min="14" max="14" width="13.42578125" bestFit="1" customWidth="1"/>
    <col min="15" max="15" width="16.140625" bestFit="1" customWidth="1"/>
    <col min="16" max="16" width="4.28515625" customWidth="1"/>
    <col min="18" max="18" width="27.28515625" bestFit="1" customWidth="1"/>
    <col min="19" max="19" width="14.140625" bestFit="1" customWidth="1"/>
    <col min="20" max="20" width="17.28515625" bestFit="1" customWidth="1"/>
    <col min="21" max="21" width="20" bestFit="1" customWidth="1"/>
    <col min="22" max="22" width="29.85546875" customWidth="1"/>
    <col min="23" max="23" width="20" customWidth="1"/>
  </cols>
  <sheetData>
    <row r="1" spans="1:23" x14ac:dyDescent="0.25">
      <c r="A1" t="s">
        <v>995</v>
      </c>
    </row>
    <row r="2" spans="1:23" x14ac:dyDescent="0.25">
      <c r="A2" t="s">
        <v>996</v>
      </c>
    </row>
    <row r="4" spans="1:23" x14ac:dyDescent="0.25">
      <c r="A4" t="s">
        <v>997</v>
      </c>
    </row>
    <row r="5" spans="1:23" x14ac:dyDescent="0.25">
      <c r="A5" t="s">
        <v>998</v>
      </c>
    </row>
    <row r="6" spans="1:23" x14ac:dyDescent="0.25">
      <c r="A6" t="s">
        <v>999</v>
      </c>
    </row>
    <row r="7" spans="1:23" x14ac:dyDescent="0.25">
      <c r="A7" t="s">
        <v>1000</v>
      </c>
    </row>
    <row r="8" spans="1:23" x14ac:dyDescent="0.25">
      <c r="I8" s="1360" t="s">
        <v>1076</v>
      </c>
      <c r="J8" s="1360"/>
      <c r="K8" s="1360"/>
      <c r="L8" s="1360"/>
      <c r="M8" s="1360"/>
      <c r="N8" s="1360"/>
      <c r="O8" s="1360"/>
      <c r="Q8" s="1360" t="s">
        <v>1075</v>
      </c>
      <c r="R8" s="1360"/>
      <c r="S8" s="1360"/>
      <c r="T8" s="1360"/>
      <c r="U8" s="1360"/>
      <c r="V8" s="1360"/>
      <c r="W8" s="1360"/>
    </row>
    <row r="9" spans="1:23" x14ac:dyDescent="0.25">
      <c r="A9" t="s">
        <v>858</v>
      </c>
      <c r="B9" t="s">
        <v>1001</v>
      </c>
      <c r="C9" t="s">
        <v>1002</v>
      </c>
      <c r="D9" t="s">
        <v>1003</v>
      </c>
      <c r="E9" t="s">
        <v>1004</v>
      </c>
      <c r="F9" t="s">
        <v>1005</v>
      </c>
      <c r="G9" t="s">
        <v>1006</v>
      </c>
      <c r="I9" s="698" t="s">
        <v>858</v>
      </c>
      <c r="J9" s="698" t="s">
        <v>1001</v>
      </c>
      <c r="K9" s="698" t="s">
        <v>1002</v>
      </c>
      <c r="L9" s="698" t="s">
        <v>1003</v>
      </c>
      <c r="M9" s="698" t="s">
        <v>1004</v>
      </c>
      <c r="N9" s="697" t="s">
        <v>1005</v>
      </c>
      <c r="O9" s="697" t="s">
        <v>1006</v>
      </c>
      <c r="Q9" s="698" t="s">
        <v>858</v>
      </c>
      <c r="R9" s="698" t="s">
        <v>1001</v>
      </c>
      <c r="S9" s="698" t="s">
        <v>1002</v>
      </c>
      <c r="T9" s="698" t="s">
        <v>1003</v>
      </c>
      <c r="U9" s="698" t="s">
        <v>1004</v>
      </c>
      <c r="V9" s="697" t="s">
        <v>1005</v>
      </c>
      <c r="W9" s="697" t="s">
        <v>1006</v>
      </c>
    </row>
    <row r="10" spans="1:23" hidden="1" x14ac:dyDescent="0.25">
      <c r="A10" s="650">
        <v>44075</v>
      </c>
      <c r="B10" t="s">
        <v>1007</v>
      </c>
      <c r="C10" t="s">
        <v>1008</v>
      </c>
      <c r="D10" t="s">
        <v>1009</v>
      </c>
      <c r="E10" t="s">
        <v>1010</v>
      </c>
      <c r="F10">
        <v>3.9170053560466571</v>
      </c>
      <c r="G10">
        <v>0.19498020544594222</v>
      </c>
      <c r="I10" s="696">
        <v>44378</v>
      </c>
      <c r="J10" s="695" t="s">
        <v>1007</v>
      </c>
      <c r="K10" s="695" t="s">
        <v>1008</v>
      </c>
      <c r="L10" s="695" t="s">
        <v>1009</v>
      </c>
      <c r="M10" s="695" t="s">
        <v>1010</v>
      </c>
      <c r="N10" s="694">
        <v>5.43305366647781</v>
      </c>
      <c r="O10" s="694">
        <v>8.269577120332762E-2</v>
      </c>
    </row>
    <row r="11" spans="1:23" hidden="1" x14ac:dyDescent="0.25">
      <c r="A11" s="650">
        <v>44105</v>
      </c>
      <c r="B11" t="s">
        <v>1007</v>
      </c>
      <c r="C11" t="s">
        <v>1008</v>
      </c>
      <c r="D11" t="s">
        <v>1009</v>
      </c>
      <c r="E11" t="s">
        <v>1010</v>
      </c>
      <c r="F11">
        <v>4.0411548582600236</v>
      </c>
      <c r="G11">
        <v>0.1703399456698611</v>
      </c>
      <c r="I11" s="696">
        <v>44409</v>
      </c>
      <c r="J11" s="695" t="s">
        <v>1007</v>
      </c>
      <c r="K11" s="695" t="s">
        <v>1008</v>
      </c>
      <c r="L11" s="695" t="s">
        <v>1009</v>
      </c>
      <c r="M11" s="695" t="s">
        <v>1010</v>
      </c>
      <c r="N11" s="694">
        <v>5.6676303627073814</v>
      </c>
      <c r="O11" s="694">
        <v>0.12215164281898061</v>
      </c>
    </row>
    <row r="12" spans="1:23" hidden="1" x14ac:dyDescent="0.25">
      <c r="A12" s="650">
        <v>44136</v>
      </c>
      <c r="B12" t="s">
        <v>1007</v>
      </c>
      <c r="C12" t="s">
        <v>1008</v>
      </c>
      <c r="D12" t="s">
        <v>1009</v>
      </c>
      <c r="E12" t="s">
        <v>1010</v>
      </c>
      <c r="F12">
        <v>4.0517506344433096</v>
      </c>
      <c r="G12">
        <v>0.14283536018362125</v>
      </c>
      <c r="I12" s="696">
        <v>44440</v>
      </c>
      <c r="J12" s="695" t="s">
        <v>1007</v>
      </c>
      <c r="K12" s="695" t="s">
        <v>1008</v>
      </c>
      <c r="L12" s="695" t="s">
        <v>1009</v>
      </c>
      <c r="M12" s="695" t="s">
        <v>1010</v>
      </c>
      <c r="N12" s="694">
        <v>5.845233426083837</v>
      </c>
      <c r="O12" s="694">
        <v>7.7231423163059837E-2</v>
      </c>
    </row>
    <row r="13" spans="1:23" hidden="1" x14ac:dyDescent="0.25">
      <c r="A13" s="650">
        <v>44166</v>
      </c>
      <c r="B13" t="s">
        <v>1007</v>
      </c>
      <c r="C13" t="s">
        <v>1008</v>
      </c>
      <c r="D13" t="s">
        <v>1009</v>
      </c>
      <c r="E13" t="s">
        <v>1010</v>
      </c>
      <c r="F13">
        <v>4.1583592319685634</v>
      </c>
      <c r="G13">
        <v>7.2929556088437458E-2</v>
      </c>
      <c r="I13" s="696">
        <v>44470</v>
      </c>
      <c r="J13" s="695" t="s">
        <v>1007</v>
      </c>
      <c r="K13" s="695" t="s">
        <v>1008</v>
      </c>
      <c r="L13" s="695" t="s">
        <v>1009</v>
      </c>
      <c r="M13" s="695" t="s">
        <v>1010</v>
      </c>
      <c r="N13" s="694">
        <v>6.0037077940811452</v>
      </c>
      <c r="O13" s="694">
        <v>0.12950152017412098</v>
      </c>
    </row>
    <row r="14" spans="1:23" hidden="1" x14ac:dyDescent="0.25">
      <c r="A14" s="650">
        <v>44197</v>
      </c>
      <c r="B14" t="s">
        <v>1007</v>
      </c>
      <c r="C14" t="s">
        <v>1008</v>
      </c>
      <c r="D14" t="s">
        <v>1009</v>
      </c>
      <c r="E14" t="s">
        <v>1010</v>
      </c>
      <c r="F14">
        <v>4.2912677534547203</v>
      </c>
      <c r="G14">
        <v>0.18960392570776366</v>
      </c>
      <c r="I14" s="696">
        <v>44501</v>
      </c>
      <c r="J14" s="695" t="s">
        <v>1007</v>
      </c>
      <c r="K14" s="695" t="s">
        <v>1008</v>
      </c>
      <c r="L14" s="695" t="s">
        <v>1009</v>
      </c>
      <c r="M14" s="695" t="s">
        <v>1010</v>
      </c>
      <c r="N14" s="694">
        <v>6.4119662247401834</v>
      </c>
      <c r="O14" s="694">
        <v>6.681033354863225E-2</v>
      </c>
    </row>
    <row r="15" spans="1:23" hidden="1" x14ac:dyDescent="0.25">
      <c r="A15" s="650">
        <v>44228</v>
      </c>
      <c r="B15" t="s">
        <v>1007</v>
      </c>
      <c r="C15" t="s">
        <v>1008</v>
      </c>
      <c r="D15" t="s">
        <v>1009</v>
      </c>
      <c r="E15" t="s">
        <v>1010</v>
      </c>
      <c r="F15">
        <v>4.5841948194628834</v>
      </c>
      <c r="G15">
        <v>0.28019758125699673</v>
      </c>
      <c r="I15" s="696">
        <v>44531</v>
      </c>
      <c r="J15" s="695" t="s">
        <v>1007</v>
      </c>
      <c r="K15" s="695" t="s">
        <v>1008</v>
      </c>
      <c r="L15" s="695" t="s">
        <v>1009</v>
      </c>
      <c r="M15" s="695" t="s">
        <v>1010</v>
      </c>
      <c r="N15" s="694">
        <v>6.2560232964835727</v>
      </c>
      <c r="O15" s="694">
        <v>9.3005234376053139E-2</v>
      </c>
    </row>
    <row r="16" spans="1:23" hidden="1" x14ac:dyDescent="0.25">
      <c r="A16" s="650">
        <v>44256</v>
      </c>
      <c r="B16" t="s">
        <v>1007</v>
      </c>
      <c r="C16" t="s">
        <v>1008</v>
      </c>
      <c r="D16" t="s">
        <v>1009</v>
      </c>
      <c r="E16" t="s">
        <v>1010</v>
      </c>
      <c r="F16">
        <v>5.1892680992189701</v>
      </c>
      <c r="G16">
        <v>0.1719561650797628</v>
      </c>
      <c r="I16" s="696">
        <v>44562</v>
      </c>
      <c r="J16" s="695" t="s">
        <v>1007</v>
      </c>
      <c r="K16" s="695" t="s">
        <v>1008</v>
      </c>
      <c r="L16" s="695" t="s">
        <v>1009</v>
      </c>
      <c r="M16" s="695" t="s">
        <v>1010</v>
      </c>
      <c r="N16" s="694">
        <v>6.2051898945518413</v>
      </c>
      <c r="O16" s="694">
        <v>8.555115200069105E-2</v>
      </c>
      <c r="Q16" s="754"/>
      <c r="R16" s="723"/>
      <c r="S16" s="723"/>
      <c r="T16" s="723"/>
      <c r="U16" s="723"/>
      <c r="V16" s="755"/>
      <c r="W16" s="755"/>
    </row>
    <row r="17" spans="1:23" hidden="1" x14ac:dyDescent="0.25">
      <c r="A17" s="655">
        <v>44287</v>
      </c>
      <c r="B17" s="656" t="s">
        <v>1007</v>
      </c>
      <c r="C17" s="656" t="s">
        <v>1008</v>
      </c>
      <c r="D17" s="656" t="s">
        <v>1009</v>
      </c>
      <c r="E17" s="656" t="s">
        <v>1010</v>
      </c>
      <c r="F17" s="656">
        <v>5.1882092841376082</v>
      </c>
      <c r="G17" s="656">
        <v>0.1228148977566685</v>
      </c>
      <c r="I17" s="696">
        <v>44593</v>
      </c>
      <c r="J17" s="695" t="s">
        <v>1007</v>
      </c>
      <c r="K17" s="695" t="s">
        <v>1008</v>
      </c>
      <c r="L17" s="695" t="s">
        <v>1009</v>
      </c>
      <c r="M17" s="695" t="s">
        <v>1010</v>
      </c>
      <c r="N17" s="694">
        <v>6.1421856345042176</v>
      </c>
      <c r="O17" s="694">
        <v>7.6762128321556808E-2</v>
      </c>
      <c r="Q17" s="754"/>
      <c r="R17" s="723"/>
      <c r="S17" s="723"/>
      <c r="T17" s="723"/>
      <c r="U17" s="723"/>
      <c r="V17" s="755"/>
      <c r="W17" s="755"/>
    </row>
    <row r="18" spans="1:23" hidden="1" x14ac:dyDescent="0.25">
      <c r="A18" s="650">
        <v>44317</v>
      </c>
      <c r="B18" t="s">
        <v>1007</v>
      </c>
      <c r="C18" t="s">
        <v>1008</v>
      </c>
      <c r="D18" t="s">
        <v>1009</v>
      </c>
      <c r="E18" t="s">
        <v>1010</v>
      </c>
      <c r="F18">
        <v>5.2932175548970708</v>
      </c>
      <c r="G18">
        <v>0.1045834525530485</v>
      </c>
      <c r="I18" s="696">
        <v>44621</v>
      </c>
      <c r="J18" s="695" t="s">
        <v>1007</v>
      </c>
      <c r="K18" s="695" t="s">
        <v>1008</v>
      </c>
      <c r="L18" s="695" t="s">
        <v>1009</v>
      </c>
      <c r="M18" s="695" t="s">
        <v>1010</v>
      </c>
      <c r="N18" s="694">
        <v>6.5150536418764737</v>
      </c>
      <c r="O18" s="694">
        <v>0.276532749680028</v>
      </c>
      <c r="Q18" s="754"/>
      <c r="R18" s="723"/>
      <c r="S18" s="723"/>
      <c r="T18" s="723"/>
      <c r="U18" s="723"/>
      <c r="V18" s="755"/>
      <c r="W18" s="755"/>
    </row>
    <row r="19" spans="1:23" x14ac:dyDescent="0.25">
      <c r="A19" s="650">
        <v>44348</v>
      </c>
      <c r="B19" t="s">
        <v>1007</v>
      </c>
      <c r="C19" t="s">
        <v>1008</v>
      </c>
      <c r="D19" t="s">
        <v>1009</v>
      </c>
      <c r="E19" t="s">
        <v>1010</v>
      </c>
      <c r="F19">
        <v>5.370997609950888</v>
      </c>
      <c r="G19">
        <v>5.5934174650147717E-2</v>
      </c>
      <c r="I19" s="746">
        <v>44652</v>
      </c>
      <c r="J19" s="747" t="s">
        <v>1007</v>
      </c>
      <c r="K19" s="747" t="s">
        <v>1008</v>
      </c>
      <c r="L19" s="747" t="s">
        <v>1009</v>
      </c>
      <c r="M19" s="747" t="s">
        <v>1010</v>
      </c>
      <c r="N19" s="748">
        <v>6.7745169447977158</v>
      </c>
      <c r="O19" s="748">
        <v>8.1063477147001697E-2</v>
      </c>
      <c r="Q19" s="746">
        <v>45017</v>
      </c>
      <c r="R19" s="747" t="s">
        <v>1007</v>
      </c>
      <c r="S19" s="747" t="s">
        <v>1008</v>
      </c>
      <c r="T19" s="747" t="s">
        <v>1009</v>
      </c>
      <c r="U19" s="747" t="s">
        <v>1010</v>
      </c>
      <c r="V19" s="691">
        <v>4.9792201934771025</v>
      </c>
      <c r="W19" s="748">
        <v>6.2096032411468695E-2</v>
      </c>
    </row>
    <row r="20" spans="1:23" x14ac:dyDescent="0.25">
      <c r="A20" s="650">
        <v>44378</v>
      </c>
      <c r="B20" t="s">
        <v>1007</v>
      </c>
      <c r="C20" t="s">
        <v>1008</v>
      </c>
      <c r="D20" t="s">
        <v>1009</v>
      </c>
      <c r="E20" t="s">
        <v>1010</v>
      </c>
      <c r="F20">
        <v>5.43305366647781</v>
      </c>
      <c r="G20">
        <v>8.269577120332762E-2</v>
      </c>
      <c r="I20" s="696">
        <v>44682</v>
      </c>
      <c r="J20" s="695" t="s">
        <v>1007</v>
      </c>
      <c r="K20" s="695" t="s">
        <v>1008</v>
      </c>
      <c r="L20" s="695" t="s">
        <v>1009</v>
      </c>
      <c r="M20" s="695" t="s">
        <v>1010</v>
      </c>
      <c r="N20" s="694">
        <v>6.7507666101486636</v>
      </c>
      <c r="O20" s="694">
        <v>5.4113988689405208E-2</v>
      </c>
      <c r="Q20" s="696">
        <v>45047</v>
      </c>
      <c r="R20" s="695" t="s">
        <v>1007</v>
      </c>
      <c r="S20" s="695" t="s">
        <v>1008</v>
      </c>
      <c r="T20" s="695" t="s">
        <v>1009</v>
      </c>
      <c r="U20" s="695" t="s">
        <v>1010</v>
      </c>
      <c r="V20" s="694">
        <v>4.8209901953102738</v>
      </c>
      <c r="W20" s="694">
        <v>0.15653407353244608</v>
      </c>
    </row>
    <row r="21" spans="1:23" x14ac:dyDescent="0.25">
      <c r="A21" s="650">
        <v>44409</v>
      </c>
      <c r="B21" t="s">
        <v>1007</v>
      </c>
      <c r="C21" t="s">
        <v>1008</v>
      </c>
      <c r="D21" t="s">
        <v>1009</v>
      </c>
      <c r="E21" t="s">
        <v>1010</v>
      </c>
      <c r="F21">
        <v>5.6676303627073814</v>
      </c>
      <c r="G21">
        <v>0.12215164281898061</v>
      </c>
      <c r="I21" s="696">
        <v>44713</v>
      </c>
      <c r="J21" s="695" t="s">
        <v>1007</v>
      </c>
      <c r="K21" s="695" t="s">
        <v>1008</v>
      </c>
      <c r="L21" s="695" t="s">
        <v>1009</v>
      </c>
      <c r="M21" s="695" t="s">
        <v>1010</v>
      </c>
      <c r="N21" s="694">
        <v>6.6626049279750292</v>
      </c>
      <c r="O21" s="694">
        <v>0.15421302871542167</v>
      </c>
      <c r="Q21" s="696">
        <v>45078</v>
      </c>
      <c r="R21" s="695" t="s">
        <v>1007</v>
      </c>
      <c r="S21" s="695" t="s">
        <v>1008</v>
      </c>
      <c r="T21" s="695" t="s">
        <v>1009</v>
      </c>
      <c r="U21" s="695" t="s">
        <v>1010</v>
      </c>
      <c r="V21" s="694">
        <v>4.7935507775832935</v>
      </c>
      <c r="W21" s="694">
        <v>0.16723208196499681</v>
      </c>
    </row>
    <row r="22" spans="1:23" x14ac:dyDescent="0.25">
      <c r="A22" s="650">
        <v>44440</v>
      </c>
      <c r="B22" t="s">
        <v>1007</v>
      </c>
      <c r="C22" t="s">
        <v>1008</v>
      </c>
      <c r="D22" t="s">
        <v>1009</v>
      </c>
      <c r="E22" t="s">
        <v>1010</v>
      </c>
      <c r="F22">
        <v>5.845233426083837</v>
      </c>
      <c r="G22">
        <v>7.7231423163059837E-2</v>
      </c>
      <c r="I22" s="696">
        <v>44743</v>
      </c>
      <c r="J22" s="695" t="s">
        <v>1007</v>
      </c>
      <c r="K22" s="695" t="s">
        <v>1008</v>
      </c>
      <c r="L22" s="695" t="s">
        <v>1009</v>
      </c>
      <c r="M22" s="695" t="s">
        <v>1010</v>
      </c>
      <c r="N22" s="694">
        <v>5.2149411042187479</v>
      </c>
      <c r="O22" s="694">
        <v>0.19062161787763193</v>
      </c>
      <c r="Q22" s="696">
        <v>45108</v>
      </c>
      <c r="R22" s="695" t="s">
        <v>1007</v>
      </c>
      <c r="S22" s="695" t="s">
        <v>1008</v>
      </c>
      <c r="T22" s="695" t="s">
        <v>1009</v>
      </c>
      <c r="U22" s="695" t="s">
        <v>1010</v>
      </c>
      <c r="V22" s="694">
        <v>4.8910294132005303</v>
      </c>
      <c r="W22" s="694">
        <v>0.17307126807706671</v>
      </c>
    </row>
    <row r="23" spans="1:23" x14ac:dyDescent="0.25">
      <c r="A23" s="650">
        <v>44470</v>
      </c>
      <c r="B23" t="s">
        <v>1007</v>
      </c>
      <c r="C23" t="s">
        <v>1008</v>
      </c>
      <c r="D23" t="s">
        <v>1009</v>
      </c>
      <c r="E23" t="s">
        <v>1010</v>
      </c>
      <c r="F23">
        <v>6.0037077940811452</v>
      </c>
      <c r="G23">
        <v>0.12950152017412098</v>
      </c>
      <c r="I23" s="696">
        <v>44774</v>
      </c>
      <c r="J23" s="695" t="s">
        <v>1007</v>
      </c>
      <c r="K23" s="695" t="s">
        <v>1008</v>
      </c>
      <c r="L23" s="695" t="s">
        <v>1009</v>
      </c>
      <c r="M23" s="695" t="s">
        <v>1010</v>
      </c>
      <c r="N23" s="694">
        <v>4.8088160670696043</v>
      </c>
      <c r="O23" s="694">
        <v>0.12004837653782431</v>
      </c>
      <c r="Q23" s="696">
        <v>45139</v>
      </c>
      <c r="R23" s="695" t="s">
        <v>1007</v>
      </c>
      <c r="S23" s="695" t="s">
        <v>1008</v>
      </c>
      <c r="T23" s="695" t="s">
        <v>1009</v>
      </c>
      <c r="U23" s="695" t="s">
        <v>1010</v>
      </c>
      <c r="V23" s="694">
        <v>4.9400838685471671</v>
      </c>
      <c r="W23" s="694">
        <v>0.32392661157953057</v>
      </c>
    </row>
    <row r="24" spans="1:23" x14ac:dyDescent="0.25">
      <c r="A24" s="650">
        <v>44501</v>
      </c>
      <c r="B24" t="s">
        <v>1007</v>
      </c>
      <c r="C24" t="s">
        <v>1008</v>
      </c>
      <c r="D24" t="s">
        <v>1009</v>
      </c>
      <c r="E24" t="s">
        <v>1010</v>
      </c>
      <c r="F24">
        <v>6.4119662247401834</v>
      </c>
      <c r="G24">
        <v>6.681033354863225E-2</v>
      </c>
      <c r="I24" s="696">
        <v>44805</v>
      </c>
      <c r="J24" s="695" t="s">
        <v>1007</v>
      </c>
      <c r="K24" s="695" t="s">
        <v>1008</v>
      </c>
      <c r="L24" s="695" t="s">
        <v>1009</v>
      </c>
      <c r="M24" s="695" t="s">
        <v>1010</v>
      </c>
      <c r="N24" s="694">
        <v>4.4172454078834233</v>
      </c>
      <c r="O24" s="694">
        <v>5.3814765476323231E-2</v>
      </c>
      <c r="Q24" s="696">
        <v>45170</v>
      </c>
      <c r="R24" s="695" t="s">
        <v>1007</v>
      </c>
      <c r="S24" s="695" t="s">
        <v>1008</v>
      </c>
      <c r="T24" s="695" t="s">
        <v>1009</v>
      </c>
      <c r="U24" s="695" t="s">
        <v>1010</v>
      </c>
      <c r="V24" s="694">
        <v>5.0585552851771318</v>
      </c>
      <c r="W24" s="694">
        <v>0.40118318968658834</v>
      </c>
    </row>
    <row r="25" spans="1:23" x14ac:dyDescent="0.25">
      <c r="A25" s="650">
        <v>44531</v>
      </c>
      <c r="B25" t="s">
        <v>1007</v>
      </c>
      <c r="C25" t="s">
        <v>1008</v>
      </c>
      <c r="D25" t="s">
        <v>1009</v>
      </c>
      <c r="E25" t="s">
        <v>1010</v>
      </c>
      <c r="F25">
        <v>6.2560232964835727</v>
      </c>
      <c r="G25">
        <v>9.3005234376053139E-2</v>
      </c>
      <c r="I25" s="696">
        <v>44835</v>
      </c>
      <c r="J25" s="695" t="s">
        <v>1007</v>
      </c>
      <c r="K25" s="695" t="s">
        <v>1008</v>
      </c>
      <c r="L25" s="695" t="s">
        <v>1009</v>
      </c>
      <c r="M25" s="695" t="s">
        <v>1010</v>
      </c>
      <c r="N25" s="694">
        <v>4.4713199834528456</v>
      </c>
      <c r="O25" s="694">
        <v>5.5724409145045069E-2</v>
      </c>
      <c r="Q25" s="696">
        <v>45200</v>
      </c>
      <c r="R25" s="695" t="s">
        <v>1007</v>
      </c>
      <c r="S25" s="695" t="s">
        <v>1008</v>
      </c>
      <c r="T25" s="695" t="s">
        <v>1009</v>
      </c>
      <c r="U25" s="695" t="s">
        <v>1010</v>
      </c>
      <c r="V25" s="694">
        <v>4.9484391082741004</v>
      </c>
      <c r="W25" s="694">
        <v>0.40261109261668476</v>
      </c>
    </row>
    <row r="26" spans="1:23" x14ac:dyDescent="0.25">
      <c r="A26" s="650">
        <v>44562</v>
      </c>
      <c r="B26" t="s">
        <v>1007</v>
      </c>
      <c r="C26" t="s">
        <v>1008</v>
      </c>
      <c r="D26" t="s">
        <v>1009</v>
      </c>
      <c r="E26" t="s">
        <v>1010</v>
      </c>
      <c r="F26">
        <v>6.2051898945518413</v>
      </c>
      <c r="G26">
        <v>8.555115200069105E-2</v>
      </c>
      <c r="I26" s="696">
        <v>44866</v>
      </c>
      <c r="J26" s="695" t="s">
        <v>1007</v>
      </c>
      <c r="K26" s="695" t="s">
        <v>1008</v>
      </c>
      <c r="L26" s="695" t="s">
        <v>1009</v>
      </c>
      <c r="M26" s="695" t="s">
        <v>1010</v>
      </c>
      <c r="N26" s="694">
        <v>4.5471963972271556</v>
      </c>
      <c r="O26" s="694">
        <v>5.5189964736888246E-2</v>
      </c>
      <c r="Q26" s="696">
        <v>45231</v>
      </c>
      <c r="R26" s="695" t="s">
        <v>1007</v>
      </c>
      <c r="S26" s="695" t="s">
        <v>1008</v>
      </c>
      <c r="T26" s="695" t="s">
        <v>1009</v>
      </c>
      <c r="U26" s="695" t="s">
        <v>1010</v>
      </c>
      <c r="V26" s="694">
        <v>4.8155032129551785</v>
      </c>
      <c r="W26" s="749">
        <v>0.47100896880252707</v>
      </c>
    </row>
    <row r="27" spans="1:23" x14ac:dyDescent="0.25">
      <c r="A27" s="650">
        <v>44593</v>
      </c>
      <c r="B27" t="s">
        <v>1007</v>
      </c>
      <c r="C27" t="s">
        <v>1008</v>
      </c>
      <c r="D27" t="s">
        <v>1009</v>
      </c>
      <c r="E27" t="s">
        <v>1010</v>
      </c>
      <c r="F27">
        <v>6.1421856345042176</v>
      </c>
      <c r="G27">
        <v>7.6762128321556808E-2</v>
      </c>
      <c r="I27" s="696">
        <v>44896</v>
      </c>
      <c r="J27" s="695" t="s">
        <v>1007</v>
      </c>
      <c r="K27" s="695" t="s">
        <v>1008</v>
      </c>
      <c r="L27" s="695" t="s">
        <v>1009</v>
      </c>
      <c r="M27" s="695" t="s">
        <v>1010</v>
      </c>
      <c r="N27" s="694">
        <v>4.4322053651062117</v>
      </c>
      <c r="O27" s="694">
        <v>8.13699890645119E-2</v>
      </c>
      <c r="Q27" s="696">
        <v>45261</v>
      </c>
      <c r="R27" s="695" t="s">
        <v>1007</v>
      </c>
      <c r="S27" s="695" t="s">
        <v>1008</v>
      </c>
      <c r="T27" s="695" t="s">
        <v>1009</v>
      </c>
      <c r="U27" s="695" t="s">
        <v>1010</v>
      </c>
      <c r="V27" s="694">
        <v>4.787443295754251</v>
      </c>
      <c r="W27" s="749">
        <v>0.46634592083777848</v>
      </c>
    </row>
    <row r="28" spans="1:23" x14ac:dyDescent="0.25">
      <c r="A28" s="650">
        <v>44621</v>
      </c>
      <c r="B28" t="s">
        <v>1007</v>
      </c>
      <c r="C28" t="s">
        <v>1008</v>
      </c>
      <c r="D28" t="s">
        <v>1009</v>
      </c>
      <c r="E28" t="s">
        <v>1010</v>
      </c>
      <c r="F28">
        <v>6.5150536418764737</v>
      </c>
      <c r="G28">
        <v>0.276532749680028</v>
      </c>
      <c r="I28" s="696">
        <v>44927</v>
      </c>
      <c r="J28" s="695" t="s">
        <v>1007</v>
      </c>
      <c r="K28" s="695" t="s">
        <v>1008</v>
      </c>
      <c r="L28" s="695" t="s">
        <v>1009</v>
      </c>
      <c r="M28" s="695" t="s">
        <v>1010</v>
      </c>
      <c r="N28" s="694">
        <v>4.4736289787405683</v>
      </c>
      <c r="O28" s="694">
        <v>9.229513280478055E-2</v>
      </c>
      <c r="Q28" s="696">
        <v>45292</v>
      </c>
      <c r="R28" s="695" t="s">
        <v>1007</v>
      </c>
      <c r="S28" s="695" t="s">
        <v>1008</v>
      </c>
      <c r="T28" s="695" t="s">
        <v>1009</v>
      </c>
      <c r="U28" s="695" t="s">
        <v>1010</v>
      </c>
      <c r="V28" s="694">
        <v>4.7167619035720278</v>
      </c>
      <c r="W28" s="749">
        <v>0.56630408359012385</v>
      </c>
    </row>
    <row r="29" spans="1:23" x14ac:dyDescent="0.25">
      <c r="A29" s="657">
        <v>44652</v>
      </c>
      <c r="B29" s="658" t="s">
        <v>1007</v>
      </c>
      <c r="C29" s="658" t="s">
        <v>1008</v>
      </c>
      <c r="D29" s="658" t="s">
        <v>1009</v>
      </c>
      <c r="E29" s="658" t="s">
        <v>1010</v>
      </c>
      <c r="F29" s="658">
        <v>6.7745169447977158</v>
      </c>
      <c r="G29" s="658">
        <v>8.1063477147001697E-2</v>
      </c>
      <c r="I29" s="696">
        <v>44958</v>
      </c>
      <c r="J29" s="695" t="s">
        <v>1007</v>
      </c>
      <c r="K29" s="695" t="s">
        <v>1008</v>
      </c>
      <c r="L29" s="695" t="s">
        <v>1009</v>
      </c>
      <c r="M29" s="695" t="s">
        <v>1010</v>
      </c>
      <c r="N29" s="694">
        <v>4.4877883370077711</v>
      </c>
      <c r="O29" s="694">
        <v>5.6291846517895767E-2</v>
      </c>
      <c r="Q29" s="696">
        <v>45323</v>
      </c>
      <c r="R29" s="695" t="s">
        <v>1007</v>
      </c>
      <c r="S29" s="695" t="s">
        <v>1008</v>
      </c>
      <c r="T29" s="695" t="s">
        <v>1009</v>
      </c>
      <c r="U29" s="695" t="s">
        <v>1010</v>
      </c>
      <c r="V29" s="694">
        <v>5.0923545497997127</v>
      </c>
      <c r="W29" s="749">
        <v>0.10160463096436761</v>
      </c>
    </row>
    <row r="30" spans="1:23" x14ac:dyDescent="0.25">
      <c r="A30" s="650">
        <v>44682</v>
      </c>
      <c r="B30" t="s">
        <v>1007</v>
      </c>
      <c r="C30" t="s">
        <v>1008</v>
      </c>
      <c r="D30" t="s">
        <v>1009</v>
      </c>
      <c r="E30" t="s">
        <v>1010</v>
      </c>
      <c r="F30">
        <v>6.7507666101486636</v>
      </c>
      <c r="G30">
        <v>5.4113988689405208E-2</v>
      </c>
      <c r="I30" s="696">
        <v>44986</v>
      </c>
      <c r="J30" s="695" t="s">
        <v>1007</v>
      </c>
      <c r="K30" s="695" t="s">
        <v>1008</v>
      </c>
      <c r="L30" s="695" t="s">
        <v>1009</v>
      </c>
      <c r="M30" s="695" t="s">
        <v>1010</v>
      </c>
      <c r="N30" s="694">
        <v>4.8832784031521115</v>
      </c>
      <c r="O30" s="694">
        <v>0.1168403720171463</v>
      </c>
      <c r="Q30" s="696">
        <v>45352</v>
      </c>
      <c r="R30" s="695" t="s">
        <v>1007</v>
      </c>
      <c r="S30" s="695" t="s">
        <v>1008</v>
      </c>
      <c r="T30" s="695" t="s">
        <v>1009</v>
      </c>
      <c r="U30" s="695" t="s">
        <v>1010</v>
      </c>
      <c r="V30" s="694">
        <v>5.1157924774179406</v>
      </c>
      <c r="W30" s="749">
        <v>6.7950299883079879E-2</v>
      </c>
    </row>
    <row r="31" spans="1:23" x14ac:dyDescent="0.25">
      <c r="A31" s="650">
        <v>44713</v>
      </c>
      <c r="B31" t="s">
        <v>1007</v>
      </c>
      <c r="C31" t="s">
        <v>1008</v>
      </c>
      <c r="D31" t="s">
        <v>1009</v>
      </c>
      <c r="E31" t="s">
        <v>1010</v>
      </c>
      <c r="F31">
        <v>6.6626049279750292</v>
      </c>
      <c r="G31">
        <v>0.15421302871542167</v>
      </c>
      <c r="I31" s="693">
        <v>45017</v>
      </c>
      <c r="J31" s="692" t="s">
        <v>1007</v>
      </c>
      <c r="K31" s="692" t="s">
        <v>1008</v>
      </c>
      <c r="L31" s="692" t="s">
        <v>1009</v>
      </c>
      <c r="M31" s="692" t="s">
        <v>1010</v>
      </c>
      <c r="N31" s="691">
        <v>4.9792201934771025</v>
      </c>
      <c r="O31" s="691">
        <v>6.2096032411468695E-2</v>
      </c>
      <c r="Q31" s="750">
        <v>45383</v>
      </c>
      <c r="R31" s="751" t="s">
        <v>1007</v>
      </c>
      <c r="S31" s="751" t="s">
        <v>1008</v>
      </c>
      <c r="T31" s="751" t="s">
        <v>1009</v>
      </c>
      <c r="U31" s="751" t="s">
        <v>1010</v>
      </c>
      <c r="V31" s="752">
        <v>5.1739067866257527</v>
      </c>
      <c r="W31" s="753">
        <v>8.0309294531132225E-2</v>
      </c>
    </row>
    <row r="32" spans="1:23" x14ac:dyDescent="0.25">
      <c r="A32" s="650"/>
    </row>
    <row r="33" spans="1:23" hidden="1" x14ac:dyDescent="0.25">
      <c r="A33" s="650">
        <v>44075</v>
      </c>
      <c r="B33" t="s">
        <v>1011</v>
      </c>
      <c r="C33" t="s">
        <v>1008</v>
      </c>
      <c r="D33" t="s">
        <v>1009</v>
      </c>
      <c r="E33" t="s">
        <v>1010</v>
      </c>
      <c r="F33">
        <v>3.2199185040650398</v>
      </c>
      <c r="G33">
        <v>0.17879890323331674</v>
      </c>
      <c r="I33" s="696">
        <v>44378</v>
      </c>
      <c r="J33" s="695" t="s">
        <v>1011</v>
      </c>
      <c r="K33" s="695" t="s">
        <v>1008</v>
      </c>
      <c r="L33" s="695" t="s">
        <v>1009</v>
      </c>
      <c r="M33" s="695" t="s">
        <v>1010</v>
      </c>
      <c r="N33" s="694">
        <v>4.4852342717920939</v>
      </c>
      <c r="O33" s="694">
        <v>0.3710911427561292</v>
      </c>
    </row>
    <row r="34" spans="1:23" hidden="1" x14ac:dyDescent="0.25">
      <c r="A34" s="650">
        <v>44105</v>
      </c>
      <c r="B34" t="s">
        <v>1011</v>
      </c>
      <c r="C34" t="s">
        <v>1008</v>
      </c>
      <c r="D34" t="s">
        <v>1009</v>
      </c>
      <c r="E34" t="s">
        <v>1010</v>
      </c>
      <c r="F34">
        <v>3.2574270777479897</v>
      </c>
      <c r="G34">
        <v>0.21740001630745712</v>
      </c>
      <c r="I34" s="696">
        <v>44409</v>
      </c>
      <c r="J34" s="695" t="s">
        <v>1011</v>
      </c>
      <c r="K34" s="695" t="s">
        <v>1008</v>
      </c>
      <c r="L34" s="695" t="s">
        <v>1009</v>
      </c>
      <c r="M34" s="695" t="s">
        <v>1010</v>
      </c>
      <c r="N34" s="694">
        <v>4.5335577409931842</v>
      </c>
      <c r="O34" s="694">
        <v>0.45743404410683819</v>
      </c>
    </row>
    <row r="35" spans="1:23" hidden="1" x14ac:dyDescent="0.25">
      <c r="A35" s="650">
        <v>44136</v>
      </c>
      <c r="B35" t="s">
        <v>1011</v>
      </c>
      <c r="C35" t="s">
        <v>1008</v>
      </c>
      <c r="D35" t="s">
        <v>1009</v>
      </c>
      <c r="E35" t="s">
        <v>1010</v>
      </c>
      <c r="F35">
        <v>3.3707078542658366</v>
      </c>
      <c r="G35">
        <v>0.23386606843769642</v>
      </c>
      <c r="I35" s="696">
        <v>44440</v>
      </c>
      <c r="J35" s="695" t="s">
        <v>1011</v>
      </c>
      <c r="K35" s="695" t="s">
        <v>1008</v>
      </c>
      <c r="L35" s="695" t="s">
        <v>1009</v>
      </c>
      <c r="M35" s="695" t="s">
        <v>1010</v>
      </c>
      <c r="N35" s="694">
        <v>4.7086382747068685</v>
      </c>
      <c r="O35" s="694">
        <v>0.52047621732398996</v>
      </c>
    </row>
    <row r="36" spans="1:23" hidden="1" x14ac:dyDescent="0.25">
      <c r="A36" s="650">
        <v>44166</v>
      </c>
      <c r="B36" t="s">
        <v>1011</v>
      </c>
      <c r="C36" t="s">
        <v>1008</v>
      </c>
      <c r="D36" t="s">
        <v>1009</v>
      </c>
      <c r="E36" t="s">
        <v>1010</v>
      </c>
      <c r="F36">
        <v>3.4336475640381718</v>
      </c>
      <c r="G36">
        <v>9.019163607743938E-2</v>
      </c>
      <c r="I36" s="696">
        <v>44470</v>
      </c>
      <c r="J36" s="695" t="s">
        <v>1011</v>
      </c>
      <c r="K36" s="695" t="s">
        <v>1008</v>
      </c>
      <c r="L36" s="695" t="s">
        <v>1009</v>
      </c>
      <c r="M36" s="695" t="s">
        <v>1010</v>
      </c>
      <c r="N36" s="694">
        <v>4.9517529555094297</v>
      </c>
      <c r="O36" s="694">
        <v>0.4449563518011464</v>
      </c>
    </row>
    <row r="37" spans="1:23" hidden="1" x14ac:dyDescent="0.25">
      <c r="A37" s="650">
        <v>44197</v>
      </c>
      <c r="B37" t="s">
        <v>1011</v>
      </c>
      <c r="C37" t="s">
        <v>1008</v>
      </c>
      <c r="D37" t="s">
        <v>1009</v>
      </c>
      <c r="E37" t="s">
        <v>1010</v>
      </c>
      <c r="F37">
        <v>3.5510463807490775</v>
      </c>
      <c r="G37">
        <v>0.25255502362894633</v>
      </c>
      <c r="I37" s="696">
        <v>44501</v>
      </c>
      <c r="J37" s="695" t="s">
        <v>1011</v>
      </c>
      <c r="K37" s="695" t="s">
        <v>1008</v>
      </c>
      <c r="L37" s="695" t="s">
        <v>1009</v>
      </c>
      <c r="M37" s="695" t="s">
        <v>1010</v>
      </c>
      <c r="N37" s="694">
        <v>5.2517533966841903</v>
      </c>
      <c r="O37" s="694">
        <v>0.4976639843466647</v>
      </c>
    </row>
    <row r="38" spans="1:23" hidden="1" x14ac:dyDescent="0.25">
      <c r="A38" s="650">
        <v>44228</v>
      </c>
      <c r="B38" t="s">
        <v>1011</v>
      </c>
      <c r="C38" t="s">
        <v>1008</v>
      </c>
      <c r="D38" t="s">
        <v>1009</v>
      </c>
      <c r="E38" t="s">
        <v>1010</v>
      </c>
      <c r="F38">
        <v>3.7856883748238612</v>
      </c>
      <c r="G38">
        <v>0.30676348437949824</v>
      </c>
      <c r="I38" s="696">
        <v>44531</v>
      </c>
      <c r="J38" s="695" t="s">
        <v>1011</v>
      </c>
      <c r="K38" s="695" t="s">
        <v>1008</v>
      </c>
      <c r="L38" s="695" t="s">
        <v>1009</v>
      </c>
      <c r="M38" s="695" t="s">
        <v>1010</v>
      </c>
      <c r="N38" s="694">
        <v>5.1746339723539494</v>
      </c>
      <c r="O38" s="694">
        <v>0.45614395970099131</v>
      </c>
    </row>
    <row r="39" spans="1:23" hidden="1" x14ac:dyDescent="0.25">
      <c r="A39" s="650">
        <v>44256</v>
      </c>
      <c r="B39" t="s">
        <v>1011</v>
      </c>
      <c r="C39" t="s">
        <v>1008</v>
      </c>
      <c r="D39" t="s">
        <v>1009</v>
      </c>
      <c r="E39" t="s">
        <v>1010</v>
      </c>
      <c r="F39">
        <v>4.0412962319370758</v>
      </c>
      <c r="G39">
        <v>0.29790451922088973</v>
      </c>
      <c r="I39" s="696">
        <v>44562</v>
      </c>
      <c r="J39" s="695" t="s">
        <v>1011</v>
      </c>
      <c r="K39" s="695" t="s">
        <v>1008</v>
      </c>
      <c r="L39" s="695" t="s">
        <v>1009</v>
      </c>
      <c r="M39" s="695" t="s">
        <v>1010</v>
      </c>
      <c r="N39" s="694">
        <v>5.2756328403001076</v>
      </c>
      <c r="O39" s="694">
        <v>0.36325145321879404</v>
      </c>
      <c r="Q39" s="754"/>
      <c r="R39" s="723"/>
      <c r="S39" s="723"/>
      <c r="T39" s="723"/>
      <c r="U39" s="723"/>
      <c r="V39" s="755"/>
      <c r="W39" s="755"/>
    </row>
    <row r="40" spans="1:23" hidden="1" x14ac:dyDescent="0.25">
      <c r="A40" s="655">
        <v>44287</v>
      </c>
      <c r="B40" s="656" t="s">
        <v>1011</v>
      </c>
      <c r="C40" s="656" t="s">
        <v>1008</v>
      </c>
      <c r="D40" s="656" t="s">
        <v>1009</v>
      </c>
      <c r="E40" s="656" t="s">
        <v>1010</v>
      </c>
      <c r="F40" s="656">
        <v>4.0260238794284593</v>
      </c>
      <c r="G40" s="656">
        <v>0.34354776962602224</v>
      </c>
      <c r="I40" s="696">
        <v>44593</v>
      </c>
      <c r="J40" s="695" t="s">
        <v>1011</v>
      </c>
      <c r="K40" s="695" t="s">
        <v>1008</v>
      </c>
      <c r="L40" s="695" t="s">
        <v>1009</v>
      </c>
      <c r="M40" s="695" t="s">
        <v>1010</v>
      </c>
      <c r="N40" s="694">
        <v>5.3309113391789547</v>
      </c>
      <c r="O40" s="694">
        <v>0.31496056351440377</v>
      </c>
      <c r="Q40" s="754"/>
      <c r="R40" s="723"/>
      <c r="S40" s="723"/>
      <c r="T40" s="723"/>
      <c r="U40" s="723"/>
      <c r="V40" s="755"/>
      <c r="W40" s="755"/>
    </row>
    <row r="41" spans="1:23" hidden="1" x14ac:dyDescent="0.25">
      <c r="A41" s="650">
        <v>44317</v>
      </c>
      <c r="B41" t="s">
        <v>1011</v>
      </c>
      <c r="C41" t="s">
        <v>1008</v>
      </c>
      <c r="D41" t="s">
        <v>1009</v>
      </c>
      <c r="E41" t="s">
        <v>1010</v>
      </c>
      <c r="F41">
        <v>4.3477120520258268</v>
      </c>
      <c r="G41">
        <v>0.32863969906282264</v>
      </c>
      <c r="I41" s="696">
        <v>44621</v>
      </c>
      <c r="J41" s="695" t="s">
        <v>1011</v>
      </c>
      <c r="K41" s="695" t="s">
        <v>1008</v>
      </c>
      <c r="L41" s="695" t="s">
        <v>1009</v>
      </c>
      <c r="M41" s="695" t="s">
        <v>1010</v>
      </c>
      <c r="N41" s="694">
        <v>5.8905938322997198</v>
      </c>
      <c r="O41" s="694">
        <v>0.39040989998805647</v>
      </c>
      <c r="Q41" s="754"/>
      <c r="R41" s="723"/>
      <c r="S41" s="723"/>
      <c r="T41" s="723"/>
      <c r="U41" s="723"/>
      <c r="V41" s="755"/>
      <c r="W41" s="755"/>
    </row>
    <row r="42" spans="1:23" x14ac:dyDescent="0.25">
      <c r="A42" s="650">
        <v>44348</v>
      </c>
      <c r="B42" t="s">
        <v>1011</v>
      </c>
      <c r="C42" t="s">
        <v>1008</v>
      </c>
      <c r="D42" t="s">
        <v>1009</v>
      </c>
      <c r="E42" t="s">
        <v>1010</v>
      </c>
      <c r="F42">
        <v>4.3738609296965034</v>
      </c>
      <c r="G42">
        <v>0.33066001700910697</v>
      </c>
      <c r="I42" s="746">
        <v>44652</v>
      </c>
      <c r="J42" s="747" t="s">
        <v>1011</v>
      </c>
      <c r="K42" s="747" t="s">
        <v>1008</v>
      </c>
      <c r="L42" s="747" t="s">
        <v>1009</v>
      </c>
      <c r="M42" s="747" t="s">
        <v>1010</v>
      </c>
      <c r="N42" s="748">
        <v>6.0582635565631557</v>
      </c>
      <c r="O42" s="748">
        <v>0.2524477347696219</v>
      </c>
      <c r="Q42" s="746">
        <v>45017</v>
      </c>
      <c r="R42" s="747" t="s">
        <v>1011</v>
      </c>
      <c r="S42" s="747" t="s">
        <v>1008</v>
      </c>
      <c r="T42" s="747" t="s">
        <v>1009</v>
      </c>
      <c r="U42" s="747" t="s">
        <v>1010</v>
      </c>
      <c r="V42" s="691">
        <v>5.1438610739856783</v>
      </c>
      <c r="W42" s="748">
        <v>0.13604890135076836</v>
      </c>
    </row>
    <row r="43" spans="1:23" x14ac:dyDescent="0.25">
      <c r="A43" s="650">
        <v>44378</v>
      </c>
      <c r="B43" t="s">
        <v>1011</v>
      </c>
      <c r="C43" t="s">
        <v>1008</v>
      </c>
      <c r="D43" t="s">
        <v>1009</v>
      </c>
      <c r="E43" t="s">
        <v>1010</v>
      </c>
      <c r="F43">
        <v>4.4852342717920939</v>
      </c>
      <c r="G43">
        <v>0.3710911427561292</v>
      </c>
      <c r="I43" s="696">
        <v>44682</v>
      </c>
      <c r="J43" s="695" t="s">
        <v>1011</v>
      </c>
      <c r="K43" s="695" t="s">
        <v>1008</v>
      </c>
      <c r="L43" s="695" t="s">
        <v>1009</v>
      </c>
      <c r="M43" s="695" t="s">
        <v>1010</v>
      </c>
      <c r="N43" s="694">
        <v>6.3301693095694196</v>
      </c>
      <c r="O43" s="694">
        <v>0.23722965850353686</v>
      </c>
      <c r="Q43" s="696">
        <v>45047</v>
      </c>
      <c r="R43" s="695" t="s">
        <v>1011</v>
      </c>
      <c r="S43" s="695" t="s">
        <v>1008</v>
      </c>
      <c r="T43" s="695" t="s">
        <v>1009</v>
      </c>
      <c r="U43" s="695" t="s">
        <v>1010</v>
      </c>
      <c r="V43" s="694">
        <v>4.6325004892055723</v>
      </c>
      <c r="W43" s="694">
        <v>0.21697211653380427</v>
      </c>
    </row>
    <row r="44" spans="1:23" x14ac:dyDescent="0.25">
      <c r="A44" s="650">
        <v>44409</v>
      </c>
      <c r="B44" t="s">
        <v>1011</v>
      </c>
      <c r="C44" t="s">
        <v>1008</v>
      </c>
      <c r="D44" t="s">
        <v>1009</v>
      </c>
      <c r="E44" t="s">
        <v>1010</v>
      </c>
      <c r="F44">
        <v>4.5335577409931842</v>
      </c>
      <c r="G44">
        <v>0.45743404410683819</v>
      </c>
      <c r="I44" s="696">
        <v>44713</v>
      </c>
      <c r="J44" s="695" t="s">
        <v>1011</v>
      </c>
      <c r="K44" s="695" t="s">
        <v>1008</v>
      </c>
      <c r="L44" s="695" t="s">
        <v>1009</v>
      </c>
      <c r="M44" s="695" t="s">
        <v>1010</v>
      </c>
      <c r="N44" s="694">
        <v>6.5926643325415668</v>
      </c>
      <c r="O44" s="694">
        <v>0.30650094372538972</v>
      </c>
      <c r="Q44" s="696">
        <v>45078</v>
      </c>
      <c r="R44" s="695" t="s">
        <v>1011</v>
      </c>
      <c r="S44" s="695" t="s">
        <v>1008</v>
      </c>
      <c r="T44" s="695" t="s">
        <v>1009</v>
      </c>
      <c r="U44" s="695" t="s">
        <v>1010</v>
      </c>
      <c r="V44" s="694">
        <v>4.3991108522043536</v>
      </c>
      <c r="W44" s="694">
        <v>0.23910414480870912</v>
      </c>
    </row>
    <row r="45" spans="1:23" x14ac:dyDescent="0.25">
      <c r="A45" s="650">
        <v>44440</v>
      </c>
      <c r="B45" t="s">
        <v>1011</v>
      </c>
      <c r="C45" t="s">
        <v>1008</v>
      </c>
      <c r="D45" t="s">
        <v>1009</v>
      </c>
      <c r="E45" t="s">
        <v>1010</v>
      </c>
      <c r="F45">
        <v>4.7086382747068685</v>
      </c>
      <c r="G45">
        <v>0.52047621732398996</v>
      </c>
      <c r="I45" s="696">
        <v>44743</v>
      </c>
      <c r="J45" s="695" t="s">
        <v>1011</v>
      </c>
      <c r="K45" s="695" t="s">
        <v>1008</v>
      </c>
      <c r="L45" s="695" t="s">
        <v>1009</v>
      </c>
      <c r="M45" s="695" t="s">
        <v>1010</v>
      </c>
      <c r="N45" s="694">
        <v>6.6859417822534661</v>
      </c>
      <c r="O45" s="694">
        <v>0.45632547025740278</v>
      </c>
      <c r="Q45" s="696">
        <v>45108</v>
      </c>
      <c r="R45" s="695" t="s">
        <v>1011</v>
      </c>
      <c r="S45" s="695" t="s">
        <v>1008</v>
      </c>
      <c r="T45" s="695" t="s">
        <v>1009</v>
      </c>
      <c r="U45" s="695" t="s">
        <v>1010</v>
      </c>
      <c r="V45" s="694">
        <v>4.3848846869048943</v>
      </c>
      <c r="W45" s="694">
        <v>0.27709768471273793</v>
      </c>
    </row>
    <row r="46" spans="1:23" x14ac:dyDescent="0.25">
      <c r="A46" s="650">
        <v>44470</v>
      </c>
      <c r="B46" t="s">
        <v>1011</v>
      </c>
      <c r="C46" t="s">
        <v>1008</v>
      </c>
      <c r="D46" t="s">
        <v>1009</v>
      </c>
      <c r="E46" t="s">
        <v>1010</v>
      </c>
      <c r="F46">
        <v>4.9517529555094297</v>
      </c>
      <c r="G46">
        <v>0.4449563518011464</v>
      </c>
      <c r="I46" s="696">
        <v>44774</v>
      </c>
      <c r="J46" s="695" t="s">
        <v>1011</v>
      </c>
      <c r="K46" s="695" t="s">
        <v>1008</v>
      </c>
      <c r="L46" s="695" t="s">
        <v>1009</v>
      </c>
      <c r="M46" s="695" t="s">
        <v>1010</v>
      </c>
      <c r="N46" s="694">
        <v>6.2089941685649173</v>
      </c>
      <c r="O46" s="694">
        <v>0.56851882527831432</v>
      </c>
      <c r="Q46" s="696">
        <v>45139</v>
      </c>
      <c r="R46" s="695" t="s">
        <v>1011</v>
      </c>
      <c r="S46" s="695" t="s">
        <v>1008</v>
      </c>
      <c r="T46" s="695" t="s">
        <v>1009</v>
      </c>
      <c r="U46" s="695" t="s">
        <v>1010</v>
      </c>
      <c r="V46" s="694">
        <v>4.8622178478217224</v>
      </c>
      <c r="W46" s="694">
        <v>0.56285416006419653</v>
      </c>
    </row>
    <row r="47" spans="1:23" x14ac:dyDescent="0.25">
      <c r="A47" s="650">
        <v>44501</v>
      </c>
      <c r="B47" t="s">
        <v>1011</v>
      </c>
      <c r="C47" t="s">
        <v>1008</v>
      </c>
      <c r="D47" t="s">
        <v>1009</v>
      </c>
      <c r="E47" t="s">
        <v>1010</v>
      </c>
      <c r="F47">
        <v>5.2517533966841903</v>
      </c>
      <c r="G47">
        <v>0.4976639843466647</v>
      </c>
      <c r="I47" s="696">
        <v>44805</v>
      </c>
      <c r="J47" s="695" t="s">
        <v>1011</v>
      </c>
      <c r="K47" s="695" t="s">
        <v>1008</v>
      </c>
      <c r="L47" s="695" t="s">
        <v>1009</v>
      </c>
      <c r="M47" s="695" t="s">
        <v>1010</v>
      </c>
      <c r="N47" s="694">
        <v>5.953514931660739</v>
      </c>
      <c r="O47" s="694">
        <v>0.60347527048311267</v>
      </c>
      <c r="Q47" s="696">
        <v>45170</v>
      </c>
      <c r="R47" s="695" t="s">
        <v>1011</v>
      </c>
      <c r="S47" s="695" t="s">
        <v>1008</v>
      </c>
      <c r="T47" s="695" t="s">
        <v>1009</v>
      </c>
      <c r="U47" s="695" t="s">
        <v>1010</v>
      </c>
      <c r="V47" s="694">
        <v>5.27104302184466</v>
      </c>
      <c r="W47" s="694">
        <v>0.60396746063602669</v>
      </c>
    </row>
    <row r="48" spans="1:23" x14ac:dyDescent="0.25">
      <c r="A48" s="650">
        <v>44531</v>
      </c>
      <c r="B48" t="s">
        <v>1011</v>
      </c>
      <c r="C48" t="s">
        <v>1008</v>
      </c>
      <c r="D48" t="s">
        <v>1009</v>
      </c>
      <c r="E48" t="s">
        <v>1010</v>
      </c>
      <c r="F48">
        <v>5.1746339723539494</v>
      </c>
      <c r="G48">
        <v>0.45614395970099131</v>
      </c>
      <c r="I48" s="696">
        <v>44835</v>
      </c>
      <c r="J48" s="695" t="s">
        <v>1011</v>
      </c>
      <c r="K48" s="695" t="s">
        <v>1008</v>
      </c>
      <c r="L48" s="695" t="s">
        <v>1009</v>
      </c>
      <c r="M48" s="695" t="s">
        <v>1010</v>
      </c>
      <c r="N48" s="694">
        <v>5.8763251858124006</v>
      </c>
      <c r="O48" s="694">
        <v>0.44354274703720931</v>
      </c>
      <c r="Q48" s="696">
        <v>45200</v>
      </c>
      <c r="R48" s="695" t="s">
        <v>1011</v>
      </c>
      <c r="S48" s="695" t="s">
        <v>1008</v>
      </c>
      <c r="T48" s="695" t="s">
        <v>1009</v>
      </c>
      <c r="U48" s="695" t="s">
        <v>1010</v>
      </c>
      <c r="V48" s="694">
        <v>5.2225418376722823</v>
      </c>
      <c r="W48" s="694">
        <v>0.62506373396610093</v>
      </c>
    </row>
    <row r="49" spans="1:23" x14ac:dyDescent="0.25">
      <c r="A49" s="650">
        <v>44562</v>
      </c>
      <c r="B49" t="s">
        <v>1011</v>
      </c>
      <c r="C49" t="s">
        <v>1008</v>
      </c>
      <c r="D49" t="s">
        <v>1009</v>
      </c>
      <c r="E49" t="s">
        <v>1010</v>
      </c>
      <c r="F49">
        <v>5.2756328403001076</v>
      </c>
      <c r="G49">
        <v>0.36325145321879404</v>
      </c>
      <c r="I49" s="696">
        <v>44866</v>
      </c>
      <c r="J49" s="695" t="s">
        <v>1011</v>
      </c>
      <c r="K49" s="695" t="s">
        <v>1008</v>
      </c>
      <c r="L49" s="695" t="s">
        <v>1009</v>
      </c>
      <c r="M49" s="695" t="s">
        <v>1010</v>
      </c>
      <c r="N49" s="694">
        <v>5.8903035072042886</v>
      </c>
      <c r="O49" s="694">
        <v>0.50375190599930308</v>
      </c>
      <c r="Q49" s="696">
        <v>45231</v>
      </c>
      <c r="R49" s="695" t="s">
        <v>1011</v>
      </c>
      <c r="S49" s="695" t="s">
        <v>1008</v>
      </c>
      <c r="T49" s="695" t="s">
        <v>1009</v>
      </c>
      <c r="U49" s="695" t="s">
        <v>1010</v>
      </c>
      <c r="V49" s="694">
        <v>5.2154509731659564</v>
      </c>
      <c r="W49" s="749">
        <v>0.68313546410700632</v>
      </c>
    </row>
    <row r="50" spans="1:23" x14ac:dyDescent="0.25">
      <c r="A50" s="650">
        <v>44593</v>
      </c>
      <c r="B50" t="s">
        <v>1011</v>
      </c>
      <c r="C50" t="s">
        <v>1008</v>
      </c>
      <c r="D50" t="s">
        <v>1009</v>
      </c>
      <c r="E50" t="s">
        <v>1010</v>
      </c>
      <c r="F50">
        <v>5.3309113391789547</v>
      </c>
      <c r="G50">
        <v>0.31496056351440377</v>
      </c>
      <c r="I50" s="696">
        <v>44896</v>
      </c>
      <c r="J50" s="695" t="s">
        <v>1011</v>
      </c>
      <c r="K50" s="695" t="s">
        <v>1008</v>
      </c>
      <c r="L50" s="695" t="s">
        <v>1009</v>
      </c>
      <c r="M50" s="695" t="s">
        <v>1010</v>
      </c>
      <c r="N50" s="694">
        <v>5.5521919653240301</v>
      </c>
      <c r="O50" s="694">
        <v>0.45420699590077901</v>
      </c>
      <c r="Q50" s="696">
        <v>45261</v>
      </c>
      <c r="R50" s="695" t="s">
        <v>1011</v>
      </c>
      <c r="S50" s="695" t="s">
        <v>1008</v>
      </c>
      <c r="T50" s="695" t="s">
        <v>1009</v>
      </c>
      <c r="U50" s="695" t="s">
        <v>1010</v>
      </c>
      <c r="V50" s="694">
        <v>5.0179036493454987</v>
      </c>
      <c r="W50" s="749">
        <v>0.64894854002453217</v>
      </c>
    </row>
    <row r="51" spans="1:23" x14ac:dyDescent="0.25">
      <c r="A51" s="650">
        <v>44621</v>
      </c>
      <c r="B51" t="s">
        <v>1011</v>
      </c>
      <c r="C51" t="s">
        <v>1008</v>
      </c>
      <c r="D51" t="s">
        <v>1009</v>
      </c>
      <c r="E51" t="s">
        <v>1010</v>
      </c>
      <c r="F51">
        <v>5.8905938322997198</v>
      </c>
      <c r="G51">
        <v>0.39040989998805647</v>
      </c>
      <c r="I51" s="696">
        <v>44927</v>
      </c>
      <c r="J51" s="695" t="s">
        <v>1011</v>
      </c>
      <c r="K51" s="695" t="s">
        <v>1008</v>
      </c>
      <c r="L51" s="695" t="s">
        <v>1009</v>
      </c>
      <c r="M51" s="695" t="s">
        <v>1010</v>
      </c>
      <c r="N51" s="694">
        <v>5.5869465784933885</v>
      </c>
      <c r="O51" s="694">
        <v>0.45006304774748279</v>
      </c>
      <c r="Q51" s="696">
        <v>45292</v>
      </c>
      <c r="R51" s="695" t="s">
        <v>1011</v>
      </c>
      <c r="S51" s="695" t="s">
        <v>1008</v>
      </c>
      <c r="T51" s="695" t="s">
        <v>1009</v>
      </c>
      <c r="U51" s="695" t="s">
        <v>1010</v>
      </c>
      <c r="V51" s="694">
        <v>4.9275786019780803</v>
      </c>
      <c r="W51" s="749">
        <v>0.66685958599668693</v>
      </c>
    </row>
    <row r="52" spans="1:23" x14ac:dyDescent="0.25">
      <c r="A52" s="657">
        <v>44652</v>
      </c>
      <c r="B52" s="658" t="s">
        <v>1011</v>
      </c>
      <c r="C52" s="658" t="s">
        <v>1008</v>
      </c>
      <c r="D52" s="658" t="s">
        <v>1009</v>
      </c>
      <c r="E52" s="658" t="s">
        <v>1010</v>
      </c>
      <c r="F52" s="658">
        <v>6.0582635565631557</v>
      </c>
      <c r="G52" s="658">
        <v>0.2524477347696219</v>
      </c>
      <c r="I52" s="696">
        <v>44958</v>
      </c>
      <c r="J52" s="695" t="s">
        <v>1011</v>
      </c>
      <c r="K52" s="695" t="s">
        <v>1008</v>
      </c>
      <c r="L52" s="695" t="s">
        <v>1009</v>
      </c>
      <c r="M52" s="695" t="s">
        <v>1010</v>
      </c>
      <c r="N52" s="694">
        <v>5.3142139416833913</v>
      </c>
      <c r="O52" s="694">
        <v>0.3423265025328614</v>
      </c>
      <c r="Q52" s="696">
        <v>45323</v>
      </c>
      <c r="R52" s="695" t="s">
        <v>1011</v>
      </c>
      <c r="S52" s="695" t="s">
        <v>1008</v>
      </c>
      <c r="T52" s="695" t="s">
        <v>1009</v>
      </c>
      <c r="U52" s="695" t="s">
        <v>1010</v>
      </c>
      <c r="V52" s="694">
        <v>5.2344319883582493</v>
      </c>
      <c r="W52" s="749">
        <v>0.11634479745224548</v>
      </c>
    </row>
    <row r="53" spans="1:23" x14ac:dyDescent="0.25">
      <c r="A53" s="650">
        <v>44682</v>
      </c>
      <c r="B53" t="s">
        <v>1011</v>
      </c>
      <c r="C53" t="s">
        <v>1008</v>
      </c>
      <c r="D53" t="s">
        <v>1009</v>
      </c>
      <c r="E53" t="s">
        <v>1010</v>
      </c>
      <c r="F53">
        <v>6.3301693095694196</v>
      </c>
      <c r="G53">
        <v>0.23722965850353686</v>
      </c>
      <c r="I53" s="696">
        <v>44986</v>
      </c>
      <c r="J53" s="695" t="s">
        <v>1011</v>
      </c>
      <c r="K53" s="695" t="s">
        <v>1008</v>
      </c>
      <c r="L53" s="695" t="s">
        <v>1009</v>
      </c>
      <c r="M53" s="695" t="s">
        <v>1010</v>
      </c>
      <c r="N53" s="694">
        <v>5.219194149039394</v>
      </c>
      <c r="O53" s="694">
        <v>0.20076474278659093</v>
      </c>
      <c r="Q53" s="696">
        <v>45352</v>
      </c>
      <c r="R53" s="695" t="s">
        <v>1011</v>
      </c>
      <c r="S53" s="695" t="s">
        <v>1008</v>
      </c>
      <c r="T53" s="695" t="s">
        <v>1009</v>
      </c>
      <c r="U53" s="695" t="s">
        <v>1010</v>
      </c>
      <c r="V53" s="694">
        <v>5.3078120884773643</v>
      </c>
      <c r="W53" s="749">
        <v>0.1074879354038159</v>
      </c>
    </row>
    <row r="54" spans="1:23" x14ac:dyDescent="0.25">
      <c r="A54" s="650">
        <v>44713</v>
      </c>
      <c r="B54" t="s">
        <v>1011</v>
      </c>
      <c r="C54" t="s">
        <v>1008</v>
      </c>
      <c r="D54" t="s">
        <v>1009</v>
      </c>
      <c r="E54" t="s">
        <v>1010</v>
      </c>
      <c r="F54">
        <v>6.5926643325415668</v>
      </c>
      <c r="G54">
        <v>0.30650094372538972</v>
      </c>
      <c r="I54" s="693">
        <v>45017</v>
      </c>
      <c r="J54" s="692" t="s">
        <v>1011</v>
      </c>
      <c r="K54" s="692" t="s">
        <v>1008</v>
      </c>
      <c r="L54" s="692" t="s">
        <v>1009</v>
      </c>
      <c r="M54" s="692" t="s">
        <v>1010</v>
      </c>
      <c r="N54" s="691">
        <v>5.1438610739856783</v>
      </c>
      <c r="O54" s="691">
        <v>0.13604890135076836</v>
      </c>
      <c r="Q54" s="750">
        <v>45383</v>
      </c>
      <c r="R54" s="751" t="s">
        <v>1011</v>
      </c>
      <c r="S54" s="751" t="s">
        <v>1008</v>
      </c>
      <c r="T54" s="751" t="s">
        <v>1009</v>
      </c>
      <c r="U54" s="751" t="s">
        <v>1010</v>
      </c>
      <c r="V54" s="752">
        <v>5.3333787913082844</v>
      </c>
      <c r="W54" s="753">
        <v>9.9609120638902121E-2</v>
      </c>
    </row>
    <row r="57" spans="1:23" x14ac:dyDescent="0.25">
      <c r="A57" t="s">
        <v>1012</v>
      </c>
      <c r="B57" s="659" t="s">
        <v>1013</v>
      </c>
    </row>
    <row r="58" spans="1:23" x14ac:dyDescent="0.25">
      <c r="A58" t="s">
        <v>1014</v>
      </c>
    </row>
  </sheetData>
  <autoFilter ref="A9:G9" xr:uid="{00000000-0009-0000-0000-000019000000}"/>
  <mergeCells count="2">
    <mergeCell ref="Q8:W8"/>
    <mergeCell ref="I8:O8"/>
  </mergeCells>
  <hyperlinks>
    <hyperlink ref="B57" r:id="rId1" xr:uid="{00000000-0004-0000-1900-000000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JS153"/>
  <sheetViews>
    <sheetView showGridLines="0" tabSelected="1" topLeftCell="GG1" zoomScale="86" zoomScaleNormal="86" workbookViewId="0">
      <pane ySplit="2" topLeftCell="A4" activePane="bottomLeft" state="frozen"/>
      <selection activeCell="AA28" sqref="AA28:AB28"/>
      <selection pane="bottomLeft" activeCell="H33" sqref="H33"/>
    </sheetView>
  </sheetViews>
  <sheetFormatPr defaultColWidth="9.140625" defaultRowHeight="12.75" x14ac:dyDescent="0.2"/>
  <cols>
    <col min="1" max="2" width="9.140625" style="25"/>
    <col min="3" max="3" width="41.28515625" style="32" customWidth="1"/>
    <col min="4" max="4" width="18.42578125" style="27" customWidth="1"/>
    <col min="5" max="5" width="11" style="25" customWidth="1"/>
    <col min="6" max="6" width="14.140625" style="25" customWidth="1"/>
    <col min="7" max="7" width="10.28515625" style="25" customWidth="1"/>
    <col min="8" max="8" width="16.7109375" style="25" bestFit="1" customWidth="1"/>
    <col min="9" max="9" width="18.42578125" style="25" customWidth="1"/>
    <col min="10" max="10" width="2.5703125" style="25" customWidth="1"/>
    <col min="11" max="12" width="9.140625" style="25" customWidth="1"/>
    <col min="13" max="13" width="41.28515625" style="32" customWidth="1"/>
    <col min="14" max="14" width="18.42578125" style="27" customWidth="1"/>
    <col min="15" max="15" width="11" style="25" customWidth="1"/>
    <col min="16" max="16" width="14.140625" style="25" customWidth="1"/>
    <col min="17" max="17" width="10.28515625" style="25" customWidth="1"/>
    <col min="18" max="18" width="15.42578125" style="25" customWidth="1"/>
    <col min="19" max="19" width="18.42578125" style="25" customWidth="1"/>
    <col min="20" max="22" width="9.140625" style="25" customWidth="1"/>
    <col min="23" max="23" width="41.28515625" style="32" customWidth="1"/>
    <col min="24" max="24" width="18.42578125" style="27" customWidth="1"/>
    <col min="25" max="25" width="11" style="25" customWidth="1"/>
    <col min="26" max="26" width="14.140625" style="25" customWidth="1"/>
    <col min="27" max="27" width="10.28515625" style="25" customWidth="1"/>
    <col min="28" max="28" width="15.42578125" style="25" customWidth="1"/>
    <col min="29" max="29" width="18.42578125" style="25" customWidth="1"/>
    <col min="30" max="32" width="9.140625" style="25" customWidth="1"/>
    <col min="33" max="33" width="41.28515625" style="32" customWidth="1"/>
    <col min="34" max="34" width="18.42578125" style="27" customWidth="1"/>
    <col min="35" max="35" width="11" style="25" customWidth="1"/>
    <col min="36" max="36" width="14.140625" style="25" customWidth="1"/>
    <col min="37" max="37" width="10.28515625" style="25" customWidth="1"/>
    <col min="38" max="38" width="15.42578125" style="25" customWidth="1"/>
    <col min="39" max="39" width="18.42578125" style="25" customWidth="1"/>
    <col min="40" max="40" width="6.42578125" style="458" customWidth="1"/>
    <col min="41" max="42" width="9.140625" style="25"/>
    <col min="43" max="43" width="41.28515625" style="32" customWidth="1"/>
    <col min="44" max="44" width="25.42578125" style="27" customWidth="1"/>
    <col min="45" max="45" width="11" style="25" customWidth="1"/>
    <col min="46" max="46" width="14.140625" style="25" customWidth="1"/>
    <col min="47" max="47" width="10.28515625" style="25" customWidth="1"/>
    <col min="48" max="48" width="15.42578125" style="25" customWidth="1"/>
    <col min="49" max="49" width="18.42578125" style="25" customWidth="1"/>
    <col min="50" max="50" width="9.140625" style="25" customWidth="1"/>
    <col min="51" max="52" width="9.140625" style="25"/>
    <col min="53" max="53" width="41.28515625" style="32" customWidth="1"/>
    <col min="54" max="54" width="18.42578125" style="27" customWidth="1"/>
    <col min="55" max="55" width="11" style="25" customWidth="1"/>
    <col min="56" max="56" width="14.140625" style="25" customWidth="1"/>
    <col min="57" max="57" width="10.28515625" style="25" customWidth="1"/>
    <col min="58" max="58" width="15.42578125" style="25" customWidth="1"/>
    <col min="59" max="59" width="18.42578125" style="25" customWidth="1"/>
    <col min="60" max="62" width="9.140625" style="25"/>
    <col min="63" max="63" width="41.28515625" style="32" customWidth="1"/>
    <col min="64" max="64" width="18.42578125" style="27" customWidth="1"/>
    <col min="65" max="65" width="11" style="25" customWidth="1"/>
    <col min="66" max="66" width="14.140625" style="25" customWidth="1"/>
    <col min="67" max="67" width="10.28515625" style="25" customWidth="1"/>
    <col min="68" max="68" width="15.42578125" style="25" customWidth="1"/>
    <col min="69" max="69" width="18.42578125" style="25" customWidth="1"/>
    <col min="70" max="70" width="9.140625" style="25"/>
    <col min="71" max="72" width="9.140625" style="25" hidden="1" customWidth="1"/>
    <col min="73" max="73" width="41.28515625" style="32" hidden="1" customWidth="1"/>
    <col min="74" max="74" width="18.42578125" style="27" hidden="1" customWidth="1"/>
    <col min="75" max="75" width="11" style="25" hidden="1" customWidth="1"/>
    <col min="76" max="76" width="14.140625" style="25" hidden="1" customWidth="1"/>
    <col min="77" max="77" width="10.28515625" style="25" hidden="1" customWidth="1"/>
    <col min="78" max="78" width="15.42578125" style="25" hidden="1" customWidth="1"/>
    <col min="79" max="79" width="18.42578125" style="25" hidden="1" customWidth="1"/>
    <col min="80" max="82" width="9.140625" style="25" customWidth="1"/>
    <col min="83" max="83" width="41.28515625" style="32" customWidth="1"/>
    <col min="84" max="84" width="18.42578125" style="27" customWidth="1"/>
    <col min="85" max="85" width="11" style="25" customWidth="1"/>
    <col min="86" max="86" width="14.140625" style="25" customWidth="1"/>
    <col min="87" max="87" width="10.28515625" style="25" customWidth="1"/>
    <col min="88" max="88" width="15.42578125" style="25" customWidth="1"/>
    <col min="89" max="89" width="18.42578125" style="25" customWidth="1"/>
    <col min="90" max="92" width="9.140625" style="25"/>
    <col min="93" max="93" width="41.28515625" style="32" customWidth="1"/>
    <col min="94" max="94" width="18.42578125" style="27" customWidth="1"/>
    <col min="95" max="95" width="11" style="25" customWidth="1"/>
    <col min="96" max="96" width="14.140625" style="25" customWidth="1"/>
    <col min="97" max="97" width="10.28515625" style="25" customWidth="1"/>
    <col min="98" max="98" width="15.42578125" style="25" customWidth="1"/>
    <col min="99" max="99" width="18.42578125" style="25" customWidth="1"/>
    <col min="100" max="102" width="9.140625" style="25"/>
    <col min="103" max="103" width="41.28515625" style="32" customWidth="1"/>
    <col min="104" max="104" width="18.42578125" style="27" customWidth="1"/>
    <col min="105" max="105" width="11" style="25" customWidth="1"/>
    <col min="106" max="106" width="14.140625" style="25" customWidth="1"/>
    <col min="107" max="107" width="10.28515625" style="25" customWidth="1"/>
    <col min="108" max="108" width="15.42578125" style="25" customWidth="1"/>
    <col min="109" max="109" width="18.42578125" style="25" customWidth="1"/>
    <col min="110" max="110" width="9.140625" style="458" hidden="1" customWidth="1"/>
    <col min="111" max="112" width="0" style="25" hidden="1" customWidth="1"/>
    <col min="113" max="113" width="39.5703125" style="25" hidden="1" customWidth="1"/>
    <col min="114" max="114" width="16.28515625" style="25" hidden="1" customWidth="1"/>
    <col min="115" max="115" width="13.42578125" style="25" hidden="1" customWidth="1"/>
    <col min="116" max="116" width="13.28515625" style="25" hidden="1" customWidth="1"/>
    <col min="117" max="117" width="13.85546875" style="25" hidden="1" customWidth="1"/>
    <col min="118" max="118" width="17.85546875" style="25" hidden="1" customWidth="1"/>
    <col min="119" max="119" width="16.7109375" style="25" hidden="1" customWidth="1"/>
    <col min="120" max="120" width="8.28515625" style="25" hidden="1" customWidth="1"/>
    <col min="121" max="121" width="4.140625" style="25" hidden="1" customWidth="1"/>
    <col min="122" max="122" width="39.5703125" style="25" hidden="1" customWidth="1"/>
    <col min="123" max="123" width="16.28515625" style="25" hidden="1" customWidth="1"/>
    <col min="124" max="124" width="13.42578125" style="25" hidden="1" customWidth="1"/>
    <col min="125" max="125" width="13.28515625" style="25" hidden="1" customWidth="1"/>
    <col min="126" max="126" width="13.85546875" style="25" hidden="1" customWidth="1"/>
    <col min="127" max="127" width="17.85546875" style="25" hidden="1" customWidth="1"/>
    <col min="128" max="128" width="16.7109375" style="25" hidden="1" customWidth="1"/>
    <col min="129" max="129" width="7.28515625" style="25" customWidth="1"/>
    <col min="130" max="130" width="4.140625" style="25" customWidth="1"/>
    <col min="131" max="131" width="10.28515625" style="25" customWidth="1"/>
    <col min="132" max="132" width="33.7109375" style="25" customWidth="1"/>
    <col min="133" max="133" width="17.140625" style="25" customWidth="1"/>
    <col min="134" max="134" width="15.140625" style="25" customWidth="1"/>
    <col min="135" max="135" width="16.7109375" style="25" customWidth="1"/>
    <col min="136" max="136" width="13.140625" style="25" customWidth="1"/>
    <col min="137" max="137" width="16.42578125" style="25" customWidth="1"/>
    <col min="138" max="138" width="17.140625" style="25" customWidth="1"/>
    <col min="139" max="139" width="9.85546875" style="25" customWidth="1"/>
    <col min="140" max="140" width="9.28515625" style="25" customWidth="1"/>
    <col min="141" max="141" width="9.85546875" style="25" customWidth="1"/>
    <col min="142" max="142" width="40.140625" style="25" customWidth="1"/>
    <col min="143" max="143" width="17.140625" style="25" customWidth="1"/>
    <col min="144" max="144" width="15" style="25" customWidth="1"/>
    <col min="145" max="145" width="17.140625" style="25" customWidth="1"/>
    <col min="146" max="146" width="14.7109375" style="25" customWidth="1"/>
    <col min="147" max="148" width="17.140625" style="25" customWidth="1"/>
    <col min="149" max="151" width="9.140625" style="25"/>
    <col min="152" max="152" width="39.5703125" style="25" bestFit="1" customWidth="1"/>
    <col min="153" max="153" width="16.28515625" style="25" customWidth="1"/>
    <col min="154" max="154" width="13.42578125" style="25" customWidth="1"/>
    <col min="155" max="155" width="13.28515625" style="25" bestFit="1" customWidth="1"/>
    <col min="156" max="156" width="13.85546875" style="25" customWidth="1"/>
    <col min="157" max="157" width="17.85546875" style="25" customWidth="1"/>
    <col min="158" max="158" width="18.7109375" style="25" customWidth="1"/>
    <col min="159" max="159" width="5.7109375" style="25" customWidth="1"/>
    <col min="160" max="161" width="9.140625" style="25"/>
    <col min="162" max="162" width="39.5703125" style="25" bestFit="1" customWidth="1"/>
    <col min="163" max="163" width="16.28515625" style="25" customWidth="1"/>
    <col min="164" max="164" width="13.42578125" style="25" customWidth="1"/>
    <col min="165" max="165" width="13.28515625" style="25" bestFit="1" customWidth="1"/>
    <col min="166" max="166" width="13.85546875" style="25" customWidth="1"/>
    <col min="167" max="167" width="17.85546875" style="25" customWidth="1"/>
    <col min="168" max="168" width="18.7109375" style="25" customWidth="1"/>
    <col min="169" max="169" width="3.7109375" style="25" customWidth="1"/>
    <col min="170" max="171" width="9.140625" style="25"/>
    <col min="172" max="172" width="39.5703125" style="25" bestFit="1" customWidth="1"/>
    <col min="173" max="173" width="16.28515625" style="25" customWidth="1"/>
    <col min="174" max="174" width="13.42578125" style="25" customWidth="1"/>
    <col min="175" max="175" width="13.28515625" style="25" bestFit="1" customWidth="1"/>
    <col min="176" max="176" width="13.85546875" style="25" customWidth="1"/>
    <col min="177" max="177" width="17.85546875" style="25" customWidth="1"/>
    <col min="178" max="178" width="18.7109375" style="25" customWidth="1"/>
    <col min="179" max="179" width="4.28515625" style="25" customWidth="1"/>
    <col min="180" max="181" width="9.140625" style="25"/>
    <col min="182" max="182" width="30.7109375" style="25" customWidth="1"/>
    <col min="183" max="183" width="13.85546875" style="25" customWidth="1"/>
    <col min="184" max="184" width="13.5703125" style="25" customWidth="1"/>
    <col min="185" max="185" width="14.28515625" style="25" customWidth="1"/>
    <col min="186" max="186" width="9.140625" style="25"/>
    <col min="187" max="187" width="14.42578125" style="25" customWidth="1"/>
    <col min="188" max="188" width="15.85546875" style="25" customWidth="1"/>
    <col min="189" max="189" width="9.140625" style="25"/>
    <col min="190" max="191" width="0" style="25" hidden="1" customWidth="1"/>
    <col min="192" max="192" width="24.85546875" style="25" hidden="1" customWidth="1"/>
    <col min="193" max="193" width="15.85546875" style="25" hidden="1" customWidth="1"/>
    <col min="194" max="194" width="0" style="25" hidden="1" customWidth="1"/>
    <col min="195" max="195" width="17.5703125" style="25" hidden="1" customWidth="1"/>
    <col min="196" max="196" width="0" style="25" hidden="1" customWidth="1"/>
    <col min="197" max="197" width="16.140625" style="25" hidden="1" customWidth="1"/>
    <col min="198" max="198" width="20.28515625" style="25" hidden="1" customWidth="1"/>
    <col min="199" max="200" width="9.140625" style="25"/>
    <col min="201" max="201" width="41.5703125" style="25" customWidth="1"/>
    <col min="202" max="202" width="15" style="25" customWidth="1"/>
    <col min="203" max="203" width="12.42578125" style="25" customWidth="1"/>
    <col min="204" max="204" width="13.85546875" style="25" customWidth="1"/>
    <col min="205" max="205" width="17.85546875" style="25" customWidth="1"/>
    <col min="206" max="206" width="16.7109375" style="25" customWidth="1"/>
    <col min="207" max="207" width="15.5703125" style="25" customWidth="1"/>
    <col min="208" max="210" width="9.140625" style="25"/>
    <col min="211" max="211" width="41.5703125" style="25" customWidth="1"/>
    <col min="212" max="212" width="15" style="25" customWidth="1"/>
    <col min="213" max="213" width="12.42578125" style="25" customWidth="1"/>
    <col min="214" max="214" width="13.85546875" style="25" customWidth="1"/>
    <col min="215" max="215" width="17.85546875" style="25" customWidth="1"/>
    <col min="216" max="216" width="16.85546875" style="25" customWidth="1"/>
    <col min="217" max="217" width="15.5703125" style="25" customWidth="1"/>
    <col min="218" max="220" width="9.140625" style="25"/>
    <col min="221" max="221" width="31.42578125" style="25" customWidth="1"/>
    <col min="222" max="222" width="14.28515625" style="25" customWidth="1"/>
    <col min="223" max="223" width="9.140625" style="25"/>
    <col min="224" max="224" width="15.7109375" style="25" customWidth="1"/>
    <col min="225" max="225" width="9.140625" style="25"/>
    <col min="226" max="226" width="14.140625" style="25" customWidth="1"/>
    <col min="227" max="227" width="19.28515625" style="25" customWidth="1"/>
    <col min="228" max="228" width="4.85546875" style="25" customWidth="1"/>
    <col min="229" max="230" width="9.140625" style="25"/>
    <col min="231" max="231" width="31.42578125" style="25" customWidth="1"/>
    <col min="232" max="232" width="14.28515625" style="25" customWidth="1"/>
    <col min="233" max="233" width="9.140625" style="25"/>
    <col min="234" max="234" width="15.7109375" style="25" customWidth="1"/>
    <col min="235" max="235" width="9.140625" style="25"/>
    <col min="236" max="236" width="14.140625" style="25" customWidth="1"/>
    <col min="237" max="237" width="19.28515625" style="25" customWidth="1"/>
    <col min="238" max="238" width="4.28515625" style="25" customWidth="1"/>
    <col min="239" max="240" width="9.140625" style="25"/>
    <col min="241" max="241" width="31.42578125" style="25" customWidth="1"/>
    <col min="242" max="242" width="14.28515625" style="25" customWidth="1"/>
    <col min="243" max="243" width="9.140625" style="25"/>
    <col min="244" max="244" width="15.7109375" style="25" customWidth="1"/>
    <col min="245" max="245" width="9.140625" style="25"/>
    <col min="246" max="246" width="14.140625" style="25" customWidth="1"/>
    <col min="247" max="247" width="19.28515625" style="25" customWidth="1"/>
    <col min="248" max="248" width="4.140625" style="25" customWidth="1"/>
    <col min="249" max="250" width="9.140625" style="25"/>
    <col min="251" max="251" width="31.42578125" style="25" customWidth="1"/>
    <col min="252" max="252" width="14.28515625" style="25" customWidth="1"/>
    <col min="253" max="253" width="9.140625" style="25"/>
    <col min="254" max="254" width="15.7109375" style="25" customWidth="1"/>
    <col min="255" max="255" width="9.140625" style="25"/>
    <col min="256" max="256" width="14.140625" style="25" customWidth="1"/>
    <col min="257" max="257" width="19.28515625" style="25" customWidth="1"/>
    <col min="258" max="258" width="4.28515625" style="25" customWidth="1"/>
    <col min="259" max="260" width="9.140625" style="25"/>
    <col min="261" max="261" width="31.42578125" style="25" customWidth="1"/>
    <col min="262" max="262" width="14.28515625" style="25" customWidth="1"/>
    <col min="263" max="263" width="9.140625" style="25"/>
    <col min="264" max="264" width="15.7109375" style="25" customWidth="1"/>
    <col min="265" max="265" width="9.140625" style="25"/>
    <col min="266" max="266" width="14.140625" style="25" customWidth="1"/>
    <col min="267" max="267" width="19.28515625" style="25" customWidth="1"/>
    <col min="268" max="268" width="4.42578125" style="25" customWidth="1"/>
    <col min="269" max="270" width="9.140625" style="25"/>
    <col min="271" max="271" width="31.42578125" style="25" customWidth="1"/>
    <col min="272" max="272" width="14.28515625" style="25" customWidth="1"/>
    <col min="273" max="273" width="9.140625" style="25"/>
    <col min="274" max="274" width="15.7109375" style="25" customWidth="1"/>
    <col min="275" max="275" width="9.140625" style="25"/>
    <col min="276" max="276" width="14.140625" style="25" customWidth="1"/>
    <col min="277" max="277" width="19.28515625" style="25" customWidth="1"/>
    <col min="278" max="16384" width="9.140625" style="25"/>
  </cols>
  <sheetData>
    <row r="1" spans="1:277" ht="13.5" thickBot="1" x14ac:dyDescent="0.25">
      <c r="A1" s="839"/>
      <c r="B1" s="839"/>
      <c r="C1" s="839"/>
      <c r="D1" s="839"/>
      <c r="E1" s="839"/>
      <c r="F1" s="839"/>
      <c r="G1" s="839"/>
      <c r="H1" s="839"/>
      <c r="I1" s="839"/>
      <c r="K1" s="839"/>
      <c r="L1" s="839"/>
      <c r="M1" s="839"/>
      <c r="N1" s="839"/>
      <c r="O1" s="839"/>
      <c r="P1" s="839"/>
      <c r="Q1" s="839"/>
      <c r="R1" s="839"/>
      <c r="S1" s="839"/>
      <c r="U1" s="839"/>
      <c r="V1" s="839"/>
      <c r="W1" s="839"/>
      <c r="X1" s="839"/>
      <c r="Y1" s="839"/>
      <c r="Z1" s="839"/>
      <c r="AA1" s="839"/>
      <c r="AB1" s="839"/>
      <c r="AC1" s="839"/>
      <c r="AE1" s="839"/>
      <c r="AF1" s="839"/>
      <c r="AG1" s="839"/>
      <c r="AH1" s="839"/>
      <c r="AI1" s="839"/>
      <c r="AJ1" s="839"/>
      <c r="AK1" s="839"/>
      <c r="AL1" s="839"/>
      <c r="AM1" s="839"/>
      <c r="AN1" s="452"/>
      <c r="AO1" s="839"/>
      <c r="AP1" s="839"/>
      <c r="AQ1" s="839"/>
      <c r="AR1" s="839"/>
      <c r="AS1" s="839"/>
      <c r="AT1" s="839"/>
      <c r="AU1" s="839"/>
      <c r="AV1" s="839"/>
      <c r="AW1" s="839"/>
      <c r="AY1" s="839"/>
      <c r="AZ1" s="839"/>
      <c r="BA1" s="839"/>
      <c r="BB1" s="839"/>
      <c r="BC1" s="839"/>
      <c r="BD1" s="839"/>
      <c r="BE1" s="839"/>
      <c r="BF1" s="839"/>
      <c r="BG1" s="839"/>
      <c r="BI1" s="839"/>
      <c r="BJ1" s="839"/>
      <c r="BK1" s="839"/>
      <c r="BL1" s="839"/>
      <c r="BM1" s="839"/>
      <c r="BN1" s="839"/>
      <c r="BO1" s="839"/>
      <c r="BP1" s="839"/>
      <c r="BQ1" s="839"/>
      <c r="BS1" s="839"/>
      <c r="BT1" s="839"/>
      <c r="BU1" s="839"/>
      <c r="BV1" s="839"/>
      <c r="BW1" s="839"/>
      <c r="BX1" s="839"/>
      <c r="BY1" s="839"/>
      <c r="BZ1" s="839"/>
      <c r="CA1" s="839"/>
      <c r="CC1" s="839"/>
      <c r="CD1" s="839"/>
      <c r="CE1" s="839"/>
      <c r="CF1" s="839"/>
      <c r="CG1" s="839"/>
      <c r="CH1" s="839"/>
      <c r="CI1" s="839"/>
      <c r="CJ1" s="839"/>
      <c r="CK1" s="839"/>
      <c r="CM1" s="839"/>
      <c r="CN1" s="839"/>
      <c r="CO1" s="839"/>
      <c r="CP1" s="839"/>
      <c r="CQ1" s="839"/>
      <c r="CR1" s="839"/>
      <c r="CS1" s="839"/>
      <c r="CT1" s="839"/>
      <c r="CU1" s="839"/>
      <c r="CW1" s="839"/>
      <c r="CX1" s="839"/>
      <c r="CY1" s="839"/>
      <c r="CZ1" s="839"/>
      <c r="DA1" s="839"/>
      <c r="DB1" s="839"/>
      <c r="DC1" s="839"/>
      <c r="DD1" s="839"/>
      <c r="DE1" s="839"/>
      <c r="DF1" s="452"/>
      <c r="DP1" s="479"/>
      <c r="DQ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479"/>
      <c r="EO1" s="479"/>
      <c r="EP1" s="479"/>
      <c r="EQ1" s="479"/>
      <c r="ER1" s="479"/>
    </row>
    <row r="2" spans="1:277" ht="29.25" customHeight="1" x14ac:dyDescent="0.2">
      <c r="A2" s="843" t="s">
        <v>183</v>
      </c>
      <c r="B2" s="844"/>
      <c r="C2" s="844"/>
      <c r="D2" s="844"/>
      <c r="E2" s="844"/>
      <c r="F2" s="844"/>
      <c r="G2" s="844"/>
      <c r="H2" s="844"/>
      <c r="I2" s="845"/>
      <c r="J2" s="64"/>
      <c r="K2" s="846" t="s">
        <v>844</v>
      </c>
      <c r="L2" s="847"/>
      <c r="M2" s="847"/>
      <c r="N2" s="847"/>
      <c r="O2" s="847"/>
      <c r="P2" s="847"/>
      <c r="Q2" s="847"/>
      <c r="R2" s="847"/>
      <c r="S2" s="848"/>
      <c r="U2" s="820" t="s">
        <v>852</v>
      </c>
      <c r="V2" s="821"/>
      <c r="W2" s="821"/>
      <c r="X2" s="821"/>
      <c r="Y2" s="821"/>
      <c r="Z2" s="821"/>
      <c r="AA2" s="821"/>
      <c r="AB2" s="821"/>
      <c r="AC2" s="822"/>
      <c r="AE2" s="850" t="s">
        <v>853</v>
      </c>
      <c r="AF2" s="851"/>
      <c r="AG2" s="851"/>
      <c r="AH2" s="851"/>
      <c r="AI2" s="851"/>
      <c r="AJ2" s="851"/>
      <c r="AK2" s="851"/>
      <c r="AL2" s="851"/>
      <c r="AM2" s="852"/>
      <c r="AN2" s="453"/>
      <c r="AO2" s="859" t="s">
        <v>887</v>
      </c>
      <c r="AP2" s="860"/>
      <c r="AQ2" s="860"/>
      <c r="AR2" s="860"/>
      <c r="AS2" s="860"/>
      <c r="AT2" s="860"/>
      <c r="AU2" s="860"/>
      <c r="AV2" s="860"/>
      <c r="AW2" s="861"/>
      <c r="AY2" s="853" t="s">
        <v>1018</v>
      </c>
      <c r="AZ2" s="854"/>
      <c r="BA2" s="854"/>
      <c r="BB2" s="854"/>
      <c r="BC2" s="854"/>
      <c r="BD2" s="854"/>
      <c r="BE2" s="854"/>
      <c r="BF2" s="854"/>
      <c r="BG2" s="855"/>
      <c r="BI2" s="856" t="s">
        <v>880</v>
      </c>
      <c r="BJ2" s="857"/>
      <c r="BK2" s="857"/>
      <c r="BL2" s="857"/>
      <c r="BM2" s="857"/>
      <c r="BN2" s="857"/>
      <c r="BO2" s="857"/>
      <c r="BP2" s="857"/>
      <c r="BQ2" s="858"/>
      <c r="BS2" s="820" t="s">
        <v>886</v>
      </c>
      <c r="BT2" s="821"/>
      <c r="BU2" s="821"/>
      <c r="BV2" s="821"/>
      <c r="BW2" s="821"/>
      <c r="BX2" s="821"/>
      <c r="BY2" s="821"/>
      <c r="BZ2" s="821"/>
      <c r="CA2" s="822"/>
      <c r="CC2" s="840" t="s">
        <v>888</v>
      </c>
      <c r="CD2" s="841"/>
      <c r="CE2" s="841"/>
      <c r="CF2" s="841"/>
      <c r="CG2" s="841"/>
      <c r="CH2" s="841"/>
      <c r="CI2" s="841"/>
      <c r="CJ2" s="841"/>
      <c r="CK2" s="842"/>
      <c r="CM2" s="820" t="s">
        <v>891</v>
      </c>
      <c r="CN2" s="821"/>
      <c r="CO2" s="821"/>
      <c r="CP2" s="821"/>
      <c r="CQ2" s="821"/>
      <c r="CR2" s="821"/>
      <c r="CS2" s="821"/>
      <c r="CT2" s="821"/>
      <c r="CU2" s="822"/>
      <c r="CW2" s="823" t="s">
        <v>892</v>
      </c>
      <c r="CX2" s="824"/>
      <c r="CY2" s="824"/>
      <c r="CZ2" s="824"/>
      <c r="DA2" s="824"/>
      <c r="DB2" s="824"/>
      <c r="DC2" s="824"/>
      <c r="DD2" s="824"/>
      <c r="DE2" s="825"/>
      <c r="DF2" s="453"/>
      <c r="DG2" s="826" t="s">
        <v>990</v>
      </c>
      <c r="DH2" s="827"/>
      <c r="DI2" s="827"/>
      <c r="DJ2" s="827"/>
      <c r="DK2" s="827"/>
      <c r="DL2" s="827"/>
      <c r="DM2" s="827"/>
      <c r="DN2" s="827"/>
      <c r="DO2" s="828"/>
      <c r="DP2" s="567"/>
      <c r="DQ2" s="567"/>
      <c r="DR2" s="567"/>
      <c r="DS2" s="567"/>
      <c r="DT2" s="567"/>
      <c r="DU2" s="567"/>
      <c r="DV2" s="567"/>
      <c r="DW2" s="567"/>
      <c r="DX2" s="567"/>
      <c r="DY2" s="567"/>
      <c r="DZ2" s="832" t="s">
        <v>1017</v>
      </c>
      <c r="EA2" s="833"/>
      <c r="EB2" s="833"/>
      <c r="EC2" s="833"/>
      <c r="ED2" s="833"/>
      <c r="EE2" s="833"/>
      <c r="EF2" s="833"/>
      <c r="EG2" s="833"/>
      <c r="EH2" s="834"/>
      <c r="EI2" s="567"/>
      <c r="EJ2" s="829" t="s">
        <v>975</v>
      </c>
      <c r="EK2" s="830"/>
      <c r="EL2" s="830"/>
      <c r="EM2" s="830"/>
      <c r="EN2" s="830"/>
      <c r="EO2" s="830"/>
      <c r="EP2" s="830"/>
      <c r="EQ2" s="830"/>
      <c r="ER2" s="831"/>
      <c r="ET2" s="835" t="s">
        <v>1086</v>
      </c>
      <c r="EU2" s="836"/>
      <c r="EV2" s="836"/>
      <c r="EW2" s="836"/>
      <c r="EX2" s="836"/>
      <c r="EY2" s="836"/>
      <c r="EZ2" s="836"/>
      <c r="FA2" s="836"/>
      <c r="FB2" s="837"/>
      <c r="FC2" s="567"/>
      <c r="FD2" s="850" t="s">
        <v>1019</v>
      </c>
      <c r="FE2" s="851"/>
      <c r="FF2" s="851"/>
      <c r="FG2" s="851"/>
      <c r="FH2" s="851"/>
      <c r="FI2" s="851"/>
      <c r="FJ2" s="851"/>
      <c r="FK2" s="851"/>
      <c r="FL2" s="852"/>
      <c r="FM2" s="669"/>
      <c r="FN2" s="850" t="s">
        <v>1020</v>
      </c>
      <c r="FO2" s="851"/>
      <c r="FP2" s="851"/>
      <c r="FQ2" s="851"/>
      <c r="FR2" s="851"/>
      <c r="FS2" s="851"/>
      <c r="FT2" s="851"/>
      <c r="FU2" s="851"/>
      <c r="FV2" s="852"/>
      <c r="FW2" s="669"/>
      <c r="FX2" s="862" t="s">
        <v>991</v>
      </c>
      <c r="FY2" s="863"/>
      <c r="FZ2" s="863"/>
      <c r="GA2" s="863"/>
      <c r="GB2" s="863"/>
      <c r="GC2" s="863"/>
      <c r="GD2" s="863"/>
      <c r="GE2" s="863"/>
      <c r="GF2" s="864"/>
      <c r="GH2" s="826" t="s">
        <v>1022</v>
      </c>
      <c r="GI2" s="827"/>
      <c r="GJ2" s="827"/>
      <c r="GK2" s="827"/>
      <c r="GL2" s="827"/>
      <c r="GM2" s="827"/>
      <c r="GN2" s="827"/>
      <c r="GO2" s="827"/>
      <c r="GP2" s="828"/>
      <c r="GQ2" s="823" t="s">
        <v>1046</v>
      </c>
      <c r="GR2" s="824"/>
      <c r="GS2" s="824"/>
      <c r="GT2" s="824"/>
      <c r="GU2" s="824"/>
      <c r="GV2" s="824"/>
      <c r="GW2" s="824"/>
      <c r="GX2" s="824"/>
      <c r="GY2" s="825"/>
      <c r="HA2" s="820" t="s">
        <v>1039</v>
      </c>
      <c r="HB2" s="821"/>
      <c r="HC2" s="821"/>
      <c r="HD2" s="821"/>
      <c r="HE2" s="821"/>
      <c r="HF2" s="821"/>
      <c r="HG2" s="821"/>
      <c r="HH2" s="821"/>
      <c r="HI2" s="822"/>
      <c r="HK2" s="865" t="s">
        <v>1069</v>
      </c>
      <c r="HL2" s="866"/>
      <c r="HM2" s="866"/>
      <c r="HN2" s="866"/>
      <c r="HO2" s="866"/>
      <c r="HP2" s="866"/>
      <c r="HQ2" s="866"/>
      <c r="HR2" s="866"/>
      <c r="HS2" s="867"/>
      <c r="HT2" s="567"/>
      <c r="HU2" s="868" t="s">
        <v>1066</v>
      </c>
      <c r="HV2" s="869"/>
      <c r="HW2" s="869"/>
      <c r="HX2" s="869"/>
      <c r="HY2" s="869"/>
      <c r="HZ2" s="869"/>
      <c r="IA2" s="869"/>
      <c r="IB2" s="869"/>
      <c r="IC2" s="870"/>
      <c r="ID2" s="567"/>
      <c r="IE2" s="871" t="s">
        <v>1067</v>
      </c>
      <c r="IF2" s="872"/>
      <c r="IG2" s="872"/>
      <c r="IH2" s="872"/>
      <c r="II2" s="872"/>
      <c r="IJ2" s="872"/>
      <c r="IK2" s="872"/>
      <c r="IL2" s="872"/>
      <c r="IM2" s="873"/>
      <c r="IN2" s="567"/>
      <c r="IO2" s="874" t="s">
        <v>1071</v>
      </c>
      <c r="IP2" s="875"/>
      <c r="IQ2" s="875"/>
      <c r="IR2" s="875"/>
      <c r="IS2" s="875"/>
      <c r="IT2" s="875"/>
      <c r="IU2" s="875"/>
      <c r="IV2" s="875"/>
      <c r="IW2" s="876"/>
      <c r="IX2" s="567"/>
      <c r="IY2" s="877" t="s">
        <v>1068</v>
      </c>
      <c r="IZ2" s="878"/>
      <c r="JA2" s="878"/>
      <c r="JB2" s="878"/>
      <c r="JC2" s="878"/>
      <c r="JD2" s="878"/>
      <c r="JE2" s="878"/>
      <c r="JF2" s="878"/>
      <c r="JG2" s="879"/>
      <c r="JI2" s="803" t="s">
        <v>1084</v>
      </c>
      <c r="JJ2" s="804"/>
      <c r="JK2" s="804"/>
      <c r="JL2" s="804"/>
      <c r="JM2" s="804"/>
      <c r="JN2" s="804"/>
      <c r="JO2" s="804"/>
      <c r="JP2" s="804"/>
      <c r="JQ2" s="805"/>
    </row>
    <row r="3" spans="1:277" ht="16.5" thickBot="1" x14ac:dyDescent="0.25">
      <c r="A3" s="341"/>
      <c r="C3" s="785" t="s">
        <v>752</v>
      </c>
      <c r="D3" s="785"/>
      <c r="E3" s="785"/>
      <c r="F3" s="785"/>
      <c r="G3" s="785"/>
      <c r="H3" s="785"/>
      <c r="I3" s="786"/>
      <c r="J3" s="64"/>
      <c r="K3" s="341"/>
      <c r="M3" s="785" t="s">
        <v>752</v>
      </c>
      <c r="N3" s="785"/>
      <c r="O3" s="785"/>
      <c r="P3" s="785"/>
      <c r="Q3" s="785"/>
      <c r="R3" s="785"/>
      <c r="S3" s="786"/>
      <c r="U3" s="341"/>
      <c r="W3" s="785" t="s">
        <v>752</v>
      </c>
      <c r="X3" s="785"/>
      <c r="Y3" s="785"/>
      <c r="Z3" s="785"/>
      <c r="AA3" s="785"/>
      <c r="AB3" s="785"/>
      <c r="AC3" s="786"/>
      <c r="AE3" s="341"/>
      <c r="AG3" s="785" t="s">
        <v>752</v>
      </c>
      <c r="AH3" s="785"/>
      <c r="AI3" s="785"/>
      <c r="AJ3" s="785"/>
      <c r="AK3" s="785"/>
      <c r="AL3" s="785"/>
      <c r="AM3" s="786"/>
      <c r="AN3" s="411"/>
      <c r="AO3" s="341"/>
      <c r="AQ3" s="785" t="s">
        <v>752</v>
      </c>
      <c r="AR3" s="785"/>
      <c r="AS3" s="785"/>
      <c r="AT3" s="785"/>
      <c r="AU3" s="785"/>
      <c r="AV3" s="785"/>
      <c r="AW3" s="786"/>
      <c r="AY3" s="341"/>
      <c r="BA3" s="785" t="s">
        <v>752</v>
      </c>
      <c r="BB3" s="785"/>
      <c r="BC3" s="785"/>
      <c r="BD3" s="785"/>
      <c r="BE3" s="785"/>
      <c r="BF3" s="785"/>
      <c r="BG3" s="786"/>
      <c r="BI3" s="341"/>
      <c r="BK3" s="785" t="s">
        <v>752</v>
      </c>
      <c r="BL3" s="785"/>
      <c r="BM3" s="785"/>
      <c r="BN3" s="785"/>
      <c r="BO3" s="785"/>
      <c r="BP3" s="785"/>
      <c r="BQ3" s="786"/>
      <c r="BS3" s="341"/>
      <c r="BU3" s="785" t="s">
        <v>752</v>
      </c>
      <c r="BV3" s="785"/>
      <c r="BW3" s="785"/>
      <c r="BX3" s="785"/>
      <c r="BY3" s="785"/>
      <c r="BZ3" s="785"/>
      <c r="CA3" s="786"/>
      <c r="CC3" s="341"/>
      <c r="CE3" s="785" t="s">
        <v>752</v>
      </c>
      <c r="CF3" s="785"/>
      <c r="CG3" s="785"/>
      <c r="CH3" s="785"/>
      <c r="CI3" s="785"/>
      <c r="CJ3" s="785"/>
      <c r="CK3" s="786"/>
      <c r="CM3" s="341"/>
      <c r="CO3" s="785" t="s">
        <v>752</v>
      </c>
      <c r="CP3" s="785"/>
      <c r="CQ3" s="785"/>
      <c r="CR3" s="785"/>
      <c r="CS3" s="785"/>
      <c r="CT3" s="785"/>
      <c r="CU3" s="786"/>
      <c r="CW3" s="341"/>
      <c r="CY3" s="785" t="s">
        <v>752</v>
      </c>
      <c r="CZ3" s="785"/>
      <c r="DA3" s="785"/>
      <c r="DB3" s="785"/>
      <c r="DC3" s="785"/>
      <c r="DD3" s="785"/>
      <c r="DE3" s="786"/>
      <c r="DF3" s="411"/>
      <c r="DG3" s="341"/>
      <c r="DI3" s="785" t="s">
        <v>752</v>
      </c>
      <c r="DJ3" s="785"/>
      <c r="DK3" s="785"/>
      <c r="DL3" s="785"/>
      <c r="DM3" s="785"/>
      <c r="DN3" s="785"/>
      <c r="DO3" s="786"/>
      <c r="DP3" s="375"/>
      <c r="DQ3" s="375"/>
      <c r="DR3" s="785" t="s">
        <v>752</v>
      </c>
      <c r="DS3" s="785"/>
      <c r="DT3" s="785"/>
      <c r="DU3" s="785"/>
      <c r="DV3" s="785"/>
      <c r="DW3" s="785"/>
      <c r="DX3" s="786"/>
      <c r="DY3" s="375"/>
      <c r="DZ3" s="341"/>
      <c r="EB3" s="789" t="s">
        <v>752</v>
      </c>
      <c r="EC3" s="789"/>
      <c r="ED3" s="789"/>
      <c r="EE3" s="789"/>
      <c r="EF3" s="789"/>
      <c r="EG3" s="789"/>
      <c r="EH3" s="806"/>
      <c r="EI3" s="375"/>
      <c r="EJ3" s="341"/>
      <c r="EL3" s="789" t="s">
        <v>752</v>
      </c>
      <c r="EM3" s="789"/>
      <c r="EN3" s="789"/>
      <c r="EO3" s="789"/>
      <c r="EP3" s="789"/>
      <c r="EQ3" s="789"/>
      <c r="ER3" s="806"/>
      <c r="ET3" s="341"/>
      <c r="EV3" s="789" t="s">
        <v>752</v>
      </c>
      <c r="EW3" s="789"/>
      <c r="EX3" s="789"/>
      <c r="EY3" s="789"/>
      <c r="EZ3" s="789"/>
      <c r="FA3" s="789"/>
      <c r="FB3" s="806"/>
      <c r="FC3" s="375"/>
      <c r="FD3" s="341"/>
      <c r="FF3" s="789" t="s">
        <v>752</v>
      </c>
      <c r="FG3" s="789"/>
      <c r="FH3" s="789"/>
      <c r="FI3" s="789"/>
      <c r="FJ3" s="789"/>
      <c r="FK3" s="789"/>
      <c r="FL3" s="806"/>
      <c r="FM3" s="375"/>
      <c r="FN3" s="341"/>
      <c r="FP3" s="789" t="s">
        <v>752</v>
      </c>
      <c r="FQ3" s="789"/>
      <c r="FR3" s="789"/>
      <c r="FS3" s="789"/>
      <c r="FT3" s="789"/>
      <c r="FU3" s="789"/>
      <c r="FV3" s="806"/>
      <c r="FW3" s="375"/>
      <c r="FX3" s="341"/>
      <c r="FZ3" s="789" t="s">
        <v>752</v>
      </c>
      <c r="GA3" s="789"/>
      <c r="GB3" s="789"/>
      <c r="GC3" s="789"/>
      <c r="GD3" s="789"/>
      <c r="GE3" s="789"/>
      <c r="GF3" s="806"/>
      <c r="GH3" s="341"/>
      <c r="GJ3" s="789" t="s">
        <v>752</v>
      </c>
      <c r="GK3" s="789"/>
      <c r="GL3" s="789"/>
      <c r="GM3" s="789"/>
      <c r="GN3" s="789"/>
      <c r="GO3" s="789"/>
      <c r="GP3" s="806"/>
      <c r="GQ3" s="341"/>
      <c r="GS3" s="789" t="s">
        <v>752</v>
      </c>
      <c r="GT3" s="789"/>
      <c r="GU3" s="789"/>
      <c r="GV3" s="789"/>
      <c r="GW3" s="789"/>
      <c r="GX3" s="789"/>
      <c r="GY3" s="806"/>
      <c r="HA3" s="341"/>
      <c r="HC3" s="789" t="s">
        <v>752</v>
      </c>
      <c r="HD3" s="789"/>
      <c r="HE3" s="789"/>
      <c r="HF3" s="789"/>
      <c r="HG3" s="789"/>
      <c r="HH3" s="789"/>
      <c r="HI3" s="806"/>
      <c r="HK3" s="341"/>
      <c r="HM3" s="789" t="s">
        <v>752</v>
      </c>
      <c r="HN3" s="789"/>
      <c r="HO3" s="789"/>
      <c r="HP3" s="789"/>
      <c r="HQ3" s="789"/>
      <c r="HR3" s="789"/>
      <c r="HS3" s="806"/>
      <c r="HT3" s="375"/>
      <c r="HU3" s="341"/>
      <c r="HW3" s="789" t="s">
        <v>752</v>
      </c>
      <c r="HX3" s="789"/>
      <c r="HY3" s="789"/>
      <c r="HZ3" s="789"/>
      <c r="IA3" s="789"/>
      <c r="IB3" s="789"/>
      <c r="IC3" s="806"/>
      <c r="ID3" s="375"/>
      <c r="IE3" s="341"/>
      <c r="IG3" s="789" t="s">
        <v>752</v>
      </c>
      <c r="IH3" s="789"/>
      <c r="II3" s="789"/>
      <c r="IJ3" s="789"/>
      <c r="IK3" s="789"/>
      <c r="IL3" s="789"/>
      <c r="IM3" s="806"/>
      <c r="IN3" s="375"/>
      <c r="IO3" s="341"/>
      <c r="IQ3" s="789" t="s">
        <v>752</v>
      </c>
      <c r="IR3" s="789"/>
      <c r="IS3" s="789"/>
      <c r="IT3" s="789"/>
      <c r="IU3" s="789"/>
      <c r="IV3" s="789"/>
      <c r="IW3" s="806"/>
      <c r="IX3" s="375"/>
      <c r="IY3" s="341"/>
      <c r="JA3" s="789" t="s">
        <v>752</v>
      </c>
      <c r="JB3" s="789"/>
      <c r="JC3" s="789"/>
      <c r="JD3" s="789"/>
      <c r="JE3" s="789"/>
      <c r="JF3" s="789"/>
      <c r="JG3" s="806"/>
      <c r="JI3" s="341"/>
      <c r="JK3" s="789" t="s">
        <v>752</v>
      </c>
      <c r="JL3" s="789"/>
      <c r="JM3" s="789"/>
      <c r="JN3" s="789"/>
      <c r="JO3" s="789"/>
      <c r="JP3" s="789"/>
      <c r="JQ3" s="806"/>
    </row>
    <row r="4" spans="1:277" ht="64.5" thickBot="1" x14ac:dyDescent="0.25">
      <c r="A4" s="807" t="s">
        <v>742</v>
      </c>
      <c r="B4" s="807" t="s">
        <v>743</v>
      </c>
      <c r="C4" s="292" t="s">
        <v>180</v>
      </c>
      <c r="D4" s="293" t="s">
        <v>181</v>
      </c>
      <c r="E4" s="293" t="s">
        <v>195</v>
      </c>
      <c r="F4" s="293" t="s">
        <v>182</v>
      </c>
      <c r="G4" s="293" t="s">
        <v>196</v>
      </c>
      <c r="H4" s="17" t="s">
        <v>197</v>
      </c>
      <c r="I4" s="18" t="s">
        <v>72</v>
      </c>
      <c r="K4" s="807" t="s">
        <v>742</v>
      </c>
      <c r="L4" s="807" t="s">
        <v>743</v>
      </c>
      <c r="M4" s="292" t="s">
        <v>180</v>
      </c>
      <c r="N4" s="293" t="s">
        <v>181</v>
      </c>
      <c r="O4" s="293" t="s">
        <v>195</v>
      </c>
      <c r="P4" s="293" t="s">
        <v>182</v>
      </c>
      <c r="Q4" s="293" t="s">
        <v>196</v>
      </c>
      <c r="R4" s="17" t="s">
        <v>197</v>
      </c>
      <c r="S4" s="18" t="s">
        <v>72</v>
      </c>
      <c r="U4" s="807" t="s">
        <v>742</v>
      </c>
      <c r="V4" s="807" t="s">
        <v>743</v>
      </c>
      <c r="W4" s="292" t="s">
        <v>180</v>
      </c>
      <c r="X4" s="293" t="s">
        <v>181</v>
      </c>
      <c r="Y4" s="293" t="s">
        <v>195</v>
      </c>
      <c r="Z4" s="293" t="s">
        <v>182</v>
      </c>
      <c r="AA4" s="293" t="s">
        <v>196</v>
      </c>
      <c r="AB4" s="17" t="s">
        <v>197</v>
      </c>
      <c r="AC4" s="18" t="s">
        <v>72</v>
      </c>
      <c r="AE4" s="807" t="s">
        <v>742</v>
      </c>
      <c r="AF4" s="807" t="s">
        <v>743</v>
      </c>
      <c r="AG4" s="292" t="s">
        <v>180</v>
      </c>
      <c r="AH4" s="293" t="s">
        <v>181</v>
      </c>
      <c r="AI4" s="293" t="s">
        <v>195</v>
      </c>
      <c r="AJ4" s="293" t="s">
        <v>182</v>
      </c>
      <c r="AK4" s="293" t="s">
        <v>196</v>
      </c>
      <c r="AL4" s="17" t="s">
        <v>197</v>
      </c>
      <c r="AM4" s="18" t="s">
        <v>72</v>
      </c>
      <c r="AN4" s="454"/>
      <c r="AO4" s="807" t="s">
        <v>742</v>
      </c>
      <c r="AP4" s="807" t="s">
        <v>743</v>
      </c>
      <c r="AQ4" s="292" t="s">
        <v>180</v>
      </c>
      <c r="AR4" s="293" t="s">
        <v>181</v>
      </c>
      <c r="AS4" s="293" t="s">
        <v>195</v>
      </c>
      <c r="AT4" s="293" t="s">
        <v>182</v>
      </c>
      <c r="AU4" s="293" t="s">
        <v>196</v>
      </c>
      <c r="AV4" s="17" t="s">
        <v>197</v>
      </c>
      <c r="AW4" s="18" t="s">
        <v>72</v>
      </c>
      <c r="AY4" s="807" t="s">
        <v>742</v>
      </c>
      <c r="AZ4" s="807" t="s">
        <v>743</v>
      </c>
      <c r="BA4" s="292" t="s">
        <v>180</v>
      </c>
      <c r="BB4" s="293" t="s">
        <v>181</v>
      </c>
      <c r="BC4" s="293" t="s">
        <v>195</v>
      </c>
      <c r="BD4" s="293" t="s">
        <v>182</v>
      </c>
      <c r="BE4" s="293" t="s">
        <v>196</v>
      </c>
      <c r="BF4" s="17" t="s">
        <v>197</v>
      </c>
      <c r="BG4" s="18" t="s">
        <v>72</v>
      </c>
      <c r="BI4" s="807" t="s">
        <v>742</v>
      </c>
      <c r="BJ4" s="807" t="s">
        <v>743</v>
      </c>
      <c r="BK4" s="292" t="s">
        <v>180</v>
      </c>
      <c r="BL4" s="293" t="s">
        <v>181</v>
      </c>
      <c r="BM4" s="293" t="s">
        <v>195</v>
      </c>
      <c r="BN4" s="293" t="s">
        <v>182</v>
      </c>
      <c r="BO4" s="293" t="s">
        <v>196</v>
      </c>
      <c r="BP4" s="17" t="s">
        <v>197</v>
      </c>
      <c r="BQ4" s="18" t="s">
        <v>72</v>
      </c>
      <c r="BS4" s="807" t="s">
        <v>742</v>
      </c>
      <c r="BT4" s="807" t="s">
        <v>743</v>
      </c>
      <c r="BU4" s="292" t="s">
        <v>180</v>
      </c>
      <c r="BV4" s="293" t="s">
        <v>181</v>
      </c>
      <c r="BW4" s="293" t="s">
        <v>195</v>
      </c>
      <c r="BX4" s="293" t="s">
        <v>182</v>
      </c>
      <c r="BY4" s="293" t="s">
        <v>196</v>
      </c>
      <c r="BZ4" s="17" t="s">
        <v>197</v>
      </c>
      <c r="CA4" s="18" t="s">
        <v>72</v>
      </c>
      <c r="CC4" s="807" t="s">
        <v>742</v>
      </c>
      <c r="CD4" s="807" t="s">
        <v>743</v>
      </c>
      <c r="CE4" s="292" t="s">
        <v>180</v>
      </c>
      <c r="CF4" s="293" t="s">
        <v>181</v>
      </c>
      <c r="CG4" s="293" t="s">
        <v>195</v>
      </c>
      <c r="CH4" s="293" t="s">
        <v>182</v>
      </c>
      <c r="CI4" s="293" t="s">
        <v>196</v>
      </c>
      <c r="CJ4" s="17" t="s">
        <v>197</v>
      </c>
      <c r="CK4" s="18" t="s">
        <v>72</v>
      </c>
      <c r="CM4" s="807" t="s">
        <v>742</v>
      </c>
      <c r="CN4" s="807" t="s">
        <v>743</v>
      </c>
      <c r="CO4" s="292" t="s">
        <v>180</v>
      </c>
      <c r="CP4" s="293" t="s">
        <v>181</v>
      </c>
      <c r="CQ4" s="293" t="s">
        <v>195</v>
      </c>
      <c r="CR4" s="293" t="s">
        <v>182</v>
      </c>
      <c r="CS4" s="293" t="s">
        <v>196</v>
      </c>
      <c r="CT4" s="17" t="s">
        <v>197</v>
      </c>
      <c r="CU4" s="18" t="s">
        <v>72</v>
      </c>
      <c r="CW4" s="807" t="s">
        <v>742</v>
      </c>
      <c r="CX4" s="807" t="s">
        <v>743</v>
      </c>
      <c r="CY4" s="292" t="s">
        <v>180</v>
      </c>
      <c r="CZ4" s="293" t="s">
        <v>181</v>
      </c>
      <c r="DA4" s="293" t="s">
        <v>195</v>
      </c>
      <c r="DB4" s="293" t="s">
        <v>182</v>
      </c>
      <c r="DC4" s="293" t="s">
        <v>196</v>
      </c>
      <c r="DD4" s="17" t="s">
        <v>197</v>
      </c>
      <c r="DE4" s="18" t="s">
        <v>72</v>
      </c>
      <c r="DF4" s="454"/>
      <c r="DG4" s="807" t="s">
        <v>742</v>
      </c>
      <c r="DH4" s="807" t="s">
        <v>743</v>
      </c>
      <c r="DI4" s="292" t="s">
        <v>180</v>
      </c>
      <c r="DJ4" s="293" t="s">
        <v>181</v>
      </c>
      <c r="DK4" s="293" t="s">
        <v>195</v>
      </c>
      <c r="DL4" s="293" t="s">
        <v>182</v>
      </c>
      <c r="DM4" s="293" t="s">
        <v>196</v>
      </c>
      <c r="DN4" s="17" t="s">
        <v>197</v>
      </c>
      <c r="DO4" s="18" t="s">
        <v>72</v>
      </c>
      <c r="DP4" s="297"/>
      <c r="DQ4" s="297"/>
      <c r="DR4" s="292" t="s">
        <v>180</v>
      </c>
      <c r="DS4" s="293" t="s">
        <v>181</v>
      </c>
      <c r="DT4" s="293" t="s">
        <v>195</v>
      </c>
      <c r="DU4" s="293" t="s">
        <v>182</v>
      </c>
      <c r="DV4" s="293" t="s">
        <v>196</v>
      </c>
      <c r="DW4" s="17" t="s">
        <v>197</v>
      </c>
      <c r="DX4" s="18" t="s">
        <v>72</v>
      </c>
      <c r="DY4" s="297"/>
      <c r="DZ4" s="807" t="s">
        <v>742</v>
      </c>
      <c r="EA4" s="807" t="s">
        <v>743</v>
      </c>
      <c r="EB4" s="292" t="s">
        <v>180</v>
      </c>
      <c r="EC4" s="293" t="s">
        <v>181</v>
      </c>
      <c r="ED4" s="293" t="s">
        <v>195</v>
      </c>
      <c r="EE4" s="293" t="s">
        <v>182</v>
      </c>
      <c r="EF4" s="293" t="s">
        <v>196</v>
      </c>
      <c r="EG4" s="293" t="s">
        <v>197</v>
      </c>
      <c r="EH4" s="620" t="s">
        <v>72</v>
      </c>
      <c r="EI4" s="297"/>
      <c r="EJ4" s="807" t="s">
        <v>742</v>
      </c>
      <c r="EK4" s="807" t="s">
        <v>743</v>
      </c>
      <c r="EL4" s="292" t="s">
        <v>180</v>
      </c>
      <c r="EM4" s="293" t="s">
        <v>181</v>
      </c>
      <c r="EN4" s="293" t="s">
        <v>195</v>
      </c>
      <c r="EO4" s="293" t="s">
        <v>182</v>
      </c>
      <c r="EP4" s="293" t="s">
        <v>196</v>
      </c>
      <c r="EQ4" s="293" t="s">
        <v>197</v>
      </c>
      <c r="ER4" s="620" t="s">
        <v>72</v>
      </c>
      <c r="ET4" s="807" t="s">
        <v>742</v>
      </c>
      <c r="EU4" s="807" t="s">
        <v>743</v>
      </c>
      <c r="EV4" s="292" t="s">
        <v>180</v>
      </c>
      <c r="EW4" s="293" t="s">
        <v>181</v>
      </c>
      <c r="EX4" s="293" t="s">
        <v>195</v>
      </c>
      <c r="EY4" s="293" t="s">
        <v>182</v>
      </c>
      <c r="EZ4" s="293" t="s">
        <v>196</v>
      </c>
      <c r="FA4" s="293" t="s">
        <v>197</v>
      </c>
      <c r="FB4" s="620" t="s">
        <v>72</v>
      </c>
      <c r="FC4" s="297"/>
      <c r="FD4" s="807" t="s">
        <v>742</v>
      </c>
      <c r="FE4" s="807" t="s">
        <v>743</v>
      </c>
      <c r="FF4" s="292" t="s">
        <v>180</v>
      </c>
      <c r="FG4" s="293" t="s">
        <v>181</v>
      </c>
      <c r="FH4" s="293" t="s">
        <v>195</v>
      </c>
      <c r="FI4" s="293" t="s">
        <v>182</v>
      </c>
      <c r="FJ4" s="293" t="s">
        <v>196</v>
      </c>
      <c r="FK4" s="293" t="s">
        <v>197</v>
      </c>
      <c r="FL4" s="620" t="s">
        <v>72</v>
      </c>
      <c r="FM4" s="663"/>
      <c r="FN4" s="807" t="s">
        <v>742</v>
      </c>
      <c r="FO4" s="807" t="s">
        <v>743</v>
      </c>
      <c r="FP4" s="292" t="s">
        <v>180</v>
      </c>
      <c r="FQ4" s="293" t="s">
        <v>181</v>
      </c>
      <c r="FR4" s="293" t="s">
        <v>195</v>
      </c>
      <c r="FS4" s="293" t="s">
        <v>182</v>
      </c>
      <c r="FT4" s="293" t="s">
        <v>196</v>
      </c>
      <c r="FU4" s="293" t="s">
        <v>197</v>
      </c>
      <c r="FV4" s="620" t="s">
        <v>72</v>
      </c>
      <c r="FW4" s="663"/>
      <c r="FX4" s="807" t="s">
        <v>742</v>
      </c>
      <c r="FY4" s="807" t="s">
        <v>743</v>
      </c>
      <c r="FZ4" s="292" t="s">
        <v>180</v>
      </c>
      <c r="GA4" s="293" t="s">
        <v>181</v>
      </c>
      <c r="GB4" s="293" t="s">
        <v>195</v>
      </c>
      <c r="GC4" s="293" t="s">
        <v>182</v>
      </c>
      <c r="GD4" s="293" t="s">
        <v>196</v>
      </c>
      <c r="GE4" s="293" t="s">
        <v>197</v>
      </c>
      <c r="GF4" s="620" t="s">
        <v>72</v>
      </c>
      <c r="GH4" s="807" t="s">
        <v>742</v>
      </c>
      <c r="GI4" s="807" t="s">
        <v>743</v>
      </c>
      <c r="GJ4" s="292" t="s">
        <v>180</v>
      </c>
      <c r="GK4" s="293" t="s">
        <v>181</v>
      </c>
      <c r="GL4" s="293" t="s">
        <v>195</v>
      </c>
      <c r="GM4" s="293" t="s">
        <v>182</v>
      </c>
      <c r="GN4" s="293" t="s">
        <v>196</v>
      </c>
      <c r="GO4" s="293" t="s">
        <v>197</v>
      </c>
      <c r="GP4" s="620" t="s">
        <v>72</v>
      </c>
      <c r="GQ4" s="807" t="s">
        <v>742</v>
      </c>
      <c r="GR4" s="807" t="s">
        <v>743</v>
      </c>
      <c r="GS4" s="292" t="s">
        <v>180</v>
      </c>
      <c r="GT4" s="293" t="s">
        <v>181</v>
      </c>
      <c r="GU4" s="293" t="s">
        <v>195</v>
      </c>
      <c r="GV4" s="293" t="s">
        <v>182</v>
      </c>
      <c r="GW4" s="293" t="s">
        <v>196</v>
      </c>
      <c r="GX4" s="293" t="s">
        <v>197</v>
      </c>
      <c r="GY4" s="620" t="s">
        <v>72</v>
      </c>
      <c r="HA4" s="807" t="s">
        <v>742</v>
      </c>
      <c r="HB4" s="807" t="s">
        <v>743</v>
      </c>
      <c r="HC4" s="292" t="s">
        <v>180</v>
      </c>
      <c r="HD4" s="293" t="s">
        <v>181</v>
      </c>
      <c r="HE4" s="293" t="s">
        <v>195</v>
      </c>
      <c r="HF4" s="293" t="s">
        <v>182</v>
      </c>
      <c r="HG4" s="293" t="s">
        <v>196</v>
      </c>
      <c r="HH4" s="293" t="s">
        <v>197</v>
      </c>
      <c r="HI4" s="620" t="s">
        <v>72</v>
      </c>
      <c r="HK4" s="807" t="s">
        <v>742</v>
      </c>
      <c r="HL4" s="807" t="s">
        <v>743</v>
      </c>
      <c r="HM4" s="292" t="s">
        <v>180</v>
      </c>
      <c r="HN4" s="293" t="s">
        <v>181</v>
      </c>
      <c r="HO4" s="293" t="s">
        <v>195</v>
      </c>
      <c r="HP4" s="293" t="s">
        <v>182</v>
      </c>
      <c r="HQ4" s="293" t="s">
        <v>196</v>
      </c>
      <c r="HR4" s="293" t="s">
        <v>197</v>
      </c>
      <c r="HS4" s="620" t="s">
        <v>72</v>
      </c>
      <c r="HT4" s="297"/>
      <c r="HU4" s="807" t="s">
        <v>742</v>
      </c>
      <c r="HV4" s="807" t="s">
        <v>743</v>
      </c>
      <c r="HW4" s="292" t="s">
        <v>180</v>
      </c>
      <c r="HX4" s="293" t="s">
        <v>181</v>
      </c>
      <c r="HY4" s="293" t="s">
        <v>195</v>
      </c>
      <c r="HZ4" s="293" t="s">
        <v>182</v>
      </c>
      <c r="IA4" s="293" t="s">
        <v>196</v>
      </c>
      <c r="IB4" s="293" t="s">
        <v>197</v>
      </c>
      <c r="IC4" s="620" t="s">
        <v>72</v>
      </c>
      <c r="ID4" s="297"/>
      <c r="IE4" s="807" t="s">
        <v>742</v>
      </c>
      <c r="IF4" s="807" t="s">
        <v>743</v>
      </c>
      <c r="IG4" s="292" t="s">
        <v>180</v>
      </c>
      <c r="IH4" s="293" t="s">
        <v>181</v>
      </c>
      <c r="II4" s="293" t="s">
        <v>195</v>
      </c>
      <c r="IJ4" s="293" t="s">
        <v>182</v>
      </c>
      <c r="IK4" s="293" t="s">
        <v>196</v>
      </c>
      <c r="IL4" s="293" t="s">
        <v>197</v>
      </c>
      <c r="IM4" s="620" t="s">
        <v>72</v>
      </c>
      <c r="IN4" s="297"/>
      <c r="IO4" s="807" t="s">
        <v>742</v>
      </c>
      <c r="IP4" s="807" t="s">
        <v>743</v>
      </c>
      <c r="IQ4" s="292" t="s">
        <v>180</v>
      </c>
      <c r="IR4" s="293" t="s">
        <v>181</v>
      </c>
      <c r="IS4" s="293" t="s">
        <v>195</v>
      </c>
      <c r="IT4" s="293" t="s">
        <v>182</v>
      </c>
      <c r="IU4" s="293" t="s">
        <v>196</v>
      </c>
      <c r="IV4" s="293" t="s">
        <v>197</v>
      </c>
      <c r="IW4" s="620" t="s">
        <v>72</v>
      </c>
      <c r="IX4" s="297"/>
      <c r="IY4" s="807" t="s">
        <v>742</v>
      </c>
      <c r="IZ4" s="807" t="s">
        <v>743</v>
      </c>
      <c r="JA4" s="292" t="s">
        <v>180</v>
      </c>
      <c r="JB4" s="293" t="s">
        <v>181</v>
      </c>
      <c r="JC4" s="293" t="s">
        <v>195</v>
      </c>
      <c r="JD4" s="293" t="s">
        <v>182</v>
      </c>
      <c r="JE4" s="293" t="s">
        <v>196</v>
      </c>
      <c r="JF4" s="293" t="s">
        <v>197</v>
      </c>
      <c r="JG4" s="620" t="s">
        <v>72</v>
      </c>
      <c r="JI4" s="807" t="s">
        <v>742</v>
      </c>
      <c r="JJ4" s="807" t="s">
        <v>743</v>
      </c>
      <c r="JK4" s="292" t="s">
        <v>180</v>
      </c>
      <c r="JL4" s="293" t="s">
        <v>181</v>
      </c>
      <c r="JM4" s="293" t="s">
        <v>195</v>
      </c>
      <c r="JN4" s="293" t="s">
        <v>182</v>
      </c>
      <c r="JO4" s="293" t="s">
        <v>196</v>
      </c>
      <c r="JP4" s="293" t="s">
        <v>197</v>
      </c>
      <c r="JQ4" s="620" t="s">
        <v>72</v>
      </c>
    </row>
    <row r="5" spans="1:277" ht="12.75" customHeight="1" x14ac:dyDescent="0.2">
      <c r="A5" s="808"/>
      <c r="B5" s="808"/>
      <c r="C5" s="287" t="str">
        <f>'[3]Eng Eletricista'!A21</f>
        <v>Engenheiro eletricista</v>
      </c>
      <c r="D5" s="288">
        <f>SUM('[3]Eng Eletricista'!F173)</f>
        <v>23846.911010494976</v>
      </c>
      <c r="E5" s="294">
        <v>2</v>
      </c>
      <c r="F5" s="288">
        <f>SUM(D5*E5)</f>
        <v>47693.822020989952</v>
      </c>
      <c r="G5" s="290">
        <v>2</v>
      </c>
      <c r="H5" s="65">
        <f>SUM(D5*G5)</f>
        <v>47693.822020989952</v>
      </c>
      <c r="I5" s="19">
        <f t="shared" ref="I5:I23" si="0">H5*12</f>
        <v>572325.86425187939</v>
      </c>
      <c r="J5" s="364"/>
      <c r="K5" s="808"/>
      <c r="L5" s="808"/>
      <c r="M5" s="287" t="s">
        <v>185</v>
      </c>
      <c r="N5" s="385">
        <f>SUM('Eng Eletricista'!$F$173)</f>
        <v>23846.911010494976</v>
      </c>
      <c r="O5" s="294">
        <v>2</v>
      </c>
      <c r="P5" s="288">
        <f>SUM(N5*O5)</f>
        <v>47693.822020989952</v>
      </c>
      <c r="Q5" s="290">
        <v>2</v>
      </c>
      <c r="R5" s="65">
        <f>SUM(N5*Q5)</f>
        <v>47693.822020989952</v>
      </c>
      <c r="S5" s="19">
        <f t="shared" ref="S5:S23" si="1">R5*12</f>
        <v>572325.86425187939</v>
      </c>
      <c r="U5" s="808"/>
      <c r="V5" s="808"/>
      <c r="W5" s="287" t="s">
        <v>185</v>
      </c>
      <c r="X5" s="384">
        <f>SUM('Eng Eletricista'!$M$173)</f>
        <v>23372.658344140204</v>
      </c>
      <c r="Y5" s="294">
        <v>2</v>
      </c>
      <c r="Z5" s="288">
        <f>SUM(X5*Y5)</f>
        <v>46745.316688280407</v>
      </c>
      <c r="AA5" s="290">
        <v>2</v>
      </c>
      <c r="AB5" s="65">
        <f>SUM(X5*AA5)</f>
        <v>46745.316688280407</v>
      </c>
      <c r="AC5" s="19">
        <f t="shared" ref="AC5:AC23" si="2">AB5*12</f>
        <v>560943.80025936489</v>
      </c>
      <c r="AE5" s="808"/>
      <c r="AF5" s="808"/>
      <c r="AG5" s="287" t="s">
        <v>185</v>
      </c>
      <c r="AH5" s="385">
        <f>SUM('Eng Eletricista'!$M$173)</f>
        <v>23372.658344140204</v>
      </c>
      <c r="AI5" s="294">
        <v>2</v>
      </c>
      <c r="AJ5" s="288">
        <f>SUM(AH5*AI5)</f>
        <v>46745.316688280407</v>
      </c>
      <c r="AK5" s="290">
        <v>2</v>
      </c>
      <c r="AL5" s="65">
        <f>SUM(AH5*AK5)</f>
        <v>46745.316688280407</v>
      </c>
      <c r="AM5" s="19">
        <f t="shared" ref="AM5:AM23" si="3">AL5*12</f>
        <v>560943.80025936489</v>
      </c>
      <c r="AN5" s="450"/>
      <c r="AO5" s="808"/>
      <c r="AP5" s="808"/>
      <c r="AQ5" s="287" t="s">
        <v>185</v>
      </c>
      <c r="AR5" s="466">
        <f>SUM('Eng Eletricista'!$T$173)</f>
        <v>24947.949470229509</v>
      </c>
      <c r="AS5" s="294">
        <v>2</v>
      </c>
      <c r="AT5" s="288">
        <f>SUM(AR5*AS5)</f>
        <v>49895.898940459017</v>
      </c>
      <c r="AU5" s="290">
        <v>2</v>
      </c>
      <c r="AV5" s="65">
        <f>SUM(AR5*AU5)</f>
        <v>49895.898940459017</v>
      </c>
      <c r="AW5" s="19">
        <f t="shared" ref="AW5:AW23" si="4">AV5*12</f>
        <v>598750.78728550824</v>
      </c>
      <c r="AY5" s="808"/>
      <c r="AZ5" s="808"/>
      <c r="BA5" s="287" t="s">
        <v>185</v>
      </c>
      <c r="BB5" s="378">
        <f>SUM('Eng Eletricista'!$AA$173)</f>
        <v>24951.452514499375</v>
      </c>
      <c r="BC5" s="294">
        <v>2</v>
      </c>
      <c r="BD5" s="288">
        <f>SUM(BB5*BC5)</f>
        <v>49902.90502899875</v>
      </c>
      <c r="BE5" s="290">
        <v>2</v>
      </c>
      <c r="BF5" s="65">
        <f>SUM(BB5*BE5)</f>
        <v>49902.90502899875</v>
      </c>
      <c r="BG5" s="19">
        <f t="shared" ref="BG5:BG23" si="5">BF5*12</f>
        <v>598834.86034798506</v>
      </c>
      <c r="BI5" s="808"/>
      <c r="BJ5" s="808"/>
      <c r="BK5" s="287" t="s">
        <v>185</v>
      </c>
      <c r="BL5" s="385">
        <f>SUM('Eng Eletricista'!$AA$173)</f>
        <v>24951.452514499375</v>
      </c>
      <c r="BM5" s="294">
        <v>2</v>
      </c>
      <c r="BN5" s="288">
        <f>SUM(BL5*BM5)</f>
        <v>49902.90502899875</v>
      </c>
      <c r="BO5" s="290">
        <v>2</v>
      </c>
      <c r="BP5" s="65">
        <f>SUM(BL5*BO5)</f>
        <v>49902.90502899875</v>
      </c>
      <c r="BQ5" s="19">
        <f t="shared" ref="BQ5:BQ23" si="6">BP5*12</f>
        <v>598834.86034798506</v>
      </c>
      <c r="BS5" s="808"/>
      <c r="BT5" s="808"/>
      <c r="BU5" s="287" t="s">
        <v>185</v>
      </c>
      <c r="BV5" s="378">
        <f>SUM('Eng Eletricista'!$AH$173)</f>
        <v>24454.865303737111</v>
      </c>
      <c r="BW5" s="294">
        <v>2</v>
      </c>
      <c r="BX5" s="288">
        <f>SUM(BV5*BW5)</f>
        <v>48909.730607474223</v>
      </c>
      <c r="BY5" s="290">
        <v>2</v>
      </c>
      <c r="BZ5" s="65">
        <f>SUM(BV5*BY5)</f>
        <v>48909.730607474223</v>
      </c>
      <c r="CA5" s="19">
        <f t="shared" ref="CA5:CA23" si="7">BZ5*12</f>
        <v>586916.76728969067</v>
      </c>
      <c r="CC5" s="808"/>
      <c r="CD5" s="808"/>
      <c r="CE5" s="287" t="s">
        <v>185</v>
      </c>
      <c r="CF5" s="378">
        <f>SUM('Eng Eletricista'!$AO$173)</f>
        <v>26303.763425053803</v>
      </c>
      <c r="CG5" s="294">
        <v>2</v>
      </c>
      <c r="CH5" s="288">
        <f>SUM(CF5*CG5)</f>
        <v>52607.526850107606</v>
      </c>
      <c r="CI5" s="290">
        <v>2</v>
      </c>
      <c r="CJ5" s="65">
        <f>SUM(CF5*CI5)</f>
        <v>52607.526850107606</v>
      </c>
      <c r="CK5" s="19">
        <f t="shared" ref="CK5:CK23" si="8">CJ5*12</f>
        <v>631290.32220129133</v>
      </c>
      <c r="CM5" s="808"/>
      <c r="CN5" s="808"/>
      <c r="CO5" s="287" t="s">
        <v>185</v>
      </c>
      <c r="CP5" s="378">
        <f>SUM('Eng Eletricista'!$AV$173)</f>
        <v>25780.113678843903</v>
      </c>
      <c r="CQ5" s="294">
        <v>2</v>
      </c>
      <c r="CR5" s="288">
        <f>SUM(CP5*CQ5)</f>
        <v>51560.227357687807</v>
      </c>
      <c r="CS5" s="290">
        <v>2</v>
      </c>
      <c r="CT5" s="65">
        <f>SUM(CP5*CS5)</f>
        <v>51560.227357687807</v>
      </c>
      <c r="CU5" s="19">
        <f t="shared" ref="CU5:CU23" si="9">CT5*12</f>
        <v>618722.72829225368</v>
      </c>
      <c r="CW5" s="808"/>
      <c r="CX5" s="808"/>
      <c r="CY5" s="287" t="s">
        <v>185</v>
      </c>
      <c r="CZ5" s="385">
        <f>SUM('Eng Eletricista'!$AV$173)</f>
        <v>25780.113678843903</v>
      </c>
      <c r="DA5" s="294">
        <v>2</v>
      </c>
      <c r="DB5" s="288">
        <f>SUM(CZ5*DA5)</f>
        <v>51560.227357687807</v>
      </c>
      <c r="DC5" s="290">
        <v>2</v>
      </c>
      <c r="DD5" s="65">
        <f>SUM(CZ5*DC5)</f>
        <v>51560.227357687807</v>
      </c>
      <c r="DE5" s="19">
        <f t="shared" ref="DE5:DE23" si="10">DD5*12</f>
        <v>618722.72829225368</v>
      </c>
      <c r="DF5" s="450"/>
      <c r="DG5" s="808"/>
      <c r="DH5" s="808"/>
      <c r="DI5" s="287" t="s">
        <v>185</v>
      </c>
      <c r="DJ5" s="385">
        <f>SUM('Eng Eletricista'!$BC$173)</f>
        <v>25788.424302866981</v>
      </c>
      <c r="DK5" s="294">
        <v>2</v>
      </c>
      <c r="DL5" s="288">
        <f>SUM(DJ5*DK5)</f>
        <v>51576.848605733961</v>
      </c>
      <c r="DM5" s="290">
        <v>2</v>
      </c>
      <c r="DN5" s="65">
        <f>SUM(DJ5*DM5)</f>
        <v>51576.848605733961</v>
      </c>
      <c r="DO5" s="19">
        <f>DN5*12</f>
        <v>618922.1832688076</v>
      </c>
      <c r="DP5" s="568"/>
      <c r="DQ5" s="568"/>
      <c r="DR5" s="287" t="s">
        <v>185</v>
      </c>
      <c r="DS5" s="385">
        <f>SUM('Eng Eletricista'!$BC$173)</f>
        <v>25788.424302866981</v>
      </c>
      <c r="DT5" s="294">
        <v>2</v>
      </c>
      <c r="DU5" s="288">
        <f>SUM(DS5*DT5)</f>
        <v>51576.848605733961</v>
      </c>
      <c r="DV5" s="290">
        <v>2</v>
      </c>
      <c r="DW5" s="65">
        <f>SUM(DS5*DV5)</f>
        <v>51576.848605733961</v>
      </c>
      <c r="DX5" s="19">
        <f>DW5*12</f>
        <v>618922.1832688076</v>
      </c>
      <c r="DY5" s="568"/>
      <c r="DZ5" s="808"/>
      <c r="EA5" s="808"/>
      <c r="EB5" s="287" t="s">
        <v>185</v>
      </c>
      <c r="EC5" s="288">
        <f>SUM('Eng Eletricista'!$BJ$173)</f>
        <v>25786.824386130629</v>
      </c>
      <c r="ED5" s="294">
        <v>2</v>
      </c>
      <c r="EE5" s="288">
        <f>SUM(EC$5*ED$5)</f>
        <v>51573.648772261258</v>
      </c>
      <c r="EF5" s="290">
        <v>2</v>
      </c>
      <c r="EG5" s="291">
        <f>SUM(EC5*EF5)</f>
        <v>51573.648772261258</v>
      </c>
      <c r="EH5" s="621">
        <f t="shared" ref="EH5:EH23" si="11">EG5*12</f>
        <v>618883.78526713513</v>
      </c>
      <c r="EI5" s="568"/>
      <c r="EJ5" s="808"/>
      <c r="EK5" s="808"/>
      <c r="EL5" s="287" t="s">
        <v>185</v>
      </c>
      <c r="EM5" s="288">
        <f>SUM('Eng Eletricista'!$BQ$173)</f>
        <v>25786.824386130629</v>
      </c>
      <c r="EN5" s="294">
        <v>2</v>
      </c>
      <c r="EO5" s="288">
        <f>SUM(EM5*EN5)</f>
        <v>51573.648772261258</v>
      </c>
      <c r="EP5" s="290">
        <v>2</v>
      </c>
      <c r="EQ5" s="291">
        <f>SUM(EM5*EP5)</f>
        <v>51573.648772261258</v>
      </c>
      <c r="ER5" s="621">
        <f t="shared" ref="ER5:ER23" si="12">EQ5*12</f>
        <v>618883.78526713513</v>
      </c>
      <c r="ET5" s="808"/>
      <c r="EU5" s="808"/>
      <c r="EV5" s="287" t="s">
        <v>185</v>
      </c>
      <c r="EW5" s="288">
        <f>SUM('Eng Eletricista'!$BX$173)</f>
        <v>25790.41011046866</v>
      </c>
      <c r="EX5" s="294">
        <v>2</v>
      </c>
      <c r="EY5" s="288">
        <f>SUM(EW5*EX5)</f>
        <v>51580.820220937319</v>
      </c>
      <c r="EZ5" s="290">
        <v>2</v>
      </c>
      <c r="FA5" s="291">
        <f>SUM(EW5*EZ5)</f>
        <v>51580.820220937319</v>
      </c>
      <c r="FB5" s="621">
        <f t="shared" ref="FB5:FB23" si="13">FA5*12</f>
        <v>618969.84265124786</v>
      </c>
      <c r="FC5" s="568"/>
      <c r="FD5" s="808"/>
      <c r="FE5" s="808"/>
      <c r="FF5" s="287" t="s">
        <v>185</v>
      </c>
      <c r="FG5" s="378">
        <f>SUM('Eng Eletricista'!$CE$173)</f>
        <v>28276.460174961558</v>
      </c>
      <c r="FH5" s="294">
        <v>2</v>
      </c>
      <c r="FI5" s="288">
        <f>SUM(FG5*FH5)</f>
        <v>56552.920349923115</v>
      </c>
      <c r="FJ5" s="290">
        <v>2</v>
      </c>
      <c r="FK5" s="291">
        <f>SUM(FG5*FJ5)</f>
        <v>56552.920349923115</v>
      </c>
      <c r="FL5" s="621">
        <f t="shared" ref="FL5:FL23" si="14">FK5*12</f>
        <v>678635.04419907741</v>
      </c>
      <c r="FM5" s="664"/>
      <c r="FN5" s="808"/>
      <c r="FO5" s="808"/>
      <c r="FP5" s="287" t="s">
        <v>185</v>
      </c>
      <c r="FQ5" s="378">
        <f>SUM('Eng Eletricista'!$CL$173)</f>
        <v>28358.488437287411</v>
      </c>
      <c r="FR5" s="294">
        <v>2</v>
      </c>
      <c r="FS5" s="288">
        <f>SUM(FQ5*FR5)</f>
        <v>56716.976874574822</v>
      </c>
      <c r="FT5" s="290">
        <v>2</v>
      </c>
      <c r="FU5" s="291">
        <f>SUM(FQ5*FT5)</f>
        <v>56716.976874574822</v>
      </c>
      <c r="FV5" s="621">
        <f t="shared" ref="FV5:FV23" si="15">FU5*12</f>
        <v>680603.7224948979</v>
      </c>
      <c r="FW5" s="664"/>
      <c r="FX5" s="808"/>
      <c r="FY5" s="808"/>
      <c r="FZ5" s="287" t="s">
        <v>185</v>
      </c>
      <c r="GA5" s="288">
        <f>SUM('Eng Eletricista'!$CS$173)</f>
        <v>28358.488437287411</v>
      </c>
      <c r="GB5" s="294">
        <v>2</v>
      </c>
      <c r="GC5" s="288">
        <f>SUM(GA5*GB5)</f>
        <v>56716.976874574822</v>
      </c>
      <c r="GD5" s="290">
        <v>2</v>
      </c>
      <c r="GE5" s="291">
        <f>SUM(GA5*GD5)</f>
        <v>56716.976874574822</v>
      </c>
      <c r="GF5" s="621">
        <f t="shared" ref="GF5:GF23" si="16">GE5*12</f>
        <v>680603.7224948979</v>
      </c>
      <c r="GH5" s="808"/>
      <c r="GI5" s="808"/>
      <c r="GJ5" s="287" t="s">
        <v>185</v>
      </c>
      <c r="GK5" s="288">
        <f>SUM('Eng Eletricista'!$CS$173)</f>
        <v>28358.488437287411</v>
      </c>
      <c r="GL5" s="294">
        <v>2</v>
      </c>
      <c r="GM5" s="288">
        <f>SUM(GK5*GL5)</f>
        <v>56716.976874574822</v>
      </c>
      <c r="GN5" s="290">
        <v>2</v>
      </c>
      <c r="GO5" s="291">
        <f>SUM(GK5*GN5)</f>
        <v>56716.976874574822</v>
      </c>
      <c r="GP5" s="621">
        <f t="shared" ref="GP5:GP23" si="17">GO5*12</f>
        <v>680603.7224948979</v>
      </c>
      <c r="GQ5" s="808"/>
      <c r="GR5" s="808"/>
      <c r="GS5" s="287" t="s">
        <v>185</v>
      </c>
      <c r="GT5" s="378">
        <f>'Eng Eletricista'!CZ173</f>
        <v>28361.081455689466</v>
      </c>
      <c r="GU5" s="294">
        <v>2</v>
      </c>
      <c r="GV5" s="288">
        <f>SUM(GT5*GU5)</f>
        <v>56722.162911378931</v>
      </c>
      <c r="GW5" s="290">
        <v>2</v>
      </c>
      <c r="GX5" s="291">
        <f>SUM(GT5*GW5)</f>
        <v>56722.162911378931</v>
      </c>
      <c r="GY5" s="621">
        <f t="shared" ref="GY5:GY23" si="18">GX5*12</f>
        <v>680665.9549365472</v>
      </c>
      <c r="HA5" s="808"/>
      <c r="HB5" s="808"/>
      <c r="HC5" s="287" t="s">
        <v>185</v>
      </c>
      <c r="HD5" s="288">
        <f>'Eng Eletricista'!CZ173</f>
        <v>28361.081455689466</v>
      </c>
      <c r="HE5" s="294">
        <v>2</v>
      </c>
      <c r="HF5" s="288">
        <f>SUM(HD5*HE5)</f>
        <v>56722.162911378931</v>
      </c>
      <c r="HG5" s="290">
        <v>2</v>
      </c>
      <c r="HH5" s="291">
        <f>SUM(HD5*HG5)</f>
        <v>56722.162911378931</v>
      </c>
      <c r="HI5" s="621">
        <f t="shared" ref="HI5:HI23" si="19">HH5*12</f>
        <v>680665.9549365472</v>
      </c>
      <c r="HK5" s="808"/>
      <c r="HL5" s="808"/>
      <c r="HM5" s="287" t="s">
        <v>185</v>
      </c>
      <c r="HN5" s="288">
        <f>'Eng Eletricista'!DG173</f>
        <v>28382.273298987133</v>
      </c>
      <c r="HO5" s="294">
        <v>2</v>
      </c>
      <c r="HP5" s="288">
        <f>SUM(HN5*HO5)</f>
        <v>56764.546597974266</v>
      </c>
      <c r="HQ5" s="290">
        <v>2</v>
      </c>
      <c r="HR5" s="291">
        <f>SUM(HN5*HQ5)</f>
        <v>56764.546597974266</v>
      </c>
      <c r="HS5" s="621">
        <f t="shared" ref="HS5:HS23" si="20">HR5*12</f>
        <v>681174.55917569122</v>
      </c>
      <c r="HT5" s="568"/>
      <c r="HU5" s="808"/>
      <c r="HV5" s="808"/>
      <c r="HW5" s="425" t="s">
        <v>185</v>
      </c>
      <c r="HX5" s="288">
        <f>'Eng Eletricista'!DN173</f>
        <v>29431.706779728214</v>
      </c>
      <c r="HY5" s="294">
        <v>2</v>
      </c>
      <c r="HZ5" s="288">
        <f>SUM(HX5*HY5)</f>
        <v>58863.413559456429</v>
      </c>
      <c r="IA5" s="290">
        <v>2</v>
      </c>
      <c r="IB5" s="291">
        <f>SUM(HX5*IA5)</f>
        <v>58863.413559456429</v>
      </c>
      <c r="IC5" s="621">
        <f t="shared" ref="IC5" si="21">IB5*12</f>
        <v>706360.9627134772</v>
      </c>
      <c r="ID5" s="568"/>
      <c r="IE5" s="808"/>
      <c r="IF5" s="808"/>
      <c r="IG5" s="287" t="s">
        <v>185</v>
      </c>
      <c r="IH5" s="288">
        <f>'Eng Eletricista'!DN173</f>
        <v>29431.706779728214</v>
      </c>
      <c r="II5" s="294">
        <v>2</v>
      </c>
      <c r="IJ5" s="288">
        <f>SUM(IH5*II5)</f>
        <v>58863.413559456429</v>
      </c>
      <c r="IK5" s="290">
        <v>2</v>
      </c>
      <c r="IL5" s="291">
        <f>SUM(IH5*IK5)</f>
        <v>58863.413559456429</v>
      </c>
      <c r="IM5" s="621">
        <f t="shared" ref="IM5" si="22">IL5*12</f>
        <v>706360.9627134772</v>
      </c>
      <c r="IN5" s="568"/>
      <c r="IO5" s="808"/>
      <c r="IP5" s="808"/>
      <c r="IQ5" s="287" t="s">
        <v>185</v>
      </c>
      <c r="IR5" s="288">
        <f>'Eng Eletricista'!DU173</f>
        <v>29434.090638760448</v>
      </c>
      <c r="IS5" s="294">
        <v>2</v>
      </c>
      <c r="IT5" s="288">
        <f>SUM(IR5*IS5)</f>
        <v>58868.181277520896</v>
      </c>
      <c r="IU5" s="290">
        <v>2</v>
      </c>
      <c r="IV5" s="291">
        <f>SUM(IR5*IU5)</f>
        <v>58868.181277520896</v>
      </c>
      <c r="IW5" s="621">
        <f t="shared" ref="IW5" si="23">IV5*12</f>
        <v>706418.17533025076</v>
      </c>
      <c r="IX5" s="568"/>
      <c r="IY5" s="808"/>
      <c r="IZ5" s="808"/>
      <c r="JA5" s="287" t="s">
        <v>185</v>
      </c>
      <c r="JB5" s="288">
        <f>'Eng Eletricista'!EB173</f>
        <v>29434.090638760448</v>
      </c>
      <c r="JC5" s="294">
        <v>2</v>
      </c>
      <c r="JD5" s="288">
        <f>SUM(JB5*JC5)</f>
        <v>58868.181277520896</v>
      </c>
      <c r="JE5" s="290">
        <v>2</v>
      </c>
      <c r="JF5" s="291">
        <f>SUM(JB5*JE5)</f>
        <v>58868.181277520896</v>
      </c>
      <c r="JG5" s="621">
        <f t="shared" ref="JG5" si="24">JF5*12</f>
        <v>706418.17533025076</v>
      </c>
      <c r="JI5" s="808"/>
      <c r="JJ5" s="808"/>
      <c r="JK5" s="287" t="s">
        <v>185</v>
      </c>
      <c r="JL5" s="378">
        <f>'Eng Eletricista'!EI173</f>
        <v>29414.996664756542</v>
      </c>
      <c r="JM5" s="294">
        <f>JC5</f>
        <v>2</v>
      </c>
      <c r="JN5" s="288">
        <f>SUM(JL5*JM5)</f>
        <v>58829.993329513083</v>
      </c>
      <c r="JO5" s="290">
        <f>JE5</f>
        <v>2</v>
      </c>
      <c r="JP5" s="291">
        <f>SUM(JL5*JO5)</f>
        <v>58829.993329513083</v>
      </c>
      <c r="JQ5" s="621">
        <f t="shared" ref="JQ5:JQ23" si="25">JP5*12</f>
        <v>705959.91995415697</v>
      </c>
    </row>
    <row r="6" spans="1:277" ht="12.75" customHeight="1" x14ac:dyDescent="0.2">
      <c r="A6" s="808"/>
      <c r="B6" s="808"/>
      <c r="C6" s="287" t="str">
        <f>'[3]Enc. geral'!A21</f>
        <v>Encarregado geral</v>
      </c>
      <c r="D6" s="288">
        <f>'[3]Enc. geral'!F173</f>
        <v>9434.3252706803451</v>
      </c>
      <c r="E6" s="294">
        <v>2</v>
      </c>
      <c r="F6" s="288">
        <f t="shared" ref="F6:F23" si="26">SUM(D6*E6)</f>
        <v>18868.65054136069</v>
      </c>
      <c r="G6" s="290">
        <v>2</v>
      </c>
      <c r="H6" s="65">
        <f t="shared" ref="H6:H23" si="27">SUM(D6*G6)</f>
        <v>18868.65054136069</v>
      </c>
      <c r="I6" s="19">
        <f t="shared" si="0"/>
        <v>226423.80649632827</v>
      </c>
      <c r="J6" s="364"/>
      <c r="K6" s="808"/>
      <c r="L6" s="808"/>
      <c r="M6" s="287" t="s">
        <v>160</v>
      </c>
      <c r="N6" s="378">
        <f>'Enc. geral'!M$173</f>
        <v>9653.1621418391878</v>
      </c>
      <c r="O6" s="294">
        <v>2</v>
      </c>
      <c r="P6" s="288">
        <f t="shared" ref="P6:P23" si="28">SUM(N6*O6)</f>
        <v>19306.324283678376</v>
      </c>
      <c r="Q6" s="290">
        <v>2</v>
      </c>
      <c r="R6" s="65">
        <f t="shared" ref="R6:R23" si="29">SUM(N6*Q6)</f>
        <v>19306.324283678376</v>
      </c>
      <c r="S6" s="19">
        <f t="shared" si="1"/>
        <v>231675.89140414051</v>
      </c>
      <c r="U6" s="808"/>
      <c r="V6" s="808"/>
      <c r="W6" s="287" t="s">
        <v>160</v>
      </c>
      <c r="X6" s="384">
        <f>'Enc. geral'!T173</f>
        <v>9477.3078219549971</v>
      </c>
      <c r="Y6" s="294">
        <v>2</v>
      </c>
      <c r="Z6" s="288">
        <f t="shared" ref="Z6:Z23" si="30">SUM(X6*Y6)</f>
        <v>18954.615643909994</v>
      </c>
      <c r="AA6" s="290">
        <v>2</v>
      </c>
      <c r="AB6" s="65">
        <f t="shared" ref="AB6:AB23" si="31">SUM(X6*AA6)</f>
        <v>18954.615643909994</v>
      </c>
      <c r="AC6" s="19">
        <f t="shared" si="2"/>
        <v>227455.38772691993</v>
      </c>
      <c r="AE6" s="808"/>
      <c r="AF6" s="808"/>
      <c r="AG6" s="287" t="s">
        <v>160</v>
      </c>
      <c r="AH6" s="385">
        <f>'Enc. geral'!T173</f>
        <v>9477.3078219549971</v>
      </c>
      <c r="AI6" s="294">
        <v>2</v>
      </c>
      <c r="AJ6" s="288">
        <f t="shared" ref="AJ6:AJ23" si="32">SUM(AH6*AI6)</f>
        <v>18954.615643909994</v>
      </c>
      <c r="AK6" s="290">
        <v>2</v>
      </c>
      <c r="AL6" s="65">
        <f t="shared" ref="AL6:AL23" si="33">SUM(AH6*AK6)</f>
        <v>18954.615643909994</v>
      </c>
      <c r="AM6" s="19">
        <f t="shared" si="3"/>
        <v>227455.38772691993</v>
      </c>
      <c r="AN6" s="450"/>
      <c r="AO6" s="808"/>
      <c r="AP6" s="808"/>
      <c r="AQ6" s="287" t="s">
        <v>160</v>
      </c>
      <c r="AR6" s="385">
        <f>'Enc. geral'!M173</f>
        <v>9653.1621418391878</v>
      </c>
      <c r="AS6" s="294">
        <v>2</v>
      </c>
      <c r="AT6" s="288">
        <f t="shared" ref="AT6:AT23" si="34">SUM(AR6*AS6)</f>
        <v>19306.324283678376</v>
      </c>
      <c r="AU6" s="290">
        <v>2</v>
      </c>
      <c r="AV6" s="65">
        <f t="shared" ref="AV6:AV23" si="35">SUM(AR6*AU6)</f>
        <v>19306.324283678376</v>
      </c>
      <c r="AW6" s="19">
        <f t="shared" si="4"/>
        <v>231675.89140414051</v>
      </c>
      <c r="AY6" s="808"/>
      <c r="AZ6" s="808"/>
      <c r="BA6" s="287" t="s">
        <v>160</v>
      </c>
      <c r="BB6" s="378">
        <f>'Enc. geral'!AA173</f>
        <v>9659.9080428218876</v>
      </c>
      <c r="BC6" s="294">
        <v>2</v>
      </c>
      <c r="BD6" s="288">
        <f t="shared" ref="BD6:BD23" si="36">SUM(BB6*BC6)</f>
        <v>19319.816085643775</v>
      </c>
      <c r="BE6" s="290">
        <v>2</v>
      </c>
      <c r="BF6" s="65">
        <f t="shared" ref="BF6:BF23" si="37">SUM(BB6*BE6)</f>
        <v>19319.816085643775</v>
      </c>
      <c r="BG6" s="19">
        <f t="shared" si="5"/>
        <v>231837.7930277253</v>
      </c>
      <c r="BI6" s="808"/>
      <c r="BJ6" s="808"/>
      <c r="BK6" s="287" t="s">
        <v>160</v>
      </c>
      <c r="BL6" s="378">
        <f>'Enc. geral'!AH173</f>
        <v>10032.012980198979</v>
      </c>
      <c r="BM6" s="294">
        <v>2</v>
      </c>
      <c r="BN6" s="288">
        <f t="shared" ref="BN6:BN23" si="38">SUM(BL6*BM6)</f>
        <v>20064.025960397958</v>
      </c>
      <c r="BO6" s="290">
        <v>2</v>
      </c>
      <c r="BP6" s="65">
        <f t="shared" ref="BP6:BP23" si="39">SUM(BL6*BO6)</f>
        <v>20064.025960397958</v>
      </c>
      <c r="BQ6" s="19">
        <f t="shared" si="6"/>
        <v>240768.31152477549</v>
      </c>
      <c r="BS6" s="808"/>
      <c r="BT6" s="808"/>
      <c r="BU6" s="287" t="s">
        <v>160</v>
      </c>
      <c r="BV6" s="378">
        <f>'Enc. geral'!AO173</f>
        <v>9849.4761961591867</v>
      </c>
      <c r="BW6" s="294">
        <v>2</v>
      </c>
      <c r="BX6" s="288">
        <f t="shared" ref="BX6:BX23" si="40">SUM(BV6*BW6)</f>
        <v>19698.952392318373</v>
      </c>
      <c r="BY6" s="290">
        <v>2</v>
      </c>
      <c r="BZ6" s="65">
        <f t="shared" ref="BZ6:BZ23" si="41">SUM(BV6*BY6)</f>
        <v>19698.952392318373</v>
      </c>
      <c r="CA6" s="19">
        <f t="shared" si="7"/>
        <v>236387.42870782048</v>
      </c>
      <c r="CC6" s="808"/>
      <c r="CD6" s="808"/>
      <c r="CE6" s="287" t="s">
        <v>160</v>
      </c>
      <c r="CF6" s="288">
        <f>'Enc. geral'!AH173</f>
        <v>10032.012980198979</v>
      </c>
      <c r="CG6" s="294">
        <v>2</v>
      </c>
      <c r="CH6" s="288">
        <f t="shared" ref="CH6:CH23" si="42">SUM(CF6*CG6)</f>
        <v>20064.025960397958</v>
      </c>
      <c r="CI6" s="290">
        <v>2</v>
      </c>
      <c r="CJ6" s="65">
        <f t="shared" ref="CJ6:CJ23" si="43">SUM(CF6*CI6)</f>
        <v>20064.025960397958</v>
      </c>
      <c r="CK6" s="19">
        <f t="shared" si="8"/>
        <v>240768.31152477549</v>
      </c>
      <c r="CM6" s="808"/>
      <c r="CN6" s="808"/>
      <c r="CO6" s="287" t="s">
        <v>160</v>
      </c>
      <c r="CP6" s="385">
        <f>'Enc. geral'!AO173</f>
        <v>9849.4761961591867</v>
      </c>
      <c r="CQ6" s="294">
        <v>2</v>
      </c>
      <c r="CR6" s="288">
        <f t="shared" ref="CR6:CR23" si="44">SUM(CP6*CQ6)</f>
        <v>19698.952392318373</v>
      </c>
      <c r="CS6" s="290">
        <v>2</v>
      </c>
      <c r="CT6" s="65">
        <f t="shared" ref="CT6:CT23" si="45">SUM(CP6*CS6)</f>
        <v>19698.952392318373</v>
      </c>
      <c r="CU6" s="19">
        <f t="shared" si="9"/>
        <v>236387.42870782048</v>
      </c>
      <c r="CW6" s="808"/>
      <c r="CX6" s="808"/>
      <c r="CY6" s="287" t="s">
        <v>160</v>
      </c>
      <c r="CZ6" s="378">
        <f>'Enc. geral'!AV173</f>
        <v>10178.301556286942</v>
      </c>
      <c r="DA6" s="294">
        <v>2</v>
      </c>
      <c r="DB6" s="288">
        <f t="shared" ref="DB6:DB23" si="46">SUM(CZ6*DA6)</f>
        <v>20356.603112573885</v>
      </c>
      <c r="DC6" s="290">
        <v>2</v>
      </c>
      <c r="DD6" s="65">
        <f t="shared" ref="DD6:DD23" si="47">SUM(CZ6*DC6)</f>
        <v>20356.603112573885</v>
      </c>
      <c r="DE6" s="19">
        <f t="shared" si="10"/>
        <v>244279.23735088663</v>
      </c>
      <c r="DF6" s="450"/>
      <c r="DG6" s="808"/>
      <c r="DH6" s="808"/>
      <c r="DI6" s="287" t="s">
        <v>160</v>
      </c>
      <c r="DJ6" s="288">
        <f>'Enc. geral'!BC173</f>
        <v>10184.330934538535</v>
      </c>
      <c r="DK6" s="294">
        <v>2</v>
      </c>
      <c r="DL6" s="288">
        <f>SUM(DJ6*DK6)</f>
        <v>20368.66186907707</v>
      </c>
      <c r="DM6" s="290">
        <v>2</v>
      </c>
      <c r="DN6" s="65">
        <f t="shared" ref="DN6:DN23" si="48">SUM(DJ6*DM6)</f>
        <v>20368.66186907707</v>
      </c>
      <c r="DO6" s="19">
        <f t="shared" ref="DO6:DO23" si="49">DN6*12</f>
        <v>244423.94242892484</v>
      </c>
      <c r="DP6" s="568"/>
      <c r="DQ6" s="568"/>
      <c r="DR6" s="759" t="s">
        <v>1071</v>
      </c>
      <c r="DS6" s="760" t="str">
        <f>'Enc. geral'!BL173</f>
        <v>VALOR TOTAL POR EMPREGADO</v>
      </c>
      <c r="DT6" s="761">
        <v>2</v>
      </c>
      <c r="DU6" s="760" t="e">
        <f>SUM(DS6*DT6)</f>
        <v>#VALUE!</v>
      </c>
      <c r="DV6" s="762">
        <v>2</v>
      </c>
      <c r="DW6" s="763" t="e">
        <f t="shared" ref="DW6" si="50">SUM(DS6*DV6)</f>
        <v>#VALUE!</v>
      </c>
      <c r="DX6" s="19" t="s">
        <v>1077</v>
      </c>
      <c r="DY6" s="568"/>
      <c r="DZ6" s="808"/>
      <c r="EA6" s="808"/>
      <c r="EB6" s="287" t="s">
        <v>160</v>
      </c>
      <c r="EC6" s="288">
        <f>'Enc. geral'!BJ$173</f>
        <v>10191.224535099831</v>
      </c>
      <c r="ED6" s="294">
        <v>2</v>
      </c>
      <c r="EE6" s="288">
        <f>SUM(EC$6*ED$6)</f>
        <v>20382.449070199662</v>
      </c>
      <c r="EF6" s="290">
        <v>2</v>
      </c>
      <c r="EG6" s="291">
        <f t="shared" ref="EG6:EG23" si="51">SUM(EC6*EF6)</f>
        <v>20382.449070199662</v>
      </c>
      <c r="EH6" s="621">
        <f t="shared" si="11"/>
        <v>244589.38884239594</v>
      </c>
      <c r="EI6" s="568"/>
      <c r="EJ6" s="808"/>
      <c r="EK6" s="808"/>
      <c r="EL6" s="287" t="s">
        <v>160</v>
      </c>
      <c r="EM6" s="378">
        <f>'Enc. geral'!BQ173</f>
        <v>10684.104875091867</v>
      </c>
      <c r="EN6" s="294">
        <v>2</v>
      </c>
      <c r="EO6" s="288">
        <f t="shared" ref="EO6:EO23" si="52">SUM(EM6*EN6)</f>
        <v>21368.209750183734</v>
      </c>
      <c r="EP6" s="290">
        <v>2</v>
      </c>
      <c r="EQ6" s="291">
        <f t="shared" ref="EQ6:EQ23" si="53">SUM(EM6*EP6)</f>
        <v>21368.209750183734</v>
      </c>
      <c r="ER6" s="621">
        <f t="shared" si="12"/>
        <v>256418.51700220481</v>
      </c>
      <c r="ET6" s="808"/>
      <c r="EU6" s="808"/>
      <c r="EV6" s="287" t="s">
        <v>160</v>
      </c>
      <c r="EW6" s="288">
        <f>'Enc. geral'!BX173</f>
        <v>10685.458871748018</v>
      </c>
      <c r="EX6" s="294">
        <v>2</v>
      </c>
      <c r="EY6" s="288">
        <f t="shared" ref="EY6:EY23" si="54">SUM(EW6*EX6)</f>
        <v>21370.917743496037</v>
      </c>
      <c r="EZ6" s="290">
        <v>2</v>
      </c>
      <c r="FA6" s="291">
        <f t="shared" ref="FA6:FA23" si="55">SUM(EW6*EZ6)</f>
        <v>21370.917743496037</v>
      </c>
      <c r="FB6" s="621">
        <f t="shared" si="13"/>
        <v>256451.01292195244</v>
      </c>
      <c r="FC6" s="568"/>
      <c r="FD6" s="808"/>
      <c r="FE6" s="808"/>
      <c r="FF6" s="287" t="s">
        <v>160</v>
      </c>
      <c r="FG6" s="288">
        <f>'Enc. geral'!CE173</f>
        <v>10685.458871748018</v>
      </c>
      <c r="FH6" s="294">
        <v>2</v>
      </c>
      <c r="FI6" s="288">
        <f t="shared" ref="FI6:FI23" si="56">SUM(FG6*FH6)</f>
        <v>21370.917743496037</v>
      </c>
      <c r="FJ6" s="290">
        <v>2</v>
      </c>
      <c r="FK6" s="291">
        <f t="shared" ref="FK6:FK23" si="57">SUM(FG6*FJ6)</f>
        <v>21370.917743496037</v>
      </c>
      <c r="FL6" s="621">
        <f t="shared" si="14"/>
        <v>256451.01292195244</v>
      </c>
      <c r="FM6" s="664"/>
      <c r="FN6" s="808"/>
      <c r="FO6" s="808"/>
      <c r="FP6" s="287" t="s">
        <v>160</v>
      </c>
      <c r="FQ6" s="288">
        <f>'Enc. geral'!CL173</f>
        <v>10685.458871748018</v>
      </c>
      <c r="FR6" s="294">
        <v>2</v>
      </c>
      <c r="FS6" s="288">
        <f t="shared" ref="FS6:FS23" si="58">SUM(FQ6*FR6)</f>
        <v>21370.917743496037</v>
      </c>
      <c r="FT6" s="290">
        <v>2</v>
      </c>
      <c r="FU6" s="291">
        <f t="shared" ref="FU6:FU23" si="59">SUM(FQ6*FT6)</f>
        <v>21370.917743496037</v>
      </c>
      <c r="FV6" s="621">
        <f t="shared" si="15"/>
        <v>256451.01292195244</v>
      </c>
      <c r="FW6" s="664"/>
      <c r="FX6" s="808"/>
      <c r="FY6" s="808"/>
      <c r="FZ6" s="287" t="s">
        <v>160</v>
      </c>
      <c r="GA6" s="378">
        <f>'Enc. geral'!CS173</f>
        <v>11078.131526033711</v>
      </c>
      <c r="GB6" s="294">
        <v>2</v>
      </c>
      <c r="GC6" s="288">
        <f t="shared" ref="GC6:GC23" si="60">SUM(GA6*GB6)</f>
        <v>22156.263052067421</v>
      </c>
      <c r="GD6" s="290">
        <v>2</v>
      </c>
      <c r="GE6" s="291">
        <f t="shared" ref="GE6:GE23" si="61">SUM(GA6*GD6)</f>
        <v>22156.263052067421</v>
      </c>
      <c r="GF6" s="621">
        <f t="shared" si="16"/>
        <v>265875.15662480902</v>
      </c>
      <c r="GH6" s="808"/>
      <c r="GI6" s="808"/>
      <c r="GJ6" s="287" t="s">
        <v>160</v>
      </c>
      <c r="GK6" s="385">
        <f>'Enc. geral'!CS173</f>
        <v>11078.131526033711</v>
      </c>
      <c r="GL6" s="294">
        <v>2</v>
      </c>
      <c r="GM6" s="288">
        <f t="shared" ref="GM6:GM23" si="62">SUM(GK6*GL6)</f>
        <v>22156.263052067421</v>
      </c>
      <c r="GN6" s="290">
        <v>2</v>
      </c>
      <c r="GO6" s="291">
        <f t="shared" ref="GO6:GO23" si="63">SUM(GK6*GN6)</f>
        <v>22156.263052067421</v>
      </c>
      <c r="GP6" s="621">
        <f t="shared" si="17"/>
        <v>265875.15662480902</v>
      </c>
      <c r="GQ6" s="808"/>
      <c r="GR6" s="808"/>
      <c r="GS6" s="287" t="s">
        <v>160</v>
      </c>
      <c r="GT6" s="378">
        <f>'Enc. geral'!CZ173</f>
        <v>11083.125279969168</v>
      </c>
      <c r="GU6" s="294">
        <v>2</v>
      </c>
      <c r="GV6" s="288">
        <f t="shared" ref="GV6:GV23" si="64">SUM(GT6*GU6)</f>
        <v>22166.250559938337</v>
      </c>
      <c r="GW6" s="290">
        <v>2</v>
      </c>
      <c r="GX6" s="291">
        <f t="shared" ref="GX6:GX23" si="65">SUM(GT6*GW6)</f>
        <v>22166.250559938337</v>
      </c>
      <c r="GY6" s="621">
        <f t="shared" si="18"/>
        <v>265995.00671926001</v>
      </c>
      <c r="HA6" s="808"/>
      <c r="HB6" s="808"/>
      <c r="HC6" s="287" t="s">
        <v>160</v>
      </c>
      <c r="HD6" s="378">
        <f>'Enc. geral'!DG173</f>
        <v>11620.915224220096</v>
      </c>
      <c r="HE6" s="294">
        <v>2</v>
      </c>
      <c r="HF6" s="288">
        <f t="shared" ref="HF6:HF23" si="66">SUM(HD6*HE6)</f>
        <v>23241.830448440192</v>
      </c>
      <c r="HG6" s="290">
        <v>2</v>
      </c>
      <c r="HH6" s="291">
        <f t="shared" ref="HH6:HH23" si="67">SUM(HD6*HG6)</f>
        <v>23241.830448440192</v>
      </c>
      <c r="HI6" s="621">
        <f t="shared" si="19"/>
        <v>278901.96538128232</v>
      </c>
      <c r="HK6" s="808"/>
      <c r="HL6" s="808"/>
      <c r="HM6" s="425" t="s">
        <v>1056</v>
      </c>
      <c r="HN6" s="288">
        <f>'Enc. geral'!DN173</f>
        <v>12022.069974937483</v>
      </c>
      <c r="HO6" s="294">
        <v>1</v>
      </c>
      <c r="HP6" s="288">
        <f t="shared" ref="HP6:HP23" si="68">SUM(HN6*HO6)</f>
        <v>12022.069974937483</v>
      </c>
      <c r="HQ6" s="290">
        <v>1</v>
      </c>
      <c r="HR6" s="291">
        <f t="shared" ref="HR6:HR23" si="69">SUM(HN6*HQ6)</f>
        <v>12022.069974937483</v>
      </c>
      <c r="HS6" s="621">
        <f>HR6*12</f>
        <v>144264.8396992498</v>
      </c>
      <c r="HT6" s="568"/>
      <c r="HU6" s="808"/>
      <c r="HV6" s="808"/>
      <c r="HW6" s="287" t="s">
        <v>1056</v>
      </c>
      <c r="HX6" s="288">
        <f>'Enc. geral'!DN173</f>
        <v>12022.069974937483</v>
      </c>
      <c r="HY6" s="294">
        <v>1</v>
      </c>
      <c r="HZ6" s="288">
        <f t="shared" ref="HZ6:HZ9" si="70">SUM(HX6*HY6)</f>
        <v>12022.069974937483</v>
      </c>
      <c r="IA6" s="290">
        <v>1</v>
      </c>
      <c r="IB6" s="291">
        <f t="shared" ref="IB6:IB9" si="71">SUM(HX6*IA6)</f>
        <v>12022.069974937483</v>
      </c>
      <c r="IC6" s="621">
        <f>IB6*12</f>
        <v>144264.8396992498</v>
      </c>
      <c r="ID6" s="568"/>
      <c r="IE6" s="808"/>
      <c r="IF6" s="808"/>
      <c r="IG6" s="287" t="s">
        <v>1056</v>
      </c>
      <c r="IH6" s="288">
        <f>'Enc. geral'!DN173</f>
        <v>12022.069974937483</v>
      </c>
      <c r="II6" s="294">
        <v>1</v>
      </c>
      <c r="IJ6" s="288">
        <f t="shared" ref="IJ6:IJ9" si="72">SUM(IH6*II6)</f>
        <v>12022.069974937483</v>
      </c>
      <c r="IK6" s="290">
        <v>1</v>
      </c>
      <c r="IL6" s="291">
        <f t="shared" ref="IL6:IL9" si="73">SUM(IH6*IK6)</f>
        <v>12022.069974937483</v>
      </c>
      <c r="IM6" s="621">
        <f>IL6*12</f>
        <v>144264.8396992498</v>
      </c>
      <c r="IN6" s="568"/>
      <c r="IO6" s="808"/>
      <c r="IP6" s="808"/>
      <c r="IQ6" s="287" t="s">
        <v>1056</v>
      </c>
      <c r="IR6" s="288">
        <f>'Enc. geral'!DW173</f>
        <v>12026.658061123411</v>
      </c>
      <c r="IS6" s="294">
        <v>1</v>
      </c>
      <c r="IT6" s="288">
        <f t="shared" ref="IT6:IT9" si="74">SUM(IR6*IS6)</f>
        <v>12026.658061123411</v>
      </c>
      <c r="IU6" s="290">
        <v>1</v>
      </c>
      <c r="IV6" s="291">
        <f t="shared" ref="IV6:IV9" si="75">SUM(IR6*IU6)</f>
        <v>12026.658061123411</v>
      </c>
      <c r="IW6" s="621">
        <f>IV6*12</f>
        <v>144319.89673348094</v>
      </c>
      <c r="IX6" s="568"/>
      <c r="IY6" s="808"/>
      <c r="IZ6" s="808"/>
      <c r="JA6" s="425" t="s">
        <v>1056</v>
      </c>
      <c r="JB6" s="288">
        <f>'Enc. geral'!EF173</f>
        <v>12470.701572930098</v>
      </c>
      <c r="JC6" s="294">
        <v>1</v>
      </c>
      <c r="JD6" s="288">
        <f t="shared" ref="JD6:JD9" si="76">SUM(JB6*JC6)</f>
        <v>12470.701572930098</v>
      </c>
      <c r="JE6" s="290">
        <v>1</v>
      </c>
      <c r="JF6" s="291">
        <f t="shared" ref="JF6:JF9" si="77">SUM(JB6*JE6)</f>
        <v>12470.701572930098</v>
      </c>
      <c r="JG6" s="621">
        <f>JF6*12</f>
        <v>149648.41887516118</v>
      </c>
      <c r="JI6" s="808"/>
      <c r="JJ6" s="808"/>
      <c r="JK6" s="287" t="s">
        <v>1056</v>
      </c>
      <c r="JL6" s="378">
        <f>'Enc. geral'!EO173</f>
        <v>12463.300496935277</v>
      </c>
      <c r="JM6" s="294">
        <f t="shared" ref="JM6:JM23" si="78">JC6</f>
        <v>1</v>
      </c>
      <c r="JN6" s="288">
        <f t="shared" ref="JN6:JN23" si="79">SUM(JL6*JM6)</f>
        <v>12463.300496935277</v>
      </c>
      <c r="JO6" s="290">
        <f t="shared" ref="JO6:JO23" si="80">JE6</f>
        <v>1</v>
      </c>
      <c r="JP6" s="291">
        <f t="shared" ref="JP6:JP23" si="81">SUM(JL6*JO6)</f>
        <v>12463.300496935277</v>
      </c>
      <c r="JQ6" s="621">
        <f t="shared" si="25"/>
        <v>149559.60596322332</v>
      </c>
    </row>
    <row r="7" spans="1:277" ht="12.75" customHeight="1" x14ac:dyDescent="0.2">
      <c r="A7" s="808"/>
      <c r="B7" s="808"/>
      <c r="C7" s="287"/>
      <c r="D7" s="288"/>
      <c r="E7" s="294"/>
      <c r="F7" s="288"/>
      <c r="G7" s="290"/>
      <c r="H7" s="65"/>
      <c r="I7" s="19"/>
      <c r="J7" s="364"/>
      <c r="K7" s="808"/>
      <c r="L7" s="808"/>
      <c r="M7" s="287"/>
      <c r="N7" s="378"/>
      <c r="O7" s="294"/>
      <c r="P7" s="288"/>
      <c r="Q7" s="290"/>
      <c r="R7" s="65"/>
      <c r="S7" s="19"/>
      <c r="U7" s="808"/>
      <c r="V7" s="808"/>
      <c r="W7" s="287"/>
      <c r="X7" s="384"/>
      <c r="Y7" s="294"/>
      <c r="Z7" s="288"/>
      <c r="AA7" s="290"/>
      <c r="AB7" s="65"/>
      <c r="AC7" s="19"/>
      <c r="AE7" s="808"/>
      <c r="AF7" s="808"/>
      <c r="AG7" s="287"/>
      <c r="AH7" s="385"/>
      <c r="AI7" s="294"/>
      <c r="AJ7" s="288"/>
      <c r="AK7" s="290"/>
      <c r="AL7" s="65"/>
      <c r="AM7" s="19"/>
      <c r="AN7" s="450"/>
      <c r="AO7" s="808"/>
      <c r="AP7" s="808"/>
      <c r="AQ7" s="287"/>
      <c r="AR7" s="385"/>
      <c r="AS7" s="294"/>
      <c r="AT7" s="288"/>
      <c r="AU7" s="290"/>
      <c r="AV7" s="65"/>
      <c r="AW7" s="19"/>
      <c r="AY7" s="808"/>
      <c r="AZ7" s="808"/>
      <c r="BA7" s="287"/>
      <c r="BB7" s="378"/>
      <c r="BC7" s="294"/>
      <c r="BD7" s="288"/>
      <c r="BE7" s="290"/>
      <c r="BF7" s="65"/>
      <c r="BG7" s="19"/>
      <c r="BI7" s="808"/>
      <c r="BJ7" s="808"/>
      <c r="BK7" s="287"/>
      <c r="BL7" s="378"/>
      <c r="BM7" s="294"/>
      <c r="BN7" s="288"/>
      <c r="BO7" s="290"/>
      <c r="BP7" s="65"/>
      <c r="BQ7" s="19"/>
      <c r="BS7" s="808"/>
      <c r="BT7" s="808"/>
      <c r="BU7" s="287"/>
      <c r="BV7" s="378"/>
      <c r="BW7" s="294"/>
      <c r="BX7" s="288"/>
      <c r="BY7" s="290"/>
      <c r="BZ7" s="65"/>
      <c r="CA7" s="19"/>
      <c r="CC7" s="808"/>
      <c r="CD7" s="808"/>
      <c r="CE7" s="287"/>
      <c r="CF7" s="288"/>
      <c r="CG7" s="294"/>
      <c r="CH7" s="288"/>
      <c r="CI7" s="290"/>
      <c r="CJ7" s="65"/>
      <c r="CK7" s="19"/>
      <c r="CM7" s="808"/>
      <c r="CN7" s="808"/>
      <c r="CO7" s="287"/>
      <c r="CP7" s="385"/>
      <c r="CQ7" s="294"/>
      <c r="CR7" s="288"/>
      <c r="CS7" s="290"/>
      <c r="CT7" s="65"/>
      <c r="CU7" s="19"/>
      <c r="CW7" s="808"/>
      <c r="CX7" s="808"/>
      <c r="CY7" s="287"/>
      <c r="CZ7" s="378"/>
      <c r="DA7" s="294"/>
      <c r="DB7" s="288"/>
      <c r="DC7" s="290"/>
      <c r="DD7" s="65"/>
      <c r="DE7" s="19"/>
      <c r="DF7" s="450"/>
      <c r="DG7" s="808"/>
      <c r="DH7" s="808"/>
      <c r="DI7" s="287"/>
      <c r="DJ7" s="288"/>
      <c r="DK7" s="294"/>
      <c r="DL7" s="288"/>
      <c r="DM7" s="290"/>
      <c r="DN7" s="65"/>
      <c r="DO7" s="19"/>
      <c r="DP7" s="568"/>
      <c r="DQ7" s="568"/>
      <c r="DR7" s="287"/>
      <c r="DS7" s="288"/>
      <c r="DT7" s="294"/>
      <c r="DU7" s="288"/>
      <c r="DV7" s="290"/>
      <c r="DW7" s="65"/>
      <c r="DX7" s="19"/>
      <c r="DY7" s="568"/>
      <c r="DZ7" s="808"/>
      <c r="EA7" s="808"/>
      <c r="EB7" s="287"/>
      <c r="EC7" s="288"/>
      <c r="ED7" s="294"/>
      <c r="EE7" s="288"/>
      <c r="EF7" s="290"/>
      <c r="EG7" s="291"/>
      <c r="EH7" s="621"/>
      <c r="EI7" s="568"/>
      <c r="EJ7" s="808"/>
      <c r="EK7" s="808"/>
      <c r="EL7" s="287"/>
      <c r="EM7" s="378"/>
      <c r="EN7" s="294"/>
      <c r="EO7" s="288"/>
      <c r="EP7" s="290"/>
      <c r="EQ7" s="291"/>
      <c r="ER7" s="621"/>
      <c r="ET7" s="808"/>
      <c r="EU7" s="808"/>
      <c r="EV7" s="287"/>
      <c r="EW7" s="288"/>
      <c r="EX7" s="294"/>
      <c r="EY7" s="288"/>
      <c r="EZ7" s="290"/>
      <c r="FA7" s="291"/>
      <c r="FB7" s="621"/>
      <c r="FC7" s="568"/>
      <c r="FD7" s="808"/>
      <c r="FE7" s="808"/>
      <c r="FF7" s="287"/>
      <c r="FG7" s="288"/>
      <c r="FH7" s="294"/>
      <c r="FI7" s="288"/>
      <c r="FJ7" s="290"/>
      <c r="FK7" s="291"/>
      <c r="FL7" s="621"/>
      <c r="FM7" s="664"/>
      <c r="FN7" s="808"/>
      <c r="FO7" s="808"/>
      <c r="FP7" s="287"/>
      <c r="FQ7" s="288"/>
      <c r="FR7" s="294"/>
      <c r="FS7" s="288"/>
      <c r="FT7" s="290"/>
      <c r="FU7" s="291"/>
      <c r="FV7" s="621"/>
      <c r="FW7" s="664"/>
      <c r="FX7" s="808"/>
      <c r="FY7" s="808"/>
      <c r="FZ7" s="287"/>
      <c r="GA7" s="378"/>
      <c r="GB7" s="294"/>
      <c r="GC7" s="288"/>
      <c r="GD7" s="290"/>
      <c r="GE7" s="291"/>
      <c r="GF7" s="621"/>
      <c r="GH7" s="808"/>
      <c r="GI7" s="808"/>
      <c r="GJ7" s="287"/>
      <c r="GK7" s="385"/>
      <c r="GL7" s="294"/>
      <c r="GM7" s="288"/>
      <c r="GN7" s="290"/>
      <c r="GO7" s="291"/>
      <c r="GP7" s="621"/>
      <c r="GQ7" s="808"/>
      <c r="GR7" s="808"/>
      <c r="GS7" s="287"/>
      <c r="GT7" s="378"/>
      <c r="GU7" s="294"/>
      <c r="GV7" s="288"/>
      <c r="GW7" s="290"/>
      <c r="GX7" s="291"/>
      <c r="GY7" s="621"/>
      <c r="HA7" s="808"/>
      <c r="HB7" s="808"/>
      <c r="HC7" s="287"/>
      <c r="HD7" s="378"/>
      <c r="HE7" s="294"/>
      <c r="HF7" s="288"/>
      <c r="HG7" s="290"/>
      <c r="HH7" s="291"/>
      <c r="HI7" s="621"/>
      <c r="HK7" s="808"/>
      <c r="HL7" s="808"/>
      <c r="HM7" s="287" t="s">
        <v>1057</v>
      </c>
      <c r="HN7" s="288">
        <f>'Enc. geral'!DP173</f>
        <v>11628.822946166982</v>
      </c>
      <c r="HO7" s="294">
        <v>1</v>
      </c>
      <c r="HP7" s="288">
        <f t="shared" si="68"/>
        <v>11628.822946166982</v>
      </c>
      <c r="HQ7" s="290">
        <v>1</v>
      </c>
      <c r="HR7" s="291">
        <f t="shared" si="69"/>
        <v>11628.822946166982</v>
      </c>
      <c r="HS7" s="621">
        <f>HR7*12</f>
        <v>139545.87535400377</v>
      </c>
      <c r="HT7" s="568"/>
      <c r="HU7" s="808"/>
      <c r="HV7" s="808"/>
      <c r="HW7" s="287" t="s">
        <v>1057</v>
      </c>
      <c r="HX7" s="288">
        <f>'Enc. geral'!DP173</f>
        <v>11628.822946166982</v>
      </c>
      <c r="HY7" s="294">
        <v>1</v>
      </c>
      <c r="HZ7" s="288">
        <f t="shared" si="70"/>
        <v>11628.822946166982</v>
      </c>
      <c r="IA7" s="290">
        <v>1</v>
      </c>
      <c r="IB7" s="291">
        <f t="shared" si="71"/>
        <v>11628.822946166982</v>
      </c>
      <c r="IC7" s="621">
        <f>IB7*12</f>
        <v>139545.87535400377</v>
      </c>
      <c r="ID7" s="568"/>
      <c r="IE7" s="808"/>
      <c r="IF7" s="808"/>
      <c r="IG7" s="287" t="s">
        <v>1057</v>
      </c>
      <c r="IH7" s="288">
        <f>'Enc. geral'!DP173</f>
        <v>11628.822946166982</v>
      </c>
      <c r="II7" s="294">
        <v>1</v>
      </c>
      <c r="IJ7" s="288">
        <f t="shared" si="72"/>
        <v>11628.822946166982</v>
      </c>
      <c r="IK7" s="290">
        <v>1</v>
      </c>
      <c r="IL7" s="291">
        <f t="shared" si="73"/>
        <v>11628.822946166982</v>
      </c>
      <c r="IM7" s="621">
        <f>IL7*12</f>
        <v>139545.87535400377</v>
      </c>
      <c r="IN7" s="568"/>
      <c r="IO7" s="808"/>
      <c r="IP7" s="808"/>
      <c r="IQ7" s="287" t="s">
        <v>1057</v>
      </c>
      <c r="IR7" s="288">
        <f>'Enc. geral'!DY173</f>
        <v>11633.411032352909</v>
      </c>
      <c r="IS7" s="294">
        <v>1</v>
      </c>
      <c r="IT7" s="288">
        <f t="shared" si="74"/>
        <v>11633.411032352909</v>
      </c>
      <c r="IU7" s="290">
        <v>1</v>
      </c>
      <c r="IV7" s="291">
        <f t="shared" si="75"/>
        <v>11633.411032352909</v>
      </c>
      <c r="IW7" s="621">
        <f>IV7*12</f>
        <v>139600.93238823491</v>
      </c>
      <c r="IX7" s="568"/>
      <c r="IY7" s="808"/>
      <c r="IZ7" s="808"/>
      <c r="JA7" s="425" t="s">
        <v>1057</v>
      </c>
      <c r="JB7" s="288">
        <f>'Enc. geral'!EH173</f>
        <v>12062.275208849047</v>
      </c>
      <c r="JC7" s="294">
        <v>1</v>
      </c>
      <c r="JD7" s="288">
        <f t="shared" si="76"/>
        <v>12062.275208849047</v>
      </c>
      <c r="JE7" s="290">
        <v>1</v>
      </c>
      <c r="JF7" s="291">
        <f t="shared" si="77"/>
        <v>12062.275208849047</v>
      </c>
      <c r="JG7" s="621">
        <f>JF7*12</f>
        <v>144747.30250618857</v>
      </c>
      <c r="JI7" s="808"/>
      <c r="JJ7" s="808"/>
      <c r="JK7" s="287" t="s">
        <v>1057</v>
      </c>
      <c r="JL7" s="378">
        <f>'Enc. geral'!EQ173</f>
        <v>12055.148246779961</v>
      </c>
      <c r="JM7" s="294">
        <f t="shared" si="78"/>
        <v>1</v>
      </c>
      <c r="JN7" s="288">
        <f t="shared" si="79"/>
        <v>12055.148246779961</v>
      </c>
      <c r="JO7" s="290">
        <f t="shared" si="80"/>
        <v>1</v>
      </c>
      <c r="JP7" s="291">
        <f t="shared" si="81"/>
        <v>12055.148246779961</v>
      </c>
      <c r="JQ7" s="621">
        <f t="shared" si="25"/>
        <v>144661.77896135952</v>
      </c>
    </row>
    <row r="8" spans="1:277" ht="12.75" customHeight="1" x14ac:dyDescent="0.2">
      <c r="A8" s="808"/>
      <c r="B8" s="808"/>
      <c r="C8" s="287" t="str">
        <f>[3]Eletricista!A21</f>
        <v>Eletricista</v>
      </c>
      <c r="D8" s="288">
        <f>[3]Eletricista!F173</f>
        <v>5706.9609775489644</v>
      </c>
      <c r="E8" s="289">
        <v>15</v>
      </c>
      <c r="F8" s="288">
        <f t="shared" si="26"/>
        <v>85604.414663234464</v>
      </c>
      <c r="G8" s="290">
        <v>15</v>
      </c>
      <c r="H8" s="65">
        <f t="shared" si="27"/>
        <v>85604.414663234464</v>
      </c>
      <c r="I8" s="19">
        <f t="shared" si="0"/>
        <v>1027252.9759588136</v>
      </c>
      <c r="J8" s="364"/>
      <c r="K8" s="808"/>
      <c r="L8" s="808"/>
      <c r="M8" s="287" t="s">
        <v>161</v>
      </c>
      <c r="N8" s="378">
        <f>Eletricista!M$173</f>
        <v>5834.1046870967775</v>
      </c>
      <c r="O8" s="289">
        <v>15</v>
      </c>
      <c r="P8" s="288">
        <f t="shared" si="28"/>
        <v>87511.570306451657</v>
      </c>
      <c r="Q8" s="290">
        <v>15</v>
      </c>
      <c r="R8" s="65">
        <f t="shared" si="29"/>
        <v>87511.570306451657</v>
      </c>
      <c r="S8" s="19">
        <f t="shared" si="1"/>
        <v>1050138.8436774199</v>
      </c>
      <c r="U8" s="808"/>
      <c r="V8" s="808"/>
      <c r="W8" s="287" t="s">
        <v>161</v>
      </c>
      <c r="X8" s="384">
        <f>Eletricista!T173</f>
        <v>5737.8891918491663</v>
      </c>
      <c r="Y8" s="289">
        <v>15</v>
      </c>
      <c r="Z8" s="288">
        <f t="shared" si="30"/>
        <v>86068.337877737489</v>
      </c>
      <c r="AA8" s="290">
        <v>15</v>
      </c>
      <c r="AB8" s="65">
        <f t="shared" si="31"/>
        <v>86068.337877737489</v>
      </c>
      <c r="AC8" s="19">
        <f t="shared" si="2"/>
        <v>1032820.0545328499</v>
      </c>
      <c r="AE8" s="808"/>
      <c r="AF8" s="808"/>
      <c r="AG8" s="287" t="s">
        <v>161</v>
      </c>
      <c r="AH8" s="385">
        <f>Eletricista!T173</f>
        <v>5737.8891918491663</v>
      </c>
      <c r="AI8" s="289">
        <v>15</v>
      </c>
      <c r="AJ8" s="288">
        <f t="shared" si="32"/>
        <v>86068.337877737489</v>
      </c>
      <c r="AK8" s="290">
        <v>15</v>
      </c>
      <c r="AL8" s="65">
        <f t="shared" si="33"/>
        <v>86068.337877737489</v>
      </c>
      <c r="AM8" s="19">
        <f t="shared" si="3"/>
        <v>1032820.0545328499</v>
      </c>
      <c r="AN8" s="450"/>
      <c r="AO8" s="808"/>
      <c r="AP8" s="808"/>
      <c r="AQ8" s="287" t="s">
        <v>161</v>
      </c>
      <c r="AR8" s="385">
        <f>Eletricista!M173</f>
        <v>5834.1046870967775</v>
      </c>
      <c r="AS8" s="289">
        <v>15</v>
      </c>
      <c r="AT8" s="288">
        <f t="shared" si="34"/>
        <v>87511.570306451657</v>
      </c>
      <c r="AU8" s="290">
        <v>15</v>
      </c>
      <c r="AV8" s="65">
        <f t="shared" si="35"/>
        <v>87511.570306451657</v>
      </c>
      <c r="AW8" s="19">
        <f t="shared" si="4"/>
        <v>1050138.8436774199</v>
      </c>
      <c r="AY8" s="808"/>
      <c r="AZ8" s="808"/>
      <c r="BA8" s="287" t="s">
        <v>161</v>
      </c>
      <c r="BB8" s="378">
        <f>Eletricista!AA173</f>
        <v>5840.8505880794755</v>
      </c>
      <c r="BC8" s="289">
        <v>15</v>
      </c>
      <c r="BD8" s="288">
        <f t="shared" si="36"/>
        <v>87612.758821192139</v>
      </c>
      <c r="BE8" s="290">
        <v>15</v>
      </c>
      <c r="BF8" s="65">
        <f t="shared" si="37"/>
        <v>87612.758821192139</v>
      </c>
      <c r="BG8" s="19">
        <f t="shared" si="5"/>
        <v>1051353.1058543057</v>
      </c>
      <c r="BI8" s="808"/>
      <c r="BJ8" s="808"/>
      <c r="BK8" s="287" t="s">
        <v>161</v>
      </c>
      <c r="BL8" s="378">
        <f>Eletricista!AH173</f>
        <v>6067.9189025163123</v>
      </c>
      <c r="BM8" s="289">
        <v>15</v>
      </c>
      <c r="BN8" s="288">
        <f t="shared" si="38"/>
        <v>91018.78353774469</v>
      </c>
      <c r="BO8" s="290">
        <v>15</v>
      </c>
      <c r="BP8" s="65">
        <f t="shared" si="39"/>
        <v>91018.78353774469</v>
      </c>
      <c r="BQ8" s="19">
        <f t="shared" si="6"/>
        <v>1092225.4024529364</v>
      </c>
      <c r="BS8" s="808"/>
      <c r="BT8" s="808"/>
      <c r="BU8" s="287" t="s">
        <v>161</v>
      </c>
      <c r="BV8" s="378">
        <f>Eletricista!AO173</f>
        <v>5968.0454317859794</v>
      </c>
      <c r="BW8" s="289">
        <v>15</v>
      </c>
      <c r="BX8" s="288">
        <f t="shared" si="40"/>
        <v>89520.681476789687</v>
      </c>
      <c r="BY8" s="290">
        <v>15</v>
      </c>
      <c r="BZ8" s="65">
        <f t="shared" si="41"/>
        <v>89520.681476789687</v>
      </c>
      <c r="CA8" s="19">
        <f t="shared" si="7"/>
        <v>1074248.1777214762</v>
      </c>
      <c r="CC8" s="808"/>
      <c r="CD8" s="808"/>
      <c r="CE8" s="287" t="s">
        <v>161</v>
      </c>
      <c r="CF8" s="288">
        <f>Eletricista!AH173</f>
        <v>6067.9189025163123</v>
      </c>
      <c r="CG8" s="289">
        <v>15</v>
      </c>
      <c r="CH8" s="288">
        <f t="shared" si="42"/>
        <v>91018.78353774469</v>
      </c>
      <c r="CI8" s="290">
        <v>15</v>
      </c>
      <c r="CJ8" s="65">
        <f t="shared" si="43"/>
        <v>91018.78353774469</v>
      </c>
      <c r="CK8" s="19">
        <f t="shared" si="8"/>
        <v>1092225.4024529364</v>
      </c>
      <c r="CM8" s="808"/>
      <c r="CN8" s="808"/>
      <c r="CO8" s="287" t="s">
        <v>161</v>
      </c>
      <c r="CP8" s="385">
        <f>Eletricista!AO173</f>
        <v>5968.0454317859794</v>
      </c>
      <c r="CQ8" s="289">
        <v>15</v>
      </c>
      <c r="CR8" s="288">
        <f t="shared" si="44"/>
        <v>89520.681476789687</v>
      </c>
      <c r="CS8" s="290">
        <v>15</v>
      </c>
      <c r="CT8" s="65">
        <f t="shared" si="45"/>
        <v>89520.681476789687</v>
      </c>
      <c r="CU8" s="19">
        <f t="shared" si="9"/>
        <v>1074248.1777214762</v>
      </c>
      <c r="CW8" s="808"/>
      <c r="CX8" s="808"/>
      <c r="CY8" s="287" t="s">
        <v>161</v>
      </c>
      <c r="CZ8" s="378">
        <f>Eletricista!AV173</f>
        <v>6143.4612894582988</v>
      </c>
      <c r="DA8" s="289">
        <v>15</v>
      </c>
      <c r="DB8" s="288">
        <f t="shared" si="46"/>
        <v>92151.919341874484</v>
      </c>
      <c r="DC8" s="290">
        <v>15</v>
      </c>
      <c r="DD8" s="65">
        <f t="shared" si="47"/>
        <v>92151.919341874484</v>
      </c>
      <c r="DE8" s="19">
        <f t="shared" si="10"/>
        <v>1105823.0321024938</v>
      </c>
      <c r="DF8" s="450"/>
      <c r="DG8" s="808"/>
      <c r="DH8" s="808"/>
      <c r="DI8" s="287" t="s">
        <v>161</v>
      </c>
      <c r="DJ8" s="288">
        <f>Eletricista!BC173</f>
        <v>6148.902065340515</v>
      </c>
      <c r="DK8" s="289">
        <v>15</v>
      </c>
      <c r="DL8" s="288">
        <f t="shared" ref="DL8:DL23" si="82">SUM(DJ8*DK8)</f>
        <v>92233.530980107724</v>
      </c>
      <c r="DM8" s="290">
        <v>15</v>
      </c>
      <c r="DN8" s="65">
        <f t="shared" si="48"/>
        <v>92233.530980107724</v>
      </c>
      <c r="DO8" s="19">
        <f t="shared" si="49"/>
        <v>1106802.3717612927</v>
      </c>
      <c r="DP8" s="568"/>
      <c r="DQ8" s="568"/>
      <c r="DR8" s="287" t="s">
        <v>161</v>
      </c>
      <c r="DS8" s="288" t="str">
        <f>Eletricista!BL173</f>
        <v>VALOR TOTAL POR EMPREGADO</v>
      </c>
      <c r="DT8" s="289">
        <v>15</v>
      </c>
      <c r="DU8" s="288" t="e">
        <f t="shared" ref="DU8" si="83">SUM(DS8*DT8)</f>
        <v>#VALUE!</v>
      </c>
      <c r="DV8" s="290">
        <v>15</v>
      </c>
      <c r="DW8" s="65" t="e">
        <f t="shared" ref="DW8" si="84">SUM(DS8*DV8)</f>
        <v>#VALUE!</v>
      </c>
      <c r="DX8" s="19" t="e">
        <f t="shared" ref="DX8" si="85">DW8*12</f>
        <v>#VALUE!</v>
      </c>
      <c r="DY8" s="568"/>
      <c r="DZ8" s="808"/>
      <c r="EA8" s="808"/>
      <c r="EB8" s="287" t="s">
        <v>161</v>
      </c>
      <c r="EC8" s="288">
        <f>Eletricista!BJ$173</f>
        <v>6156.5377068464313</v>
      </c>
      <c r="ED8" s="289">
        <v>15</v>
      </c>
      <c r="EE8" s="288">
        <f>SUM(EC$8*ED$8)</f>
        <v>92348.065602696472</v>
      </c>
      <c r="EF8" s="290">
        <v>15</v>
      </c>
      <c r="EG8" s="291">
        <f t="shared" si="51"/>
        <v>92348.065602696472</v>
      </c>
      <c r="EH8" s="621">
        <f t="shared" si="11"/>
        <v>1108176.7872323575</v>
      </c>
      <c r="EI8" s="568"/>
      <c r="EJ8" s="808"/>
      <c r="EK8" s="808"/>
      <c r="EL8" s="287" t="s">
        <v>161</v>
      </c>
      <c r="EM8" s="378">
        <f>Eletricista!BQ173</f>
        <v>6565.6493693826314</v>
      </c>
      <c r="EN8" s="289">
        <v>15</v>
      </c>
      <c r="EO8" s="288">
        <f t="shared" si="52"/>
        <v>98484.740540739469</v>
      </c>
      <c r="EP8" s="290">
        <v>15</v>
      </c>
      <c r="EQ8" s="291">
        <f t="shared" si="53"/>
        <v>98484.740540739469</v>
      </c>
      <c r="ER8" s="621">
        <f t="shared" si="12"/>
        <v>1181816.8864888735</v>
      </c>
      <c r="ET8" s="808"/>
      <c r="EU8" s="808"/>
      <c r="EV8" s="287" t="s">
        <v>161</v>
      </c>
      <c r="EW8" s="288">
        <f>Eletricista!BX173</f>
        <v>6566.4098825662131</v>
      </c>
      <c r="EX8" s="289">
        <v>15</v>
      </c>
      <c r="EY8" s="288">
        <f t="shared" si="54"/>
        <v>98496.148238493202</v>
      </c>
      <c r="EZ8" s="290">
        <v>15</v>
      </c>
      <c r="FA8" s="291">
        <f t="shared" si="55"/>
        <v>98496.148238493202</v>
      </c>
      <c r="FB8" s="621">
        <f t="shared" si="13"/>
        <v>1181953.7788619185</v>
      </c>
      <c r="FC8" s="568"/>
      <c r="FD8" s="808"/>
      <c r="FE8" s="808"/>
      <c r="FF8" s="287" t="s">
        <v>161</v>
      </c>
      <c r="FG8" s="288">
        <f>Eletricista!CE173</f>
        <v>6566.4098825662131</v>
      </c>
      <c r="FH8" s="289">
        <v>15</v>
      </c>
      <c r="FI8" s="288">
        <f t="shared" si="56"/>
        <v>98496.148238493202</v>
      </c>
      <c r="FJ8" s="290">
        <v>15</v>
      </c>
      <c r="FK8" s="291">
        <f t="shared" si="57"/>
        <v>98496.148238493202</v>
      </c>
      <c r="FL8" s="621">
        <f t="shared" si="14"/>
        <v>1181953.7788619185</v>
      </c>
      <c r="FM8" s="664"/>
      <c r="FN8" s="808"/>
      <c r="FO8" s="808"/>
      <c r="FP8" s="287" t="s">
        <v>161</v>
      </c>
      <c r="FQ8" s="288">
        <f>Eletricista!CL173</f>
        <v>6566.4098825662131</v>
      </c>
      <c r="FR8" s="289">
        <v>15</v>
      </c>
      <c r="FS8" s="288">
        <f t="shared" si="58"/>
        <v>98496.148238493202</v>
      </c>
      <c r="FT8" s="290">
        <v>15</v>
      </c>
      <c r="FU8" s="291">
        <f t="shared" si="59"/>
        <v>98496.148238493202</v>
      </c>
      <c r="FV8" s="621">
        <f t="shared" si="15"/>
        <v>1181953.7788619185</v>
      </c>
      <c r="FW8" s="664"/>
      <c r="FX8" s="808"/>
      <c r="FY8" s="808"/>
      <c r="FZ8" s="287" t="s">
        <v>161</v>
      </c>
      <c r="GA8" s="378">
        <f>Eletricista!CS173</f>
        <v>6876.3558681070563</v>
      </c>
      <c r="GB8" s="289">
        <v>15</v>
      </c>
      <c r="GC8" s="288">
        <f t="shared" si="60"/>
        <v>103145.33802160584</v>
      </c>
      <c r="GD8" s="290">
        <v>15</v>
      </c>
      <c r="GE8" s="291">
        <f t="shared" si="61"/>
        <v>103145.33802160584</v>
      </c>
      <c r="GF8" s="621">
        <f t="shared" si="16"/>
        <v>1237744.0562592701</v>
      </c>
      <c r="GH8" s="808"/>
      <c r="GI8" s="808"/>
      <c r="GJ8" s="287" t="s">
        <v>161</v>
      </c>
      <c r="GK8" s="385">
        <f>Eletricista!CS173</f>
        <v>6876.3558681070563</v>
      </c>
      <c r="GL8" s="289">
        <v>15</v>
      </c>
      <c r="GM8" s="288">
        <f t="shared" si="62"/>
        <v>103145.33802160584</v>
      </c>
      <c r="GN8" s="290">
        <v>15</v>
      </c>
      <c r="GO8" s="291">
        <f t="shared" si="63"/>
        <v>103145.33802160584</v>
      </c>
      <c r="GP8" s="621">
        <f t="shared" si="17"/>
        <v>1237744.0562592701</v>
      </c>
      <c r="GQ8" s="808"/>
      <c r="GR8" s="808"/>
      <c r="GS8" s="287" t="s">
        <v>161</v>
      </c>
      <c r="GT8" s="378">
        <f>Eletricista!CZ173</f>
        <v>6881.3493092511035</v>
      </c>
      <c r="GU8" s="289">
        <v>15</v>
      </c>
      <c r="GV8" s="288">
        <f t="shared" si="64"/>
        <v>103220.23963876655</v>
      </c>
      <c r="GW8" s="290">
        <v>15</v>
      </c>
      <c r="GX8" s="291">
        <f t="shared" si="65"/>
        <v>103220.23963876655</v>
      </c>
      <c r="GY8" s="621">
        <f t="shared" si="18"/>
        <v>1238642.8756651985</v>
      </c>
      <c r="HA8" s="808"/>
      <c r="HB8" s="808"/>
      <c r="HC8" s="287" t="s">
        <v>161</v>
      </c>
      <c r="HD8" s="378">
        <f>Eletricista!DG173</f>
        <v>7252.4376611686375</v>
      </c>
      <c r="HE8" s="289">
        <v>15</v>
      </c>
      <c r="HF8" s="288">
        <f t="shared" si="66"/>
        <v>108786.56491752957</v>
      </c>
      <c r="HG8" s="290">
        <v>15</v>
      </c>
      <c r="HH8" s="291">
        <f t="shared" si="67"/>
        <v>108786.56491752957</v>
      </c>
      <c r="HI8" s="621">
        <f t="shared" si="19"/>
        <v>1305438.7790103548</v>
      </c>
      <c r="HK8" s="808"/>
      <c r="HL8" s="808"/>
      <c r="HM8" s="425" t="s">
        <v>1058</v>
      </c>
      <c r="HN8" s="288">
        <f>Eletricista!DN173</f>
        <v>7480.8189199200688</v>
      </c>
      <c r="HO8" s="289">
        <v>12</v>
      </c>
      <c r="HP8" s="288">
        <f t="shared" si="68"/>
        <v>89769.827039040829</v>
      </c>
      <c r="HQ8" s="290">
        <v>12</v>
      </c>
      <c r="HR8" s="291">
        <f t="shared" si="69"/>
        <v>89769.827039040829</v>
      </c>
      <c r="HS8" s="621">
        <f t="shared" si="20"/>
        <v>1077237.9244684898</v>
      </c>
      <c r="HT8" s="568"/>
      <c r="HU8" s="808"/>
      <c r="HV8" s="808"/>
      <c r="HW8" s="287" t="s">
        <v>1058</v>
      </c>
      <c r="HX8" s="288">
        <f>Eletricista!DN173</f>
        <v>7480.8189199200688</v>
      </c>
      <c r="HY8" s="289">
        <v>12</v>
      </c>
      <c r="HZ8" s="288">
        <f t="shared" si="70"/>
        <v>89769.827039040829</v>
      </c>
      <c r="IA8" s="290">
        <v>12</v>
      </c>
      <c r="IB8" s="291">
        <f t="shared" si="71"/>
        <v>89769.827039040829</v>
      </c>
      <c r="IC8" s="621">
        <f t="shared" ref="IC8:IC9" si="86">IB8*12</f>
        <v>1077237.9244684898</v>
      </c>
      <c r="ID8" s="568"/>
      <c r="IE8" s="808"/>
      <c r="IF8" s="808"/>
      <c r="IG8" s="425" t="s">
        <v>1058</v>
      </c>
      <c r="IH8" s="288">
        <f>Eletricista!DN173</f>
        <v>7480.8189199200688</v>
      </c>
      <c r="II8" s="289">
        <v>13</v>
      </c>
      <c r="IJ8" s="288">
        <f t="shared" si="72"/>
        <v>97250.6459589609</v>
      </c>
      <c r="IK8" s="721">
        <v>13</v>
      </c>
      <c r="IL8" s="291">
        <f t="shared" si="73"/>
        <v>97250.6459589609</v>
      </c>
      <c r="IM8" s="621">
        <f t="shared" ref="IM8:IM9" si="87">IL8*12</f>
        <v>1167007.7515075309</v>
      </c>
      <c r="IN8" s="568"/>
      <c r="IO8" s="808"/>
      <c r="IP8" s="808"/>
      <c r="IQ8" s="287" t="s">
        <v>1058</v>
      </c>
      <c r="IR8" s="288">
        <f>Eletricista!DW173</f>
        <v>7485.4070061059965</v>
      </c>
      <c r="IS8" s="289">
        <v>13</v>
      </c>
      <c r="IT8" s="288">
        <f t="shared" si="74"/>
        <v>97310.291079377959</v>
      </c>
      <c r="IU8" s="290">
        <v>13</v>
      </c>
      <c r="IV8" s="291">
        <f t="shared" si="75"/>
        <v>97310.291079377959</v>
      </c>
      <c r="IW8" s="621">
        <f t="shared" ref="IW8:IW9" si="88">IV8*12</f>
        <v>1167723.4929525354</v>
      </c>
      <c r="IX8" s="568"/>
      <c r="IY8" s="808"/>
      <c r="IZ8" s="808"/>
      <c r="JA8" s="425" t="s">
        <v>1058</v>
      </c>
      <c r="JB8" s="288">
        <f>Eletricista!EF173</f>
        <v>7756.5887946777184</v>
      </c>
      <c r="JC8" s="289">
        <v>13</v>
      </c>
      <c r="JD8" s="288">
        <f t="shared" si="76"/>
        <v>100835.65433081034</v>
      </c>
      <c r="JE8" s="290">
        <v>13</v>
      </c>
      <c r="JF8" s="291">
        <f t="shared" si="77"/>
        <v>100835.65433081034</v>
      </c>
      <c r="JG8" s="621">
        <f t="shared" ref="JG8:JG9" si="89">JF8*12</f>
        <v>1210027.8519697241</v>
      </c>
      <c r="JI8" s="808"/>
      <c r="JJ8" s="808"/>
      <c r="JK8" s="287" t="s">
        <v>1058</v>
      </c>
      <c r="JL8" s="378">
        <f>Eletricista!EO173</f>
        <v>7752.351578985862</v>
      </c>
      <c r="JM8" s="294">
        <f t="shared" si="78"/>
        <v>13</v>
      </c>
      <c r="JN8" s="288">
        <f t="shared" si="79"/>
        <v>100780.57052681621</v>
      </c>
      <c r="JO8" s="290">
        <f t="shared" si="80"/>
        <v>13</v>
      </c>
      <c r="JP8" s="291">
        <f t="shared" si="81"/>
        <v>100780.57052681621</v>
      </c>
      <c r="JQ8" s="621">
        <f t="shared" si="25"/>
        <v>1209366.8463217947</v>
      </c>
    </row>
    <row r="9" spans="1:277" ht="12.75" customHeight="1" x14ac:dyDescent="0.2">
      <c r="A9" s="808"/>
      <c r="B9" s="808"/>
      <c r="C9" s="287"/>
      <c r="D9" s="288"/>
      <c r="E9" s="289"/>
      <c r="F9" s="288"/>
      <c r="G9" s="290"/>
      <c r="H9" s="65"/>
      <c r="I9" s="19"/>
      <c r="J9" s="364"/>
      <c r="K9" s="808"/>
      <c r="L9" s="808"/>
      <c r="M9" s="287"/>
      <c r="N9" s="378"/>
      <c r="O9" s="289"/>
      <c r="P9" s="288"/>
      <c r="Q9" s="290"/>
      <c r="R9" s="65"/>
      <c r="S9" s="19"/>
      <c r="U9" s="808"/>
      <c r="V9" s="808"/>
      <c r="W9" s="287"/>
      <c r="X9" s="384"/>
      <c r="Y9" s="289"/>
      <c r="Z9" s="288"/>
      <c r="AA9" s="290"/>
      <c r="AB9" s="65"/>
      <c r="AC9" s="19"/>
      <c r="AE9" s="808"/>
      <c r="AF9" s="808"/>
      <c r="AG9" s="287"/>
      <c r="AH9" s="385"/>
      <c r="AI9" s="289"/>
      <c r="AJ9" s="288"/>
      <c r="AK9" s="290"/>
      <c r="AL9" s="65"/>
      <c r="AM9" s="19"/>
      <c r="AN9" s="450"/>
      <c r="AO9" s="808"/>
      <c r="AP9" s="808"/>
      <c r="AQ9" s="287"/>
      <c r="AR9" s="385"/>
      <c r="AS9" s="289"/>
      <c r="AT9" s="288"/>
      <c r="AU9" s="290"/>
      <c r="AV9" s="65"/>
      <c r="AW9" s="19"/>
      <c r="AY9" s="808"/>
      <c r="AZ9" s="808"/>
      <c r="BA9" s="287"/>
      <c r="BB9" s="378"/>
      <c r="BC9" s="289"/>
      <c r="BD9" s="288"/>
      <c r="BE9" s="290"/>
      <c r="BF9" s="65"/>
      <c r="BG9" s="19"/>
      <c r="BI9" s="808"/>
      <c r="BJ9" s="808"/>
      <c r="BK9" s="287"/>
      <c r="BL9" s="378"/>
      <c r="BM9" s="289"/>
      <c r="BN9" s="288"/>
      <c r="BO9" s="290"/>
      <c r="BP9" s="65"/>
      <c r="BQ9" s="19"/>
      <c r="BS9" s="808"/>
      <c r="BT9" s="808"/>
      <c r="BU9" s="287"/>
      <c r="BV9" s="378"/>
      <c r="BW9" s="289"/>
      <c r="BX9" s="288"/>
      <c r="BY9" s="290"/>
      <c r="BZ9" s="65"/>
      <c r="CA9" s="19"/>
      <c r="CC9" s="808"/>
      <c r="CD9" s="808"/>
      <c r="CE9" s="287"/>
      <c r="CF9" s="288"/>
      <c r="CG9" s="289"/>
      <c r="CH9" s="288"/>
      <c r="CI9" s="290"/>
      <c r="CJ9" s="65"/>
      <c r="CK9" s="19"/>
      <c r="CM9" s="808"/>
      <c r="CN9" s="808"/>
      <c r="CO9" s="287"/>
      <c r="CP9" s="385"/>
      <c r="CQ9" s="289"/>
      <c r="CR9" s="288"/>
      <c r="CS9" s="290"/>
      <c r="CT9" s="65"/>
      <c r="CU9" s="19"/>
      <c r="CW9" s="808"/>
      <c r="CX9" s="808"/>
      <c r="CY9" s="287"/>
      <c r="CZ9" s="378"/>
      <c r="DA9" s="289"/>
      <c r="DB9" s="288"/>
      <c r="DC9" s="290"/>
      <c r="DD9" s="65"/>
      <c r="DE9" s="19"/>
      <c r="DF9" s="450"/>
      <c r="DG9" s="808"/>
      <c r="DH9" s="808"/>
      <c r="DI9" s="287"/>
      <c r="DJ9" s="288"/>
      <c r="DK9" s="289"/>
      <c r="DL9" s="288"/>
      <c r="DM9" s="290"/>
      <c r="DN9" s="65"/>
      <c r="DO9" s="19"/>
      <c r="DP9" s="568"/>
      <c r="DQ9" s="568"/>
      <c r="DR9" s="287"/>
      <c r="DS9" s="288"/>
      <c r="DT9" s="289"/>
      <c r="DU9" s="288"/>
      <c r="DV9" s="290"/>
      <c r="DW9" s="65"/>
      <c r="DX9" s="19"/>
      <c r="DY9" s="568"/>
      <c r="DZ9" s="808"/>
      <c r="EA9" s="808"/>
      <c r="EB9" s="287"/>
      <c r="EC9" s="288"/>
      <c r="ED9" s="289"/>
      <c r="EE9" s="288"/>
      <c r="EF9" s="290"/>
      <c r="EG9" s="291"/>
      <c r="EH9" s="621"/>
      <c r="EI9" s="568"/>
      <c r="EJ9" s="808"/>
      <c r="EK9" s="808"/>
      <c r="EL9" s="287"/>
      <c r="EM9" s="378"/>
      <c r="EN9" s="289"/>
      <c r="EO9" s="288"/>
      <c r="EP9" s="290"/>
      <c r="EQ9" s="291"/>
      <c r="ER9" s="621"/>
      <c r="ET9" s="808"/>
      <c r="EU9" s="808"/>
      <c r="EV9" s="287"/>
      <c r="EW9" s="288"/>
      <c r="EX9" s="289"/>
      <c r="EY9" s="288"/>
      <c r="EZ9" s="290"/>
      <c r="FA9" s="291"/>
      <c r="FB9" s="621"/>
      <c r="FC9" s="568"/>
      <c r="FD9" s="808"/>
      <c r="FE9" s="808"/>
      <c r="FF9" s="287"/>
      <c r="FG9" s="288"/>
      <c r="FH9" s="289"/>
      <c r="FI9" s="288"/>
      <c r="FJ9" s="290"/>
      <c r="FK9" s="291"/>
      <c r="FL9" s="621"/>
      <c r="FM9" s="664"/>
      <c r="FN9" s="808"/>
      <c r="FO9" s="808"/>
      <c r="FP9" s="287"/>
      <c r="FQ9" s="288"/>
      <c r="FR9" s="289"/>
      <c r="FS9" s="288"/>
      <c r="FT9" s="290"/>
      <c r="FU9" s="291"/>
      <c r="FV9" s="621"/>
      <c r="FW9" s="664"/>
      <c r="FX9" s="808"/>
      <c r="FY9" s="808"/>
      <c r="FZ9" s="287"/>
      <c r="GA9" s="378"/>
      <c r="GB9" s="289"/>
      <c r="GC9" s="288"/>
      <c r="GD9" s="290"/>
      <c r="GE9" s="291"/>
      <c r="GF9" s="621"/>
      <c r="GH9" s="808"/>
      <c r="GI9" s="808"/>
      <c r="GJ9" s="287"/>
      <c r="GK9" s="385"/>
      <c r="GL9" s="289"/>
      <c r="GM9" s="288"/>
      <c r="GN9" s="290"/>
      <c r="GO9" s="291"/>
      <c r="GP9" s="621"/>
      <c r="GQ9" s="808"/>
      <c r="GR9" s="808"/>
      <c r="GS9" s="287"/>
      <c r="GT9" s="378"/>
      <c r="GU9" s="289"/>
      <c r="GV9" s="288"/>
      <c r="GW9" s="290"/>
      <c r="GX9" s="291"/>
      <c r="GY9" s="621"/>
      <c r="HA9" s="808"/>
      <c r="HB9" s="808"/>
      <c r="HC9" s="287"/>
      <c r="HD9" s="378"/>
      <c r="HE9" s="289"/>
      <c r="HF9" s="288"/>
      <c r="HG9" s="290"/>
      <c r="HH9" s="291"/>
      <c r="HI9" s="621"/>
      <c r="HK9" s="808"/>
      <c r="HL9" s="808"/>
      <c r="HM9" s="287" t="s">
        <v>1059</v>
      </c>
      <c r="HN9" s="288">
        <f>Eletricista!DP173</f>
        <v>7255.7663746687294</v>
      </c>
      <c r="HO9" s="289">
        <v>3</v>
      </c>
      <c r="HP9" s="288">
        <f t="shared" si="68"/>
        <v>21767.299124006189</v>
      </c>
      <c r="HQ9" s="290">
        <v>3</v>
      </c>
      <c r="HR9" s="291">
        <f t="shared" si="69"/>
        <v>21767.299124006189</v>
      </c>
      <c r="HS9" s="621">
        <f t="shared" si="20"/>
        <v>261207.58948807427</v>
      </c>
      <c r="HT9" s="568"/>
      <c r="HU9" s="808"/>
      <c r="HV9" s="808"/>
      <c r="HW9" s="287" t="s">
        <v>1059</v>
      </c>
      <c r="HX9" s="288">
        <f>Eletricista!DP173</f>
        <v>7255.7663746687294</v>
      </c>
      <c r="HY9" s="289">
        <v>3</v>
      </c>
      <c r="HZ9" s="288">
        <f t="shared" si="70"/>
        <v>21767.299124006189</v>
      </c>
      <c r="IA9" s="290">
        <v>3</v>
      </c>
      <c r="IB9" s="291">
        <f t="shared" si="71"/>
        <v>21767.299124006189</v>
      </c>
      <c r="IC9" s="621">
        <f t="shared" si="86"/>
        <v>261207.58948807427</v>
      </c>
      <c r="ID9" s="568"/>
      <c r="IE9" s="808"/>
      <c r="IF9" s="808"/>
      <c r="IG9" s="425" t="s">
        <v>1059</v>
      </c>
      <c r="IH9" s="288">
        <f>Eletricista!DP173</f>
        <v>7255.7663746687294</v>
      </c>
      <c r="II9" s="289">
        <v>2</v>
      </c>
      <c r="IJ9" s="288">
        <f t="shared" si="72"/>
        <v>14511.532749337459</v>
      </c>
      <c r="IK9" s="721">
        <v>2</v>
      </c>
      <c r="IL9" s="291">
        <f t="shared" si="73"/>
        <v>14511.532749337459</v>
      </c>
      <c r="IM9" s="621">
        <f t="shared" si="87"/>
        <v>174138.39299204951</v>
      </c>
      <c r="IN9" s="568"/>
      <c r="IO9" s="808"/>
      <c r="IP9" s="808"/>
      <c r="IQ9" s="287" t="s">
        <v>1059</v>
      </c>
      <c r="IR9" s="288">
        <f>Eletricista!DY173</f>
        <v>7260.3544608546581</v>
      </c>
      <c r="IS9" s="289">
        <v>2</v>
      </c>
      <c r="IT9" s="288">
        <f t="shared" si="74"/>
        <v>14520.708921709316</v>
      </c>
      <c r="IU9" s="290">
        <v>2</v>
      </c>
      <c r="IV9" s="291">
        <f t="shared" si="75"/>
        <v>14520.708921709316</v>
      </c>
      <c r="IW9" s="621">
        <f t="shared" si="88"/>
        <v>174248.50706051179</v>
      </c>
      <c r="IX9" s="568"/>
      <c r="IY9" s="808"/>
      <c r="IZ9" s="808"/>
      <c r="JA9" s="425" t="s">
        <v>1059</v>
      </c>
      <c r="JB9" s="288">
        <f>Eletricista!EH173</f>
        <v>7522.7592001615758</v>
      </c>
      <c r="JC9" s="289">
        <v>2</v>
      </c>
      <c r="JD9" s="288">
        <f t="shared" si="76"/>
        <v>15045.518400323152</v>
      </c>
      <c r="JE9" s="290">
        <v>2</v>
      </c>
      <c r="JF9" s="291">
        <f t="shared" si="77"/>
        <v>15045.518400323152</v>
      </c>
      <c r="JG9" s="621">
        <f t="shared" si="89"/>
        <v>180546.2208038778</v>
      </c>
      <c r="JI9" s="808"/>
      <c r="JJ9" s="808"/>
      <c r="JK9" s="287" t="s">
        <v>1059</v>
      </c>
      <c r="JL9" s="378">
        <f>Eletricista!EQ173</f>
        <v>7518.6789183842329</v>
      </c>
      <c r="JM9" s="294">
        <f t="shared" si="78"/>
        <v>2</v>
      </c>
      <c r="JN9" s="288">
        <f t="shared" si="79"/>
        <v>15037.357836768466</v>
      </c>
      <c r="JO9" s="290">
        <f t="shared" si="80"/>
        <v>2</v>
      </c>
      <c r="JP9" s="291">
        <f t="shared" si="81"/>
        <v>15037.357836768466</v>
      </c>
      <c r="JQ9" s="621">
        <f t="shared" si="25"/>
        <v>180448.29404122158</v>
      </c>
    </row>
    <row r="10" spans="1:277" ht="12.75" customHeight="1" x14ac:dyDescent="0.2">
      <c r="A10" s="808"/>
      <c r="B10" s="808"/>
      <c r="C10" s="287" t="s">
        <v>747</v>
      </c>
      <c r="D10" s="288">
        <f>'[3]Eletricista plant. (diurno)'!F173</f>
        <v>5415.3949045246254</v>
      </c>
      <c r="E10" s="289">
        <v>6</v>
      </c>
      <c r="F10" s="288">
        <f t="shared" si="26"/>
        <v>32492.369427147751</v>
      </c>
      <c r="G10" s="290">
        <v>12</v>
      </c>
      <c r="H10" s="291">
        <f t="shared" si="27"/>
        <v>64984.738854295501</v>
      </c>
      <c r="I10" s="19">
        <f t="shared" si="0"/>
        <v>779816.86625154596</v>
      </c>
      <c r="J10" s="364"/>
      <c r="K10" s="808"/>
      <c r="L10" s="808"/>
      <c r="M10" s="287" t="s">
        <v>840</v>
      </c>
      <c r="N10" s="378">
        <f>'Eletricista plant. (diurno)'!M$173</f>
        <v>5538.1056341440026</v>
      </c>
      <c r="O10" s="289">
        <v>6</v>
      </c>
      <c r="P10" s="288">
        <f t="shared" si="28"/>
        <v>33228.633804864017</v>
      </c>
      <c r="Q10" s="290">
        <v>12</v>
      </c>
      <c r="R10" s="291">
        <f t="shared" si="29"/>
        <v>66457.267609728035</v>
      </c>
      <c r="S10" s="19">
        <f t="shared" si="1"/>
        <v>797487.21131673642</v>
      </c>
      <c r="U10" s="808"/>
      <c r="V10" s="808"/>
      <c r="W10" s="287" t="s">
        <v>840</v>
      </c>
      <c r="X10" s="384">
        <f>'Eletricista plant. (diurno)'!T173</f>
        <v>5440.9446903695507</v>
      </c>
      <c r="Y10" s="289">
        <v>6</v>
      </c>
      <c r="Z10" s="288">
        <f t="shared" si="30"/>
        <v>32645.668142217306</v>
      </c>
      <c r="AA10" s="290">
        <v>12</v>
      </c>
      <c r="AB10" s="291">
        <f t="shared" si="31"/>
        <v>65291.336284434612</v>
      </c>
      <c r="AC10" s="19">
        <f t="shared" si="2"/>
        <v>783496.0354132154</v>
      </c>
      <c r="AE10" s="808"/>
      <c r="AF10" s="808"/>
      <c r="AG10" s="287" t="s">
        <v>840</v>
      </c>
      <c r="AH10" s="385">
        <f>'Eletricista plant. (diurno)'!T173</f>
        <v>5440.9446903695507</v>
      </c>
      <c r="AI10" s="289">
        <v>6</v>
      </c>
      <c r="AJ10" s="288">
        <f t="shared" si="32"/>
        <v>32645.668142217306</v>
      </c>
      <c r="AK10" s="290">
        <v>12</v>
      </c>
      <c r="AL10" s="291">
        <f t="shared" si="33"/>
        <v>65291.336284434612</v>
      </c>
      <c r="AM10" s="19">
        <f t="shared" si="3"/>
        <v>783496.0354132154</v>
      </c>
      <c r="AN10" s="450"/>
      <c r="AO10" s="808"/>
      <c r="AP10" s="808"/>
      <c r="AQ10" s="287" t="s">
        <v>840</v>
      </c>
      <c r="AR10" s="385">
        <f>'Eletricista plant. (diurno)'!M173</f>
        <v>5538.1056341440026</v>
      </c>
      <c r="AS10" s="289">
        <v>6</v>
      </c>
      <c r="AT10" s="288">
        <f t="shared" si="34"/>
        <v>33228.633804864017</v>
      </c>
      <c r="AU10" s="290">
        <v>12</v>
      </c>
      <c r="AV10" s="291">
        <f t="shared" si="35"/>
        <v>66457.267609728035</v>
      </c>
      <c r="AW10" s="19">
        <f t="shared" si="4"/>
        <v>797487.21131673642</v>
      </c>
      <c r="AY10" s="808"/>
      <c r="AZ10" s="808"/>
      <c r="BA10" s="287" t="s">
        <v>840</v>
      </c>
      <c r="BB10" s="378">
        <f>'Eletricista plant. (diurno)'!AA173</f>
        <v>5544.8515351267006</v>
      </c>
      <c r="BC10" s="289">
        <v>6</v>
      </c>
      <c r="BD10" s="288">
        <f t="shared" si="36"/>
        <v>33269.109210760202</v>
      </c>
      <c r="BE10" s="290">
        <v>12</v>
      </c>
      <c r="BF10" s="291">
        <f t="shared" si="37"/>
        <v>66538.218421520403</v>
      </c>
      <c r="BG10" s="19">
        <f t="shared" si="5"/>
        <v>798458.62105824484</v>
      </c>
      <c r="BI10" s="808"/>
      <c r="BJ10" s="808"/>
      <c r="BK10" s="287" t="s">
        <v>840</v>
      </c>
      <c r="BL10" s="378">
        <f>'Eletricista plant. (diurno)'!AH173</f>
        <v>5756.7110179852743</v>
      </c>
      <c r="BM10" s="289">
        <v>6</v>
      </c>
      <c r="BN10" s="288">
        <f t="shared" si="38"/>
        <v>34540.266107911644</v>
      </c>
      <c r="BO10" s="290">
        <v>12</v>
      </c>
      <c r="BP10" s="291">
        <f t="shared" si="39"/>
        <v>69080.532215823288</v>
      </c>
      <c r="BQ10" s="19">
        <f t="shared" si="6"/>
        <v>828966.3865898794</v>
      </c>
      <c r="BS10" s="808"/>
      <c r="BT10" s="808"/>
      <c r="BU10" s="287" t="s">
        <v>840</v>
      </c>
      <c r="BV10" s="378">
        <f>'Eletricista plant. (diurno)'!AO173</f>
        <v>5655.8561541276758</v>
      </c>
      <c r="BW10" s="289">
        <v>6</v>
      </c>
      <c r="BX10" s="288">
        <f t="shared" si="40"/>
        <v>33935.136924766055</v>
      </c>
      <c r="BY10" s="290">
        <v>12</v>
      </c>
      <c r="BZ10" s="291">
        <f t="shared" si="41"/>
        <v>67870.27384953211</v>
      </c>
      <c r="CA10" s="19">
        <f t="shared" si="7"/>
        <v>814443.28619438526</v>
      </c>
      <c r="CC10" s="808"/>
      <c r="CD10" s="808"/>
      <c r="CE10" s="287" t="s">
        <v>840</v>
      </c>
      <c r="CF10" s="288">
        <f>'Eletricista plant. (diurno)'!AH173</f>
        <v>5756.7110179852743</v>
      </c>
      <c r="CG10" s="289">
        <v>6</v>
      </c>
      <c r="CH10" s="288">
        <f t="shared" si="42"/>
        <v>34540.266107911644</v>
      </c>
      <c r="CI10" s="290">
        <v>12</v>
      </c>
      <c r="CJ10" s="291">
        <f t="shared" si="43"/>
        <v>69080.532215823288</v>
      </c>
      <c r="CK10" s="19">
        <f t="shared" si="8"/>
        <v>828966.3865898794</v>
      </c>
      <c r="CM10" s="808"/>
      <c r="CN10" s="808"/>
      <c r="CO10" s="287" t="s">
        <v>840</v>
      </c>
      <c r="CP10" s="385">
        <f>'Eletricista plant. (diurno)'!AO173</f>
        <v>5655.8561541276758</v>
      </c>
      <c r="CQ10" s="289">
        <v>6</v>
      </c>
      <c r="CR10" s="288">
        <f t="shared" si="44"/>
        <v>33935.136924766055</v>
      </c>
      <c r="CS10" s="290">
        <v>12</v>
      </c>
      <c r="CT10" s="291">
        <f t="shared" si="45"/>
        <v>67870.27384953211</v>
      </c>
      <c r="CU10" s="19">
        <f t="shared" si="9"/>
        <v>814443.28619438526</v>
      </c>
      <c r="CW10" s="808"/>
      <c r="CX10" s="808"/>
      <c r="CY10" s="287" t="s">
        <v>840</v>
      </c>
      <c r="CZ10" s="378">
        <f>'Eletricista plant. (diurno)'!AV173</f>
        <v>5831.2361071733885</v>
      </c>
      <c r="DA10" s="289">
        <v>6</v>
      </c>
      <c r="DB10" s="288">
        <f t="shared" si="46"/>
        <v>34987.416643040327</v>
      </c>
      <c r="DC10" s="290">
        <v>12</v>
      </c>
      <c r="DD10" s="291">
        <f t="shared" si="47"/>
        <v>69974.833286080655</v>
      </c>
      <c r="DE10" s="19">
        <f t="shared" si="10"/>
        <v>839697.99943296786</v>
      </c>
      <c r="DF10" s="450"/>
      <c r="DG10" s="808"/>
      <c r="DH10" s="808"/>
      <c r="DI10" s="287" t="s">
        <v>840</v>
      </c>
      <c r="DJ10" s="288">
        <f>'Eletricista plant. (diurno)'!BC173</f>
        <v>5836.6768830556066</v>
      </c>
      <c r="DK10" s="289">
        <v>6</v>
      </c>
      <c r="DL10" s="288">
        <f t="shared" si="82"/>
        <v>35020.06129833364</v>
      </c>
      <c r="DM10" s="290">
        <v>12</v>
      </c>
      <c r="DN10" s="291">
        <f t="shared" si="48"/>
        <v>70040.122596667279</v>
      </c>
      <c r="DO10" s="19">
        <f t="shared" si="49"/>
        <v>840481.47116000741</v>
      </c>
      <c r="DP10" s="568"/>
      <c r="DQ10" s="568"/>
      <c r="DR10" s="287" t="s">
        <v>840</v>
      </c>
      <c r="DS10" s="288" t="str">
        <f>'Eletricista plant. (diurno)'!BL173</f>
        <v>VALOR TOTAL POR EMPREGADO</v>
      </c>
      <c r="DT10" s="289">
        <v>6</v>
      </c>
      <c r="DU10" s="288" t="e">
        <f t="shared" ref="DU10" si="90">SUM(DS10*DT10)</f>
        <v>#VALUE!</v>
      </c>
      <c r="DV10" s="290">
        <v>12</v>
      </c>
      <c r="DW10" s="291" t="e">
        <f t="shared" ref="DW10" si="91">SUM(DS10*DV10)</f>
        <v>#VALUE!</v>
      </c>
      <c r="DX10" s="19" t="e">
        <f t="shared" ref="DX10" si="92">DW10*12</f>
        <v>#VALUE!</v>
      </c>
      <c r="DY10" s="568"/>
      <c r="DZ10" s="808"/>
      <c r="EA10" s="808"/>
      <c r="EB10" s="287" t="s">
        <v>840</v>
      </c>
      <c r="EC10" s="288">
        <f>'Eletricista plant. (diurno)'!BJ$173</f>
        <v>5844.1590859862772</v>
      </c>
      <c r="ED10" s="289">
        <v>6</v>
      </c>
      <c r="EE10" s="288">
        <f>SUM(EC$10*ED$10)</f>
        <v>35064.954515917663</v>
      </c>
      <c r="EF10" s="290">
        <v>12</v>
      </c>
      <c r="EG10" s="291">
        <f t="shared" si="51"/>
        <v>70129.909031835326</v>
      </c>
      <c r="EH10" s="621">
        <f t="shared" si="11"/>
        <v>841558.90838202392</v>
      </c>
      <c r="EI10" s="568"/>
      <c r="EJ10" s="808"/>
      <c r="EK10" s="808"/>
      <c r="EL10" s="287" t="s">
        <v>840</v>
      </c>
      <c r="EM10" s="378">
        <f>'Eletricista plant. (diurno)'!BQ173</f>
        <v>6221.745016140756</v>
      </c>
      <c r="EN10" s="289">
        <v>6</v>
      </c>
      <c r="EO10" s="288">
        <f t="shared" si="52"/>
        <v>37330.47009684454</v>
      </c>
      <c r="EP10" s="290">
        <v>12</v>
      </c>
      <c r="EQ10" s="291">
        <f t="shared" si="53"/>
        <v>74660.940193689079</v>
      </c>
      <c r="ER10" s="621">
        <f t="shared" si="12"/>
        <v>895931.28232426895</v>
      </c>
      <c r="ET10" s="808"/>
      <c r="EU10" s="808"/>
      <c r="EV10" s="287" t="s">
        <v>840</v>
      </c>
      <c r="EW10" s="288">
        <f>'Eletricista plant. (diurno)'!BX173</f>
        <v>6222.5055293243377</v>
      </c>
      <c r="EX10" s="289">
        <v>6</v>
      </c>
      <c r="EY10" s="288">
        <f t="shared" si="54"/>
        <v>37335.033175946024</v>
      </c>
      <c r="EZ10" s="290">
        <v>12</v>
      </c>
      <c r="FA10" s="291">
        <f t="shared" si="55"/>
        <v>74670.066351892048</v>
      </c>
      <c r="FB10" s="621">
        <f t="shared" si="13"/>
        <v>896040.79622270458</v>
      </c>
      <c r="FC10" s="568"/>
      <c r="FD10" s="808"/>
      <c r="FE10" s="808"/>
      <c r="FF10" s="287" t="s">
        <v>840</v>
      </c>
      <c r="FG10" s="288">
        <f>'Eletricista plant. (diurno)'!CE173</f>
        <v>6222.5055293243377</v>
      </c>
      <c r="FH10" s="289">
        <v>6</v>
      </c>
      <c r="FI10" s="288">
        <f t="shared" si="56"/>
        <v>37335.033175946024</v>
      </c>
      <c r="FJ10" s="290">
        <v>12</v>
      </c>
      <c r="FK10" s="291">
        <f t="shared" si="57"/>
        <v>74670.066351892048</v>
      </c>
      <c r="FL10" s="621">
        <f t="shared" si="14"/>
        <v>896040.79622270458</v>
      </c>
      <c r="FM10" s="664"/>
      <c r="FN10" s="808"/>
      <c r="FO10" s="808"/>
      <c r="FP10" s="287" t="s">
        <v>840</v>
      </c>
      <c r="FQ10" s="288">
        <f>'Eletricista plant. (diurno)'!CL173</f>
        <v>6222.5055293243377</v>
      </c>
      <c r="FR10" s="289">
        <v>6</v>
      </c>
      <c r="FS10" s="288">
        <f t="shared" si="58"/>
        <v>37335.033175946024</v>
      </c>
      <c r="FT10" s="290">
        <v>12</v>
      </c>
      <c r="FU10" s="291">
        <f t="shared" si="59"/>
        <v>74670.066351892048</v>
      </c>
      <c r="FV10" s="621">
        <f t="shared" si="15"/>
        <v>896040.79622270458</v>
      </c>
      <c r="FW10" s="664"/>
      <c r="FX10" s="808"/>
      <c r="FY10" s="808"/>
      <c r="FZ10" s="287" t="s">
        <v>840</v>
      </c>
      <c r="GA10" s="378">
        <f>'Eletricista plant. (diurno)'!CS173</f>
        <v>6532.3880833581734</v>
      </c>
      <c r="GB10" s="289">
        <v>6</v>
      </c>
      <c r="GC10" s="288">
        <f t="shared" si="60"/>
        <v>39194.328500149044</v>
      </c>
      <c r="GD10" s="290">
        <v>12</v>
      </c>
      <c r="GE10" s="291">
        <f t="shared" si="61"/>
        <v>78388.657000298088</v>
      </c>
      <c r="GF10" s="621">
        <f t="shared" si="16"/>
        <v>940663.88400357706</v>
      </c>
      <c r="GH10" s="808"/>
      <c r="GI10" s="808"/>
      <c r="GJ10" s="287" t="s">
        <v>840</v>
      </c>
      <c r="GK10" s="385">
        <f>'Eletricista plant. (diurno)'!CS173</f>
        <v>6532.3880833581734</v>
      </c>
      <c r="GL10" s="289">
        <v>6</v>
      </c>
      <c r="GM10" s="288">
        <f t="shared" si="62"/>
        <v>39194.328500149044</v>
      </c>
      <c r="GN10" s="290">
        <v>12</v>
      </c>
      <c r="GO10" s="291">
        <f t="shared" si="63"/>
        <v>78388.657000298088</v>
      </c>
      <c r="GP10" s="621">
        <f t="shared" si="17"/>
        <v>940663.88400357706</v>
      </c>
      <c r="GQ10" s="808"/>
      <c r="GR10" s="808"/>
      <c r="GS10" s="287" t="s">
        <v>840</v>
      </c>
      <c r="GT10" s="378">
        <f>'Eletricista plant. (diurno)'!CZ173</f>
        <v>6537.3815245022206</v>
      </c>
      <c r="GU10" s="289">
        <v>6</v>
      </c>
      <c r="GV10" s="288">
        <f t="shared" si="64"/>
        <v>39224.289147013325</v>
      </c>
      <c r="GW10" s="290">
        <v>12</v>
      </c>
      <c r="GX10" s="291">
        <f t="shared" si="65"/>
        <v>78448.578294026651</v>
      </c>
      <c r="GY10" s="621">
        <f t="shared" si="18"/>
        <v>941382.93952831975</v>
      </c>
      <c r="HA10" s="808"/>
      <c r="HB10" s="808"/>
      <c r="HC10" s="287" t="s">
        <v>840</v>
      </c>
      <c r="HD10" s="378">
        <f>'Eletricista plant. (diurno)'!DG173</f>
        <v>6872.2161742640046</v>
      </c>
      <c r="HE10" s="289">
        <v>6</v>
      </c>
      <c r="HF10" s="288">
        <f t="shared" si="66"/>
        <v>41233.297045584026</v>
      </c>
      <c r="HG10" s="290">
        <v>12</v>
      </c>
      <c r="HH10" s="291">
        <f t="shared" si="67"/>
        <v>82466.594091168052</v>
      </c>
      <c r="HI10" s="621">
        <f t="shared" si="19"/>
        <v>989599.12909401662</v>
      </c>
      <c r="HK10" s="808"/>
      <c r="HL10" s="808"/>
      <c r="HM10" s="425" t="s">
        <v>1060</v>
      </c>
      <c r="HN10" s="288">
        <f>'Eletricista plant. (diurno)'!DN173</f>
        <v>7101.7942539023443</v>
      </c>
      <c r="HO10" s="289">
        <v>3</v>
      </c>
      <c r="HP10" s="288">
        <v>0</v>
      </c>
      <c r="HQ10" s="290">
        <v>9</v>
      </c>
      <c r="HR10" s="291">
        <f>SUM(HN10*HQ10)</f>
        <v>63916.148285121097</v>
      </c>
      <c r="HS10" s="621">
        <f>HR10*12</f>
        <v>766993.77942145313</v>
      </c>
      <c r="HT10" s="568"/>
      <c r="HU10" s="808"/>
      <c r="HV10" s="808"/>
      <c r="HW10" s="287" t="s">
        <v>1060</v>
      </c>
      <c r="HX10" s="288">
        <f>'Eletricista plant. (diurno)'!DN173</f>
        <v>7101.7942539023443</v>
      </c>
      <c r="HY10" s="289">
        <v>3</v>
      </c>
      <c r="HZ10" s="288">
        <v>0</v>
      </c>
      <c r="IA10" s="290">
        <v>9</v>
      </c>
      <c r="IB10" s="291">
        <f>SUM(HX10*IA10)</f>
        <v>63916.148285121097</v>
      </c>
      <c r="IC10" s="621">
        <f>IB10*12</f>
        <v>766993.77942145313</v>
      </c>
      <c r="ID10" s="568"/>
      <c r="IE10" s="808"/>
      <c r="IF10" s="808"/>
      <c r="IG10" s="287" t="s">
        <v>1060</v>
      </c>
      <c r="IH10" s="288">
        <f>'Eletricista plant. (diurno)'!DN173</f>
        <v>7101.7942539023443</v>
      </c>
      <c r="II10" s="289">
        <v>3</v>
      </c>
      <c r="IJ10" s="288">
        <v>0</v>
      </c>
      <c r="IK10" s="290">
        <v>9</v>
      </c>
      <c r="IL10" s="291">
        <f>SUM(IH10*IK10)</f>
        <v>63916.148285121097</v>
      </c>
      <c r="IM10" s="621">
        <f>IL10*12</f>
        <v>766993.77942145313</v>
      </c>
      <c r="IN10" s="568"/>
      <c r="IO10" s="808"/>
      <c r="IP10" s="808"/>
      <c r="IQ10" s="287" t="s">
        <v>1060</v>
      </c>
      <c r="IR10" s="288">
        <f>'Eletricista plant. (diurno)'!DW173</f>
        <v>7106.382340088272</v>
      </c>
      <c r="IS10" s="289">
        <v>3</v>
      </c>
      <c r="IT10" s="288">
        <v>0</v>
      </c>
      <c r="IU10" s="290">
        <v>9</v>
      </c>
      <c r="IV10" s="291">
        <f>SUM(IR10*IU10)</f>
        <v>63957.441060794445</v>
      </c>
      <c r="IW10" s="621">
        <f>IV10*12</f>
        <v>767489.29272953328</v>
      </c>
      <c r="IX10" s="568"/>
      <c r="IY10" s="808"/>
      <c r="IZ10" s="808"/>
      <c r="JA10" s="425" t="s">
        <v>1060</v>
      </c>
      <c r="JB10" s="288">
        <f>'Eletricista plant. (diurno)'!EF173</f>
        <v>7366.6818464347925</v>
      </c>
      <c r="JC10" s="289">
        <v>3</v>
      </c>
      <c r="JD10" s="288">
        <v>0</v>
      </c>
      <c r="JE10" s="290">
        <v>9</v>
      </c>
      <c r="JF10" s="291">
        <f>SUM(JB10*JE10)</f>
        <v>66300.136617913129</v>
      </c>
      <c r="JG10" s="621">
        <f>JF10*12</f>
        <v>795601.63941495749</v>
      </c>
      <c r="JI10" s="808"/>
      <c r="JJ10" s="808"/>
      <c r="JK10" s="287" t="s">
        <v>1060</v>
      </c>
      <c r="JL10" s="378">
        <f>'Eletricista plant. (diurno)'!EO173</f>
        <v>7362.4446307429362</v>
      </c>
      <c r="JM10" s="294">
        <f t="shared" si="78"/>
        <v>3</v>
      </c>
      <c r="JN10" s="288">
        <v>0</v>
      </c>
      <c r="JO10" s="290">
        <f t="shared" si="80"/>
        <v>9</v>
      </c>
      <c r="JP10" s="291">
        <f t="shared" si="81"/>
        <v>66262.001676686428</v>
      </c>
      <c r="JQ10" s="621">
        <f t="shared" si="25"/>
        <v>795144.02012023714</v>
      </c>
    </row>
    <row r="11" spans="1:277" ht="12.75" customHeight="1" x14ac:dyDescent="0.2">
      <c r="A11" s="808"/>
      <c r="B11" s="808"/>
      <c r="C11" s="287"/>
      <c r="D11" s="288"/>
      <c r="E11" s="289"/>
      <c r="F11" s="288"/>
      <c r="G11" s="290"/>
      <c r="H11" s="291"/>
      <c r="I11" s="19"/>
      <c r="J11" s="364"/>
      <c r="K11" s="808"/>
      <c r="L11" s="808"/>
      <c r="M11" s="287"/>
      <c r="N11" s="378"/>
      <c r="O11" s="289"/>
      <c r="P11" s="288"/>
      <c r="Q11" s="290"/>
      <c r="R11" s="291"/>
      <c r="S11" s="19"/>
      <c r="U11" s="808"/>
      <c r="V11" s="808"/>
      <c r="W11" s="287"/>
      <c r="X11" s="384"/>
      <c r="Y11" s="289"/>
      <c r="Z11" s="288"/>
      <c r="AA11" s="290"/>
      <c r="AB11" s="291"/>
      <c r="AC11" s="19"/>
      <c r="AE11" s="808"/>
      <c r="AF11" s="808"/>
      <c r="AG11" s="287"/>
      <c r="AH11" s="385"/>
      <c r="AI11" s="289"/>
      <c r="AJ11" s="288"/>
      <c r="AK11" s="290"/>
      <c r="AL11" s="291"/>
      <c r="AM11" s="19"/>
      <c r="AN11" s="450"/>
      <c r="AO11" s="808"/>
      <c r="AP11" s="808"/>
      <c r="AQ11" s="287"/>
      <c r="AR11" s="385"/>
      <c r="AS11" s="289"/>
      <c r="AT11" s="288"/>
      <c r="AU11" s="290"/>
      <c r="AV11" s="291"/>
      <c r="AW11" s="19"/>
      <c r="AY11" s="808"/>
      <c r="AZ11" s="808"/>
      <c r="BA11" s="287"/>
      <c r="BB11" s="378"/>
      <c r="BC11" s="289"/>
      <c r="BD11" s="288"/>
      <c r="BE11" s="290"/>
      <c r="BF11" s="291"/>
      <c r="BG11" s="19"/>
      <c r="BI11" s="808"/>
      <c r="BJ11" s="808"/>
      <c r="BK11" s="287"/>
      <c r="BL11" s="378"/>
      <c r="BM11" s="289"/>
      <c r="BN11" s="288"/>
      <c r="BO11" s="290"/>
      <c r="BP11" s="291"/>
      <c r="BQ11" s="19"/>
      <c r="BS11" s="808"/>
      <c r="BT11" s="808"/>
      <c r="BU11" s="287"/>
      <c r="BV11" s="378"/>
      <c r="BW11" s="289"/>
      <c r="BX11" s="288"/>
      <c r="BY11" s="290"/>
      <c r="BZ11" s="291"/>
      <c r="CA11" s="19"/>
      <c r="CC11" s="808"/>
      <c r="CD11" s="808"/>
      <c r="CE11" s="287"/>
      <c r="CF11" s="288"/>
      <c r="CG11" s="289"/>
      <c r="CH11" s="288"/>
      <c r="CI11" s="290"/>
      <c r="CJ11" s="291"/>
      <c r="CK11" s="19"/>
      <c r="CM11" s="808"/>
      <c r="CN11" s="808"/>
      <c r="CO11" s="287"/>
      <c r="CP11" s="385"/>
      <c r="CQ11" s="289"/>
      <c r="CR11" s="288"/>
      <c r="CS11" s="290"/>
      <c r="CT11" s="291"/>
      <c r="CU11" s="19"/>
      <c r="CW11" s="808"/>
      <c r="CX11" s="808"/>
      <c r="CY11" s="287"/>
      <c r="CZ11" s="378"/>
      <c r="DA11" s="289"/>
      <c r="DB11" s="288"/>
      <c r="DC11" s="290"/>
      <c r="DD11" s="291"/>
      <c r="DE11" s="19"/>
      <c r="DF11" s="450"/>
      <c r="DG11" s="808"/>
      <c r="DH11" s="808"/>
      <c r="DI11" s="287"/>
      <c r="DJ11" s="288"/>
      <c r="DK11" s="289"/>
      <c r="DL11" s="288"/>
      <c r="DM11" s="290"/>
      <c r="DN11" s="291"/>
      <c r="DO11" s="19"/>
      <c r="DP11" s="568"/>
      <c r="DQ11" s="568"/>
      <c r="DR11" s="287"/>
      <c r="DS11" s="288"/>
      <c r="DT11" s="289"/>
      <c r="DU11" s="288"/>
      <c r="DV11" s="290"/>
      <c r="DW11" s="291"/>
      <c r="DX11" s="19"/>
      <c r="DY11" s="568"/>
      <c r="DZ11" s="808"/>
      <c r="EA11" s="808"/>
      <c r="EB11" s="287"/>
      <c r="EC11" s="288"/>
      <c r="ED11" s="289"/>
      <c r="EE11" s="288"/>
      <c r="EF11" s="290"/>
      <c r="EG11" s="291"/>
      <c r="EH11" s="621"/>
      <c r="EI11" s="568"/>
      <c r="EJ11" s="808"/>
      <c r="EK11" s="808"/>
      <c r="EL11" s="287"/>
      <c r="EM11" s="378"/>
      <c r="EN11" s="289"/>
      <c r="EO11" s="288"/>
      <c r="EP11" s="290"/>
      <c r="EQ11" s="291"/>
      <c r="ER11" s="621"/>
      <c r="ET11" s="808"/>
      <c r="EU11" s="808"/>
      <c r="EV11" s="287"/>
      <c r="EW11" s="288"/>
      <c r="EX11" s="289"/>
      <c r="EY11" s="288"/>
      <c r="EZ11" s="290"/>
      <c r="FA11" s="291"/>
      <c r="FB11" s="621"/>
      <c r="FC11" s="568"/>
      <c r="FD11" s="808"/>
      <c r="FE11" s="808"/>
      <c r="FF11" s="287"/>
      <c r="FG11" s="288"/>
      <c r="FH11" s="289"/>
      <c r="FI11" s="288"/>
      <c r="FJ11" s="290"/>
      <c r="FK11" s="291"/>
      <c r="FL11" s="621"/>
      <c r="FM11" s="664"/>
      <c r="FN11" s="808"/>
      <c r="FO11" s="808"/>
      <c r="FP11" s="287"/>
      <c r="FQ11" s="288"/>
      <c r="FR11" s="289"/>
      <c r="FS11" s="288"/>
      <c r="FT11" s="290"/>
      <c r="FU11" s="291"/>
      <c r="FV11" s="621"/>
      <c r="FW11" s="664"/>
      <c r="FX11" s="808"/>
      <c r="FY11" s="808"/>
      <c r="FZ11" s="287"/>
      <c r="GA11" s="378"/>
      <c r="GB11" s="289"/>
      <c r="GC11" s="288"/>
      <c r="GD11" s="290"/>
      <c r="GE11" s="291"/>
      <c r="GF11" s="621"/>
      <c r="GH11" s="808"/>
      <c r="GI11" s="808"/>
      <c r="GJ11" s="287"/>
      <c r="GK11" s="385"/>
      <c r="GL11" s="289"/>
      <c r="GM11" s="288"/>
      <c r="GN11" s="290"/>
      <c r="GO11" s="291"/>
      <c r="GP11" s="621"/>
      <c r="GQ11" s="808"/>
      <c r="GR11" s="808"/>
      <c r="GS11" s="287"/>
      <c r="GT11" s="378"/>
      <c r="GU11" s="289"/>
      <c r="GV11" s="288"/>
      <c r="GW11" s="290"/>
      <c r="GX11" s="291"/>
      <c r="GY11" s="621"/>
      <c r="HA11" s="808"/>
      <c r="HB11" s="808"/>
      <c r="HC11" s="287"/>
      <c r="HD11" s="378"/>
      <c r="HE11" s="289"/>
      <c r="HF11" s="288"/>
      <c r="HG11" s="290"/>
      <c r="HH11" s="291"/>
      <c r="HI11" s="621"/>
      <c r="HK11" s="808"/>
      <c r="HL11" s="808"/>
      <c r="HM11" s="287" t="s">
        <v>1061</v>
      </c>
      <c r="HN11" s="288">
        <f>'Eletricista plant. (diurno)'!DP173</f>
        <v>6876.741708651004</v>
      </c>
      <c r="HO11" s="289">
        <v>3</v>
      </c>
      <c r="HP11" s="288">
        <v>0</v>
      </c>
      <c r="HQ11" s="290">
        <v>3</v>
      </c>
      <c r="HR11" s="291">
        <f>SUM(HN11*HQ11)</f>
        <v>20630.225125953013</v>
      </c>
      <c r="HS11" s="621">
        <f>HR11*12</f>
        <v>247562.70151143614</v>
      </c>
      <c r="HT11" s="568"/>
      <c r="HU11" s="808"/>
      <c r="HV11" s="808"/>
      <c r="HW11" s="287" t="s">
        <v>1061</v>
      </c>
      <c r="HX11" s="288">
        <f>'Eletricista plant. (diurno)'!DP173</f>
        <v>6876.741708651004</v>
      </c>
      <c r="HY11" s="289">
        <v>3</v>
      </c>
      <c r="HZ11" s="288">
        <v>0</v>
      </c>
      <c r="IA11" s="290">
        <v>3</v>
      </c>
      <c r="IB11" s="291">
        <f>SUM(HX11*IA11)</f>
        <v>20630.225125953013</v>
      </c>
      <c r="IC11" s="621">
        <f>IB11*12</f>
        <v>247562.70151143614</v>
      </c>
      <c r="ID11" s="568"/>
      <c r="IE11" s="808"/>
      <c r="IF11" s="808"/>
      <c r="IG11" s="287" t="s">
        <v>1061</v>
      </c>
      <c r="IH11" s="288">
        <f>'Eletricista plant. (diurno)'!DP173</f>
        <v>6876.741708651004</v>
      </c>
      <c r="II11" s="289">
        <v>3</v>
      </c>
      <c r="IJ11" s="288">
        <v>0</v>
      </c>
      <c r="IK11" s="290">
        <v>3</v>
      </c>
      <c r="IL11" s="291">
        <f>SUM(IH11*IK11)</f>
        <v>20630.225125953013</v>
      </c>
      <c r="IM11" s="621">
        <f>IL11*12</f>
        <v>247562.70151143614</v>
      </c>
      <c r="IN11" s="568"/>
      <c r="IO11" s="808"/>
      <c r="IP11" s="808"/>
      <c r="IQ11" s="287" t="s">
        <v>1061</v>
      </c>
      <c r="IR11" s="288">
        <f>'Eletricista plant. (diurno)'!DY173</f>
        <v>6881.3297948369327</v>
      </c>
      <c r="IS11" s="289">
        <v>3</v>
      </c>
      <c r="IT11" s="288">
        <v>0</v>
      </c>
      <c r="IU11" s="290">
        <v>3</v>
      </c>
      <c r="IV11" s="291">
        <f>SUM(IR11*IU11)</f>
        <v>20643.989384510798</v>
      </c>
      <c r="IW11" s="621">
        <f>IV11*12</f>
        <v>247727.87261412956</v>
      </c>
      <c r="IX11" s="568"/>
      <c r="IY11" s="808"/>
      <c r="IZ11" s="808"/>
      <c r="JA11" s="425" t="s">
        <v>1061</v>
      </c>
      <c r="JB11" s="288">
        <f>'Eletricista plant. (diurno)'!EH173</f>
        <v>7132.852251918649</v>
      </c>
      <c r="JC11" s="289">
        <v>3</v>
      </c>
      <c r="JD11" s="288">
        <v>0</v>
      </c>
      <c r="JE11" s="290">
        <v>3</v>
      </c>
      <c r="JF11" s="291">
        <f>SUM(JB11*JE11)</f>
        <v>21398.556755755948</v>
      </c>
      <c r="JG11" s="621">
        <f>JF11*12</f>
        <v>256782.68106907138</v>
      </c>
      <c r="JI11" s="808"/>
      <c r="JJ11" s="808"/>
      <c r="JK11" s="287" t="s">
        <v>1061</v>
      </c>
      <c r="JL11" s="378">
        <f>'Eletricista plant. (diurno)'!EQ173</f>
        <v>7128.7719701413062</v>
      </c>
      <c r="JM11" s="294">
        <f t="shared" si="78"/>
        <v>3</v>
      </c>
      <c r="JN11" s="288">
        <v>0</v>
      </c>
      <c r="JO11" s="290">
        <f t="shared" si="80"/>
        <v>3</v>
      </c>
      <c r="JP11" s="291">
        <f t="shared" si="81"/>
        <v>21386.315910423917</v>
      </c>
      <c r="JQ11" s="621">
        <f t="shared" si="25"/>
        <v>256635.790925087</v>
      </c>
    </row>
    <row r="12" spans="1:277" ht="12.75" customHeight="1" x14ac:dyDescent="0.2">
      <c r="A12" s="808"/>
      <c r="B12" s="808"/>
      <c r="C12" s="287" t="s">
        <v>748</v>
      </c>
      <c r="D12" s="288">
        <f>'[3]Eletricista plant. (noturno)'!F173</f>
        <v>6037.4844904099664</v>
      </c>
      <c r="E12" s="289">
        <v>6</v>
      </c>
      <c r="F12" s="288">
        <f t="shared" si="26"/>
        <v>36224.906942459798</v>
      </c>
      <c r="G12" s="290">
        <v>12</v>
      </c>
      <c r="H12" s="291">
        <f t="shared" si="27"/>
        <v>72449.813884919597</v>
      </c>
      <c r="I12" s="19">
        <f t="shared" si="0"/>
        <v>869397.76661903516</v>
      </c>
      <c r="J12" s="364"/>
      <c r="K12" s="808"/>
      <c r="L12" s="808"/>
      <c r="M12" s="287" t="s">
        <v>841</v>
      </c>
      <c r="N12" s="378">
        <f>'Eletricista plant. (noturno)'!M$173</f>
        <v>6175.2900849514217</v>
      </c>
      <c r="O12" s="289">
        <v>6</v>
      </c>
      <c r="P12" s="288">
        <f t="shared" si="28"/>
        <v>37051.740509708528</v>
      </c>
      <c r="Q12" s="290">
        <v>12</v>
      </c>
      <c r="R12" s="291">
        <f t="shared" si="29"/>
        <v>74103.481019417057</v>
      </c>
      <c r="S12" s="19">
        <f t="shared" si="1"/>
        <v>889241.77223300468</v>
      </c>
      <c r="U12" s="808"/>
      <c r="V12" s="808"/>
      <c r="W12" s="287" t="s">
        <v>841</v>
      </c>
      <c r="X12" s="384">
        <f>'Eletricista plant. (noturno)'!T173</f>
        <v>6065.1743486737105</v>
      </c>
      <c r="Y12" s="289">
        <v>6</v>
      </c>
      <c r="Z12" s="288">
        <f t="shared" si="30"/>
        <v>36391.046092042263</v>
      </c>
      <c r="AA12" s="290">
        <v>12</v>
      </c>
      <c r="AB12" s="291">
        <f t="shared" si="31"/>
        <v>72782.092184084526</v>
      </c>
      <c r="AC12" s="19">
        <f t="shared" si="2"/>
        <v>873385.10620901431</v>
      </c>
      <c r="AE12" s="808"/>
      <c r="AF12" s="808"/>
      <c r="AG12" s="287" t="s">
        <v>841</v>
      </c>
      <c r="AH12" s="385">
        <f>'Eletricista plant. (noturno)'!T173</f>
        <v>6065.1743486737105</v>
      </c>
      <c r="AI12" s="289">
        <v>6</v>
      </c>
      <c r="AJ12" s="288">
        <f t="shared" si="32"/>
        <v>36391.046092042263</v>
      </c>
      <c r="AK12" s="290">
        <v>12</v>
      </c>
      <c r="AL12" s="291">
        <f t="shared" si="33"/>
        <v>72782.092184084526</v>
      </c>
      <c r="AM12" s="19">
        <f t="shared" si="3"/>
        <v>873385.10620901431</v>
      </c>
      <c r="AN12" s="450"/>
      <c r="AO12" s="808"/>
      <c r="AP12" s="808"/>
      <c r="AQ12" s="287" t="s">
        <v>841</v>
      </c>
      <c r="AR12" s="385">
        <f>'Eletricista plant. (noturno)'!M173</f>
        <v>6175.2900849514217</v>
      </c>
      <c r="AS12" s="289">
        <v>6</v>
      </c>
      <c r="AT12" s="288">
        <f t="shared" si="34"/>
        <v>37051.740509708528</v>
      </c>
      <c r="AU12" s="290">
        <v>12</v>
      </c>
      <c r="AV12" s="291">
        <f t="shared" si="35"/>
        <v>74103.481019417057</v>
      </c>
      <c r="AW12" s="19">
        <f t="shared" si="4"/>
        <v>889241.77223300468</v>
      </c>
      <c r="AY12" s="808"/>
      <c r="AZ12" s="808"/>
      <c r="BA12" s="287" t="s">
        <v>841</v>
      </c>
      <c r="BB12" s="378">
        <f>'Eletricista plant. (noturno)'!AA173</f>
        <v>6182.6090440240141</v>
      </c>
      <c r="BC12" s="289">
        <v>6</v>
      </c>
      <c r="BD12" s="288">
        <f t="shared" si="36"/>
        <v>37095.654264144083</v>
      </c>
      <c r="BE12" s="290">
        <v>12</v>
      </c>
      <c r="BF12" s="291">
        <f t="shared" si="37"/>
        <v>74191.308528288166</v>
      </c>
      <c r="BG12" s="19">
        <f t="shared" si="5"/>
        <v>890295.70233945805</v>
      </c>
      <c r="BI12" s="808"/>
      <c r="BJ12" s="808"/>
      <c r="BK12" s="287" t="s">
        <v>841</v>
      </c>
      <c r="BL12" s="378">
        <f>'Eletricista plant. (noturno)'!AH173</f>
        <v>6418.3710774794663</v>
      </c>
      <c r="BM12" s="289">
        <v>6</v>
      </c>
      <c r="BN12" s="288">
        <f t="shared" si="38"/>
        <v>38510.226464876796</v>
      </c>
      <c r="BO12" s="290">
        <v>12</v>
      </c>
      <c r="BP12" s="291">
        <f t="shared" si="39"/>
        <v>77020.452929753592</v>
      </c>
      <c r="BQ12" s="19">
        <f t="shared" si="6"/>
        <v>924245.43515704316</v>
      </c>
      <c r="BS12" s="808"/>
      <c r="BT12" s="808"/>
      <c r="BU12" s="287" t="s">
        <v>841</v>
      </c>
      <c r="BV12" s="378">
        <f>'Eletricista plant. (noturno)'!AO173</f>
        <v>6304.0688984408544</v>
      </c>
      <c r="BW12" s="289">
        <v>6</v>
      </c>
      <c r="BX12" s="288">
        <f t="shared" si="40"/>
        <v>37824.413390645124</v>
      </c>
      <c r="BY12" s="290">
        <v>12</v>
      </c>
      <c r="BZ12" s="291">
        <f t="shared" si="41"/>
        <v>75648.826781290249</v>
      </c>
      <c r="CA12" s="19">
        <f t="shared" si="7"/>
        <v>907785.92137548304</v>
      </c>
      <c r="CC12" s="808"/>
      <c r="CD12" s="808"/>
      <c r="CE12" s="287" t="s">
        <v>841</v>
      </c>
      <c r="CF12" s="288">
        <f>'Eletricista plant. (noturno)'!AH173</f>
        <v>6418.3710774794663</v>
      </c>
      <c r="CG12" s="289">
        <v>6</v>
      </c>
      <c r="CH12" s="288">
        <f t="shared" si="42"/>
        <v>38510.226464876796</v>
      </c>
      <c r="CI12" s="290">
        <v>12</v>
      </c>
      <c r="CJ12" s="291">
        <f t="shared" si="43"/>
        <v>77020.452929753592</v>
      </c>
      <c r="CK12" s="19">
        <f t="shared" si="8"/>
        <v>924245.43515704316</v>
      </c>
      <c r="CM12" s="808"/>
      <c r="CN12" s="808"/>
      <c r="CO12" s="287" t="s">
        <v>841</v>
      </c>
      <c r="CP12" s="385">
        <f>'Eletricista plant. (noturno)'!AO173</f>
        <v>6304.0688984408544</v>
      </c>
      <c r="CQ12" s="289">
        <v>6</v>
      </c>
      <c r="CR12" s="288">
        <f t="shared" si="44"/>
        <v>37824.413390645124</v>
      </c>
      <c r="CS12" s="290">
        <v>12</v>
      </c>
      <c r="CT12" s="291">
        <f t="shared" si="45"/>
        <v>75648.826781290249</v>
      </c>
      <c r="CU12" s="19">
        <f t="shared" si="9"/>
        <v>907785.92137548304</v>
      </c>
      <c r="CW12" s="808"/>
      <c r="CX12" s="808"/>
      <c r="CY12" s="287" t="s">
        <v>841</v>
      </c>
      <c r="CZ12" s="378">
        <f>'Eletricista plant. (noturno)'!AV173</f>
        <v>6502.8328452259939</v>
      </c>
      <c r="DA12" s="289">
        <v>6</v>
      </c>
      <c r="DB12" s="288">
        <f t="shared" si="46"/>
        <v>39016.99707135596</v>
      </c>
      <c r="DC12" s="290">
        <v>12</v>
      </c>
      <c r="DD12" s="291">
        <f t="shared" si="47"/>
        <v>78033.994142711919</v>
      </c>
      <c r="DE12" s="19">
        <f t="shared" si="10"/>
        <v>936407.92971254303</v>
      </c>
      <c r="DF12" s="450"/>
      <c r="DG12" s="808"/>
      <c r="DH12" s="808"/>
      <c r="DI12" s="287" t="s">
        <v>841</v>
      </c>
      <c r="DJ12" s="288">
        <f>'Eletricista plant. (noturno)'!BC173</f>
        <v>6508.3690712678344</v>
      </c>
      <c r="DK12" s="289">
        <v>6</v>
      </c>
      <c r="DL12" s="288">
        <f t="shared" si="82"/>
        <v>39050.214427607003</v>
      </c>
      <c r="DM12" s="290">
        <v>12</v>
      </c>
      <c r="DN12" s="291">
        <f t="shared" si="48"/>
        <v>78100.428855214006</v>
      </c>
      <c r="DO12" s="19">
        <f t="shared" si="49"/>
        <v>937205.14626256807</v>
      </c>
      <c r="DP12" s="568"/>
      <c r="DQ12" s="568"/>
      <c r="DR12" s="287" t="s">
        <v>841</v>
      </c>
      <c r="DS12" s="288" t="str">
        <f>'Eletricista plant. (noturno)'!BL173</f>
        <v>VALOR TOTAL POR EMPREGADO</v>
      </c>
      <c r="DT12" s="289">
        <v>6</v>
      </c>
      <c r="DU12" s="288" t="e">
        <f t="shared" ref="DU12:DU13" si="93">SUM(DS12*DT12)</f>
        <v>#VALUE!</v>
      </c>
      <c r="DV12" s="290">
        <v>12</v>
      </c>
      <c r="DW12" s="291" t="e">
        <f t="shared" ref="DW12:DW13" si="94">SUM(DS12*DV12)</f>
        <v>#VALUE!</v>
      </c>
      <c r="DX12" s="19" t="e">
        <f t="shared" ref="DX12:DX13" si="95">DW12*12</f>
        <v>#VALUE!</v>
      </c>
      <c r="DY12" s="568"/>
      <c r="DZ12" s="808"/>
      <c r="EA12" s="808"/>
      <c r="EB12" s="287" t="s">
        <v>841</v>
      </c>
      <c r="EC12" s="288">
        <f>'Eletricista plant. (noturno)'!BJ$173</f>
        <v>6516.8536192145402</v>
      </c>
      <c r="ED12" s="289">
        <v>6</v>
      </c>
      <c r="EE12" s="288">
        <f>SUM(EC$12*ED$12)</f>
        <v>39101.121715287241</v>
      </c>
      <c r="EF12" s="290">
        <v>12</v>
      </c>
      <c r="EG12" s="291">
        <f t="shared" si="51"/>
        <v>78202.243430574483</v>
      </c>
      <c r="EH12" s="621">
        <f t="shared" si="11"/>
        <v>938426.92116689379</v>
      </c>
      <c r="EI12" s="568"/>
      <c r="EJ12" s="808"/>
      <c r="EK12" s="808"/>
      <c r="EL12" s="287" t="s">
        <v>841</v>
      </c>
      <c r="EM12" s="378">
        <f>'Eletricista plant. (noturno)'!BQ173</f>
        <v>6935.7512716420106</v>
      </c>
      <c r="EN12" s="289">
        <v>6</v>
      </c>
      <c r="EO12" s="288">
        <f t="shared" si="52"/>
        <v>41614.507629852065</v>
      </c>
      <c r="EP12" s="290">
        <v>12</v>
      </c>
      <c r="EQ12" s="291">
        <f t="shared" si="53"/>
        <v>83229.015259704131</v>
      </c>
      <c r="ER12" s="621">
        <f t="shared" si="12"/>
        <v>998748.18311644951</v>
      </c>
      <c r="ET12" s="808"/>
      <c r="EU12" s="808"/>
      <c r="EV12" s="287" t="s">
        <v>841</v>
      </c>
      <c r="EW12" s="288">
        <f>'Eletricista plant. (noturno)'!BX173</f>
        <v>6936.6131865834031</v>
      </c>
      <c r="EX12" s="289">
        <v>6</v>
      </c>
      <c r="EY12" s="288">
        <f t="shared" si="54"/>
        <v>41619.679119500419</v>
      </c>
      <c r="EZ12" s="290">
        <v>12</v>
      </c>
      <c r="FA12" s="291">
        <f t="shared" si="55"/>
        <v>83239.358239000838</v>
      </c>
      <c r="FB12" s="621">
        <f t="shared" si="13"/>
        <v>998872.29886801005</v>
      </c>
      <c r="FC12" s="568"/>
      <c r="FD12" s="808"/>
      <c r="FE12" s="808"/>
      <c r="FF12" s="287" t="s">
        <v>841</v>
      </c>
      <c r="FG12" s="288">
        <f>'Eletricista plant. (noturno)'!CE173</f>
        <v>6936.6131865834031</v>
      </c>
      <c r="FH12" s="289">
        <v>6</v>
      </c>
      <c r="FI12" s="288">
        <f t="shared" si="56"/>
        <v>41619.679119500419</v>
      </c>
      <c r="FJ12" s="290">
        <v>12</v>
      </c>
      <c r="FK12" s="291">
        <f t="shared" si="57"/>
        <v>83239.358239000838</v>
      </c>
      <c r="FL12" s="621">
        <f t="shared" si="14"/>
        <v>998872.29886801005</v>
      </c>
      <c r="FM12" s="664"/>
      <c r="FN12" s="808"/>
      <c r="FO12" s="808"/>
      <c r="FP12" s="287" t="s">
        <v>841</v>
      </c>
      <c r="FQ12" s="288">
        <f>'Eletricista plant. (noturno)'!CL173</f>
        <v>6936.6131865834031</v>
      </c>
      <c r="FR12" s="289">
        <v>6</v>
      </c>
      <c r="FS12" s="288">
        <f t="shared" si="58"/>
        <v>41619.679119500419</v>
      </c>
      <c r="FT12" s="290">
        <v>12</v>
      </c>
      <c r="FU12" s="291">
        <f t="shared" si="59"/>
        <v>83239.358239000838</v>
      </c>
      <c r="FV12" s="621">
        <f t="shared" si="15"/>
        <v>998872.29886801005</v>
      </c>
      <c r="FW12" s="664"/>
      <c r="FX12" s="808"/>
      <c r="FY12" s="808"/>
      <c r="FZ12" s="287" t="s">
        <v>841</v>
      </c>
      <c r="GA12" s="378">
        <f>'Eletricista plant. (noturno)'!CS173</f>
        <v>7287.813414488417</v>
      </c>
      <c r="GB12" s="289">
        <v>6</v>
      </c>
      <c r="GC12" s="288">
        <f t="shared" si="60"/>
        <v>43726.880486930502</v>
      </c>
      <c r="GD12" s="290">
        <v>12</v>
      </c>
      <c r="GE12" s="291">
        <f t="shared" si="61"/>
        <v>87453.760973861004</v>
      </c>
      <c r="GF12" s="621">
        <f t="shared" si="16"/>
        <v>1049445.1316863322</v>
      </c>
      <c r="GH12" s="808"/>
      <c r="GI12" s="808"/>
      <c r="GJ12" s="287" t="s">
        <v>841</v>
      </c>
      <c r="GK12" s="385">
        <f>'Eletricista plant. (noturno)'!CS173</f>
        <v>7287.813414488417</v>
      </c>
      <c r="GL12" s="289">
        <v>6</v>
      </c>
      <c r="GM12" s="288">
        <f t="shared" si="62"/>
        <v>43726.880486930502</v>
      </c>
      <c r="GN12" s="290">
        <v>12</v>
      </c>
      <c r="GO12" s="291">
        <f t="shared" si="63"/>
        <v>87453.760973861004</v>
      </c>
      <c r="GP12" s="621">
        <f t="shared" si="17"/>
        <v>1049445.1316863322</v>
      </c>
      <c r="GQ12" s="808"/>
      <c r="GR12" s="808"/>
      <c r="GS12" s="287" t="s">
        <v>841</v>
      </c>
      <c r="GT12" s="378">
        <f>'Eletricista plant. (noturno)'!CZ173</f>
        <v>7293.2310438693439</v>
      </c>
      <c r="GU12" s="289">
        <v>6</v>
      </c>
      <c r="GV12" s="288">
        <f t="shared" si="64"/>
        <v>43759.38626321606</v>
      </c>
      <c r="GW12" s="290">
        <v>12</v>
      </c>
      <c r="GX12" s="291">
        <f t="shared" si="65"/>
        <v>87518.77252643212</v>
      </c>
      <c r="GY12" s="621">
        <f t="shared" si="18"/>
        <v>1050225.2703171854</v>
      </c>
      <c r="HA12" s="808"/>
      <c r="HB12" s="808"/>
      <c r="HC12" s="287" t="s">
        <v>841</v>
      </c>
      <c r="HD12" s="378">
        <f>'Eletricista plant. (noturno)'!DG173</f>
        <v>7662.367158731724</v>
      </c>
      <c r="HE12" s="289">
        <v>6</v>
      </c>
      <c r="HF12" s="288">
        <f t="shared" si="66"/>
        <v>45974.202952390347</v>
      </c>
      <c r="HG12" s="290">
        <v>12</v>
      </c>
      <c r="HH12" s="291">
        <f t="shared" si="67"/>
        <v>91948.405904780695</v>
      </c>
      <c r="HI12" s="621">
        <f t="shared" si="19"/>
        <v>1103380.8708573682</v>
      </c>
      <c r="HK12" s="808"/>
      <c r="HL12" s="808"/>
      <c r="HM12" s="425" t="s">
        <v>841</v>
      </c>
      <c r="HN12" s="288">
        <f>'Eletricista plant. (noturno)'!DN173</f>
        <v>7892.5486429549992</v>
      </c>
      <c r="HO12" s="289">
        <v>6</v>
      </c>
      <c r="HP12" s="288">
        <f t="shared" si="68"/>
        <v>47355.291857729993</v>
      </c>
      <c r="HQ12" s="290">
        <v>12</v>
      </c>
      <c r="HR12" s="291">
        <f t="shared" si="69"/>
        <v>94710.583715459987</v>
      </c>
      <c r="HS12" s="621">
        <f t="shared" si="20"/>
        <v>1136527.0045855199</v>
      </c>
      <c r="HT12" s="568"/>
      <c r="HU12" s="808"/>
      <c r="HV12" s="808"/>
      <c r="HW12" s="287" t="s">
        <v>841</v>
      </c>
      <c r="HX12" s="288">
        <f>'Eletricista plant. (noturno)'!DN173</f>
        <v>7892.5486429549992</v>
      </c>
      <c r="HY12" s="289">
        <v>6</v>
      </c>
      <c r="HZ12" s="288">
        <f t="shared" ref="HZ12:HZ13" si="96">SUM(HX12*HY12)</f>
        <v>47355.291857729993</v>
      </c>
      <c r="IA12" s="290">
        <v>12</v>
      </c>
      <c r="IB12" s="291">
        <f t="shared" ref="IB12:IB13" si="97">SUM(HX12*IA12)</f>
        <v>94710.583715459987</v>
      </c>
      <c r="IC12" s="621">
        <f t="shared" ref="IC12:IC13" si="98">IB12*12</f>
        <v>1136527.0045855199</v>
      </c>
      <c r="ID12" s="568"/>
      <c r="IE12" s="808"/>
      <c r="IF12" s="808"/>
      <c r="IG12" s="287" t="s">
        <v>841</v>
      </c>
      <c r="IH12" s="288">
        <f>'Eletricista plant. (noturno)'!DN173</f>
        <v>7892.5486429549992</v>
      </c>
      <c r="II12" s="289">
        <v>6</v>
      </c>
      <c r="IJ12" s="288">
        <f t="shared" ref="IJ12:IJ13" si="99">SUM(IH12*II12)</f>
        <v>47355.291857729993</v>
      </c>
      <c r="IK12" s="290">
        <v>12</v>
      </c>
      <c r="IL12" s="291">
        <f t="shared" ref="IL12:IL13" si="100">SUM(IH12*IK12)</f>
        <v>94710.583715459987</v>
      </c>
      <c r="IM12" s="621">
        <f t="shared" ref="IM12:IM13" si="101">IL12*12</f>
        <v>1136527.0045855199</v>
      </c>
      <c r="IN12" s="568"/>
      <c r="IO12" s="808"/>
      <c r="IP12" s="808"/>
      <c r="IQ12" s="287" t="s">
        <v>841</v>
      </c>
      <c r="IR12" s="288">
        <f>'Eletricista plant. (noturno)'!DU173</f>
        <v>7897.5283806088955</v>
      </c>
      <c r="IS12" s="289">
        <v>6</v>
      </c>
      <c r="IT12" s="288">
        <f t="shared" ref="IT12:IT13" si="102">SUM(IR12*IS12)</f>
        <v>47385.170283653373</v>
      </c>
      <c r="IU12" s="290">
        <v>12</v>
      </c>
      <c r="IV12" s="291">
        <f t="shared" ref="IV12:IV13" si="103">SUM(IR12*IU12)</f>
        <v>94770.340567306746</v>
      </c>
      <c r="IW12" s="621">
        <f t="shared" ref="IW12:IW13" si="104">IV12*12</f>
        <v>1137244.086807681</v>
      </c>
      <c r="IX12" s="568"/>
      <c r="IY12" s="808"/>
      <c r="IZ12" s="808"/>
      <c r="JA12" s="425" t="s">
        <v>841</v>
      </c>
      <c r="JB12" s="288">
        <f>'Eletricista plant. (noturno)'!EB173</f>
        <v>8188.2549910733978</v>
      </c>
      <c r="JC12" s="289">
        <v>6</v>
      </c>
      <c r="JD12" s="288">
        <f t="shared" ref="JD12:JD13" si="105">SUM(JB12*JC12)</f>
        <v>49129.529946440387</v>
      </c>
      <c r="JE12" s="290">
        <v>12</v>
      </c>
      <c r="JF12" s="291">
        <f t="shared" ref="JF12:JF13" si="106">SUM(JB12*JE12)</f>
        <v>98259.059892880774</v>
      </c>
      <c r="JG12" s="621">
        <f t="shared" ref="JG12:JG13" si="107">JF12*12</f>
        <v>1179108.7187145692</v>
      </c>
      <c r="JI12" s="808"/>
      <c r="JJ12" s="808"/>
      <c r="JK12" s="287" t="s">
        <v>841</v>
      </c>
      <c r="JL12" s="378">
        <f>'Eletricista plant. (noturno)'!EI173</f>
        <v>8183.4737378112286</v>
      </c>
      <c r="JM12" s="294">
        <f t="shared" si="78"/>
        <v>6</v>
      </c>
      <c r="JN12" s="288">
        <f t="shared" si="79"/>
        <v>49100.84242686737</v>
      </c>
      <c r="JO12" s="290">
        <f t="shared" si="80"/>
        <v>12</v>
      </c>
      <c r="JP12" s="291">
        <f t="shared" si="81"/>
        <v>98201.68485373474</v>
      </c>
      <c r="JQ12" s="621">
        <f t="shared" si="25"/>
        <v>1178420.2182448169</v>
      </c>
    </row>
    <row r="13" spans="1:277" ht="12.75" customHeight="1" x14ac:dyDescent="0.2">
      <c r="A13" s="808"/>
      <c r="B13" s="808"/>
      <c r="C13" s="287" t="s">
        <v>694</v>
      </c>
      <c r="D13" s="288">
        <f>'[3]Auxiliar de manutenção '!F173</f>
        <v>4101.3020834776653</v>
      </c>
      <c r="E13" s="289">
        <v>6</v>
      </c>
      <c r="F13" s="288">
        <f t="shared" si="26"/>
        <v>24607.812500865992</v>
      </c>
      <c r="G13" s="290">
        <v>6</v>
      </c>
      <c r="H13" s="65">
        <f t="shared" si="27"/>
        <v>24607.812500865992</v>
      </c>
      <c r="I13" s="19">
        <f t="shared" si="0"/>
        <v>295293.75001039193</v>
      </c>
      <c r="J13" s="364"/>
      <c r="K13" s="808"/>
      <c r="L13" s="808"/>
      <c r="M13" s="287" t="s">
        <v>694</v>
      </c>
      <c r="N13" s="378">
        <f>'Auxiliar de manutenção '!M$173</f>
        <v>4188.9465842313239</v>
      </c>
      <c r="O13" s="289">
        <v>6</v>
      </c>
      <c r="P13" s="288">
        <f t="shared" si="28"/>
        <v>25133.679505387943</v>
      </c>
      <c r="Q13" s="290">
        <v>6</v>
      </c>
      <c r="R13" s="65">
        <f t="shared" si="29"/>
        <v>25133.679505387943</v>
      </c>
      <c r="S13" s="19">
        <f t="shared" si="1"/>
        <v>301604.1540646553</v>
      </c>
      <c r="U13" s="808"/>
      <c r="V13" s="808"/>
      <c r="W13" s="287" t="s">
        <v>694</v>
      </c>
      <c r="X13" s="384">
        <f>'Auxiliar de manutenção '!T173</f>
        <v>4133.4438709413726</v>
      </c>
      <c r="Y13" s="289">
        <v>6</v>
      </c>
      <c r="Z13" s="288">
        <f t="shared" si="30"/>
        <v>24800.663225648233</v>
      </c>
      <c r="AA13" s="290">
        <v>6</v>
      </c>
      <c r="AB13" s="65">
        <f t="shared" si="31"/>
        <v>24800.663225648233</v>
      </c>
      <c r="AC13" s="19">
        <f t="shared" si="2"/>
        <v>297607.95870777883</v>
      </c>
      <c r="AE13" s="808"/>
      <c r="AF13" s="808"/>
      <c r="AG13" s="287" t="s">
        <v>694</v>
      </c>
      <c r="AH13" s="385">
        <f>'Auxiliar de manutenção '!T173</f>
        <v>4133.4438709413726</v>
      </c>
      <c r="AI13" s="289">
        <v>6</v>
      </c>
      <c r="AJ13" s="288">
        <f t="shared" si="32"/>
        <v>24800.663225648233</v>
      </c>
      <c r="AK13" s="290">
        <v>6</v>
      </c>
      <c r="AL13" s="65">
        <f t="shared" si="33"/>
        <v>24800.663225648233</v>
      </c>
      <c r="AM13" s="19">
        <f t="shared" si="3"/>
        <v>297607.95870777883</v>
      </c>
      <c r="AN13" s="450"/>
      <c r="AO13" s="808"/>
      <c r="AP13" s="808"/>
      <c r="AQ13" s="287" t="s">
        <v>694</v>
      </c>
      <c r="AR13" s="385">
        <f>'Auxiliar de manutenção '!M173</f>
        <v>4188.9465842313239</v>
      </c>
      <c r="AS13" s="289">
        <v>6</v>
      </c>
      <c r="AT13" s="288">
        <f t="shared" si="34"/>
        <v>25133.679505387943</v>
      </c>
      <c r="AU13" s="290">
        <v>6</v>
      </c>
      <c r="AV13" s="65">
        <f t="shared" si="35"/>
        <v>25133.679505387943</v>
      </c>
      <c r="AW13" s="19">
        <f t="shared" si="4"/>
        <v>301604.1540646553</v>
      </c>
      <c r="AY13" s="808"/>
      <c r="AZ13" s="808"/>
      <c r="BA13" s="287" t="s">
        <v>694</v>
      </c>
      <c r="BB13" s="378">
        <f>'Auxiliar de manutenção '!AA173</f>
        <v>4195.6924852140219</v>
      </c>
      <c r="BC13" s="289">
        <v>6</v>
      </c>
      <c r="BD13" s="288">
        <f t="shared" si="36"/>
        <v>25174.154911284131</v>
      </c>
      <c r="BE13" s="290">
        <v>6</v>
      </c>
      <c r="BF13" s="65">
        <f t="shared" si="37"/>
        <v>25174.154911284131</v>
      </c>
      <c r="BG13" s="19">
        <f t="shared" si="5"/>
        <v>302089.85893540957</v>
      </c>
      <c r="BI13" s="808"/>
      <c r="BJ13" s="808"/>
      <c r="BK13" s="287" t="s">
        <v>694</v>
      </c>
      <c r="BL13" s="378">
        <f>'Auxiliar de manutenção '!AH173</f>
        <v>4366.7561337047136</v>
      </c>
      <c r="BM13" s="289">
        <v>6</v>
      </c>
      <c r="BN13" s="288">
        <f t="shared" si="38"/>
        <v>26200.536802228282</v>
      </c>
      <c r="BO13" s="290">
        <v>6</v>
      </c>
      <c r="BP13" s="65">
        <f t="shared" si="39"/>
        <v>26200.536802228282</v>
      </c>
      <c r="BQ13" s="19">
        <f t="shared" si="6"/>
        <v>314406.4416267394</v>
      </c>
      <c r="BS13" s="808"/>
      <c r="BT13" s="808"/>
      <c r="BU13" s="287" t="s">
        <v>694</v>
      </c>
      <c r="BV13" s="378">
        <f>'Auxiliar de manutenção '!AO173</f>
        <v>4309.0250210479335</v>
      </c>
      <c r="BW13" s="289">
        <v>6</v>
      </c>
      <c r="BX13" s="288">
        <f t="shared" si="40"/>
        <v>25854.150126287601</v>
      </c>
      <c r="BY13" s="290">
        <v>6</v>
      </c>
      <c r="BZ13" s="65">
        <f t="shared" si="41"/>
        <v>25854.150126287601</v>
      </c>
      <c r="CA13" s="19">
        <f t="shared" si="7"/>
        <v>310249.80151545122</v>
      </c>
      <c r="CC13" s="808"/>
      <c r="CD13" s="808"/>
      <c r="CE13" s="287" t="s">
        <v>694</v>
      </c>
      <c r="CF13" s="288">
        <f>'Auxiliar de manutenção '!AH173</f>
        <v>4366.7561337047136</v>
      </c>
      <c r="CG13" s="289">
        <v>6</v>
      </c>
      <c r="CH13" s="288">
        <f t="shared" si="42"/>
        <v>26200.536802228282</v>
      </c>
      <c r="CI13" s="290">
        <v>6</v>
      </c>
      <c r="CJ13" s="65">
        <f t="shared" si="43"/>
        <v>26200.536802228282</v>
      </c>
      <c r="CK13" s="19">
        <f t="shared" si="8"/>
        <v>314406.4416267394</v>
      </c>
      <c r="CM13" s="808"/>
      <c r="CN13" s="808"/>
      <c r="CO13" s="287" t="s">
        <v>694</v>
      </c>
      <c r="CP13" s="385">
        <f>'Auxiliar de manutenção '!AO173</f>
        <v>4309.0250210479335</v>
      </c>
      <c r="CQ13" s="289">
        <v>6</v>
      </c>
      <c r="CR13" s="288">
        <f t="shared" si="44"/>
        <v>25854.150126287601</v>
      </c>
      <c r="CS13" s="290">
        <v>6</v>
      </c>
      <c r="CT13" s="65">
        <f t="shared" si="45"/>
        <v>25854.150126287601</v>
      </c>
      <c r="CU13" s="19">
        <f t="shared" si="9"/>
        <v>310249.80151545122</v>
      </c>
      <c r="CW13" s="808"/>
      <c r="CX13" s="808"/>
      <c r="CY13" s="287" t="s">
        <v>694</v>
      </c>
      <c r="CZ13" s="378">
        <f>'Auxiliar de manutenção '!AV173</f>
        <v>4426.2466920375418</v>
      </c>
      <c r="DA13" s="289">
        <v>6</v>
      </c>
      <c r="DB13" s="288">
        <f t="shared" si="46"/>
        <v>26557.480152225253</v>
      </c>
      <c r="DC13" s="290">
        <v>6</v>
      </c>
      <c r="DD13" s="65">
        <f t="shared" si="47"/>
        <v>26557.480152225253</v>
      </c>
      <c r="DE13" s="19">
        <f t="shared" si="10"/>
        <v>318689.76182670303</v>
      </c>
      <c r="DF13" s="450"/>
      <c r="DG13" s="808"/>
      <c r="DH13" s="808"/>
      <c r="DI13" s="287" t="s">
        <v>694</v>
      </c>
      <c r="DJ13" s="288">
        <f>'Auxiliar de manutenção '!BC173</f>
        <v>4431.4390167689771</v>
      </c>
      <c r="DK13" s="289">
        <v>6</v>
      </c>
      <c r="DL13" s="288">
        <f t="shared" si="82"/>
        <v>26588.634100613861</v>
      </c>
      <c r="DM13" s="290">
        <v>6</v>
      </c>
      <c r="DN13" s="65">
        <f t="shared" si="48"/>
        <v>26588.634100613861</v>
      </c>
      <c r="DO13" s="19">
        <f t="shared" si="49"/>
        <v>319063.60920736636</v>
      </c>
      <c r="DP13" s="568"/>
      <c r="DQ13" s="568"/>
      <c r="DR13" s="287" t="s">
        <v>694</v>
      </c>
      <c r="DS13" s="288" t="str">
        <f>'Auxiliar de manutenção '!BL173</f>
        <v>VALOR TOTAL POR EMPREGADO</v>
      </c>
      <c r="DT13" s="289">
        <v>6</v>
      </c>
      <c r="DU13" s="288" t="e">
        <f t="shared" si="93"/>
        <v>#VALUE!</v>
      </c>
      <c r="DV13" s="290">
        <v>6</v>
      </c>
      <c r="DW13" s="65" t="e">
        <f t="shared" si="94"/>
        <v>#VALUE!</v>
      </c>
      <c r="DX13" s="19" t="e">
        <f t="shared" si="95"/>
        <v>#VALUE!</v>
      </c>
      <c r="DY13" s="568"/>
      <c r="DZ13" s="808"/>
      <c r="EA13" s="808"/>
      <c r="EB13" s="287" t="s">
        <v>694</v>
      </c>
      <c r="EC13" s="288">
        <f>'Auxiliar de manutenção '!BJ$173</f>
        <v>4439.1696708504314</v>
      </c>
      <c r="ED13" s="289">
        <v>6</v>
      </c>
      <c r="EE13" s="288">
        <f>SUM(EC$13*ED$13)</f>
        <v>26635.018025102589</v>
      </c>
      <c r="EF13" s="290">
        <v>6</v>
      </c>
      <c r="EG13" s="291">
        <f t="shared" si="51"/>
        <v>26635.018025102589</v>
      </c>
      <c r="EH13" s="621">
        <f t="shared" si="11"/>
        <v>319620.21630123106</v>
      </c>
      <c r="EI13" s="568"/>
      <c r="EJ13" s="808"/>
      <c r="EK13" s="808"/>
      <c r="EL13" s="287" t="s">
        <v>694</v>
      </c>
      <c r="EM13" s="378">
        <f>'Auxiliar de manutenção '!BQ173</f>
        <v>4743.6713476392597</v>
      </c>
      <c r="EN13" s="289">
        <v>6</v>
      </c>
      <c r="EO13" s="288">
        <f t="shared" si="52"/>
        <v>28462.028085835558</v>
      </c>
      <c r="EP13" s="290">
        <v>6</v>
      </c>
      <c r="EQ13" s="291">
        <f t="shared" si="53"/>
        <v>28462.028085835558</v>
      </c>
      <c r="ER13" s="621">
        <f t="shared" si="12"/>
        <v>341544.33703002671</v>
      </c>
      <c r="ET13" s="808"/>
      <c r="EU13" s="808"/>
      <c r="EV13" s="287" t="s">
        <v>694</v>
      </c>
      <c r="EW13" s="288">
        <f>'Auxiliar de manutenção '!BX173</f>
        <v>4744.1682499408253</v>
      </c>
      <c r="EX13" s="289">
        <v>6</v>
      </c>
      <c r="EY13" s="288">
        <f t="shared" si="54"/>
        <v>28465.009499644952</v>
      </c>
      <c r="EZ13" s="290">
        <v>6</v>
      </c>
      <c r="FA13" s="291">
        <f t="shared" si="55"/>
        <v>28465.009499644952</v>
      </c>
      <c r="FB13" s="621">
        <f t="shared" si="13"/>
        <v>341580.11399573943</v>
      </c>
      <c r="FC13" s="568"/>
      <c r="FD13" s="808"/>
      <c r="FE13" s="808"/>
      <c r="FF13" s="287" t="s">
        <v>694</v>
      </c>
      <c r="FG13" s="288">
        <f>'Auxiliar de manutenção '!CE173</f>
        <v>4744.1682499408253</v>
      </c>
      <c r="FH13" s="289">
        <v>6</v>
      </c>
      <c r="FI13" s="288">
        <f t="shared" si="56"/>
        <v>28465.009499644952</v>
      </c>
      <c r="FJ13" s="290">
        <v>6</v>
      </c>
      <c r="FK13" s="291">
        <f t="shared" si="57"/>
        <v>28465.009499644952</v>
      </c>
      <c r="FL13" s="621">
        <f t="shared" si="14"/>
        <v>341580.11399573943</v>
      </c>
      <c r="FM13" s="664"/>
      <c r="FN13" s="808"/>
      <c r="FO13" s="808"/>
      <c r="FP13" s="287" t="s">
        <v>694</v>
      </c>
      <c r="FQ13" s="288">
        <f>'Auxiliar de manutenção '!CL173</f>
        <v>4744.1682499408253</v>
      </c>
      <c r="FR13" s="289">
        <v>6</v>
      </c>
      <c r="FS13" s="288">
        <f t="shared" si="58"/>
        <v>28465.009499644952</v>
      </c>
      <c r="FT13" s="290">
        <v>6</v>
      </c>
      <c r="FU13" s="291">
        <f t="shared" si="59"/>
        <v>28465.009499644952</v>
      </c>
      <c r="FV13" s="621">
        <f t="shared" si="15"/>
        <v>341580.11399573943</v>
      </c>
      <c r="FW13" s="664"/>
      <c r="FX13" s="808"/>
      <c r="FY13" s="808"/>
      <c r="FZ13" s="287" t="s">
        <v>694</v>
      </c>
      <c r="GA13" s="378">
        <f>'Auxiliar de manutenção '!CS173</f>
        <v>4949.3356514278166</v>
      </c>
      <c r="GB13" s="289">
        <v>6</v>
      </c>
      <c r="GC13" s="288">
        <f t="shared" si="60"/>
        <v>29696.0139085669</v>
      </c>
      <c r="GD13" s="290">
        <v>6</v>
      </c>
      <c r="GE13" s="291">
        <f t="shared" si="61"/>
        <v>29696.0139085669</v>
      </c>
      <c r="GF13" s="621">
        <f t="shared" si="16"/>
        <v>356352.16690280277</v>
      </c>
      <c r="GH13" s="808"/>
      <c r="GI13" s="808"/>
      <c r="GJ13" s="287" t="s">
        <v>694</v>
      </c>
      <c r="GK13" s="385">
        <f>'Auxiliar de manutenção '!CS173</f>
        <v>4949.3356514278166</v>
      </c>
      <c r="GL13" s="289">
        <v>6</v>
      </c>
      <c r="GM13" s="288">
        <f t="shared" si="62"/>
        <v>29696.0139085669</v>
      </c>
      <c r="GN13" s="290">
        <v>6</v>
      </c>
      <c r="GO13" s="291">
        <f t="shared" si="63"/>
        <v>29696.0139085669</v>
      </c>
      <c r="GP13" s="621">
        <f t="shared" si="17"/>
        <v>356352.16690280277</v>
      </c>
      <c r="GQ13" s="808"/>
      <c r="GR13" s="808"/>
      <c r="GS13" s="287" t="s">
        <v>694</v>
      </c>
      <c r="GT13" s="378">
        <f>'Auxiliar de manutenção '!CZ173</f>
        <v>4954.3290925718629</v>
      </c>
      <c r="GU13" s="289">
        <v>6</v>
      </c>
      <c r="GV13" s="288">
        <f t="shared" si="64"/>
        <v>29725.974555431178</v>
      </c>
      <c r="GW13" s="290">
        <v>6</v>
      </c>
      <c r="GX13" s="291">
        <f t="shared" si="65"/>
        <v>29725.974555431178</v>
      </c>
      <c r="GY13" s="621">
        <f t="shared" si="18"/>
        <v>356711.69466517412</v>
      </c>
      <c r="HA13" s="808"/>
      <c r="HB13" s="808"/>
      <c r="HC13" s="287" t="s">
        <v>694</v>
      </c>
      <c r="HD13" s="378">
        <f>'Auxiliar de manutenção '!DG173</f>
        <v>5238.0996430622317</v>
      </c>
      <c r="HE13" s="289">
        <v>6</v>
      </c>
      <c r="HF13" s="288">
        <f t="shared" si="66"/>
        <v>31428.597858373389</v>
      </c>
      <c r="HG13" s="290">
        <v>6</v>
      </c>
      <c r="HH13" s="291">
        <f t="shared" si="67"/>
        <v>31428.597858373389</v>
      </c>
      <c r="HI13" s="621">
        <f t="shared" si="19"/>
        <v>377143.17430048063</v>
      </c>
      <c r="HK13" s="808"/>
      <c r="HL13" s="808"/>
      <c r="HM13" s="425" t="s">
        <v>1062</v>
      </c>
      <c r="HN13" s="288">
        <f>'Auxiliar de manutenção '!DN173</f>
        <v>5378.3780421820466</v>
      </c>
      <c r="HO13" s="289">
        <v>2</v>
      </c>
      <c r="HP13" s="288">
        <f t="shared" si="68"/>
        <v>10756.756084364093</v>
      </c>
      <c r="HQ13" s="290">
        <v>2</v>
      </c>
      <c r="HR13" s="291">
        <f t="shared" si="69"/>
        <v>10756.756084364093</v>
      </c>
      <c r="HS13" s="621">
        <f t="shared" si="20"/>
        <v>129081.07301236912</v>
      </c>
      <c r="HT13" s="568"/>
      <c r="HU13" s="808"/>
      <c r="HV13" s="808"/>
      <c r="HW13" s="287" t="s">
        <v>1062</v>
      </c>
      <c r="HX13" s="288">
        <f>'Auxiliar de manutenção '!DN173</f>
        <v>5378.3780421820466</v>
      </c>
      <c r="HY13" s="289">
        <v>2</v>
      </c>
      <c r="HZ13" s="288">
        <f t="shared" si="96"/>
        <v>10756.756084364093</v>
      </c>
      <c r="IA13" s="290">
        <v>2</v>
      </c>
      <c r="IB13" s="291">
        <f t="shared" si="97"/>
        <v>10756.756084364093</v>
      </c>
      <c r="IC13" s="621">
        <f t="shared" si="98"/>
        <v>129081.07301236912</v>
      </c>
      <c r="ID13" s="568"/>
      <c r="IE13" s="808"/>
      <c r="IF13" s="808"/>
      <c r="IG13" s="287" t="s">
        <v>1062</v>
      </c>
      <c r="IH13" s="288">
        <f>'Auxiliar de manutenção '!DN173</f>
        <v>5378.3780421820466</v>
      </c>
      <c r="II13" s="289">
        <v>2</v>
      </c>
      <c r="IJ13" s="288">
        <f t="shared" si="99"/>
        <v>10756.756084364093</v>
      </c>
      <c r="IK13" s="290">
        <v>2</v>
      </c>
      <c r="IL13" s="291">
        <f t="shared" si="100"/>
        <v>10756.756084364093</v>
      </c>
      <c r="IM13" s="621">
        <f t="shared" si="101"/>
        <v>129081.07301236912</v>
      </c>
      <c r="IN13" s="568"/>
      <c r="IO13" s="808"/>
      <c r="IP13" s="808"/>
      <c r="IQ13" s="287" t="s">
        <v>1062</v>
      </c>
      <c r="IR13" s="288">
        <f>'Auxiliar de manutenção '!DW173</f>
        <v>5382.9661283679743</v>
      </c>
      <c r="IS13" s="289">
        <v>2</v>
      </c>
      <c r="IT13" s="288">
        <f t="shared" si="102"/>
        <v>10765.932256735949</v>
      </c>
      <c r="IU13" s="290">
        <v>2</v>
      </c>
      <c r="IV13" s="291">
        <f t="shared" si="103"/>
        <v>10765.932256735949</v>
      </c>
      <c r="IW13" s="621">
        <f t="shared" si="104"/>
        <v>129191.18708083138</v>
      </c>
      <c r="IX13" s="568"/>
      <c r="IY13" s="808"/>
      <c r="IZ13" s="808"/>
      <c r="JA13" s="425" t="s">
        <v>1062</v>
      </c>
      <c r="JB13" s="288">
        <f>'Auxiliar de manutenção '!EF173</f>
        <v>5617.6894046089801</v>
      </c>
      <c r="JC13" s="289">
        <v>2</v>
      </c>
      <c r="JD13" s="288">
        <f t="shared" si="105"/>
        <v>11235.37880921796</v>
      </c>
      <c r="JE13" s="290">
        <v>2</v>
      </c>
      <c r="JF13" s="291">
        <f t="shared" si="106"/>
        <v>11235.37880921796</v>
      </c>
      <c r="JG13" s="621">
        <f t="shared" si="107"/>
        <v>134824.54571061552</v>
      </c>
      <c r="JI13" s="808"/>
      <c r="JJ13" s="808"/>
      <c r="JK13" s="287" t="s">
        <v>1062</v>
      </c>
      <c r="JL13" s="378">
        <f>'Auxiliar de manutenção '!EO173</f>
        <v>5614.8877037617185</v>
      </c>
      <c r="JM13" s="294">
        <f t="shared" si="78"/>
        <v>2</v>
      </c>
      <c r="JN13" s="288">
        <f t="shared" si="79"/>
        <v>11229.775407523437</v>
      </c>
      <c r="JO13" s="290">
        <f t="shared" si="80"/>
        <v>2</v>
      </c>
      <c r="JP13" s="291">
        <f t="shared" si="81"/>
        <v>11229.775407523437</v>
      </c>
      <c r="JQ13" s="621">
        <f t="shared" si="25"/>
        <v>134757.30489028123</v>
      </c>
    </row>
    <row r="14" spans="1:277" ht="12.75" customHeight="1" x14ac:dyDescent="0.2">
      <c r="A14" s="808"/>
      <c r="B14" s="808"/>
      <c r="C14" s="287"/>
      <c r="D14" s="288"/>
      <c r="E14" s="289"/>
      <c r="F14" s="288"/>
      <c r="G14" s="290"/>
      <c r="H14" s="65"/>
      <c r="I14" s="19"/>
      <c r="J14" s="364"/>
      <c r="K14" s="808"/>
      <c r="L14" s="808"/>
      <c r="M14" s="287"/>
      <c r="N14" s="378"/>
      <c r="O14" s="289"/>
      <c r="P14" s="288"/>
      <c r="Q14" s="290"/>
      <c r="R14" s="65"/>
      <c r="S14" s="19"/>
      <c r="U14" s="808"/>
      <c r="V14" s="808"/>
      <c r="W14" s="287"/>
      <c r="X14" s="384"/>
      <c r="Y14" s="289"/>
      <c r="Z14" s="288"/>
      <c r="AA14" s="290"/>
      <c r="AB14" s="65"/>
      <c r="AC14" s="19"/>
      <c r="AE14" s="808"/>
      <c r="AF14" s="808"/>
      <c r="AG14" s="287"/>
      <c r="AH14" s="385"/>
      <c r="AI14" s="289"/>
      <c r="AJ14" s="288"/>
      <c r="AK14" s="290"/>
      <c r="AL14" s="65"/>
      <c r="AM14" s="19"/>
      <c r="AN14" s="450"/>
      <c r="AO14" s="808"/>
      <c r="AP14" s="808"/>
      <c r="AQ14" s="287"/>
      <c r="AR14" s="385"/>
      <c r="AS14" s="289"/>
      <c r="AT14" s="288"/>
      <c r="AU14" s="290"/>
      <c r="AV14" s="65"/>
      <c r="AW14" s="19"/>
      <c r="AY14" s="808"/>
      <c r="AZ14" s="808"/>
      <c r="BA14" s="287"/>
      <c r="BB14" s="378"/>
      <c r="BC14" s="289"/>
      <c r="BD14" s="288"/>
      <c r="BE14" s="290"/>
      <c r="BF14" s="65"/>
      <c r="BG14" s="19"/>
      <c r="BI14" s="808"/>
      <c r="BJ14" s="808"/>
      <c r="BK14" s="287"/>
      <c r="BL14" s="378"/>
      <c r="BM14" s="289"/>
      <c r="BN14" s="288"/>
      <c r="BO14" s="290"/>
      <c r="BP14" s="65"/>
      <c r="BQ14" s="19"/>
      <c r="BS14" s="808"/>
      <c r="BT14" s="808"/>
      <c r="BU14" s="287"/>
      <c r="BV14" s="378"/>
      <c r="BW14" s="289"/>
      <c r="BX14" s="288"/>
      <c r="BY14" s="290"/>
      <c r="BZ14" s="65"/>
      <c r="CA14" s="19"/>
      <c r="CC14" s="808"/>
      <c r="CD14" s="808"/>
      <c r="CE14" s="287"/>
      <c r="CF14" s="288"/>
      <c r="CG14" s="289"/>
      <c r="CH14" s="288"/>
      <c r="CI14" s="290"/>
      <c r="CJ14" s="65"/>
      <c r="CK14" s="19"/>
      <c r="CM14" s="808"/>
      <c r="CN14" s="808"/>
      <c r="CO14" s="287"/>
      <c r="CP14" s="385"/>
      <c r="CQ14" s="289"/>
      <c r="CR14" s="288"/>
      <c r="CS14" s="290"/>
      <c r="CT14" s="65"/>
      <c r="CU14" s="19"/>
      <c r="CW14" s="808"/>
      <c r="CX14" s="808"/>
      <c r="CY14" s="287"/>
      <c r="CZ14" s="378"/>
      <c r="DA14" s="289"/>
      <c r="DB14" s="288"/>
      <c r="DC14" s="290"/>
      <c r="DD14" s="65"/>
      <c r="DE14" s="19"/>
      <c r="DF14" s="450"/>
      <c r="DG14" s="808"/>
      <c r="DH14" s="808"/>
      <c r="DI14" s="287"/>
      <c r="DJ14" s="288"/>
      <c r="DK14" s="289"/>
      <c r="DL14" s="288"/>
      <c r="DM14" s="290"/>
      <c r="DN14" s="65"/>
      <c r="DO14" s="19"/>
      <c r="DP14" s="568"/>
      <c r="DQ14" s="568"/>
      <c r="DR14" s="287"/>
      <c r="DS14" s="288"/>
      <c r="DT14" s="289"/>
      <c r="DU14" s="288"/>
      <c r="DV14" s="290"/>
      <c r="DW14" s="65"/>
      <c r="DX14" s="19"/>
      <c r="DY14" s="568"/>
      <c r="DZ14" s="808"/>
      <c r="EA14" s="808"/>
      <c r="EB14" s="287"/>
      <c r="EC14" s="288"/>
      <c r="ED14" s="289"/>
      <c r="EE14" s="288"/>
      <c r="EF14" s="290"/>
      <c r="EG14" s="291"/>
      <c r="EH14" s="621"/>
      <c r="EI14" s="568"/>
      <c r="EJ14" s="808"/>
      <c r="EK14" s="808"/>
      <c r="EL14" s="287"/>
      <c r="EM14" s="378"/>
      <c r="EN14" s="289"/>
      <c r="EO14" s="288"/>
      <c r="EP14" s="290"/>
      <c r="EQ14" s="291"/>
      <c r="ER14" s="621"/>
      <c r="ET14" s="808"/>
      <c r="EU14" s="808"/>
      <c r="EV14" s="287"/>
      <c r="EW14" s="288"/>
      <c r="EX14" s="289"/>
      <c r="EY14" s="288"/>
      <c r="EZ14" s="290"/>
      <c r="FA14" s="291"/>
      <c r="FB14" s="621"/>
      <c r="FC14" s="568"/>
      <c r="FD14" s="808"/>
      <c r="FE14" s="808"/>
      <c r="FF14" s="287"/>
      <c r="FG14" s="288"/>
      <c r="FH14" s="289"/>
      <c r="FI14" s="288"/>
      <c r="FJ14" s="290"/>
      <c r="FK14" s="291"/>
      <c r="FL14" s="621"/>
      <c r="FM14" s="664"/>
      <c r="FN14" s="808"/>
      <c r="FO14" s="808"/>
      <c r="FP14" s="287"/>
      <c r="FQ14" s="288"/>
      <c r="FR14" s="289"/>
      <c r="FS14" s="288"/>
      <c r="FT14" s="290"/>
      <c r="FU14" s="291"/>
      <c r="FV14" s="621"/>
      <c r="FW14" s="664"/>
      <c r="FX14" s="808"/>
      <c r="FY14" s="808"/>
      <c r="FZ14" s="287"/>
      <c r="GA14" s="378"/>
      <c r="GB14" s="289"/>
      <c r="GC14" s="288"/>
      <c r="GD14" s="290"/>
      <c r="GE14" s="291"/>
      <c r="GF14" s="621"/>
      <c r="GH14" s="808"/>
      <c r="GI14" s="808"/>
      <c r="GJ14" s="287"/>
      <c r="GK14" s="385"/>
      <c r="GL14" s="289"/>
      <c r="GM14" s="288"/>
      <c r="GN14" s="290"/>
      <c r="GO14" s="291"/>
      <c r="GP14" s="621"/>
      <c r="GQ14" s="808"/>
      <c r="GR14" s="808"/>
      <c r="GS14" s="287"/>
      <c r="GT14" s="378"/>
      <c r="GU14" s="289"/>
      <c r="GV14" s="288"/>
      <c r="GW14" s="290"/>
      <c r="GX14" s="291"/>
      <c r="GY14" s="621"/>
      <c r="HA14" s="808"/>
      <c r="HB14" s="808"/>
      <c r="HC14" s="287"/>
      <c r="HD14" s="378"/>
      <c r="HE14" s="289"/>
      <c r="HF14" s="288"/>
      <c r="HG14" s="290"/>
      <c r="HH14" s="291"/>
      <c r="HI14" s="621"/>
      <c r="HK14" s="808"/>
      <c r="HL14" s="808"/>
      <c r="HM14" s="287" t="s">
        <v>1063</v>
      </c>
      <c r="HN14" s="288">
        <f>'Auxiliar de manutenção '!DP173</f>
        <v>5231.1936775876693</v>
      </c>
      <c r="HO14" s="289">
        <v>4</v>
      </c>
      <c r="HP14" s="288">
        <f>SUM(HN14*HO14)</f>
        <v>20924.774710350677</v>
      </c>
      <c r="HQ14" s="290">
        <v>4</v>
      </c>
      <c r="HR14" s="291">
        <f>SUM(HN14*HQ14)</f>
        <v>20924.774710350677</v>
      </c>
      <c r="HS14" s="621">
        <f>HR14*12</f>
        <v>251097.29652420813</v>
      </c>
      <c r="HT14" s="568"/>
      <c r="HU14" s="808"/>
      <c r="HV14" s="808"/>
      <c r="HW14" s="287" t="s">
        <v>1063</v>
      </c>
      <c r="HX14" s="288">
        <f>'Auxiliar de manutenção '!DP173</f>
        <v>5231.1936775876693</v>
      </c>
      <c r="HY14" s="289">
        <v>4</v>
      </c>
      <c r="HZ14" s="288">
        <f>SUM(HX14*HY14)</f>
        <v>20924.774710350677</v>
      </c>
      <c r="IA14" s="290">
        <v>4</v>
      </c>
      <c r="IB14" s="291">
        <f>SUM(HX14*IA14)</f>
        <v>20924.774710350677</v>
      </c>
      <c r="IC14" s="621">
        <f>IB14*12</f>
        <v>251097.29652420813</v>
      </c>
      <c r="ID14" s="568"/>
      <c r="IE14" s="808"/>
      <c r="IF14" s="808"/>
      <c r="IG14" s="287" t="s">
        <v>1063</v>
      </c>
      <c r="IH14" s="288">
        <f>'Auxiliar de manutenção '!DP173</f>
        <v>5231.1936775876693</v>
      </c>
      <c r="II14" s="289">
        <v>4</v>
      </c>
      <c r="IJ14" s="288">
        <f>SUM(IH14*II14)</f>
        <v>20924.774710350677</v>
      </c>
      <c r="IK14" s="290">
        <v>4</v>
      </c>
      <c r="IL14" s="291">
        <f>SUM(IH14*IK14)</f>
        <v>20924.774710350677</v>
      </c>
      <c r="IM14" s="621">
        <f>IL14*12</f>
        <v>251097.29652420813</v>
      </c>
      <c r="IN14" s="568"/>
      <c r="IO14" s="808"/>
      <c r="IP14" s="808"/>
      <c r="IQ14" s="287" t="s">
        <v>1063</v>
      </c>
      <c r="IR14" s="288">
        <f>'Auxiliar de manutenção '!DY173</f>
        <v>5235.7817637735989</v>
      </c>
      <c r="IS14" s="289">
        <v>4</v>
      </c>
      <c r="IT14" s="288">
        <f>SUM(IR14*IS14)</f>
        <v>20943.127055094395</v>
      </c>
      <c r="IU14" s="290">
        <v>4</v>
      </c>
      <c r="IV14" s="291">
        <f>SUM(IR14*IU14)</f>
        <v>20943.127055094395</v>
      </c>
      <c r="IW14" s="621">
        <f>IV14*12</f>
        <v>251317.52466113275</v>
      </c>
      <c r="IX14" s="568"/>
      <c r="IY14" s="808"/>
      <c r="IZ14" s="808"/>
      <c r="JA14" s="425" t="s">
        <v>1063</v>
      </c>
      <c r="JB14" s="288">
        <f>'Auxiliar de manutenção '!EH173</f>
        <v>5463.0783060213107</v>
      </c>
      <c r="JC14" s="289">
        <v>4</v>
      </c>
      <c r="JD14" s="288">
        <f>SUM(JB14*JC14)</f>
        <v>21852.313224085243</v>
      </c>
      <c r="JE14" s="290">
        <v>4</v>
      </c>
      <c r="JF14" s="291">
        <f>SUM(JB14*JE14)</f>
        <v>21852.313224085243</v>
      </c>
      <c r="JG14" s="621">
        <f>JF14*12</f>
        <v>262227.75868902291</v>
      </c>
      <c r="JI14" s="808"/>
      <c r="JJ14" s="808"/>
      <c r="JK14" s="287" t="s">
        <v>1063</v>
      </c>
      <c r="JL14" s="378">
        <f>'Auxiliar de manutenção '!EQ173</f>
        <v>5460.3803718720956</v>
      </c>
      <c r="JM14" s="294">
        <f>JC14</f>
        <v>4</v>
      </c>
      <c r="JN14" s="288">
        <f t="shared" si="79"/>
        <v>21841.521487488382</v>
      </c>
      <c r="JO14" s="290">
        <f t="shared" si="80"/>
        <v>4</v>
      </c>
      <c r="JP14" s="291">
        <f t="shared" si="81"/>
        <v>21841.521487488382</v>
      </c>
      <c r="JQ14" s="621">
        <f>JP14*12</f>
        <v>262098.25784986059</v>
      </c>
    </row>
    <row r="15" spans="1:277" ht="12.75" customHeight="1" x14ac:dyDescent="0.2">
      <c r="A15" s="808"/>
      <c r="B15" s="808"/>
      <c r="C15" s="287" t="s">
        <v>791</v>
      </c>
      <c r="D15" s="288">
        <f>'[3]Téc. Eletrônica'!F173</f>
        <v>6491.8834480708083</v>
      </c>
      <c r="E15" s="289">
        <v>2</v>
      </c>
      <c r="F15" s="288">
        <f t="shared" si="26"/>
        <v>12983.766896141617</v>
      </c>
      <c r="G15" s="290">
        <v>2</v>
      </c>
      <c r="H15" s="65">
        <f t="shared" si="27"/>
        <v>12983.766896141617</v>
      </c>
      <c r="I15" s="19">
        <f t="shared" si="0"/>
        <v>155805.20275369938</v>
      </c>
      <c r="J15" s="364"/>
      <c r="K15" s="808"/>
      <c r="L15" s="808"/>
      <c r="M15" s="287" t="s">
        <v>791</v>
      </c>
      <c r="N15" s="378">
        <f>'Téc. Eletrônica'!M$173</f>
        <v>6638.3362503934577</v>
      </c>
      <c r="O15" s="289">
        <v>2</v>
      </c>
      <c r="P15" s="288">
        <f t="shared" si="28"/>
        <v>13276.672500786915</v>
      </c>
      <c r="Q15" s="290">
        <v>2</v>
      </c>
      <c r="R15" s="65">
        <f t="shared" si="29"/>
        <v>13276.672500786915</v>
      </c>
      <c r="S15" s="19">
        <f t="shared" si="1"/>
        <v>159320.07000944298</v>
      </c>
      <c r="U15" s="808"/>
      <c r="V15" s="808"/>
      <c r="W15" s="287" t="s">
        <v>791</v>
      </c>
      <c r="X15" s="384">
        <f>'Téc. Eletrônica'!T173</f>
        <v>6524.6037578429496</v>
      </c>
      <c r="Y15" s="289">
        <v>2</v>
      </c>
      <c r="Z15" s="288">
        <f t="shared" si="30"/>
        <v>13049.207515685899</v>
      </c>
      <c r="AA15" s="290">
        <v>2</v>
      </c>
      <c r="AB15" s="65">
        <f t="shared" si="31"/>
        <v>13049.207515685899</v>
      </c>
      <c r="AC15" s="19">
        <f t="shared" si="2"/>
        <v>156590.49018823079</v>
      </c>
      <c r="AE15" s="808"/>
      <c r="AF15" s="808"/>
      <c r="AG15" s="287" t="s">
        <v>791</v>
      </c>
      <c r="AH15" s="385">
        <f>'Téc. Eletrônica'!T173</f>
        <v>6524.6037578429496</v>
      </c>
      <c r="AI15" s="289">
        <v>2</v>
      </c>
      <c r="AJ15" s="288">
        <f t="shared" si="32"/>
        <v>13049.207515685899</v>
      </c>
      <c r="AK15" s="290">
        <v>2</v>
      </c>
      <c r="AL15" s="65">
        <f t="shared" si="33"/>
        <v>13049.207515685899</v>
      </c>
      <c r="AM15" s="19">
        <f t="shared" si="3"/>
        <v>156590.49018823079</v>
      </c>
      <c r="AN15" s="450"/>
      <c r="AO15" s="808"/>
      <c r="AP15" s="808"/>
      <c r="AQ15" s="287" t="s">
        <v>791</v>
      </c>
      <c r="AR15" s="385">
        <f>'Téc. Eletrônica'!M173</f>
        <v>6638.3362503934577</v>
      </c>
      <c r="AS15" s="289">
        <v>2</v>
      </c>
      <c r="AT15" s="288">
        <f t="shared" si="34"/>
        <v>13276.672500786915</v>
      </c>
      <c r="AU15" s="290">
        <v>2</v>
      </c>
      <c r="AV15" s="65">
        <f t="shared" si="35"/>
        <v>13276.672500786915</v>
      </c>
      <c r="AW15" s="19">
        <f t="shared" si="4"/>
        <v>159320.07000944298</v>
      </c>
      <c r="AY15" s="808"/>
      <c r="AZ15" s="808"/>
      <c r="BA15" s="287" t="s">
        <v>791</v>
      </c>
      <c r="BB15" s="378">
        <f>'Téc. Eletrônica'!AA173</f>
        <v>6645.0821513761566</v>
      </c>
      <c r="BC15" s="289">
        <v>2</v>
      </c>
      <c r="BD15" s="288">
        <f t="shared" si="36"/>
        <v>13290.164302752313</v>
      </c>
      <c r="BE15" s="290">
        <v>2</v>
      </c>
      <c r="BF15" s="65">
        <f t="shared" si="37"/>
        <v>13290.164302752313</v>
      </c>
      <c r="BG15" s="19">
        <f t="shared" si="5"/>
        <v>159481.97163302777</v>
      </c>
      <c r="BI15" s="808"/>
      <c r="BJ15" s="808"/>
      <c r="BK15" s="287" t="s">
        <v>791</v>
      </c>
      <c r="BL15" s="378">
        <f>'Téc. Eletrônica'!AH173</f>
        <v>6902.6237048783078</v>
      </c>
      <c r="BM15" s="289">
        <v>2</v>
      </c>
      <c r="BN15" s="288">
        <f t="shared" si="38"/>
        <v>13805.247409756616</v>
      </c>
      <c r="BO15" s="290">
        <v>2</v>
      </c>
      <c r="BP15" s="65">
        <f t="shared" si="39"/>
        <v>13805.247409756616</v>
      </c>
      <c r="BQ15" s="19">
        <f t="shared" si="6"/>
        <v>165662.96891707939</v>
      </c>
      <c r="BS15" s="808"/>
      <c r="BT15" s="808"/>
      <c r="BU15" s="287" t="s">
        <v>791</v>
      </c>
      <c r="BV15" s="378">
        <f>'Téc. Eletrônica'!AO173</f>
        <v>6784.5693776108783</v>
      </c>
      <c r="BW15" s="289">
        <v>2</v>
      </c>
      <c r="BX15" s="288">
        <f t="shared" si="40"/>
        <v>13569.138755221757</v>
      </c>
      <c r="BY15" s="290">
        <v>2</v>
      </c>
      <c r="BZ15" s="65">
        <f t="shared" si="41"/>
        <v>13569.138755221757</v>
      </c>
      <c r="CA15" s="19">
        <f t="shared" si="7"/>
        <v>162829.66506266108</v>
      </c>
      <c r="CC15" s="808"/>
      <c r="CD15" s="808"/>
      <c r="CE15" s="287" t="s">
        <v>791</v>
      </c>
      <c r="CF15" s="288">
        <f>'Téc. Eletrônica'!AH173</f>
        <v>6902.6237048783078</v>
      </c>
      <c r="CG15" s="289">
        <v>2</v>
      </c>
      <c r="CH15" s="288">
        <f t="shared" si="42"/>
        <v>13805.247409756616</v>
      </c>
      <c r="CI15" s="290">
        <v>2</v>
      </c>
      <c r="CJ15" s="65">
        <f t="shared" si="43"/>
        <v>13805.247409756616</v>
      </c>
      <c r="CK15" s="19">
        <f t="shared" si="8"/>
        <v>165662.96891707939</v>
      </c>
      <c r="CM15" s="808"/>
      <c r="CN15" s="808"/>
      <c r="CO15" s="287" t="s">
        <v>791</v>
      </c>
      <c r="CP15" s="385">
        <f>'Téc. Eletrônica'!AO173</f>
        <v>6784.5693776108783</v>
      </c>
      <c r="CQ15" s="289">
        <v>2</v>
      </c>
      <c r="CR15" s="288">
        <f t="shared" si="44"/>
        <v>13569.138755221757</v>
      </c>
      <c r="CS15" s="290">
        <v>2</v>
      </c>
      <c r="CT15" s="65">
        <f t="shared" si="45"/>
        <v>13569.138755221757</v>
      </c>
      <c r="CU15" s="19">
        <f t="shared" si="9"/>
        <v>162829.66506266108</v>
      </c>
      <c r="CW15" s="808"/>
      <c r="CX15" s="808"/>
      <c r="CY15" s="287" t="s">
        <v>791</v>
      </c>
      <c r="CZ15" s="378">
        <f>'Téc. Eletrônica'!AV173</f>
        <v>6997.2347693156553</v>
      </c>
      <c r="DA15" s="289">
        <v>2</v>
      </c>
      <c r="DB15" s="288">
        <f t="shared" si="46"/>
        <v>13994.469538631311</v>
      </c>
      <c r="DC15" s="290">
        <v>2</v>
      </c>
      <c r="DD15" s="65">
        <f t="shared" si="47"/>
        <v>13994.469538631311</v>
      </c>
      <c r="DE15" s="19">
        <f t="shared" si="10"/>
        <v>167933.63446357573</v>
      </c>
      <c r="DF15" s="450"/>
      <c r="DG15" s="808"/>
      <c r="DH15" s="808"/>
      <c r="DI15" s="287" t="s">
        <v>791</v>
      </c>
      <c r="DJ15" s="288">
        <f>'[4]Téc. Eletrônica'!BC173</f>
        <v>7002.7991756621523</v>
      </c>
      <c r="DK15" s="289">
        <v>2</v>
      </c>
      <c r="DL15" s="288">
        <f t="shared" ref="DL15:DL19" si="108">SUM(DJ15*DK15)</f>
        <v>14005.598351324305</v>
      </c>
      <c r="DM15" s="290">
        <v>2</v>
      </c>
      <c r="DN15" s="65">
        <f t="shared" ref="DN15:DN19" si="109">SUM(DJ15*DM15)</f>
        <v>14005.598351324305</v>
      </c>
      <c r="DO15" s="19">
        <f t="shared" si="49"/>
        <v>168067.18021589165</v>
      </c>
      <c r="DP15" s="568"/>
      <c r="DQ15" s="568"/>
      <c r="DR15" s="287" t="s">
        <v>791</v>
      </c>
      <c r="DS15" s="288" t="e">
        <f>'[4]Téc. Eletrônica'!BL173</f>
        <v>#REF!</v>
      </c>
      <c r="DT15" s="289">
        <v>2</v>
      </c>
      <c r="DU15" s="288" t="e">
        <f t="shared" ref="DU15" si="110">SUM(DS15*DT15)</f>
        <v>#REF!</v>
      </c>
      <c r="DV15" s="290">
        <v>2</v>
      </c>
      <c r="DW15" s="65" t="e">
        <f t="shared" ref="DW15" si="111">SUM(DS15*DV15)</f>
        <v>#REF!</v>
      </c>
      <c r="DX15" s="19" t="e">
        <f t="shared" ref="DX15" si="112">DW15*12</f>
        <v>#REF!</v>
      </c>
      <c r="DY15" s="568"/>
      <c r="DZ15" s="808"/>
      <c r="EA15" s="808"/>
      <c r="EB15" s="287" t="s">
        <v>791</v>
      </c>
      <c r="EC15" s="288">
        <f>'Téc. Eletrônica'!BJ$173</f>
        <v>7010.157748128544</v>
      </c>
      <c r="ED15" s="289">
        <v>2</v>
      </c>
      <c r="EE15" s="288">
        <f>SUM(EC$15*ED$15)</f>
        <v>14020.315496257088</v>
      </c>
      <c r="EF15" s="290">
        <v>2</v>
      </c>
      <c r="EG15" s="291">
        <f t="shared" si="51"/>
        <v>14020.315496257088</v>
      </c>
      <c r="EH15" s="621">
        <f t="shared" si="11"/>
        <v>168243.78595508507</v>
      </c>
      <c r="EI15" s="568"/>
      <c r="EJ15" s="808"/>
      <c r="EK15" s="808"/>
      <c r="EL15" s="287" t="s">
        <v>791</v>
      </c>
      <c r="EM15" s="378">
        <f>'Téc. Eletrônica'!BQ173</f>
        <v>7472.9322021933194</v>
      </c>
      <c r="EN15" s="289">
        <v>2</v>
      </c>
      <c r="EO15" s="288">
        <f t="shared" si="52"/>
        <v>14945.864404386639</v>
      </c>
      <c r="EP15" s="290">
        <v>2</v>
      </c>
      <c r="EQ15" s="291">
        <f t="shared" si="53"/>
        <v>14945.864404386639</v>
      </c>
      <c r="ER15" s="621">
        <f t="shared" si="12"/>
        <v>179350.37285263967</v>
      </c>
      <c r="ET15" s="808"/>
      <c r="EU15" s="808"/>
      <c r="EV15" s="287" t="s">
        <v>791</v>
      </c>
      <c r="EW15" s="288">
        <f>'Téc. Eletrônica'!BX173</f>
        <v>7473.8235793213917</v>
      </c>
      <c r="EX15" s="289">
        <v>2</v>
      </c>
      <c r="EY15" s="288">
        <f t="shared" si="54"/>
        <v>14947.647158642783</v>
      </c>
      <c r="EZ15" s="290">
        <v>2</v>
      </c>
      <c r="FA15" s="291">
        <f t="shared" si="55"/>
        <v>14947.647158642783</v>
      </c>
      <c r="FB15" s="621">
        <f t="shared" si="13"/>
        <v>179371.76590371341</v>
      </c>
      <c r="FC15" s="568"/>
      <c r="FD15" s="808"/>
      <c r="FE15" s="808"/>
      <c r="FF15" s="287" t="s">
        <v>791</v>
      </c>
      <c r="FG15" s="288">
        <f>'Téc. Eletrônica'!CE173</f>
        <v>7473.8235793213917</v>
      </c>
      <c r="FH15" s="289">
        <v>2</v>
      </c>
      <c r="FI15" s="288">
        <f t="shared" si="56"/>
        <v>14947.647158642783</v>
      </c>
      <c r="FJ15" s="290">
        <v>2</v>
      </c>
      <c r="FK15" s="291">
        <f t="shared" si="57"/>
        <v>14947.647158642783</v>
      </c>
      <c r="FL15" s="621">
        <f t="shared" si="14"/>
        <v>179371.76590371341</v>
      </c>
      <c r="FM15" s="664"/>
      <c r="FN15" s="808"/>
      <c r="FO15" s="808"/>
      <c r="FP15" s="287" t="s">
        <v>791</v>
      </c>
      <c r="FQ15" s="288">
        <f>'Téc. Eletrônica'!CL173</f>
        <v>7473.8235793213917</v>
      </c>
      <c r="FR15" s="289">
        <v>2</v>
      </c>
      <c r="FS15" s="288">
        <f t="shared" si="58"/>
        <v>14947.647158642783</v>
      </c>
      <c r="FT15" s="290">
        <v>2</v>
      </c>
      <c r="FU15" s="291">
        <f t="shared" si="59"/>
        <v>14947.647158642783</v>
      </c>
      <c r="FV15" s="621">
        <f t="shared" si="15"/>
        <v>179371.76590371341</v>
      </c>
      <c r="FW15" s="664"/>
      <c r="FX15" s="808"/>
      <c r="FY15" s="808"/>
      <c r="FZ15" s="287" t="s">
        <v>791</v>
      </c>
      <c r="GA15" s="378">
        <f>'Téc. Eletrônica'!CS173</f>
        <v>7836.704162964128</v>
      </c>
      <c r="GB15" s="289">
        <v>2</v>
      </c>
      <c r="GC15" s="288">
        <f t="shared" si="60"/>
        <v>15673.408325928256</v>
      </c>
      <c r="GD15" s="290">
        <v>2</v>
      </c>
      <c r="GE15" s="291">
        <f t="shared" si="61"/>
        <v>15673.408325928256</v>
      </c>
      <c r="GF15" s="621">
        <f t="shared" si="16"/>
        <v>188080.89991113907</v>
      </c>
      <c r="GH15" s="808"/>
      <c r="GI15" s="808"/>
      <c r="GJ15" s="287" t="s">
        <v>791</v>
      </c>
      <c r="GK15" s="385">
        <f>'Téc. Eletrônica'!CS173</f>
        <v>7836.704162964128</v>
      </c>
      <c r="GL15" s="289">
        <v>2</v>
      </c>
      <c r="GM15" s="288">
        <f t="shared" si="62"/>
        <v>15673.408325928256</v>
      </c>
      <c r="GN15" s="290">
        <v>2</v>
      </c>
      <c r="GO15" s="291">
        <f t="shared" si="63"/>
        <v>15673.408325928256</v>
      </c>
      <c r="GP15" s="621">
        <f t="shared" si="17"/>
        <v>188080.89991113907</v>
      </c>
      <c r="GQ15" s="808"/>
      <c r="GR15" s="808"/>
      <c r="GS15" s="287" t="s">
        <v>791</v>
      </c>
      <c r="GT15" s="378">
        <f>'Téc. Eletrônica'!CZ173</f>
        <v>7841.6976041081762</v>
      </c>
      <c r="GU15" s="289">
        <v>2</v>
      </c>
      <c r="GV15" s="288">
        <f t="shared" si="64"/>
        <v>15683.395208216352</v>
      </c>
      <c r="GW15" s="290">
        <v>2</v>
      </c>
      <c r="GX15" s="291">
        <f t="shared" si="65"/>
        <v>15683.395208216352</v>
      </c>
      <c r="GY15" s="621">
        <f t="shared" si="18"/>
        <v>188200.74249859623</v>
      </c>
      <c r="HA15" s="808"/>
      <c r="HB15" s="808"/>
      <c r="HC15" s="287" t="s">
        <v>791</v>
      </c>
      <c r="HD15" s="378">
        <f>'Téc. Eletrônica'!DG173</f>
        <v>8239.1337299943243</v>
      </c>
      <c r="HE15" s="289">
        <v>2</v>
      </c>
      <c r="HF15" s="288">
        <f t="shared" si="66"/>
        <v>16478.267459988649</v>
      </c>
      <c r="HG15" s="290">
        <v>2</v>
      </c>
      <c r="HH15" s="291">
        <f t="shared" si="67"/>
        <v>16478.267459988649</v>
      </c>
      <c r="HI15" s="621">
        <f t="shared" si="19"/>
        <v>197739.20951986377</v>
      </c>
      <c r="HK15" s="808"/>
      <c r="HL15" s="808"/>
      <c r="HM15" s="425" t="s">
        <v>1064</v>
      </c>
      <c r="HN15" s="288">
        <f>'Téc. Eletrônica'!DN173</f>
        <v>8507.5017419037249</v>
      </c>
      <c r="HO15" s="289">
        <v>1</v>
      </c>
      <c r="HP15" s="288">
        <f t="shared" si="68"/>
        <v>8507.5017419037249</v>
      </c>
      <c r="HQ15" s="290">
        <v>1</v>
      </c>
      <c r="HR15" s="291">
        <f t="shared" si="69"/>
        <v>8507.5017419037249</v>
      </c>
      <c r="HS15" s="621">
        <f t="shared" si="20"/>
        <v>102090.0209028447</v>
      </c>
      <c r="HT15" s="568"/>
      <c r="HU15" s="808"/>
      <c r="HV15" s="808"/>
      <c r="HW15" s="287" t="s">
        <v>1064</v>
      </c>
      <c r="HX15" s="288">
        <f>'Téc. Eletrônica'!DN173</f>
        <v>8507.5017419037249</v>
      </c>
      <c r="HY15" s="289">
        <v>1</v>
      </c>
      <c r="HZ15" s="288">
        <f t="shared" ref="HZ15:HZ23" si="113">SUM(HX15*HY15)</f>
        <v>8507.5017419037249</v>
      </c>
      <c r="IA15" s="290">
        <v>1</v>
      </c>
      <c r="IB15" s="291">
        <f t="shared" ref="IB15:IB23" si="114">SUM(HX15*IA15)</f>
        <v>8507.5017419037249</v>
      </c>
      <c r="IC15" s="621">
        <f t="shared" ref="IC15:IC23" si="115">IB15*12</f>
        <v>102090.0209028447</v>
      </c>
      <c r="ID15" s="568"/>
      <c r="IE15" s="808"/>
      <c r="IF15" s="808"/>
      <c r="IG15" s="287" t="s">
        <v>1064</v>
      </c>
      <c r="IH15" s="288">
        <f>'Téc. Eletrônica'!DN173</f>
        <v>8507.5017419037249</v>
      </c>
      <c r="II15" s="289">
        <v>1</v>
      </c>
      <c r="IJ15" s="288">
        <f t="shared" ref="IJ15:IJ23" si="116">SUM(IH15*II15)</f>
        <v>8507.5017419037249</v>
      </c>
      <c r="IK15" s="290">
        <v>1</v>
      </c>
      <c r="IL15" s="291">
        <f t="shared" ref="IL15:IL23" si="117">SUM(IH15*IK15)</f>
        <v>8507.5017419037249</v>
      </c>
      <c r="IM15" s="621">
        <f t="shared" ref="IM15:IM23" si="118">IL15*12</f>
        <v>102090.0209028447</v>
      </c>
      <c r="IN15" s="568"/>
      <c r="IO15" s="808"/>
      <c r="IP15" s="808"/>
      <c r="IQ15" s="287" t="s">
        <v>1064</v>
      </c>
      <c r="IR15" s="288">
        <f>'Téc. Eletrônica'!DW173</f>
        <v>8512.0898280896508</v>
      </c>
      <c r="IS15" s="289">
        <v>1</v>
      </c>
      <c r="IT15" s="288">
        <f t="shared" ref="IT15:IT23" si="119">SUM(IR15*IS15)</f>
        <v>8512.0898280896508</v>
      </c>
      <c r="IU15" s="290">
        <v>1</v>
      </c>
      <c r="IV15" s="291">
        <f t="shared" ref="IV15:IV23" si="120">SUM(IR15*IU15)</f>
        <v>8512.0898280896508</v>
      </c>
      <c r="IW15" s="621">
        <f t="shared" ref="IW15:IW23" si="121">IV15*12</f>
        <v>102145.07793707581</v>
      </c>
      <c r="IX15" s="568"/>
      <c r="IY15" s="808"/>
      <c r="IZ15" s="808"/>
      <c r="JA15" s="425" t="s">
        <v>1064</v>
      </c>
      <c r="JB15" s="288">
        <f>'Téc. Eletrônica'!EF173</f>
        <v>8820.4710061012265</v>
      </c>
      <c r="JC15" s="289">
        <v>1</v>
      </c>
      <c r="JD15" s="288">
        <f t="shared" ref="JD15:JD23" si="122">SUM(JB15*JC15)</f>
        <v>8820.4710061012265</v>
      </c>
      <c r="JE15" s="290">
        <v>1</v>
      </c>
      <c r="JF15" s="291">
        <f t="shared" ref="JF15:JF23" si="123">SUM(JB15*JE15)</f>
        <v>8820.4710061012265</v>
      </c>
      <c r="JG15" s="621">
        <f t="shared" ref="JG15:JG23" si="124">JF15*12</f>
        <v>105845.65207321472</v>
      </c>
      <c r="JI15" s="808"/>
      <c r="JJ15" s="808"/>
      <c r="JK15" s="287" t="s">
        <v>1064</v>
      </c>
      <c r="JL15" s="378">
        <f>'Téc. Eletrônica'!EO173</f>
        <v>8815.5197695842253</v>
      </c>
      <c r="JM15" s="294">
        <f t="shared" si="78"/>
        <v>1</v>
      </c>
      <c r="JN15" s="288">
        <f t="shared" si="79"/>
        <v>8815.5197695842253</v>
      </c>
      <c r="JO15" s="290">
        <f t="shared" si="80"/>
        <v>1</v>
      </c>
      <c r="JP15" s="291">
        <f t="shared" si="81"/>
        <v>8815.5197695842253</v>
      </c>
      <c r="JQ15" s="621">
        <f t="shared" si="25"/>
        <v>105786.2372350107</v>
      </c>
    </row>
    <row r="16" spans="1:277" ht="12.75" customHeight="1" x14ac:dyDescent="0.2">
      <c r="A16" s="808"/>
      <c r="B16" s="808"/>
      <c r="C16" s="287"/>
      <c r="D16" s="288"/>
      <c r="E16" s="289"/>
      <c r="F16" s="288"/>
      <c r="G16" s="290"/>
      <c r="H16" s="65"/>
      <c r="I16" s="19"/>
      <c r="J16" s="364"/>
      <c r="K16" s="808"/>
      <c r="L16" s="808"/>
      <c r="M16" s="287"/>
      <c r="N16" s="378"/>
      <c r="O16" s="289"/>
      <c r="P16" s="288"/>
      <c r="Q16" s="290"/>
      <c r="R16" s="65"/>
      <c r="S16" s="19"/>
      <c r="U16" s="808"/>
      <c r="V16" s="808"/>
      <c r="W16" s="287"/>
      <c r="X16" s="384"/>
      <c r="Y16" s="289"/>
      <c r="Z16" s="288"/>
      <c r="AA16" s="290"/>
      <c r="AB16" s="65"/>
      <c r="AC16" s="19"/>
      <c r="AE16" s="808"/>
      <c r="AF16" s="808"/>
      <c r="AG16" s="287"/>
      <c r="AH16" s="385"/>
      <c r="AI16" s="289"/>
      <c r="AJ16" s="288"/>
      <c r="AK16" s="290"/>
      <c r="AL16" s="65"/>
      <c r="AM16" s="19"/>
      <c r="AN16" s="450"/>
      <c r="AO16" s="808"/>
      <c r="AP16" s="808"/>
      <c r="AQ16" s="287"/>
      <c r="AR16" s="385"/>
      <c r="AS16" s="289"/>
      <c r="AT16" s="288"/>
      <c r="AU16" s="290"/>
      <c r="AV16" s="65"/>
      <c r="AW16" s="19"/>
      <c r="AY16" s="808"/>
      <c r="AZ16" s="808"/>
      <c r="BA16" s="287"/>
      <c r="BB16" s="378"/>
      <c r="BC16" s="289"/>
      <c r="BD16" s="288"/>
      <c r="BE16" s="290"/>
      <c r="BF16" s="65"/>
      <c r="BG16" s="19"/>
      <c r="BI16" s="808"/>
      <c r="BJ16" s="808"/>
      <c r="BK16" s="287"/>
      <c r="BL16" s="378"/>
      <c r="BM16" s="289"/>
      <c r="BN16" s="288"/>
      <c r="BO16" s="290"/>
      <c r="BP16" s="65"/>
      <c r="BQ16" s="19"/>
      <c r="BS16" s="808"/>
      <c r="BT16" s="808"/>
      <c r="BU16" s="287"/>
      <c r="BV16" s="378"/>
      <c r="BW16" s="289"/>
      <c r="BX16" s="288"/>
      <c r="BY16" s="290"/>
      <c r="BZ16" s="65"/>
      <c r="CA16" s="19"/>
      <c r="CC16" s="808"/>
      <c r="CD16" s="808"/>
      <c r="CE16" s="287"/>
      <c r="CF16" s="288"/>
      <c r="CG16" s="289"/>
      <c r="CH16" s="288"/>
      <c r="CI16" s="290"/>
      <c r="CJ16" s="65"/>
      <c r="CK16" s="19"/>
      <c r="CM16" s="808"/>
      <c r="CN16" s="808"/>
      <c r="CO16" s="287"/>
      <c r="CP16" s="385"/>
      <c r="CQ16" s="289"/>
      <c r="CR16" s="288"/>
      <c r="CS16" s="290"/>
      <c r="CT16" s="65"/>
      <c r="CU16" s="19"/>
      <c r="CW16" s="808"/>
      <c r="CX16" s="808"/>
      <c r="CY16" s="287"/>
      <c r="CZ16" s="378"/>
      <c r="DA16" s="289"/>
      <c r="DB16" s="288"/>
      <c r="DC16" s="290"/>
      <c r="DD16" s="65"/>
      <c r="DE16" s="19"/>
      <c r="DF16" s="450"/>
      <c r="DG16" s="808"/>
      <c r="DH16" s="808"/>
      <c r="DI16" s="287"/>
      <c r="DJ16" s="288"/>
      <c r="DK16" s="289"/>
      <c r="DL16" s="288"/>
      <c r="DM16" s="290"/>
      <c r="DN16" s="65"/>
      <c r="DO16" s="19"/>
      <c r="DP16" s="568"/>
      <c r="DQ16" s="568"/>
      <c r="DR16" s="287"/>
      <c r="DS16" s="288"/>
      <c r="DT16" s="289"/>
      <c r="DU16" s="288"/>
      <c r="DV16" s="290"/>
      <c r="DW16" s="65"/>
      <c r="DX16" s="19"/>
      <c r="DY16" s="568"/>
      <c r="DZ16" s="808"/>
      <c r="EA16" s="808"/>
      <c r="EB16" s="287"/>
      <c r="EC16" s="288"/>
      <c r="ED16" s="289"/>
      <c r="EE16" s="288"/>
      <c r="EF16" s="290"/>
      <c r="EG16" s="291"/>
      <c r="EH16" s="621"/>
      <c r="EI16" s="568"/>
      <c r="EJ16" s="808"/>
      <c r="EK16" s="808"/>
      <c r="EL16" s="287"/>
      <c r="EM16" s="378"/>
      <c r="EN16" s="289"/>
      <c r="EO16" s="288"/>
      <c r="EP16" s="290"/>
      <c r="EQ16" s="291"/>
      <c r="ER16" s="621"/>
      <c r="ET16" s="808"/>
      <c r="EU16" s="808"/>
      <c r="EV16" s="287"/>
      <c r="EW16" s="288"/>
      <c r="EX16" s="289"/>
      <c r="EY16" s="288"/>
      <c r="EZ16" s="290"/>
      <c r="FA16" s="291"/>
      <c r="FB16" s="621"/>
      <c r="FC16" s="568"/>
      <c r="FD16" s="808"/>
      <c r="FE16" s="808"/>
      <c r="FF16" s="287"/>
      <c r="FG16" s="288"/>
      <c r="FH16" s="289"/>
      <c r="FI16" s="288"/>
      <c r="FJ16" s="290"/>
      <c r="FK16" s="291"/>
      <c r="FL16" s="621"/>
      <c r="FM16" s="664"/>
      <c r="FN16" s="808"/>
      <c r="FO16" s="808"/>
      <c r="FP16" s="287"/>
      <c r="FQ16" s="288"/>
      <c r="FR16" s="289"/>
      <c r="FS16" s="288"/>
      <c r="FT16" s="290"/>
      <c r="FU16" s="291"/>
      <c r="FV16" s="621"/>
      <c r="FW16" s="664"/>
      <c r="FX16" s="808"/>
      <c r="FY16" s="808"/>
      <c r="FZ16" s="287"/>
      <c r="GA16" s="378"/>
      <c r="GB16" s="289"/>
      <c r="GC16" s="288"/>
      <c r="GD16" s="290"/>
      <c r="GE16" s="291"/>
      <c r="GF16" s="621"/>
      <c r="GH16" s="808"/>
      <c r="GI16" s="808"/>
      <c r="GJ16" s="287"/>
      <c r="GK16" s="385"/>
      <c r="GL16" s="289"/>
      <c r="GM16" s="288"/>
      <c r="GN16" s="290"/>
      <c r="GO16" s="291"/>
      <c r="GP16" s="621"/>
      <c r="GQ16" s="808"/>
      <c r="GR16" s="808"/>
      <c r="GS16" s="287"/>
      <c r="GT16" s="378"/>
      <c r="GU16" s="289"/>
      <c r="GV16" s="288"/>
      <c r="GW16" s="290"/>
      <c r="GX16" s="291"/>
      <c r="GY16" s="621"/>
      <c r="HA16" s="808"/>
      <c r="HB16" s="808"/>
      <c r="HC16" s="287"/>
      <c r="HD16" s="378"/>
      <c r="HE16" s="289"/>
      <c r="HF16" s="288"/>
      <c r="HG16" s="290"/>
      <c r="HH16" s="291"/>
      <c r="HI16" s="621"/>
      <c r="HK16" s="808"/>
      <c r="HL16" s="808"/>
      <c r="HM16" s="287" t="s">
        <v>1065</v>
      </c>
      <c r="HN16" s="288">
        <f>'Téc. Eletrônica'!DP173</f>
        <v>8244.4239069492833</v>
      </c>
      <c r="HO16" s="289">
        <v>1</v>
      </c>
      <c r="HP16" s="288">
        <f t="shared" si="68"/>
        <v>8244.4239069492833</v>
      </c>
      <c r="HQ16" s="290">
        <v>1</v>
      </c>
      <c r="HR16" s="291">
        <f t="shared" si="69"/>
        <v>8244.4239069492833</v>
      </c>
      <c r="HS16" s="621">
        <f t="shared" si="20"/>
        <v>98933.086883391399</v>
      </c>
      <c r="HT16" s="568"/>
      <c r="HU16" s="808"/>
      <c r="HV16" s="808"/>
      <c r="HW16" s="287" t="s">
        <v>1065</v>
      </c>
      <c r="HX16" s="288">
        <f>'Téc. Eletrônica'!DP173</f>
        <v>8244.4239069492833</v>
      </c>
      <c r="HY16" s="289">
        <v>1</v>
      </c>
      <c r="HZ16" s="288">
        <f t="shared" si="113"/>
        <v>8244.4239069492833</v>
      </c>
      <c r="IA16" s="290">
        <v>1</v>
      </c>
      <c r="IB16" s="291">
        <f t="shared" si="114"/>
        <v>8244.4239069492833</v>
      </c>
      <c r="IC16" s="621">
        <f t="shared" si="115"/>
        <v>98933.086883391399</v>
      </c>
      <c r="ID16" s="568"/>
      <c r="IE16" s="808"/>
      <c r="IF16" s="808"/>
      <c r="IG16" s="287" t="s">
        <v>1065</v>
      </c>
      <c r="IH16" s="288">
        <f>'Téc. Eletrônica'!DP173</f>
        <v>8244.4239069492833</v>
      </c>
      <c r="II16" s="289">
        <v>1</v>
      </c>
      <c r="IJ16" s="288">
        <f t="shared" si="116"/>
        <v>8244.4239069492833</v>
      </c>
      <c r="IK16" s="290">
        <v>1</v>
      </c>
      <c r="IL16" s="291">
        <f t="shared" si="117"/>
        <v>8244.4239069492833</v>
      </c>
      <c r="IM16" s="621">
        <f t="shared" si="118"/>
        <v>98933.086883391399</v>
      </c>
      <c r="IN16" s="568"/>
      <c r="IO16" s="808"/>
      <c r="IP16" s="808"/>
      <c r="IQ16" s="287" t="s">
        <v>1065</v>
      </c>
      <c r="IR16" s="288">
        <f>'Téc. Eletrônica'!DY173</f>
        <v>8249.0119931352128</v>
      </c>
      <c r="IS16" s="289">
        <v>1</v>
      </c>
      <c r="IT16" s="288">
        <f t="shared" si="119"/>
        <v>8249.0119931352128</v>
      </c>
      <c r="IU16" s="290">
        <v>1</v>
      </c>
      <c r="IV16" s="291">
        <f t="shared" si="120"/>
        <v>8249.0119931352128</v>
      </c>
      <c r="IW16" s="621">
        <f t="shared" si="121"/>
        <v>98988.143917622554</v>
      </c>
      <c r="IX16" s="568"/>
      <c r="IY16" s="808"/>
      <c r="IZ16" s="808"/>
      <c r="JA16" s="425" t="s">
        <v>1065</v>
      </c>
      <c r="JB16" s="288">
        <f>'Téc. Eletrônica'!EH173</f>
        <v>8547.2383667175454</v>
      </c>
      <c r="JC16" s="289">
        <v>1</v>
      </c>
      <c r="JD16" s="288">
        <f t="shared" si="122"/>
        <v>8547.2383667175454</v>
      </c>
      <c r="JE16" s="290">
        <v>1</v>
      </c>
      <c r="JF16" s="291">
        <f t="shared" si="123"/>
        <v>8547.2383667175454</v>
      </c>
      <c r="JG16" s="621">
        <f t="shared" si="124"/>
        <v>102566.86040061055</v>
      </c>
      <c r="JI16" s="808"/>
      <c r="JJ16" s="808"/>
      <c r="JK16" s="287" t="s">
        <v>1065</v>
      </c>
      <c r="JL16" s="378">
        <f>'Téc. Eletrônica'!EQ173</f>
        <v>8542.4705093308039</v>
      </c>
      <c r="JM16" s="294">
        <f t="shared" si="78"/>
        <v>1</v>
      </c>
      <c r="JN16" s="288">
        <f t="shared" si="79"/>
        <v>8542.4705093308039</v>
      </c>
      <c r="JO16" s="290">
        <f t="shared" si="80"/>
        <v>1</v>
      </c>
      <c r="JP16" s="291">
        <f t="shared" si="81"/>
        <v>8542.4705093308039</v>
      </c>
      <c r="JQ16" s="621">
        <f t="shared" si="25"/>
        <v>102509.64611196965</v>
      </c>
    </row>
    <row r="17" spans="1:279" ht="12.75" customHeight="1" x14ac:dyDescent="0.2">
      <c r="A17" s="808"/>
      <c r="B17" s="808"/>
      <c r="C17" s="287" t="s">
        <v>186</v>
      </c>
      <c r="D17" s="288">
        <f>'[3]Téc. comando, controle e autom'!F173</f>
        <v>6491.8834480708083</v>
      </c>
      <c r="E17" s="289">
        <v>1</v>
      </c>
      <c r="F17" s="288">
        <f t="shared" si="26"/>
        <v>6491.8834480708083</v>
      </c>
      <c r="G17" s="290">
        <v>1</v>
      </c>
      <c r="H17" s="65">
        <f t="shared" si="27"/>
        <v>6491.8834480708083</v>
      </c>
      <c r="I17" s="19">
        <f t="shared" si="0"/>
        <v>77902.601376849692</v>
      </c>
      <c r="J17" s="364"/>
      <c r="K17" s="808"/>
      <c r="L17" s="808"/>
      <c r="M17" s="287" t="s">
        <v>186</v>
      </c>
      <c r="N17" s="378">
        <f>'Téc. comando, controle e autom'!M$173</f>
        <v>6638.3362503934577</v>
      </c>
      <c r="O17" s="289">
        <v>1</v>
      </c>
      <c r="P17" s="288">
        <f t="shared" si="28"/>
        <v>6638.3362503934577</v>
      </c>
      <c r="Q17" s="290">
        <v>1</v>
      </c>
      <c r="R17" s="65">
        <f t="shared" si="29"/>
        <v>6638.3362503934577</v>
      </c>
      <c r="S17" s="19">
        <f t="shared" si="1"/>
        <v>79660.035004721489</v>
      </c>
      <c r="U17" s="808"/>
      <c r="V17" s="808"/>
      <c r="W17" s="287" t="s">
        <v>186</v>
      </c>
      <c r="X17" s="384">
        <f>'Téc. comando, controle e autom'!T173</f>
        <v>6524.6037578429496</v>
      </c>
      <c r="Y17" s="289">
        <v>1</v>
      </c>
      <c r="Z17" s="288">
        <f t="shared" si="30"/>
        <v>6524.6037578429496</v>
      </c>
      <c r="AA17" s="290">
        <v>1</v>
      </c>
      <c r="AB17" s="65">
        <f t="shared" si="31"/>
        <v>6524.6037578429496</v>
      </c>
      <c r="AC17" s="19">
        <f t="shared" si="2"/>
        <v>78295.245094115395</v>
      </c>
      <c r="AE17" s="808"/>
      <c r="AF17" s="808"/>
      <c r="AG17" s="287" t="s">
        <v>186</v>
      </c>
      <c r="AH17" s="385">
        <f>'Téc. comando, controle e autom'!T173</f>
        <v>6524.6037578429496</v>
      </c>
      <c r="AI17" s="289">
        <v>1</v>
      </c>
      <c r="AJ17" s="288">
        <f t="shared" si="32"/>
        <v>6524.6037578429496</v>
      </c>
      <c r="AK17" s="290">
        <v>1</v>
      </c>
      <c r="AL17" s="65">
        <f t="shared" si="33"/>
        <v>6524.6037578429496</v>
      </c>
      <c r="AM17" s="19">
        <f t="shared" si="3"/>
        <v>78295.245094115395</v>
      </c>
      <c r="AN17" s="450"/>
      <c r="AO17" s="808"/>
      <c r="AP17" s="808"/>
      <c r="AQ17" s="287" t="s">
        <v>186</v>
      </c>
      <c r="AR17" s="385">
        <f>'Téc. comando, controle e autom'!M173</f>
        <v>6638.3362503934577</v>
      </c>
      <c r="AS17" s="289">
        <v>1</v>
      </c>
      <c r="AT17" s="288">
        <f t="shared" si="34"/>
        <v>6638.3362503934577</v>
      </c>
      <c r="AU17" s="290">
        <v>1</v>
      </c>
      <c r="AV17" s="65">
        <f t="shared" si="35"/>
        <v>6638.3362503934577</v>
      </c>
      <c r="AW17" s="19">
        <f t="shared" si="4"/>
        <v>79660.035004721489</v>
      </c>
      <c r="AY17" s="808"/>
      <c r="AZ17" s="808"/>
      <c r="BA17" s="287" t="s">
        <v>186</v>
      </c>
      <c r="BB17" s="378">
        <f>'Téc. comando, controle e autom'!AA173</f>
        <v>6645.0821513761566</v>
      </c>
      <c r="BC17" s="289">
        <v>1</v>
      </c>
      <c r="BD17" s="288">
        <f t="shared" si="36"/>
        <v>6645.0821513761566</v>
      </c>
      <c r="BE17" s="290">
        <v>1</v>
      </c>
      <c r="BF17" s="65">
        <f t="shared" si="37"/>
        <v>6645.0821513761566</v>
      </c>
      <c r="BG17" s="19">
        <f t="shared" si="5"/>
        <v>79740.985816513887</v>
      </c>
      <c r="BI17" s="808"/>
      <c r="BJ17" s="808"/>
      <c r="BK17" s="287" t="s">
        <v>164</v>
      </c>
      <c r="BL17" s="378">
        <f>'Téc. comando, controle e autom'!AH173</f>
        <v>6902.6237048783078</v>
      </c>
      <c r="BM17" s="289">
        <v>1</v>
      </c>
      <c r="BN17" s="288">
        <f t="shared" si="38"/>
        <v>6902.6237048783078</v>
      </c>
      <c r="BO17" s="290">
        <v>1</v>
      </c>
      <c r="BP17" s="65">
        <f t="shared" si="39"/>
        <v>6902.6237048783078</v>
      </c>
      <c r="BQ17" s="19">
        <f t="shared" si="6"/>
        <v>82831.484458539693</v>
      </c>
      <c r="BS17" s="808"/>
      <c r="BT17" s="808"/>
      <c r="BU17" s="287" t="s">
        <v>164</v>
      </c>
      <c r="BV17" s="378">
        <f>'Téc. comando, controle e autom'!AO173</f>
        <v>6784.5693776108783</v>
      </c>
      <c r="BW17" s="289">
        <v>1</v>
      </c>
      <c r="BX17" s="288">
        <f t="shared" si="40"/>
        <v>6784.5693776108783</v>
      </c>
      <c r="BY17" s="290">
        <v>1</v>
      </c>
      <c r="BZ17" s="65">
        <f t="shared" si="41"/>
        <v>6784.5693776108783</v>
      </c>
      <c r="CA17" s="19">
        <f t="shared" si="7"/>
        <v>81414.832531330539</v>
      </c>
      <c r="CC17" s="808"/>
      <c r="CD17" s="808"/>
      <c r="CE17" s="287" t="s">
        <v>164</v>
      </c>
      <c r="CF17" s="288">
        <f>'Téc. comando, controle e autom'!AH173</f>
        <v>6902.6237048783078</v>
      </c>
      <c r="CG17" s="289">
        <v>1</v>
      </c>
      <c r="CH17" s="288">
        <f t="shared" si="42"/>
        <v>6902.6237048783078</v>
      </c>
      <c r="CI17" s="290">
        <v>1</v>
      </c>
      <c r="CJ17" s="65">
        <f t="shared" si="43"/>
        <v>6902.6237048783078</v>
      </c>
      <c r="CK17" s="19">
        <f t="shared" si="8"/>
        <v>82831.484458539693</v>
      </c>
      <c r="CM17" s="808"/>
      <c r="CN17" s="808"/>
      <c r="CO17" s="287" t="s">
        <v>164</v>
      </c>
      <c r="CP17" s="385">
        <f>'Téc. comando, controle e autom'!AO173</f>
        <v>6784.5693776108783</v>
      </c>
      <c r="CQ17" s="289">
        <v>1</v>
      </c>
      <c r="CR17" s="288">
        <f t="shared" si="44"/>
        <v>6784.5693776108783</v>
      </c>
      <c r="CS17" s="290">
        <v>1</v>
      </c>
      <c r="CT17" s="65">
        <f t="shared" si="45"/>
        <v>6784.5693776108783</v>
      </c>
      <c r="CU17" s="19">
        <f t="shared" si="9"/>
        <v>81414.832531330539</v>
      </c>
      <c r="CW17" s="808"/>
      <c r="CX17" s="808"/>
      <c r="CY17" s="287" t="s">
        <v>164</v>
      </c>
      <c r="CZ17" s="378">
        <f>'Téc. comando, controle e autom'!AV173</f>
        <v>6997.2347693156553</v>
      </c>
      <c r="DA17" s="289">
        <v>1</v>
      </c>
      <c r="DB17" s="288">
        <f t="shared" si="46"/>
        <v>6997.2347693156553</v>
      </c>
      <c r="DC17" s="290">
        <v>1</v>
      </c>
      <c r="DD17" s="65">
        <f t="shared" si="47"/>
        <v>6997.2347693156553</v>
      </c>
      <c r="DE17" s="19">
        <f t="shared" si="10"/>
        <v>83966.817231787863</v>
      </c>
      <c r="DF17" s="450"/>
      <c r="DG17" s="808"/>
      <c r="DH17" s="808"/>
      <c r="DI17" s="287" t="s">
        <v>164</v>
      </c>
      <c r="DJ17" s="288">
        <f>'[4]Téc. comando, controle e autom'!BC173</f>
        <v>7002.7991756621523</v>
      </c>
      <c r="DK17" s="289">
        <v>1</v>
      </c>
      <c r="DL17" s="288">
        <f t="shared" si="108"/>
        <v>7002.7991756621523</v>
      </c>
      <c r="DM17" s="290">
        <v>1</v>
      </c>
      <c r="DN17" s="65">
        <f t="shared" si="109"/>
        <v>7002.7991756621523</v>
      </c>
      <c r="DO17" s="19">
        <f t="shared" si="49"/>
        <v>84033.590107945827</v>
      </c>
      <c r="DP17" s="568"/>
      <c r="DQ17" s="568"/>
      <c r="DR17" s="287" t="s">
        <v>164</v>
      </c>
      <c r="DS17" s="288" t="e">
        <f>'[4]Téc. comando, controle e autom'!BL173</f>
        <v>#REF!</v>
      </c>
      <c r="DT17" s="289">
        <v>1</v>
      </c>
      <c r="DU17" s="288" t="e">
        <f t="shared" ref="DU17:DU23" si="125">SUM(DS17*DT17)</f>
        <v>#REF!</v>
      </c>
      <c r="DV17" s="290">
        <v>1</v>
      </c>
      <c r="DW17" s="65" t="e">
        <f t="shared" ref="DW17:DW23" si="126">SUM(DS17*DV17)</f>
        <v>#REF!</v>
      </c>
      <c r="DX17" s="19" t="e">
        <f t="shared" ref="DX17:DX23" si="127">DW17*12</f>
        <v>#REF!</v>
      </c>
      <c r="DY17" s="568"/>
      <c r="DZ17" s="808"/>
      <c r="EA17" s="808"/>
      <c r="EB17" s="287" t="s">
        <v>164</v>
      </c>
      <c r="EC17" s="288">
        <f>'Téc. comando, controle e autom'!BJ$173</f>
        <v>7010.157748128544</v>
      </c>
      <c r="ED17" s="289">
        <v>1</v>
      </c>
      <c r="EE17" s="288">
        <f>SUM(EC$17*ED$17)</f>
        <v>7010.157748128544</v>
      </c>
      <c r="EF17" s="290">
        <v>1</v>
      </c>
      <c r="EG17" s="291">
        <f t="shared" si="51"/>
        <v>7010.157748128544</v>
      </c>
      <c r="EH17" s="621">
        <f t="shared" si="11"/>
        <v>84121.892977542535</v>
      </c>
      <c r="EI17" s="568"/>
      <c r="EJ17" s="808"/>
      <c r="EK17" s="808"/>
      <c r="EL17" s="287" t="s">
        <v>164</v>
      </c>
      <c r="EM17" s="378">
        <f>'Téc. comando, controle e autom'!BQ173</f>
        <v>7472.9322021933194</v>
      </c>
      <c r="EN17" s="289">
        <v>1</v>
      </c>
      <c r="EO17" s="288">
        <f t="shared" si="52"/>
        <v>7472.9322021933194</v>
      </c>
      <c r="EP17" s="290">
        <v>1</v>
      </c>
      <c r="EQ17" s="291">
        <f t="shared" si="53"/>
        <v>7472.9322021933194</v>
      </c>
      <c r="ER17" s="621">
        <f t="shared" si="12"/>
        <v>89675.186426319837</v>
      </c>
      <c r="ET17" s="808"/>
      <c r="EU17" s="808"/>
      <c r="EV17" s="287" t="s">
        <v>164</v>
      </c>
      <c r="EW17" s="288">
        <f>'Téc. comando, controle e autom'!BX173</f>
        <v>7473.8235793213917</v>
      </c>
      <c r="EX17" s="289">
        <v>1</v>
      </c>
      <c r="EY17" s="288">
        <f t="shared" si="54"/>
        <v>7473.8235793213917</v>
      </c>
      <c r="EZ17" s="290">
        <v>1</v>
      </c>
      <c r="FA17" s="291">
        <f t="shared" si="55"/>
        <v>7473.8235793213917</v>
      </c>
      <c r="FB17" s="621">
        <f t="shared" si="13"/>
        <v>89685.882951856707</v>
      </c>
      <c r="FC17" s="568"/>
      <c r="FD17" s="808"/>
      <c r="FE17" s="808"/>
      <c r="FF17" s="287" t="s">
        <v>164</v>
      </c>
      <c r="FG17" s="288">
        <f>'Téc. comando, controle e autom'!CE173</f>
        <v>7473.8235793213917</v>
      </c>
      <c r="FH17" s="289">
        <v>1</v>
      </c>
      <c r="FI17" s="288">
        <f t="shared" si="56"/>
        <v>7473.8235793213917</v>
      </c>
      <c r="FJ17" s="290">
        <v>1</v>
      </c>
      <c r="FK17" s="291">
        <f t="shared" si="57"/>
        <v>7473.8235793213917</v>
      </c>
      <c r="FL17" s="621">
        <f t="shared" si="14"/>
        <v>89685.882951856707</v>
      </c>
      <c r="FM17" s="664"/>
      <c r="FN17" s="808"/>
      <c r="FO17" s="808"/>
      <c r="FP17" s="287" t="s">
        <v>164</v>
      </c>
      <c r="FQ17" s="288">
        <f>'Téc. comando, controle e autom'!CL173</f>
        <v>7473.8235793213917</v>
      </c>
      <c r="FR17" s="289">
        <v>1</v>
      </c>
      <c r="FS17" s="288">
        <f t="shared" si="58"/>
        <v>7473.8235793213917</v>
      </c>
      <c r="FT17" s="290">
        <v>1</v>
      </c>
      <c r="FU17" s="291">
        <f t="shared" si="59"/>
        <v>7473.8235793213917</v>
      </c>
      <c r="FV17" s="621">
        <f t="shared" si="15"/>
        <v>89685.882951856707</v>
      </c>
      <c r="FW17" s="664"/>
      <c r="FX17" s="808"/>
      <c r="FY17" s="808"/>
      <c r="FZ17" s="287" t="s">
        <v>164</v>
      </c>
      <c r="GA17" s="378">
        <f>'Téc. comando, controle e autom'!CS173</f>
        <v>7836.704162964128</v>
      </c>
      <c r="GB17" s="289">
        <v>1</v>
      </c>
      <c r="GC17" s="288">
        <f t="shared" si="60"/>
        <v>7836.704162964128</v>
      </c>
      <c r="GD17" s="290">
        <v>1</v>
      </c>
      <c r="GE17" s="291">
        <f t="shared" si="61"/>
        <v>7836.704162964128</v>
      </c>
      <c r="GF17" s="621">
        <f t="shared" si="16"/>
        <v>94040.449955569537</v>
      </c>
      <c r="GH17" s="808"/>
      <c r="GI17" s="808"/>
      <c r="GJ17" s="287" t="s">
        <v>164</v>
      </c>
      <c r="GK17" s="385">
        <f>'Téc. comando, controle e autom'!CS173</f>
        <v>7836.704162964128</v>
      </c>
      <c r="GL17" s="289">
        <v>1</v>
      </c>
      <c r="GM17" s="288">
        <f t="shared" si="62"/>
        <v>7836.704162964128</v>
      </c>
      <c r="GN17" s="290">
        <v>1</v>
      </c>
      <c r="GO17" s="291">
        <f t="shared" si="63"/>
        <v>7836.704162964128</v>
      </c>
      <c r="GP17" s="621">
        <f t="shared" si="17"/>
        <v>94040.449955569537</v>
      </c>
      <c r="GQ17" s="808"/>
      <c r="GR17" s="808"/>
      <c r="GS17" s="287" t="s">
        <v>164</v>
      </c>
      <c r="GT17" s="378">
        <f>'Téc. comando, controle e autom'!CZ173</f>
        <v>7841.6976041081762</v>
      </c>
      <c r="GU17" s="289">
        <v>1</v>
      </c>
      <c r="GV17" s="288">
        <f t="shared" si="64"/>
        <v>7841.6976041081762</v>
      </c>
      <c r="GW17" s="290">
        <v>1</v>
      </c>
      <c r="GX17" s="291">
        <f t="shared" si="65"/>
        <v>7841.6976041081762</v>
      </c>
      <c r="GY17" s="621">
        <f t="shared" si="18"/>
        <v>94100.371249298114</v>
      </c>
      <c r="HA17" s="808"/>
      <c r="HB17" s="808"/>
      <c r="HC17" s="287" t="s">
        <v>164</v>
      </c>
      <c r="HD17" s="378">
        <f>'Téc. comando, controle e autom'!DG173</f>
        <v>8239.1337299943243</v>
      </c>
      <c r="HE17" s="289">
        <v>1</v>
      </c>
      <c r="HF17" s="288">
        <f t="shared" si="66"/>
        <v>8239.1337299943243</v>
      </c>
      <c r="HG17" s="290">
        <v>1</v>
      </c>
      <c r="HH17" s="291">
        <f t="shared" si="67"/>
        <v>8239.1337299943243</v>
      </c>
      <c r="HI17" s="621">
        <f t="shared" si="19"/>
        <v>98869.604759931884</v>
      </c>
      <c r="HK17" s="808"/>
      <c r="HL17" s="808"/>
      <c r="HM17" s="425" t="s">
        <v>164</v>
      </c>
      <c r="HN17" s="288">
        <f>'Téc. comando, controle e autom'!DN173</f>
        <v>8507.5017419037249</v>
      </c>
      <c r="HO17" s="289">
        <v>1</v>
      </c>
      <c r="HP17" s="288">
        <f t="shared" si="68"/>
        <v>8507.5017419037249</v>
      </c>
      <c r="HQ17" s="290">
        <v>1</v>
      </c>
      <c r="HR17" s="291">
        <f t="shared" si="69"/>
        <v>8507.5017419037249</v>
      </c>
      <c r="HS17" s="621">
        <f t="shared" si="20"/>
        <v>102090.0209028447</v>
      </c>
      <c r="HT17" s="568"/>
      <c r="HU17" s="808"/>
      <c r="HV17" s="808"/>
      <c r="HW17" s="287" t="s">
        <v>164</v>
      </c>
      <c r="HX17" s="288">
        <f>'Téc. comando, controle e autom'!DN173</f>
        <v>8507.5017419037249</v>
      </c>
      <c r="HY17" s="289">
        <v>1</v>
      </c>
      <c r="HZ17" s="288">
        <f t="shared" si="113"/>
        <v>8507.5017419037249</v>
      </c>
      <c r="IA17" s="290">
        <v>1</v>
      </c>
      <c r="IB17" s="291">
        <f t="shared" si="114"/>
        <v>8507.5017419037249</v>
      </c>
      <c r="IC17" s="621">
        <f t="shared" si="115"/>
        <v>102090.0209028447</v>
      </c>
      <c r="ID17" s="568"/>
      <c r="IE17" s="808"/>
      <c r="IF17" s="808"/>
      <c r="IG17" s="287" t="s">
        <v>164</v>
      </c>
      <c r="IH17" s="288">
        <f>'Téc. comando, controle e autom'!DN173</f>
        <v>8507.5017419037249</v>
      </c>
      <c r="II17" s="289">
        <v>1</v>
      </c>
      <c r="IJ17" s="288">
        <f t="shared" si="116"/>
        <v>8507.5017419037249</v>
      </c>
      <c r="IK17" s="290">
        <v>1</v>
      </c>
      <c r="IL17" s="291">
        <f t="shared" si="117"/>
        <v>8507.5017419037249</v>
      </c>
      <c r="IM17" s="621">
        <f t="shared" si="118"/>
        <v>102090.0209028447</v>
      </c>
      <c r="IN17" s="568"/>
      <c r="IO17" s="808"/>
      <c r="IP17" s="808"/>
      <c r="IQ17" s="287" t="s">
        <v>164</v>
      </c>
      <c r="IR17" s="288">
        <f>'Téc. comando, controle e autom'!DU173</f>
        <v>8512.0898280896508</v>
      </c>
      <c r="IS17" s="289">
        <v>1</v>
      </c>
      <c r="IT17" s="288">
        <f t="shared" si="119"/>
        <v>8512.0898280896508</v>
      </c>
      <c r="IU17" s="290">
        <v>1</v>
      </c>
      <c r="IV17" s="291">
        <f t="shared" si="120"/>
        <v>8512.0898280896508</v>
      </c>
      <c r="IW17" s="621">
        <f t="shared" si="121"/>
        <v>102145.07793707581</v>
      </c>
      <c r="IX17" s="568"/>
      <c r="IY17" s="808"/>
      <c r="IZ17" s="808"/>
      <c r="JA17" s="425" t="s">
        <v>164</v>
      </c>
      <c r="JB17" s="288">
        <f>'Téc. comando, controle e autom'!EB173</f>
        <v>8820.4710061012265</v>
      </c>
      <c r="JC17" s="289">
        <v>1</v>
      </c>
      <c r="JD17" s="288">
        <f t="shared" si="122"/>
        <v>8820.4710061012265</v>
      </c>
      <c r="JE17" s="290">
        <v>1</v>
      </c>
      <c r="JF17" s="291">
        <f t="shared" si="123"/>
        <v>8820.4710061012265</v>
      </c>
      <c r="JG17" s="621">
        <f t="shared" si="124"/>
        <v>105845.65207321472</v>
      </c>
      <c r="JI17" s="808"/>
      <c r="JJ17" s="808"/>
      <c r="JK17" s="287" t="s">
        <v>164</v>
      </c>
      <c r="JL17" s="378">
        <f>'Téc. comando, controle e autom'!EI173</f>
        <v>8815.5197695842253</v>
      </c>
      <c r="JM17" s="294">
        <f t="shared" si="78"/>
        <v>1</v>
      </c>
      <c r="JN17" s="288">
        <f t="shared" si="79"/>
        <v>8815.5197695842253</v>
      </c>
      <c r="JO17" s="290">
        <f t="shared" si="80"/>
        <v>1</v>
      </c>
      <c r="JP17" s="291">
        <f t="shared" si="81"/>
        <v>8815.5197695842253</v>
      </c>
      <c r="JQ17" s="621">
        <f t="shared" si="25"/>
        <v>105786.2372350107</v>
      </c>
    </row>
    <row r="18" spans="1:279" ht="12.75" customHeight="1" x14ac:dyDescent="0.2">
      <c r="A18" s="808"/>
      <c r="B18" s="808"/>
      <c r="C18" s="287" t="s">
        <v>738</v>
      </c>
      <c r="D18" s="288">
        <f>'[3]Téc. em nobreak'!F173</f>
        <v>6491.8834480708083</v>
      </c>
      <c r="E18" s="289">
        <v>1</v>
      </c>
      <c r="F18" s="288">
        <f t="shared" si="26"/>
        <v>6491.8834480708083</v>
      </c>
      <c r="G18" s="290">
        <v>1</v>
      </c>
      <c r="H18" s="65">
        <f t="shared" si="27"/>
        <v>6491.8834480708083</v>
      </c>
      <c r="I18" s="19">
        <f t="shared" si="0"/>
        <v>77902.601376849692</v>
      </c>
      <c r="J18" s="364"/>
      <c r="K18" s="808"/>
      <c r="L18" s="808"/>
      <c r="M18" s="287" t="s">
        <v>738</v>
      </c>
      <c r="N18" s="378">
        <f>'Téc. em nobreak'!M$173</f>
        <v>6638.3362503934577</v>
      </c>
      <c r="O18" s="289">
        <v>1</v>
      </c>
      <c r="P18" s="288">
        <f t="shared" si="28"/>
        <v>6638.3362503934577</v>
      </c>
      <c r="Q18" s="290">
        <v>1</v>
      </c>
      <c r="R18" s="65">
        <f t="shared" si="29"/>
        <v>6638.3362503934577</v>
      </c>
      <c r="S18" s="19">
        <f t="shared" si="1"/>
        <v>79660.035004721489</v>
      </c>
      <c r="U18" s="808"/>
      <c r="V18" s="808"/>
      <c r="W18" s="287" t="s">
        <v>738</v>
      </c>
      <c r="X18" s="384">
        <f>'Téc. em nobreak'!T173</f>
        <v>6524.6037578429496</v>
      </c>
      <c r="Y18" s="289">
        <v>1</v>
      </c>
      <c r="Z18" s="288">
        <f t="shared" si="30"/>
        <v>6524.6037578429496</v>
      </c>
      <c r="AA18" s="290">
        <v>1</v>
      </c>
      <c r="AB18" s="65">
        <f t="shared" si="31"/>
        <v>6524.6037578429496</v>
      </c>
      <c r="AC18" s="19">
        <f t="shared" si="2"/>
        <v>78295.245094115395</v>
      </c>
      <c r="AE18" s="808"/>
      <c r="AF18" s="808"/>
      <c r="AG18" s="287" t="s">
        <v>738</v>
      </c>
      <c r="AH18" s="385">
        <f>'Téc. em nobreak'!T173</f>
        <v>6524.6037578429496</v>
      </c>
      <c r="AI18" s="289">
        <v>1</v>
      </c>
      <c r="AJ18" s="288">
        <f t="shared" si="32"/>
        <v>6524.6037578429496</v>
      </c>
      <c r="AK18" s="290">
        <v>1</v>
      </c>
      <c r="AL18" s="65">
        <f t="shared" si="33"/>
        <v>6524.6037578429496</v>
      </c>
      <c r="AM18" s="19">
        <f t="shared" si="3"/>
        <v>78295.245094115395</v>
      </c>
      <c r="AN18" s="450"/>
      <c r="AO18" s="808"/>
      <c r="AP18" s="808"/>
      <c r="AQ18" s="287" t="s">
        <v>738</v>
      </c>
      <c r="AR18" s="385">
        <f>'Téc. em nobreak'!M173</f>
        <v>6638.3362503934577</v>
      </c>
      <c r="AS18" s="289">
        <v>1</v>
      </c>
      <c r="AT18" s="288">
        <f t="shared" si="34"/>
        <v>6638.3362503934577</v>
      </c>
      <c r="AU18" s="290">
        <v>1</v>
      </c>
      <c r="AV18" s="65">
        <f t="shared" si="35"/>
        <v>6638.3362503934577</v>
      </c>
      <c r="AW18" s="19">
        <f t="shared" si="4"/>
        <v>79660.035004721489</v>
      </c>
      <c r="AY18" s="808"/>
      <c r="AZ18" s="808"/>
      <c r="BA18" s="287" t="s">
        <v>738</v>
      </c>
      <c r="BB18" s="378">
        <f>'Téc. em nobreak'!AA173</f>
        <v>6645.0821513761566</v>
      </c>
      <c r="BC18" s="289">
        <v>1</v>
      </c>
      <c r="BD18" s="288">
        <f t="shared" si="36"/>
        <v>6645.0821513761566</v>
      </c>
      <c r="BE18" s="290">
        <v>1</v>
      </c>
      <c r="BF18" s="65">
        <f t="shared" si="37"/>
        <v>6645.0821513761566</v>
      </c>
      <c r="BG18" s="19">
        <f t="shared" si="5"/>
        <v>79740.985816513887</v>
      </c>
      <c r="BI18" s="808"/>
      <c r="BJ18" s="808"/>
      <c r="BK18" s="295" t="s">
        <v>738</v>
      </c>
      <c r="BL18" s="378">
        <f>'Téc. em nobreak'!AH173</f>
        <v>6902.6237048783078</v>
      </c>
      <c r="BM18" s="289">
        <v>1</v>
      </c>
      <c r="BN18" s="288">
        <f t="shared" si="38"/>
        <v>6902.6237048783078</v>
      </c>
      <c r="BO18" s="290">
        <v>1</v>
      </c>
      <c r="BP18" s="65">
        <f t="shared" si="39"/>
        <v>6902.6237048783078</v>
      </c>
      <c r="BQ18" s="19">
        <f t="shared" si="6"/>
        <v>82831.484458539693</v>
      </c>
      <c r="BS18" s="808"/>
      <c r="BT18" s="808"/>
      <c r="BU18" s="287" t="s">
        <v>738</v>
      </c>
      <c r="BV18" s="378">
        <f>'Téc. em nobreak'!AO173</f>
        <v>6784.5693776108783</v>
      </c>
      <c r="BW18" s="289">
        <v>1</v>
      </c>
      <c r="BX18" s="288">
        <f t="shared" si="40"/>
        <v>6784.5693776108783</v>
      </c>
      <c r="BY18" s="290">
        <v>1</v>
      </c>
      <c r="BZ18" s="65">
        <f t="shared" si="41"/>
        <v>6784.5693776108783</v>
      </c>
      <c r="CA18" s="19">
        <f t="shared" si="7"/>
        <v>81414.832531330539</v>
      </c>
      <c r="CC18" s="808"/>
      <c r="CD18" s="808"/>
      <c r="CE18" s="295" t="s">
        <v>738</v>
      </c>
      <c r="CF18" s="288">
        <f>'Téc. em nobreak'!AH173</f>
        <v>6902.6237048783078</v>
      </c>
      <c r="CG18" s="289">
        <v>1</v>
      </c>
      <c r="CH18" s="288">
        <f t="shared" si="42"/>
        <v>6902.6237048783078</v>
      </c>
      <c r="CI18" s="290">
        <v>1</v>
      </c>
      <c r="CJ18" s="65">
        <f t="shared" si="43"/>
        <v>6902.6237048783078</v>
      </c>
      <c r="CK18" s="19">
        <f t="shared" si="8"/>
        <v>82831.484458539693</v>
      </c>
      <c r="CM18" s="808"/>
      <c r="CN18" s="808"/>
      <c r="CO18" s="287" t="s">
        <v>738</v>
      </c>
      <c r="CP18" s="385">
        <f>'Téc. em nobreak'!AO173</f>
        <v>6784.5693776108783</v>
      </c>
      <c r="CQ18" s="289">
        <v>1</v>
      </c>
      <c r="CR18" s="288">
        <f t="shared" si="44"/>
        <v>6784.5693776108783</v>
      </c>
      <c r="CS18" s="290">
        <v>1</v>
      </c>
      <c r="CT18" s="65">
        <f t="shared" si="45"/>
        <v>6784.5693776108783</v>
      </c>
      <c r="CU18" s="19">
        <f t="shared" si="9"/>
        <v>81414.832531330539</v>
      </c>
      <c r="CW18" s="808"/>
      <c r="CX18" s="808"/>
      <c r="CY18" s="287" t="s">
        <v>738</v>
      </c>
      <c r="CZ18" s="378">
        <f>'Téc. em nobreak'!AV173</f>
        <v>6997.2347693156553</v>
      </c>
      <c r="DA18" s="289">
        <v>1</v>
      </c>
      <c r="DB18" s="288">
        <f t="shared" si="46"/>
        <v>6997.2347693156553</v>
      </c>
      <c r="DC18" s="290">
        <v>1</v>
      </c>
      <c r="DD18" s="65">
        <f t="shared" si="47"/>
        <v>6997.2347693156553</v>
      </c>
      <c r="DE18" s="19">
        <f t="shared" si="10"/>
        <v>83966.817231787863</v>
      </c>
      <c r="DF18" s="450"/>
      <c r="DG18" s="808"/>
      <c r="DH18" s="808"/>
      <c r="DI18" s="287" t="s">
        <v>738</v>
      </c>
      <c r="DJ18" s="288">
        <f>'[4]Téc. em nobreak'!BC173</f>
        <v>7002.7991756621523</v>
      </c>
      <c r="DK18" s="289">
        <v>1</v>
      </c>
      <c r="DL18" s="288">
        <f t="shared" si="108"/>
        <v>7002.7991756621523</v>
      </c>
      <c r="DM18" s="290">
        <v>1</v>
      </c>
      <c r="DN18" s="65">
        <f t="shared" si="109"/>
        <v>7002.7991756621523</v>
      </c>
      <c r="DO18" s="19">
        <f t="shared" si="49"/>
        <v>84033.590107945827</v>
      </c>
      <c r="DP18" s="568"/>
      <c r="DQ18" s="568"/>
      <c r="DR18" s="287" t="s">
        <v>738</v>
      </c>
      <c r="DS18" s="288" t="e">
        <f>'[4]Téc. em nobreak'!BL173</f>
        <v>#REF!</v>
      </c>
      <c r="DT18" s="289">
        <v>1</v>
      </c>
      <c r="DU18" s="288" t="e">
        <f t="shared" si="125"/>
        <v>#REF!</v>
      </c>
      <c r="DV18" s="290">
        <v>1</v>
      </c>
      <c r="DW18" s="65" t="e">
        <f t="shared" si="126"/>
        <v>#REF!</v>
      </c>
      <c r="DX18" s="19" t="e">
        <f t="shared" si="127"/>
        <v>#REF!</v>
      </c>
      <c r="DY18" s="568"/>
      <c r="DZ18" s="808"/>
      <c r="EA18" s="808"/>
      <c r="EB18" s="287" t="s">
        <v>738</v>
      </c>
      <c r="EC18" s="288">
        <f>'Téc. em nobreak'!BJ$173</f>
        <v>7010.157748128544</v>
      </c>
      <c r="ED18" s="289">
        <v>1</v>
      </c>
      <c r="EE18" s="288">
        <f>SUM(EC$18*ED$18)</f>
        <v>7010.157748128544</v>
      </c>
      <c r="EF18" s="290">
        <v>1</v>
      </c>
      <c r="EG18" s="291">
        <f t="shared" si="51"/>
        <v>7010.157748128544</v>
      </c>
      <c r="EH18" s="621">
        <f t="shared" si="11"/>
        <v>84121.892977542535</v>
      </c>
      <c r="EI18" s="568"/>
      <c r="EJ18" s="808"/>
      <c r="EK18" s="808"/>
      <c r="EL18" s="287" t="s">
        <v>738</v>
      </c>
      <c r="EM18" s="378">
        <f>'Téc. em nobreak'!BQ173</f>
        <v>7472.9322021933194</v>
      </c>
      <c r="EN18" s="289">
        <v>1</v>
      </c>
      <c r="EO18" s="288">
        <f t="shared" si="52"/>
        <v>7472.9322021933194</v>
      </c>
      <c r="EP18" s="290">
        <v>1</v>
      </c>
      <c r="EQ18" s="291">
        <f t="shared" si="53"/>
        <v>7472.9322021933194</v>
      </c>
      <c r="ER18" s="621">
        <f t="shared" si="12"/>
        <v>89675.186426319837</v>
      </c>
      <c r="ET18" s="808"/>
      <c r="EU18" s="808"/>
      <c r="EV18" s="287" t="s">
        <v>738</v>
      </c>
      <c r="EW18" s="288">
        <f>'Téc. em nobreak'!BX173</f>
        <v>7473.8235793213917</v>
      </c>
      <c r="EX18" s="289">
        <v>1</v>
      </c>
      <c r="EY18" s="288">
        <f t="shared" si="54"/>
        <v>7473.8235793213917</v>
      </c>
      <c r="EZ18" s="290">
        <v>1</v>
      </c>
      <c r="FA18" s="291">
        <f t="shared" si="55"/>
        <v>7473.8235793213917</v>
      </c>
      <c r="FB18" s="621">
        <f t="shared" si="13"/>
        <v>89685.882951856707</v>
      </c>
      <c r="FC18" s="568"/>
      <c r="FD18" s="808"/>
      <c r="FE18" s="808"/>
      <c r="FF18" s="287" t="s">
        <v>738</v>
      </c>
      <c r="FG18" s="288">
        <f>'Téc. em nobreak'!CE173</f>
        <v>7473.8235793213917</v>
      </c>
      <c r="FH18" s="289">
        <v>1</v>
      </c>
      <c r="FI18" s="288">
        <f t="shared" si="56"/>
        <v>7473.8235793213917</v>
      </c>
      <c r="FJ18" s="290">
        <v>1</v>
      </c>
      <c r="FK18" s="291">
        <f t="shared" si="57"/>
        <v>7473.8235793213917</v>
      </c>
      <c r="FL18" s="621">
        <f t="shared" si="14"/>
        <v>89685.882951856707</v>
      </c>
      <c r="FM18" s="664"/>
      <c r="FN18" s="808"/>
      <c r="FO18" s="808"/>
      <c r="FP18" s="287" t="s">
        <v>738</v>
      </c>
      <c r="FQ18" s="288">
        <f>'Téc. em nobreak'!CL173</f>
        <v>7473.8235793213917</v>
      </c>
      <c r="FR18" s="289">
        <v>1</v>
      </c>
      <c r="FS18" s="288">
        <f t="shared" si="58"/>
        <v>7473.8235793213917</v>
      </c>
      <c r="FT18" s="290">
        <v>1</v>
      </c>
      <c r="FU18" s="291">
        <f t="shared" si="59"/>
        <v>7473.8235793213917</v>
      </c>
      <c r="FV18" s="621">
        <f t="shared" si="15"/>
        <v>89685.882951856707</v>
      </c>
      <c r="FW18" s="664"/>
      <c r="FX18" s="808"/>
      <c r="FY18" s="808"/>
      <c r="FZ18" s="287" t="s">
        <v>738</v>
      </c>
      <c r="GA18" s="378">
        <f>'Téc. em nobreak'!CS173</f>
        <v>7836.704162964128</v>
      </c>
      <c r="GB18" s="289">
        <v>1</v>
      </c>
      <c r="GC18" s="288">
        <f t="shared" si="60"/>
        <v>7836.704162964128</v>
      </c>
      <c r="GD18" s="290">
        <v>1</v>
      </c>
      <c r="GE18" s="291">
        <f t="shared" si="61"/>
        <v>7836.704162964128</v>
      </c>
      <c r="GF18" s="621">
        <f t="shared" si="16"/>
        <v>94040.449955569537</v>
      </c>
      <c r="GH18" s="808"/>
      <c r="GI18" s="808"/>
      <c r="GJ18" s="287" t="s">
        <v>738</v>
      </c>
      <c r="GK18" s="385">
        <f>'Téc. em nobreak'!CS173</f>
        <v>7836.704162964128</v>
      </c>
      <c r="GL18" s="289">
        <v>1</v>
      </c>
      <c r="GM18" s="288">
        <f t="shared" si="62"/>
        <v>7836.704162964128</v>
      </c>
      <c r="GN18" s="290">
        <v>1</v>
      </c>
      <c r="GO18" s="291">
        <f t="shared" si="63"/>
        <v>7836.704162964128</v>
      </c>
      <c r="GP18" s="621">
        <f t="shared" si="17"/>
        <v>94040.449955569537</v>
      </c>
      <c r="GQ18" s="808"/>
      <c r="GR18" s="808"/>
      <c r="GS18" s="287" t="s">
        <v>738</v>
      </c>
      <c r="GT18" s="378">
        <f>'Téc. em nobreak'!CZ173</f>
        <v>7841.6976041081762</v>
      </c>
      <c r="GU18" s="289">
        <v>1</v>
      </c>
      <c r="GV18" s="288">
        <f t="shared" si="64"/>
        <v>7841.6976041081762</v>
      </c>
      <c r="GW18" s="290">
        <v>1</v>
      </c>
      <c r="GX18" s="291">
        <f t="shared" si="65"/>
        <v>7841.6976041081762</v>
      </c>
      <c r="GY18" s="621">
        <f t="shared" si="18"/>
        <v>94100.371249298114</v>
      </c>
      <c r="HA18" s="808"/>
      <c r="HB18" s="808"/>
      <c r="HC18" s="287" t="s">
        <v>738</v>
      </c>
      <c r="HD18" s="378">
        <f>'Téc. em nobreak'!DG173</f>
        <v>8239.1337299943243</v>
      </c>
      <c r="HE18" s="289">
        <v>1</v>
      </c>
      <c r="HF18" s="288">
        <f t="shared" si="66"/>
        <v>8239.1337299943243</v>
      </c>
      <c r="HG18" s="290">
        <v>1</v>
      </c>
      <c r="HH18" s="291">
        <f t="shared" si="67"/>
        <v>8239.1337299943243</v>
      </c>
      <c r="HI18" s="621">
        <f t="shared" si="19"/>
        <v>98869.604759931884</v>
      </c>
      <c r="HK18" s="808"/>
      <c r="HL18" s="808"/>
      <c r="HM18" s="425" t="s">
        <v>738</v>
      </c>
      <c r="HN18" s="288">
        <f>'Téc. em nobreak'!DN173</f>
        <v>8507.5017419037249</v>
      </c>
      <c r="HO18" s="289">
        <v>1</v>
      </c>
      <c r="HP18" s="288">
        <f t="shared" si="68"/>
        <v>8507.5017419037249</v>
      </c>
      <c r="HQ18" s="290">
        <v>1</v>
      </c>
      <c r="HR18" s="291">
        <f t="shared" si="69"/>
        <v>8507.5017419037249</v>
      </c>
      <c r="HS18" s="621">
        <f t="shared" si="20"/>
        <v>102090.0209028447</v>
      </c>
      <c r="HT18" s="568"/>
      <c r="HU18" s="808"/>
      <c r="HV18" s="808"/>
      <c r="HW18" s="287" t="s">
        <v>738</v>
      </c>
      <c r="HX18" s="288">
        <f>'Téc. em nobreak'!DN173</f>
        <v>8507.5017419037249</v>
      </c>
      <c r="HY18" s="289">
        <v>1</v>
      </c>
      <c r="HZ18" s="288">
        <f t="shared" si="113"/>
        <v>8507.5017419037249</v>
      </c>
      <c r="IA18" s="290">
        <v>1</v>
      </c>
      <c r="IB18" s="291">
        <f t="shared" si="114"/>
        <v>8507.5017419037249</v>
      </c>
      <c r="IC18" s="621">
        <f t="shared" si="115"/>
        <v>102090.0209028447</v>
      </c>
      <c r="ID18" s="568"/>
      <c r="IE18" s="808"/>
      <c r="IF18" s="808"/>
      <c r="IG18" s="287" t="s">
        <v>738</v>
      </c>
      <c r="IH18" s="288">
        <f>'Téc. em nobreak'!DN173</f>
        <v>8507.5017419037249</v>
      </c>
      <c r="II18" s="289">
        <v>1</v>
      </c>
      <c r="IJ18" s="288">
        <f t="shared" si="116"/>
        <v>8507.5017419037249</v>
      </c>
      <c r="IK18" s="290">
        <v>1</v>
      </c>
      <c r="IL18" s="291">
        <f t="shared" si="117"/>
        <v>8507.5017419037249</v>
      </c>
      <c r="IM18" s="621">
        <f t="shared" si="118"/>
        <v>102090.0209028447</v>
      </c>
      <c r="IN18" s="568"/>
      <c r="IO18" s="808"/>
      <c r="IP18" s="808"/>
      <c r="IQ18" s="287" t="s">
        <v>738</v>
      </c>
      <c r="IR18" s="288">
        <f>'Téc. em nobreak'!DU173</f>
        <v>8512.0898280896508</v>
      </c>
      <c r="IS18" s="289">
        <v>1</v>
      </c>
      <c r="IT18" s="288">
        <f t="shared" si="119"/>
        <v>8512.0898280896508</v>
      </c>
      <c r="IU18" s="290">
        <v>1</v>
      </c>
      <c r="IV18" s="291">
        <f t="shared" si="120"/>
        <v>8512.0898280896508</v>
      </c>
      <c r="IW18" s="621">
        <f t="shared" si="121"/>
        <v>102145.07793707581</v>
      </c>
      <c r="IX18" s="568"/>
      <c r="IY18" s="808"/>
      <c r="IZ18" s="808"/>
      <c r="JA18" s="425" t="s">
        <v>738</v>
      </c>
      <c r="JB18" s="288">
        <f>'Téc. em nobreak'!EB173</f>
        <v>8820.4710061012265</v>
      </c>
      <c r="JC18" s="289">
        <v>1</v>
      </c>
      <c r="JD18" s="288">
        <f t="shared" si="122"/>
        <v>8820.4710061012265</v>
      </c>
      <c r="JE18" s="290">
        <v>1</v>
      </c>
      <c r="JF18" s="291">
        <f t="shared" si="123"/>
        <v>8820.4710061012265</v>
      </c>
      <c r="JG18" s="621">
        <f t="shared" si="124"/>
        <v>105845.65207321472</v>
      </c>
      <c r="JI18" s="808"/>
      <c r="JJ18" s="808"/>
      <c r="JK18" s="287" t="s">
        <v>738</v>
      </c>
      <c r="JL18" s="378">
        <f>'Téc. em nobreak'!EI173</f>
        <v>8815.5197695842253</v>
      </c>
      <c r="JM18" s="294">
        <f t="shared" si="78"/>
        <v>1</v>
      </c>
      <c r="JN18" s="288">
        <f t="shared" si="79"/>
        <v>8815.5197695842253</v>
      </c>
      <c r="JO18" s="290">
        <f t="shared" si="80"/>
        <v>1</v>
      </c>
      <c r="JP18" s="291">
        <f t="shared" si="81"/>
        <v>8815.5197695842253</v>
      </c>
      <c r="JQ18" s="621">
        <f t="shared" si="25"/>
        <v>105786.2372350107</v>
      </c>
    </row>
    <row r="19" spans="1:279" ht="12.75" customHeight="1" x14ac:dyDescent="0.2">
      <c r="A19" s="808"/>
      <c r="B19" s="808"/>
      <c r="C19" s="287" t="s">
        <v>737</v>
      </c>
      <c r="D19" s="288">
        <f>'[3]Téc. grupo motogerador'!F173</f>
        <v>6491.8834480708083</v>
      </c>
      <c r="E19" s="289">
        <v>1</v>
      </c>
      <c r="F19" s="288">
        <f t="shared" si="26"/>
        <v>6491.8834480708083</v>
      </c>
      <c r="G19" s="290">
        <v>1</v>
      </c>
      <c r="H19" s="65">
        <f t="shared" si="27"/>
        <v>6491.8834480708083</v>
      </c>
      <c r="I19" s="19">
        <f t="shared" si="0"/>
        <v>77902.601376849692</v>
      </c>
      <c r="J19" s="364"/>
      <c r="K19" s="808"/>
      <c r="L19" s="808"/>
      <c r="M19" s="287" t="s">
        <v>737</v>
      </c>
      <c r="N19" s="378">
        <f>'Téc. grupo motogerador'!M$173</f>
        <v>6638.3362503934577</v>
      </c>
      <c r="O19" s="289">
        <v>1</v>
      </c>
      <c r="P19" s="288">
        <f t="shared" si="28"/>
        <v>6638.3362503934577</v>
      </c>
      <c r="Q19" s="290">
        <v>1</v>
      </c>
      <c r="R19" s="65">
        <f t="shared" si="29"/>
        <v>6638.3362503934577</v>
      </c>
      <c r="S19" s="19">
        <f t="shared" si="1"/>
        <v>79660.035004721489</v>
      </c>
      <c r="U19" s="808"/>
      <c r="V19" s="808"/>
      <c r="W19" s="287" t="s">
        <v>737</v>
      </c>
      <c r="X19" s="384">
        <f>'Téc. grupo motogerador'!T173</f>
        <v>6524.6037578429496</v>
      </c>
      <c r="Y19" s="289">
        <v>1</v>
      </c>
      <c r="Z19" s="288">
        <f t="shared" si="30"/>
        <v>6524.6037578429496</v>
      </c>
      <c r="AA19" s="290">
        <v>1</v>
      </c>
      <c r="AB19" s="65">
        <f t="shared" si="31"/>
        <v>6524.6037578429496</v>
      </c>
      <c r="AC19" s="19">
        <f t="shared" si="2"/>
        <v>78295.245094115395</v>
      </c>
      <c r="AE19" s="808"/>
      <c r="AF19" s="808"/>
      <c r="AG19" s="287" t="s">
        <v>737</v>
      </c>
      <c r="AH19" s="385">
        <f>'Téc. grupo motogerador'!T173</f>
        <v>6524.6037578429496</v>
      </c>
      <c r="AI19" s="289">
        <v>1</v>
      </c>
      <c r="AJ19" s="288">
        <f t="shared" si="32"/>
        <v>6524.6037578429496</v>
      </c>
      <c r="AK19" s="290">
        <v>1</v>
      </c>
      <c r="AL19" s="65">
        <f t="shared" si="33"/>
        <v>6524.6037578429496</v>
      </c>
      <c r="AM19" s="19">
        <f t="shared" si="3"/>
        <v>78295.245094115395</v>
      </c>
      <c r="AN19" s="450"/>
      <c r="AO19" s="808"/>
      <c r="AP19" s="808"/>
      <c r="AQ19" s="287" t="s">
        <v>737</v>
      </c>
      <c r="AR19" s="385">
        <f>'Téc. grupo motogerador'!M173</f>
        <v>6638.3362503934577</v>
      </c>
      <c r="AS19" s="289">
        <v>1</v>
      </c>
      <c r="AT19" s="288">
        <f t="shared" si="34"/>
        <v>6638.3362503934577</v>
      </c>
      <c r="AU19" s="290">
        <v>1</v>
      </c>
      <c r="AV19" s="65">
        <f t="shared" si="35"/>
        <v>6638.3362503934577</v>
      </c>
      <c r="AW19" s="19">
        <f t="shared" si="4"/>
        <v>79660.035004721489</v>
      </c>
      <c r="AY19" s="808"/>
      <c r="AZ19" s="808"/>
      <c r="BA19" s="287" t="s">
        <v>737</v>
      </c>
      <c r="BB19" s="378">
        <f>'Téc. grupo motogerador'!AA173</f>
        <v>6645.0821513761566</v>
      </c>
      <c r="BC19" s="289">
        <v>1</v>
      </c>
      <c r="BD19" s="288">
        <f t="shared" si="36"/>
        <v>6645.0821513761566</v>
      </c>
      <c r="BE19" s="290">
        <v>1</v>
      </c>
      <c r="BF19" s="65">
        <f t="shared" si="37"/>
        <v>6645.0821513761566</v>
      </c>
      <c r="BG19" s="19">
        <f t="shared" si="5"/>
        <v>79740.985816513887</v>
      </c>
      <c r="BI19" s="808"/>
      <c r="BJ19" s="808"/>
      <c r="BK19" s="296" t="s">
        <v>737</v>
      </c>
      <c r="BL19" s="378">
        <f>'Téc. grupo motogerador'!AH173</f>
        <v>6902.6237048783078</v>
      </c>
      <c r="BM19" s="289">
        <v>1</v>
      </c>
      <c r="BN19" s="288">
        <f t="shared" si="38"/>
        <v>6902.6237048783078</v>
      </c>
      <c r="BO19" s="290">
        <v>1</v>
      </c>
      <c r="BP19" s="65">
        <f t="shared" si="39"/>
        <v>6902.6237048783078</v>
      </c>
      <c r="BQ19" s="19">
        <f t="shared" si="6"/>
        <v>82831.484458539693</v>
      </c>
      <c r="BS19" s="808"/>
      <c r="BT19" s="808"/>
      <c r="BU19" s="287" t="s">
        <v>737</v>
      </c>
      <c r="BV19" s="378">
        <f>'Téc. grupo motogerador'!AO173</f>
        <v>6784.5693776108783</v>
      </c>
      <c r="BW19" s="289">
        <v>1</v>
      </c>
      <c r="BX19" s="288">
        <f t="shared" si="40"/>
        <v>6784.5693776108783</v>
      </c>
      <c r="BY19" s="290">
        <v>1</v>
      </c>
      <c r="BZ19" s="65">
        <f t="shared" si="41"/>
        <v>6784.5693776108783</v>
      </c>
      <c r="CA19" s="19">
        <f t="shared" si="7"/>
        <v>81414.832531330539</v>
      </c>
      <c r="CC19" s="808"/>
      <c r="CD19" s="808"/>
      <c r="CE19" s="296" t="s">
        <v>737</v>
      </c>
      <c r="CF19" s="288">
        <f>'Téc. grupo motogerador'!AH173</f>
        <v>6902.6237048783078</v>
      </c>
      <c r="CG19" s="289">
        <v>1</v>
      </c>
      <c r="CH19" s="288">
        <f t="shared" si="42"/>
        <v>6902.6237048783078</v>
      </c>
      <c r="CI19" s="290">
        <v>1</v>
      </c>
      <c r="CJ19" s="65">
        <f t="shared" si="43"/>
        <v>6902.6237048783078</v>
      </c>
      <c r="CK19" s="19">
        <f t="shared" si="8"/>
        <v>82831.484458539693</v>
      </c>
      <c r="CM19" s="808"/>
      <c r="CN19" s="808"/>
      <c r="CO19" s="287" t="s">
        <v>737</v>
      </c>
      <c r="CP19" s="385">
        <f>'Téc. grupo motogerador'!AO173</f>
        <v>6784.5693776108783</v>
      </c>
      <c r="CQ19" s="289">
        <v>1</v>
      </c>
      <c r="CR19" s="288">
        <f t="shared" si="44"/>
        <v>6784.5693776108783</v>
      </c>
      <c r="CS19" s="290">
        <v>1</v>
      </c>
      <c r="CT19" s="65">
        <f t="shared" si="45"/>
        <v>6784.5693776108783</v>
      </c>
      <c r="CU19" s="19">
        <f t="shared" si="9"/>
        <v>81414.832531330539</v>
      </c>
      <c r="CW19" s="808"/>
      <c r="CX19" s="808"/>
      <c r="CY19" s="287" t="s">
        <v>737</v>
      </c>
      <c r="CZ19" s="378">
        <f>'Téc. grupo motogerador'!AV173</f>
        <v>6997.2347693156553</v>
      </c>
      <c r="DA19" s="289">
        <v>1</v>
      </c>
      <c r="DB19" s="288">
        <f t="shared" si="46"/>
        <v>6997.2347693156553</v>
      </c>
      <c r="DC19" s="290">
        <v>1</v>
      </c>
      <c r="DD19" s="65">
        <f t="shared" si="47"/>
        <v>6997.2347693156553</v>
      </c>
      <c r="DE19" s="19">
        <f t="shared" si="10"/>
        <v>83966.817231787863</v>
      </c>
      <c r="DF19" s="450"/>
      <c r="DG19" s="808"/>
      <c r="DH19" s="808"/>
      <c r="DI19" s="287" t="s">
        <v>737</v>
      </c>
      <c r="DJ19" s="288">
        <f>'[4]Téc. grupo motogerador'!BC173</f>
        <v>7002.7991756621523</v>
      </c>
      <c r="DK19" s="289">
        <v>1</v>
      </c>
      <c r="DL19" s="288">
        <f t="shared" si="108"/>
        <v>7002.7991756621523</v>
      </c>
      <c r="DM19" s="290">
        <v>1</v>
      </c>
      <c r="DN19" s="65">
        <f t="shared" si="109"/>
        <v>7002.7991756621523</v>
      </c>
      <c r="DO19" s="19">
        <f t="shared" si="49"/>
        <v>84033.590107945827</v>
      </c>
      <c r="DP19" s="568"/>
      <c r="DQ19" s="568"/>
      <c r="DR19" s="287" t="s">
        <v>737</v>
      </c>
      <c r="DS19" s="288" t="e">
        <f>'[4]Téc. grupo motogerador'!BL173</f>
        <v>#REF!</v>
      </c>
      <c r="DT19" s="289">
        <v>1</v>
      </c>
      <c r="DU19" s="288" t="e">
        <f t="shared" si="125"/>
        <v>#REF!</v>
      </c>
      <c r="DV19" s="290">
        <v>1</v>
      </c>
      <c r="DW19" s="65" t="e">
        <f t="shared" si="126"/>
        <v>#REF!</v>
      </c>
      <c r="DX19" s="19" t="e">
        <f t="shared" si="127"/>
        <v>#REF!</v>
      </c>
      <c r="DY19" s="568"/>
      <c r="DZ19" s="808"/>
      <c r="EA19" s="808"/>
      <c r="EB19" s="287" t="s">
        <v>737</v>
      </c>
      <c r="EC19" s="288">
        <f>'Téc. grupo motogerador'!BJ$173</f>
        <v>7010.157748128544</v>
      </c>
      <c r="ED19" s="289">
        <v>1</v>
      </c>
      <c r="EE19" s="288">
        <f>SUM(EC$19*ED$19)</f>
        <v>7010.157748128544</v>
      </c>
      <c r="EF19" s="290">
        <v>1</v>
      </c>
      <c r="EG19" s="291">
        <f t="shared" si="51"/>
        <v>7010.157748128544</v>
      </c>
      <c r="EH19" s="621">
        <f t="shared" si="11"/>
        <v>84121.892977542535</v>
      </c>
      <c r="EI19" s="568"/>
      <c r="EJ19" s="808"/>
      <c r="EK19" s="808"/>
      <c r="EL19" s="287" t="s">
        <v>737</v>
      </c>
      <c r="EM19" s="378">
        <f>'Téc. grupo motogerador'!BQ173</f>
        <v>7472.9322021933194</v>
      </c>
      <c r="EN19" s="289">
        <v>1</v>
      </c>
      <c r="EO19" s="288">
        <f t="shared" si="52"/>
        <v>7472.9322021933194</v>
      </c>
      <c r="EP19" s="290">
        <v>1</v>
      </c>
      <c r="EQ19" s="291">
        <f t="shared" si="53"/>
        <v>7472.9322021933194</v>
      </c>
      <c r="ER19" s="621">
        <f t="shared" si="12"/>
        <v>89675.186426319837</v>
      </c>
      <c r="ET19" s="808"/>
      <c r="EU19" s="808"/>
      <c r="EV19" s="287" t="s">
        <v>737</v>
      </c>
      <c r="EW19" s="288">
        <f>'Téc. grupo motogerador'!BX173</f>
        <v>7473.8235793213917</v>
      </c>
      <c r="EX19" s="289">
        <v>1</v>
      </c>
      <c r="EY19" s="288">
        <f t="shared" si="54"/>
        <v>7473.8235793213917</v>
      </c>
      <c r="EZ19" s="290">
        <v>1</v>
      </c>
      <c r="FA19" s="291">
        <f t="shared" si="55"/>
        <v>7473.8235793213917</v>
      </c>
      <c r="FB19" s="621">
        <f t="shared" si="13"/>
        <v>89685.882951856707</v>
      </c>
      <c r="FC19" s="568"/>
      <c r="FD19" s="808"/>
      <c r="FE19" s="808"/>
      <c r="FF19" s="287" t="s">
        <v>737</v>
      </c>
      <c r="FG19" s="288">
        <f>'Téc. grupo motogerador'!CE173</f>
        <v>7473.8235793213917</v>
      </c>
      <c r="FH19" s="289">
        <v>1</v>
      </c>
      <c r="FI19" s="288">
        <f t="shared" si="56"/>
        <v>7473.8235793213917</v>
      </c>
      <c r="FJ19" s="290">
        <v>1</v>
      </c>
      <c r="FK19" s="291">
        <f t="shared" si="57"/>
        <v>7473.8235793213917</v>
      </c>
      <c r="FL19" s="621">
        <f t="shared" si="14"/>
        <v>89685.882951856707</v>
      </c>
      <c r="FM19" s="664"/>
      <c r="FN19" s="808"/>
      <c r="FO19" s="808"/>
      <c r="FP19" s="287" t="s">
        <v>737</v>
      </c>
      <c r="FQ19" s="288">
        <f>'Téc. grupo motogerador'!CL173</f>
        <v>7473.8235793213917</v>
      </c>
      <c r="FR19" s="289">
        <v>1</v>
      </c>
      <c r="FS19" s="288">
        <f t="shared" si="58"/>
        <v>7473.8235793213917</v>
      </c>
      <c r="FT19" s="290">
        <v>1</v>
      </c>
      <c r="FU19" s="291">
        <f t="shared" si="59"/>
        <v>7473.8235793213917</v>
      </c>
      <c r="FV19" s="621">
        <f t="shared" si="15"/>
        <v>89685.882951856707</v>
      </c>
      <c r="FW19" s="664"/>
      <c r="FX19" s="808"/>
      <c r="FY19" s="808"/>
      <c r="FZ19" s="287" t="s">
        <v>737</v>
      </c>
      <c r="GA19" s="378">
        <f>'Téc. grupo motogerador'!CS173</f>
        <v>7836.704162964128</v>
      </c>
      <c r="GB19" s="289">
        <v>1</v>
      </c>
      <c r="GC19" s="288">
        <f t="shared" si="60"/>
        <v>7836.704162964128</v>
      </c>
      <c r="GD19" s="290">
        <v>1</v>
      </c>
      <c r="GE19" s="291">
        <f t="shared" si="61"/>
        <v>7836.704162964128</v>
      </c>
      <c r="GF19" s="621">
        <f t="shared" si="16"/>
        <v>94040.449955569537</v>
      </c>
      <c r="GH19" s="808"/>
      <c r="GI19" s="808"/>
      <c r="GJ19" s="287" t="s">
        <v>737</v>
      </c>
      <c r="GK19" s="385">
        <f>'Téc. grupo motogerador'!CS173</f>
        <v>7836.704162964128</v>
      </c>
      <c r="GL19" s="289">
        <v>1</v>
      </c>
      <c r="GM19" s="288">
        <f t="shared" si="62"/>
        <v>7836.704162964128</v>
      </c>
      <c r="GN19" s="290">
        <v>1</v>
      </c>
      <c r="GO19" s="291">
        <f t="shared" si="63"/>
        <v>7836.704162964128</v>
      </c>
      <c r="GP19" s="621">
        <f t="shared" si="17"/>
        <v>94040.449955569537</v>
      </c>
      <c r="GQ19" s="808"/>
      <c r="GR19" s="808"/>
      <c r="GS19" s="287" t="s">
        <v>737</v>
      </c>
      <c r="GT19" s="378">
        <f>'Téc. grupo motogerador'!CZ173</f>
        <v>7841.6976041081762</v>
      </c>
      <c r="GU19" s="289">
        <v>1</v>
      </c>
      <c r="GV19" s="288">
        <f t="shared" si="64"/>
        <v>7841.6976041081762</v>
      </c>
      <c r="GW19" s="290">
        <v>1</v>
      </c>
      <c r="GX19" s="291">
        <f t="shared" si="65"/>
        <v>7841.6976041081762</v>
      </c>
      <c r="GY19" s="621">
        <f t="shared" si="18"/>
        <v>94100.371249298114</v>
      </c>
      <c r="HA19" s="808"/>
      <c r="HB19" s="808"/>
      <c r="HC19" s="287" t="s">
        <v>737</v>
      </c>
      <c r="HD19" s="378">
        <f>'Téc. grupo motogerador'!DG173</f>
        <v>8239.1337299943243</v>
      </c>
      <c r="HE19" s="289">
        <v>1</v>
      </c>
      <c r="HF19" s="288">
        <f t="shared" si="66"/>
        <v>8239.1337299943243</v>
      </c>
      <c r="HG19" s="290">
        <v>1</v>
      </c>
      <c r="HH19" s="291">
        <f t="shared" si="67"/>
        <v>8239.1337299943243</v>
      </c>
      <c r="HI19" s="621">
        <f t="shared" si="19"/>
        <v>98869.604759931884</v>
      </c>
      <c r="HK19" s="808"/>
      <c r="HL19" s="808"/>
      <c r="HM19" s="425" t="s">
        <v>737</v>
      </c>
      <c r="HN19" s="288">
        <f>'Téc. grupo motogerador'!DN173</f>
        <v>8507.5017419037249</v>
      </c>
      <c r="HO19" s="289">
        <v>1</v>
      </c>
      <c r="HP19" s="288">
        <f t="shared" si="68"/>
        <v>8507.5017419037249</v>
      </c>
      <c r="HQ19" s="290">
        <v>1</v>
      </c>
      <c r="HR19" s="291">
        <f t="shared" si="69"/>
        <v>8507.5017419037249</v>
      </c>
      <c r="HS19" s="621">
        <f t="shared" si="20"/>
        <v>102090.0209028447</v>
      </c>
      <c r="HT19" s="568"/>
      <c r="HU19" s="808"/>
      <c r="HV19" s="808"/>
      <c r="HW19" s="287" t="s">
        <v>737</v>
      </c>
      <c r="HX19" s="288">
        <f>'Téc. grupo motogerador'!DN173</f>
        <v>8507.5017419037249</v>
      </c>
      <c r="HY19" s="289">
        <v>1</v>
      </c>
      <c r="HZ19" s="288">
        <f t="shared" si="113"/>
        <v>8507.5017419037249</v>
      </c>
      <c r="IA19" s="290">
        <v>1</v>
      </c>
      <c r="IB19" s="291">
        <f t="shared" si="114"/>
        <v>8507.5017419037249</v>
      </c>
      <c r="IC19" s="621">
        <f t="shared" si="115"/>
        <v>102090.0209028447</v>
      </c>
      <c r="ID19" s="568"/>
      <c r="IE19" s="808"/>
      <c r="IF19" s="808"/>
      <c r="IG19" s="287" t="s">
        <v>737</v>
      </c>
      <c r="IH19" s="288">
        <f>'Téc. grupo motogerador'!DN173</f>
        <v>8507.5017419037249</v>
      </c>
      <c r="II19" s="289">
        <v>1</v>
      </c>
      <c r="IJ19" s="288">
        <f t="shared" si="116"/>
        <v>8507.5017419037249</v>
      </c>
      <c r="IK19" s="290">
        <v>1</v>
      </c>
      <c r="IL19" s="291">
        <f t="shared" si="117"/>
        <v>8507.5017419037249</v>
      </c>
      <c r="IM19" s="621">
        <f t="shared" si="118"/>
        <v>102090.0209028447</v>
      </c>
      <c r="IN19" s="568"/>
      <c r="IO19" s="808"/>
      <c r="IP19" s="808"/>
      <c r="IQ19" s="287" t="s">
        <v>737</v>
      </c>
      <c r="IR19" s="288">
        <f>'Téc. grupo motogerador'!DU173</f>
        <v>8512.0898280896508</v>
      </c>
      <c r="IS19" s="289">
        <v>1</v>
      </c>
      <c r="IT19" s="288">
        <f t="shared" si="119"/>
        <v>8512.0898280896508</v>
      </c>
      <c r="IU19" s="290">
        <v>1</v>
      </c>
      <c r="IV19" s="291">
        <f t="shared" si="120"/>
        <v>8512.0898280896508</v>
      </c>
      <c r="IW19" s="621">
        <f t="shared" si="121"/>
        <v>102145.07793707581</v>
      </c>
      <c r="IX19" s="568"/>
      <c r="IY19" s="808"/>
      <c r="IZ19" s="808"/>
      <c r="JA19" s="425" t="s">
        <v>737</v>
      </c>
      <c r="JB19" s="288">
        <f>'Téc. grupo motogerador'!EB173</f>
        <v>8820.4710061012265</v>
      </c>
      <c r="JC19" s="289">
        <v>1</v>
      </c>
      <c r="JD19" s="288">
        <f t="shared" si="122"/>
        <v>8820.4710061012265</v>
      </c>
      <c r="JE19" s="290">
        <v>1</v>
      </c>
      <c r="JF19" s="291">
        <f t="shared" si="123"/>
        <v>8820.4710061012265</v>
      </c>
      <c r="JG19" s="621">
        <f t="shared" si="124"/>
        <v>105845.65207321472</v>
      </c>
      <c r="JI19" s="808"/>
      <c r="JJ19" s="808"/>
      <c r="JK19" s="287" t="s">
        <v>737</v>
      </c>
      <c r="JL19" s="378">
        <f>'Téc. grupo motogerador'!EI173</f>
        <v>8815.5197695842253</v>
      </c>
      <c r="JM19" s="294">
        <f t="shared" si="78"/>
        <v>1</v>
      </c>
      <c r="JN19" s="288">
        <f t="shared" si="79"/>
        <v>8815.5197695842253</v>
      </c>
      <c r="JO19" s="290">
        <f t="shared" si="80"/>
        <v>1</v>
      </c>
      <c r="JP19" s="291">
        <f t="shared" si="81"/>
        <v>8815.5197695842253</v>
      </c>
      <c r="JQ19" s="621">
        <f t="shared" si="25"/>
        <v>105786.2372350107</v>
      </c>
    </row>
    <row r="20" spans="1:279" ht="12.75" customHeight="1" x14ac:dyDescent="0.2">
      <c r="A20" s="808"/>
      <c r="B20" s="808"/>
      <c r="C20" s="287" t="s">
        <v>796</v>
      </c>
      <c r="D20" s="288">
        <f>'[3]Desenhista Técnico (60hmês)'!F173</f>
        <v>4173.5531502140875</v>
      </c>
      <c r="E20" s="289">
        <v>1</v>
      </c>
      <c r="F20" s="288">
        <f t="shared" si="26"/>
        <v>4173.5531502140875</v>
      </c>
      <c r="G20" s="290">
        <v>1</v>
      </c>
      <c r="H20" s="65">
        <f t="shared" si="27"/>
        <v>4173.5531502140875</v>
      </c>
      <c r="I20" s="19">
        <f t="shared" si="0"/>
        <v>50082.63780256905</v>
      </c>
      <c r="J20" s="364"/>
      <c r="K20" s="808"/>
      <c r="L20" s="808"/>
      <c r="M20" s="287" t="s">
        <v>796</v>
      </c>
      <c r="N20" s="378">
        <f>'Desenhista Técnico (60hmês)'!M$173</f>
        <v>4269.6342109728394</v>
      </c>
      <c r="O20" s="289">
        <v>1</v>
      </c>
      <c r="P20" s="288">
        <f t="shared" si="28"/>
        <v>4269.6342109728394</v>
      </c>
      <c r="Q20" s="290">
        <v>1</v>
      </c>
      <c r="R20" s="65">
        <f t="shared" si="29"/>
        <v>4269.6342109728394</v>
      </c>
      <c r="S20" s="19">
        <f t="shared" si="1"/>
        <v>51235.610531674072</v>
      </c>
      <c r="U20" s="808"/>
      <c r="V20" s="808"/>
      <c r="W20" s="287" t="s">
        <v>796</v>
      </c>
      <c r="X20" s="384">
        <f>'Desenhista Técnico (60hmês)'!T173</f>
        <v>4191.5230235798008</v>
      </c>
      <c r="Y20" s="289">
        <v>1</v>
      </c>
      <c r="Z20" s="288">
        <f t="shared" si="30"/>
        <v>4191.5230235798008</v>
      </c>
      <c r="AA20" s="290">
        <v>1</v>
      </c>
      <c r="AB20" s="65">
        <f t="shared" si="31"/>
        <v>4191.5230235798008</v>
      </c>
      <c r="AC20" s="19">
        <f t="shared" si="2"/>
        <v>50298.27628295761</v>
      </c>
      <c r="AE20" s="808"/>
      <c r="AF20" s="808"/>
      <c r="AG20" s="287" t="s">
        <v>851</v>
      </c>
      <c r="AH20" s="378">
        <f>'Desenhista Técnico (60hmês)'!AA173</f>
        <v>14684.033520154024</v>
      </c>
      <c r="AI20" s="289">
        <v>1</v>
      </c>
      <c r="AJ20" s="288">
        <f t="shared" si="32"/>
        <v>14684.033520154024</v>
      </c>
      <c r="AK20" s="290">
        <v>1</v>
      </c>
      <c r="AL20" s="65">
        <f t="shared" si="33"/>
        <v>14684.033520154024</v>
      </c>
      <c r="AM20" s="19">
        <f t="shared" si="3"/>
        <v>176208.40224184829</v>
      </c>
      <c r="AN20" s="450"/>
      <c r="AO20" s="808"/>
      <c r="AP20" s="808"/>
      <c r="AQ20" s="287" t="s">
        <v>796</v>
      </c>
      <c r="AR20" s="385">
        <f>'Desenhista Técnico (60hmês)'!M173</f>
        <v>4269.6342109728394</v>
      </c>
      <c r="AS20" s="289">
        <v>1</v>
      </c>
      <c r="AT20" s="288">
        <f t="shared" si="34"/>
        <v>4269.6342109728394</v>
      </c>
      <c r="AU20" s="290">
        <v>1</v>
      </c>
      <c r="AV20" s="65">
        <f t="shared" si="35"/>
        <v>4269.6342109728394</v>
      </c>
      <c r="AW20" s="19">
        <f t="shared" si="4"/>
        <v>51235.610531674072</v>
      </c>
      <c r="AY20" s="808"/>
      <c r="AZ20" s="808"/>
      <c r="BA20" s="287" t="s">
        <v>796</v>
      </c>
      <c r="BB20" s="424">
        <f>'Desenhista Técnico (60hmês)'!AH173</f>
        <v>4273.1372552427065</v>
      </c>
      <c r="BC20" s="289">
        <v>1</v>
      </c>
      <c r="BD20" s="288">
        <f t="shared" si="36"/>
        <v>4273.1372552427065</v>
      </c>
      <c r="BE20" s="290">
        <v>1</v>
      </c>
      <c r="BF20" s="65">
        <f t="shared" si="37"/>
        <v>4273.1372552427065</v>
      </c>
      <c r="BG20" s="19">
        <f t="shared" si="5"/>
        <v>51277.647062912481</v>
      </c>
      <c r="BI20" s="808"/>
      <c r="BJ20" s="808"/>
      <c r="BK20" s="404" t="s">
        <v>796</v>
      </c>
      <c r="BL20" s="424">
        <f>'Desenhista Técnico (60hmês)'!AO173</f>
        <v>4434.569303734399</v>
      </c>
      <c r="BM20" s="289">
        <v>1</v>
      </c>
      <c r="BN20" s="288">
        <f t="shared" si="38"/>
        <v>4434.569303734399</v>
      </c>
      <c r="BO20" s="290">
        <v>1</v>
      </c>
      <c r="BP20" s="65">
        <f t="shared" si="39"/>
        <v>4434.569303734399</v>
      </c>
      <c r="BQ20" s="19">
        <f t="shared" si="6"/>
        <v>53214.831644812788</v>
      </c>
      <c r="BS20" s="808"/>
      <c r="BT20" s="808"/>
      <c r="BU20" s="425" t="s">
        <v>851</v>
      </c>
      <c r="BV20" s="378">
        <f>'Desenhista Técnico (60hmês)'!AV173</f>
        <v>15252.637521796587</v>
      </c>
      <c r="BW20" s="289">
        <v>1</v>
      </c>
      <c r="BX20" s="288">
        <f t="shared" si="40"/>
        <v>15252.637521796587</v>
      </c>
      <c r="BY20" s="290">
        <v>1</v>
      </c>
      <c r="BZ20" s="65">
        <f t="shared" si="41"/>
        <v>15252.637521796587</v>
      </c>
      <c r="CA20" s="19">
        <f t="shared" si="7"/>
        <v>183031.65026155906</v>
      </c>
      <c r="CC20" s="808"/>
      <c r="CD20" s="808"/>
      <c r="CE20" s="404" t="s">
        <v>796</v>
      </c>
      <c r="CF20" s="468">
        <f>'Desenhista Técnico (60hmês)'!AO173</f>
        <v>4434.569303734399</v>
      </c>
      <c r="CG20" s="289">
        <v>1</v>
      </c>
      <c r="CH20" s="288">
        <f t="shared" si="42"/>
        <v>4434.569303734399</v>
      </c>
      <c r="CI20" s="290">
        <v>1</v>
      </c>
      <c r="CJ20" s="65">
        <f t="shared" si="43"/>
        <v>4434.569303734399</v>
      </c>
      <c r="CK20" s="19">
        <f t="shared" si="8"/>
        <v>53214.831644812788</v>
      </c>
      <c r="CM20" s="808"/>
      <c r="CN20" s="808"/>
      <c r="CO20" s="469" t="s">
        <v>851</v>
      </c>
      <c r="CP20" s="385">
        <f>'Desenhista Técnico (60hmês)'!AV173</f>
        <v>15252.637521796587</v>
      </c>
      <c r="CQ20" s="289">
        <v>1</v>
      </c>
      <c r="CR20" s="288">
        <f t="shared" si="44"/>
        <v>15252.637521796587</v>
      </c>
      <c r="CS20" s="290">
        <v>1</v>
      </c>
      <c r="CT20" s="65">
        <f t="shared" si="45"/>
        <v>15252.637521796587</v>
      </c>
      <c r="CU20" s="19">
        <f t="shared" si="9"/>
        <v>183031.65026155906</v>
      </c>
      <c r="CW20" s="808"/>
      <c r="CX20" s="808"/>
      <c r="CY20" s="469" t="s">
        <v>851</v>
      </c>
      <c r="CZ20" s="378">
        <f>'Desenhista Técnico (60hmês)'!BC173</f>
        <v>15788.183710929738</v>
      </c>
      <c r="DA20" s="289">
        <v>1</v>
      </c>
      <c r="DB20" s="288">
        <f t="shared" si="46"/>
        <v>15788.183710929738</v>
      </c>
      <c r="DC20" s="290">
        <v>1</v>
      </c>
      <c r="DD20" s="65">
        <f t="shared" si="47"/>
        <v>15788.183710929738</v>
      </c>
      <c r="DE20" s="19">
        <f t="shared" si="10"/>
        <v>189458.20453115687</v>
      </c>
      <c r="DF20" s="450"/>
      <c r="DG20" s="808"/>
      <c r="DH20" s="808"/>
      <c r="DI20" s="469" t="s">
        <v>851</v>
      </c>
      <c r="DJ20" s="288">
        <f>'Desenhista Técnico (60hmês)'!BJ173</f>
        <v>15795.011266694693</v>
      </c>
      <c r="DK20" s="289">
        <v>1</v>
      </c>
      <c r="DL20" s="288">
        <f t="shared" si="82"/>
        <v>15795.011266694693</v>
      </c>
      <c r="DM20" s="290">
        <v>1</v>
      </c>
      <c r="DN20" s="65">
        <f t="shared" si="48"/>
        <v>15795.011266694693</v>
      </c>
      <c r="DO20" s="19">
        <f t="shared" si="49"/>
        <v>189540.13520033631</v>
      </c>
      <c r="DP20" s="568"/>
      <c r="DQ20" s="568"/>
      <c r="DR20" s="469" t="s">
        <v>851</v>
      </c>
      <c r="DS20" s="288" t="str">
        <f>'Desenhista Técnico (60hmês)'!BS173</f>
        <v>VALOR TOTAL POR EMPREGADO</v>
      </c>
      <c r="DT20" s="289">
        <v>1</v>
      </c>
      <c r="DU20" s="288" t="e">
        <f t="shared" si="125"/>
        <v>#VALUE!</v>
      </c>
      <c r="DV20" s="290">
        <v>1</v>
      </c>
      <c r="DW20" s="65" t="e">
        <f t="shared" si="126"/>
        <v>#VALUE!</v>
      </c>
      <c r="DX20" s="19" t="e">
        <f t="shared" si="127"/>
        <v>#VALUE!</v>
      </c>
      <c r="DY20" s="568"/>
      <c r="DZ20" s="808"/>
      <c r="EA20" s="808"/>
      <c r="EB20" s="287" t="s">
        <v>851</v>
      </c>
      <c r="EC20" s="288">
        <f>'Desenhista Técnico (60hmês)'!BQ$173</f>
        <v>15794.894418216463</v>
      </c>
      <c r="ED20" s="289">
        <v>1</v>
      </c>
      <c r="EE20" s="288">
        <f>SUM(EC$20*ED$20)</f>
        <v>15794.894418216463</v>
      </c>
      <c r="EF20" s="290">
        <v>1</v>
      </c>
      <c r="EG20" s="291">
        <f t="shared" si="51"/>
        <v>15794.894418216463</v>
      </c>
      <c r="EH20" s="621">
        <f t="shared" si="11"/>
        <v>189538.73301859756</v>
      </c>
      <c r="EI20" s="568"/>
      <c r="EJ20" s="808"/>
      <c r="EK20" s="808"/>
      <c r="EL20" s="287" t="s">
        <v>851</v>
      </c>
      <c r="EM20" s="378">
        <f>'Desenhista Técnico (60hmês)'!BX173</f>
        <v>16535.164664967324</v>
      </c>
      <c r="EN20" s="289">
        <v>1</v>
      </c>
      <c r="EO20" s="288">
        <f t="shared" si="52"/>
        <v>16535.164664967324</v>
      </c>
      <c r="EP20" s="290">
        <v>1</v>
      </c>
      <c r="EQ20" s="291">
        <f t="shared" si="53"/>
        <v>16535.164664967324</v>
      </c>
      <c r="ER20" s="621">
        <f t="shared" si="12"/>
        <v>198421.9759796079</v>
      </c>
      <c r="ET20" s="808"/>
      <c r="EU20" s="808"/>
      <c r="EV20" s="287" t="s">
        <v>851</v>
      </c>
      <c r="EW20" s="288">
        <f>'Desenhista Técnico (60hmês)'!CF173</f>
        <v>16537.369871247698</v>
      </c>
      <c r="EX20" s="289">
        <v>1</v>
      </c>
      <c r="EY20" s="288">
        <f t="shared" si="54"/>
        <v>16537.369871247698</v>
      </c>
      <c r="EZ20" s="290">
        <v>1</v>
      </c>
      <c r="FA20" s="291">
        <f t="shared" si="55"/>
        <v>16537.369871247698</v>
      </c>
      <c r="FB20" s="621">
        <f t="shared" si="13"/>
        <v>198448.43845497238</v>
      </c>
      <c r="FC20" s="568"/>
      <c r="FD20" s="808"/>
      <c r="FE20" s="808"/>
      <c r="FF20" s="287" t="s">
        <v>851</v>
      </c>
      <c r="FG20" s="288">
        <f>'Desenhista Técnico (60hmês)'!CM173</f>
        <v>16537.359207117934</v>
      </c>
      <c r="FH20" s="289">
        <v>1</v>
      </c>
      <c r="FI20" s="288">
        <f t="shared" si="56"/>
        <v>16537.359207117934</v>
      </c>
      <c r="FJ20" s="290">
        <v>1</v>
      </c>
      <c r="FK20" s="291">
        <f t="shared" si="57"/>
        <v>16537.359207117934</v>
      </c>
      <c r="FL20" s="621">
        <f t="shared" si="14"/>
        <v>198448.31048541522</v>
      </c>
      <c r="FM20" s="664"/>
      <c r="FN20" s="808"/>
      <c r="FO20" s="808"/>
      <c r="FP20" s="287" t="s">
        <v>851</v>
      </c>
      <c r="FQ20" s="288">
        <f>'Desenhista Técnico (60hmês)'!CT173</f>
        <v>16537.369871247698</v>
      </c>
      <c r="FR20" s="289">
        <v>1</v>
      </c>
      <c r="FS20" s="288">
        <f t="shared" si="58"/>
        <v>16537.369871247698</v>
      </c>
      <c r="FT20" s="290">
        <v>1</v>
      </c>
      <c r="FU20" s="291">
        <f t="shared" si="59"/>
        <v>16537.369871247698</v>
      </c>
      <c r="FV20" s="621">
        <f t="shared" si="15"/>
        <v>198448.43845497238</v>
      </c>
      <c r="FW20" s="664"/>
      <c r="FX20" s="808"/>
      <c r="FY20" s="808"/>
      <c r="FZ20" s="287" t="s">
        <v>851</v>
      </c>
      <c r="GA20" s="378">
        <f>'Desenhista Técnico (60hmês)'!DA173</f>
        <v>17176.901881484984</v>
      </c>
      <c r="GB20" s="289">
        <v>1</v>
      </c>
      <c r="GC20" s="288">
        <f t="shared" si="60"/>
        <v>17176.901881484984</v>
      </c>
      <c r="GD20" s="290">
        <v>1</v>
      </c>
      <c r="GE20" s="291">
        <f t="shared" si="61"/>
        <v>17176.901881484984</v>
      </c>
      <c r="GF20" s="621">
        <f t="shared" si="16"/>
        <v>206122.82257781981</v>
      </c>
      <c r="GH20" s="808"/>
      <c r="GI20" s="808"/>
      <c r="GJ20" s="287" t="s">
        <v>851</v>
      </c>
      <c r="GK20" s="385">
        <f>'Desenhista Técnico (60hmês)'!DA173</f>
        <v>17176.901881484984</v>
      </c>
      <c r="GL20" s="289">
        <v>1</v>
      </c>
      <c r="GM20" s="288">
        <f t="shared" si="62"/>
        <v>17176.901881484984</v>
      </c>
      <c r="GN20" s="290">
        <v>1</v>
      </c>
      <c r="GO20" s="291">
        <f t="shared" si="63"/>
        <v>17176.901881484984</v>
      </c>
      <c r="GP20" s="621">
        <f t="shared" si="17"/>
        <v>206122.82257781981</v>
      </c>
      <c r="GQ20" s="808"/>
      <c r="GR20" s="808"/>
      <c r="GS20" s="287" t="s">
        <v>851</v>
      </c>
      <c r="GT20" s="378">
        <f>'Desenhista Técnico (60hmês)'!DH173</f>
        <v>17179.483790269041</v>
      </c>
      <c r="GU20" s="289">
        <v>1</v>
      </c>
      <c r="GV20" s="288">
        <f t="shared" si="64"/>
        <v>17179.483790269041</v>
      </c>
      <c r="GW20" s="290">
        <v>1</v>
      </c>
      <c r="GX20" s="291">
        <f t="shared" si="65"/>
        <v>17179.483790269041</v>
      </c>
      <c r="GY20" s="621">
        <f t="shared" si="18"/>
        <v>206153.8054832285</v>
      </c>
      <c r="HA20" s="808"/>
      <c r="HB20" s="808"/>
      <c r="HC20" s="287" t="s">
        <v>851</v>
      </c>
      <c r="HD20" s="378">
        <f>'Desenhista Técnico (60hmês)'!DO173</f>
        <v>17983.836558634757</v>
      </c>
      <c r="HE20" s="289">
        <v>1</v>
      </c>
      <c r="HF20" s="288">
        <f t="shared" si="66"/>
        <v>17983.836558634757</v>
      </c>
      <c r="HG20" s="290">
        <v>1</v>
      </c>
      <c r="HH20" s="291">
        <f t="shared" si="67"/>
        <v>17983.836558634757</v>
      </c>
      <c r="HI20" s="621">
        <f t="shared" si="19"/>
        <v>215806.03870361709</v>
      </c>
      <c r="HK20" s="808"/>
      <c r="HL20" s="808"/>
      <c r="HM20" s="287" t="s">
        <v>851</v>
      </c>
      <c r="HN20" s="288">
        <f>'Desenhista Técnico (60hmês)'!DV173</f>
        <v>17996.715575224171</v>
      </c>
      <c r="HO20" s="289">
        <v>1</v>
      </c>
      <c r="HP20" s="288">
        <f t="shared" si="68"/>
        <v>17996.715575224171</v>
      </c>
      <c r="HQ20" s="290">
        <v>1</v>
      </c>
      <c r="HR20" s="291">
        <f t="shared" si="69"/>
        <v>17996.715575224171</v>
      </c>
      <c r="HS20" s="621">
        <f t="shared" si="20"/>
        <v>215960.58690269006</v>
      </c>
      <c r="HT20" s="568"/>
      <c r="HU20" s="808"/>
      <c r="HV20" s="808"/>
      <c r="HW20" s="287" t="s">
        <v>851</v>
      </c>
      <c r="HX20" s="288">
        <f>'Desenhista Técnico (60hmês)'!DV173</f>
        <v>17996.715575224171</v>
      </c>
      <c r="HY20" s="289">
        <v>1</v>
      </c>
      <c r="HZ20" s="288">
        <f t="shared" si="113"/>
        <v>17996.715575224171</v>
      </c>
      <c r="IA20" s="290">
        <v>1</v>
      </c>
      <c r="IB20" s="291">
        <f t="shared" si="114"/>
        <v>17996.715575224171</v>
      </c>
      <c r="IC20" s="621">
        <f t="shared" si="115"/>
        <v>215960.58690269006</v>
      </c>
      <c r="ID20" s="568"/>
      <c r="IE20" s="808"/>
      <c r="IF20" s="808"/>
      <c r="IG20" s="287" t="s">
        <v>851</v>
      </c>
      <c r="IH20" s="288">
        <f>'Desenhista Técnico (60hmês)'!DV173</f>
        <v>17996.715575224171</v>
      </c>
      <c r="II20" s="289">
        <v>1</v>
      </c>
      <c r="IJ20" s="288">
        <f t="shared" si="116"/>
        <v>17996.715575224171</v>
      </c>
      <c r="IK20" s="290">
        <v>1</v>
      </c>
      <c r="IL20" s="291">
        <f t="shared" si="117"/>
        <v>17996.715575224171</v>
      </c>
      <c r="IM20" s="621">
        <f t="shared" si="118"/>
        <v>215960.58690269006</v>
      </c>
      <c r="IN20" s="568"/>
      <c r="IO20" s="808"/>
      <c r="IP20" s="808"/>
      <c r="IQ20" s="287" t="s">
        <v>851</v>
      </c>
      <c r="IR20" s="288">
        <f>'Desenhista Técnico (60hmês)'!EC173</f>
        <v>17999.099434256408</v>
      </c>
      <c r="IS20" s="289">
        <v>1</v>
      </c>
      <c r="IT20" s="288">
        <f t="shared" si="119"/>
        <v>17999.099434256408</v>
      </c>
      <c r="IU20" s="290">
        <v>1</v>
      </c>
      <c r="IV20" s="291">
        <f t="shared" si="120"/>
        <v>17999.099434256408</v>
      </c>
      <c r="IW20" s="621">
        <f t="shared" si="121"/>
        <v>215989.1932110769</v>
      </c>
      <c r="IX20" s="568"/>
      <c r="IY20" s="808"/>
      <c r="IZ20" s="808"/>
      <c r="JA20" s="425" t="s">
        <v>851</v>
      </c>
      <c r="JB20" s="288">
        <f>'Desenhista Técnico (60hmês)'!EJ173</f>
        <v>18676.073580873544</v>
      </c>
      <c r="JC20" s="289">
        <v>1</v>
      </c>
      <c r="JD20" s="288">
        <f t="shared" si="122"/>
        <v>18676.073580873544</v>
      </c>
      <c r="JE20" s="290">
        <v>1</v>
      </c>
      <c r="JF20" s="291">
        <f t="shared" si="123"/>
        <v>18676.073580873544</v>
      </c>
      <c r="JG20" s="621">
        <f t="shared" si="124"/>
        <v>224112.88297048252</v>
      </c>
      <c r="JI20" s="808"/>
      <c r="JJ20" s="808"/>
      <c r="JK20" s="287" t="s">
        <v>851</v>
      </c>
      <c r="JL20" s="378">
        <f>'Desenhista Técnico (60hmês)'!EQ173</f>
        <v>18664.3351425828</v>
      </c>
      <c r="JM20" s="294">
        <f t="shared" si="78"/>
        <v>1</v>
      </c>
      <c r="JN20" s="288">
        <f t="shared" si="79"/>
        <v>18664.3351425828</v>
      </c>
      <c r="JO20" s="290">
        <f t="shared" si="80"/>
        <v>1</v>
      </c>
      <c r="JP20" s="291">
        <f t="shared" si="81"/>
        <v>18664.3351425828</v>
      </c>
      <c r="JQ20" s="621">
        <f t="shared" si="25"/>
        <v>223972.02171099361</v>
      </c>
    </row>
    <row r="21" spans="1:279" ht="12.75" customHeight="1" x14ac:dyDescent="0.2">
      <c r="A21" s="808"/>
      <c r="B21" s="808"/>
      <c r="C21" s="287" t="s">
        <v>817</v>
      </c>
      <c r="D21" s="288">
        <f>[3]Almoxarife!F173</f>
        <v>5706.9609775489644</v>
      </c>
      <c r="E21" s="289">
        <v>1</v>
      </c>
      <c r="F21" s="288">
        <f t="shared" si="26"/>
        <v>5706.9609775489644</v>
      </c>
      <c r="G21" s="290">
        <v>1</v>
      </c>
      <c r="H21" s="65">
        <f t="shared" si="27"/>
        <v>5706.9609775489644</v>
      </c>
      <c r="I21" s="19">
        <f t="shared" si="0"/>
        <v>68483.531730587565</v>
      </c>
      <c r="J21" s="364"/>
      <c r="K21" s="808"/>
      <c r="L21" s="808"/>
      <c r="M21" s="287" t="s">
        <v>817</v>
      </c>
      <c r="N21" s="378">
        <f>Almoxarife!M$173</f>
        <v>5834.1046870967775</v>
      </c>
      <c r="O21" s="289">
        <v>1</v>
      </c>
      <c r="P21" s="288">
        <f t="shared" si="28"/>
        <v>5834.1046870967775</v>
      </c>
      <c r="Q21" s="290">
        <v>1</v>
      </c>
      <c r="R21" s="65">
        <f t="shared" si="29"/>
        <v>5834.1046870967775</v>
      </c>
      <c r="S21" s="19">
        <f t="shared" si="1"/>
        <v>70009.256245161334</v>
      </c>
      <c r="U21" s="808"/>
      <c r="V21" s="808"/>
      <c r="W21" s="287" t="s">
        <v>817</v>
      </c>
      <c r="X21" s="384">
        <f>Almoxarife!T173</f>
        <v>5736.9437433223247</v>
      </c>
      <c r="Y21" s="289">
        <v>1</v>
      </c>
      <c r="Z21" s="288">
        <f t="shared" si="30"/>
        <v>5736.9437433223247</v>
      </c>
      <c r="AA21" s="290">
        <v>1</v>
      </c>
      <c r="AB21" s="65">
        <f t="shared" si="31"/>
        <v>5736.9437433223247</v>
      </c>
      <c r="AC21" s="19">
        <f t="shared" si="2"/>
        <v>68843.324919867897</v>
      </c>
      <c r="AE21" s="808"/>
      <c r="AF21" s="808"/>
      <c r="AG21" s="287" t="s">
        <v>817</v>
      </c>
      <c r="AH21" s="385">
        <f>Almoxarife!T173</f>
        <v>5736.9437433223247</v>
      </c>
      <c r="AI21" s="289">
        <v>1</v>
      </c>
      <c r="AJ21" s="288">
        <f t="shared" si="32"/>
        <v>5736.9437433223247</v>
      </c>
      <c r="AK21" s="290">
        <v>1</v>
      </c>
      <c r="AL21" s="65">
        <f t="shared" si="33"/>
        <v>5736.9437433223247</v>
      </c>
      <c r="AM21" s="19">
        <f t="shared" si="3"/>
        <v>68843.324919867897</v>
      </c>
      <c r="AN21" s="450"/>
      <c r="AO21" s="808"/>
      <c r="AP21" s="808"/>
      <c r="AQ21" s="287" t="s">
        <v>817</v>
      </c>
      <c r="AR21" s="385">
        <f>Almoxarife!M173</f>
        <v>5834.1046870967775</v>
      </c>
      <c r="AS21" s="289">
        <v>1</v>
      </c>
      <c r="AT21" s="288">
        <f t="shared" si="34"/>
        <v>5834.1046870967775</v>
      </c>
      <c r="AU21" s="290">
        <v>1</v>
      </c>
      <c r="AV21" s="65">
        <f t="shared" si="35"/>
        <v>5834.1046870967775</v>
      </c>
      <c r="AW21" s="19">
        <f t="shared" si="4"/>
        <v>70009.256245161334</v>
      </c>
      <c r="AY21" s="808"/>
      <c r="AZ21" s="808"/>
      <c r="BA21" s="287" t="s">
        <v>817</v>
      </c>
      <c r="BB21" s="378">
        <f>Almoxarife!AA173</f>
        <v>5840.8505880794755</v>
      </c>
      <c r="BC21" s="289">
        <v>1</v>
      </c>
      <c r="BD21" s="288">
        <f t="shared" si="36"/>
        <v>5840.8505880794755</v>
      </c>
      <c r="BE21" s="290">
        <v>1</v>
      </c>
      <c r="BF21" s="65">
        <f t="shared" si="37"/>
        <v>5840.8505880794755</v>
      </c>
      <c r="BG21" s="19">
        <f t="shared" si="5"/>
        <v>70090.207056953703</v>
      </c>
      <c r="BI21" s="808"/>
      <c r="BJ21" s="808"/>
      <c r="BK21" s="296" t="s">
        <v>817</v>
      </c>
      <c r="BL21" s="378">
        <f>Almoxarife!AH173</f>
        <v>6067.9189025163123</v>
      </c>
      <c r="BM21" s="289">
        <v>1</v>
      </c>
      <c r="BN21" s="288">
        <f t="shared" si="38"/>
        <v>6067.9189025163123</v>
      </c>
      <c r="BO21" s="290">
        <v>1</v>
      </c>
      <c r="BP21" s="65">
        <f t="shared" si="39"/>
        <v>6067.9189025163123</v>
      </c>
      <c r="BQ21" s="19">
        <f t="shared" si="6"/>
        <v>72815.02683019574</v>
      </c>
      <c r="BS21" s="808"/>
      <c r="BT21" s="808"/>
      <c r="BU21" s="287" t="s">
        <v>817</v>
      </c>
      <c r="BV21" s="378">
        <f>Almoxarife!AO173</f>
        <v>5967.0640386587147</v>
      </c>
      <c r="BW21" s="289">
        <v>1</v>
      </c>
      <c r="BX21" s="288">
        <f t="shared" si="40"/>
        <v>5967.0640386587147</v>
      </c>
      <c r="BY21" s="290">
        <v>1</v>
      </c>
      <c r="BZ21" s="65">
        <f t="shared" si="41"/>
        <v>5967.0640386587147</v>
      </c>
      <c r="CA21" s="19">
        <f t="shared" si="7"/>
        <v>71604.768463904576</v>
      </c>
      <c r="CC21" s="808"/>
      <c r="CD21" s="808"/>
      <c r="CE21" s="296" t="s">
        <v>817</v>
      </c>
      <c r="CF21" s="288">
        <f>Almoxarife!AH173</f>
        <v>6067.9189025163123</v>
      </c>
      <c r="CG21" s="289">
        <v>1</v>
      </c>
      <c r="CH21" s="288">
        <f t="shared" si="42"/>
        <v>6067.9189025163123</v>
      </c>
      <c r="CI21" s="290">
        <v>1</v>
      </c>
      <c r="CJ21" s="65">
        <f t="shared" si="43"/>
        <v>6067.9189025163123</v>
      </c>
      <c r="CK21" s="19">
        <f t="shared" si="8"/>
        <v>72815.02683019574</v>
      </c>
      <c r="CM21" s="808"/>
      <c r="CN21" s="808"/>
      <c r="CO21" s="287" t="s">
        <v>817</v>
      </c>
      <c r="CP21" s="385">
        <f>Almoxarife!AO173</f>
        <v>5967.0640386587147</v>
      </c>
      <c r="CQ21" s="289">
        <v>1</v>
      </c>
      <c r="CR21" s="288">
        <f t="shared" si="44"/>
        <v>5967.0640386587147</v>
      </c>
      <c r="CS21" s="290">
        <v>1</v>
      </c>
      <c r="CT21" s="65">
        <f t="shared" si="45"/>
        <v>5967.0640386587147</v>
      </c>
      <c r="CU21" s="19">
        <f t="shared" si="9"/>
        <v>71604.768463904576</v>
      </c>
      <c r="CW21" s="808"/>
      <c r="CX21" s="808"/>
      <c r="CY21" s="287" t="s">
        <v>817</v>
      </c>
      <c r="CZ21" s="378">
        <f>Almoxarife!AV173</f>
        <v>6142.4439917044256</v>
      </c>
      <c r="DA21" s="289">
        <v>1</v>
      </c>
      <c r="DB21" s="288">
        <f t="shared" si="46"/>
        <v>6142.4439917044256</v>
      </c>
      <c r="DC21" s="290">
        <v>1</v>
      </c>
      <c r="DD21" s="65">
        <f t="shared" si="47"/>
        <v>6142.4439917044256</v>
      </c>
      <c r="DE21" s="19">
        <f t="shared" si="10"/>
        <v>73709.327900453107</v>
      </c>
      <c r="DF21" s="450"/>
      <c r="DG21" s="808"/>
      <c r="DH21" s="808"/>
      <c r="DI21" s="287" t="s">
        <v>817</v>
      </c>
      <c r="DJ21" s="288">
        <f>Almoxarife!BC173</f>
        <v>6147.8847675866418</v>
      </c>
      <c r="DK21" s="289">
        <v>1</v>
      </c>
      <c r="DL21" s="288">
        <f t="shared" si="82"/>
        <v>6147.8847675866418</v>
      </c>
      <c r="DM21" s="290">
        <v>1</v>
      </c>
      <c r="DN21" s="65">
        <f t="shared" si="48"/>
        <v>6147.8847675866418</v>
      </c>
      <c r="DO21" s="19">
        <f t="shared" si="49"/>
        <v>73774.617211039702</v>
      </c>
      <c r="DP21" s="568"/>
      <c r="DQ21" s="568"/>
      <c r="DR21" s="287" t="s">
        <v>817</v>
      </c>
      <c r="DS21" s="288" t="str">
        <f>Almoxarife!BL173</f>
        <v>VALOR TOTAL POR EMPREGADO</v>
      </c>
      <c r="DT21" s="289">
        <v>1</v>
      </c>
      <c r="DU21" s="288" t="e">
        <f t="shared" si="125"/>
        <v>#VALUE!</v>
      </c>
      <c r="DV21" s="290">
        <v>1</v>
      </c>
      <c r="DW21" s="65" t="e">
        <f t="shared" si="126"/>
        <v>#VALUE!</v>
      </c>
      <c r="DX21" s="19" t="e">
        <f t="shared" si="127"/>
        <v>#VALUE!</v>
      </c>
      <c r="DY21" s="568"/>
      <c r="DZ21" s="808"/>
      <c r="EA21" s="808"/>
      <c r="EB21" s="287" t="s">
        <v>817</v>
      </c>
      <c r="EC21" s="288">
        <f>Almoxarife!BJ$173</f>
        <v>6155.3669705173143</v>
      </c>
      <c r="ED21" s="289">
        <v>1</v>
      </c>
      <c r="EE21" s="288">
        <f>SUM(EC$21*ED$21)</f>
        <v>6155.3669705173143</v>
      </c>
      <c r="EF21" s="290">
        <v>1</v>
      </c>
      <c r="EG21" s="291">
        <f t="shared" si="51"/>
        <v>6155.3669705173143</v>
      </c>
      <c r="EH21" s="621">
        <f t="shared" si="11"/>
        <v>73864.403646207764</v>
      </c>
      <c r="EI21" s="568"/>
      <c r="EJ21" s="808"/>
      <c r="EK21" s="808"/>
      <c r="EL21" s="287" t="s">
        <v>817</v>
      </c>
      <c r="EM21" s="378">
        <f>Almoxarife!BQ173</f>
        <v>6564.8024800591484</v>
      </c>
      <c r="EN21" s="289">
        <v>1</v>
      </c>
      <c r="EO21" s="288">
        <f t="shared" si="52"/>
        <v>6564.8024800591484</v>
      </c>
      <c r="EP21" s="290">
        <v>1</v>
      </c>
      <c r="EQ21" s="291">
        <f t="shared" si="53"/>
        <v>6564.8024800591484</v>
      </c>
      <c r="ER21" s="621">
        <f t="shared" si="12"/>
        <v>78777.62976070978</v>
      </c>
      <c r="ET21" s="808"/>
      <c r="EU21" s="808"/>
      <c r="EV21" s="287" t="s">
        <v>817</v>
      </c>
      <c r="EW21" s="288">
        <f>Almoxarife!BX173</f>
        <v>6565.5630269310213</v>
      </c>
      <c r="EX21" s="289">
        <v>1</v>
      </c>
      <c r="EY21" s="288">
        <f t="shared" si="54"/>
        <v>6565.5630269310213</v>
      </c>
      <c r="EZ21" s="290">
        <v>1</v>
      </c>
      <c r="FA21" s="291">
        <f t="shared" si="55"/>
        <v>6565.5630269310213</v>
      </c>
      <c r="FB21" s="621">
        <f t="shared" si="13"/>
        <v>78786.75632317226</v>
      </c>
      <c r="FC21" s="568"/>
      <c r="FD21" s="808"/>
      <c r="FE21" s="808"/>
      <c r="FF21" s="287" t="s">
        <v>817</v>
      </c>
      <c r="FG21" s="288">
        <f>Almoxarife!CE173</f>
        <v>6565.5630269310213</v>
      </c>
      <c r="FH21" s="289">
        <v>1</v>
      </c>
      <c r="FI21" s="288">
        <f t="shared" si="56"/>
        <v>6565.5630269310213</v>
      </c>
      <c r="FJ21" s="290">
        <v>1</v>
      </c>
      <c r="FK21" s="291">
        <f t="shared" si="57"/>
        <v>6565.5630269310213</v>
      </c>
      <c r="FL21" s="621">
        <f t="shared" si="14"/>
        <v>78786.75632317226</v>
      </c>
      <c r="FM21" s="664"/>
      <c r="FN21" s="808"/>
      <c r="FO21" s="808"/>
      <c r="FP21" s="287" t="s">
        <v>817</v>
      </c>
      <c r="FQ21" s="288">
        <f>Almoxarife!CL173</f>
        <v>6565.5630269310213</v>
      </c>
      <c r="FR21" s="289">
        <v>1</v>
      </c>
      <c r="FS21" s="288">
        <f t="shared" si="58"/>
        <v>6565.5630269310213</v>
      </c>
      <c r="FT21" s="290">
        <v>1</v>
      </c>
      <c r="FU21" s="291">
        <f t="shared" si="59"/>
        <v>6565.5630269310213</v>
      </c>
      <c r="FV21" s="621">
        <f t="shared" si="15"/>
        <v>78786.75632317226</v>
      </c>
      <c r="FW21" s="664"/>
      <c r="FX21" s="808"/>
      <c r="FY21" s="808"/>
      <c r="FZ21" s="287" t="s">
        <v>817</v>
      </c>
      <c r="GA21" s="378">
        <f>Almoxarife!CS173</f>
        <v>6875.1824731359611</v>
      </c>
      <c r="GB21" s="289">
        <v>1</v>
      </c>
      <c r="GC21" s="288">
        <f t="shared" si="60"/>
        <v>6875.1824731359611</v>
      </c>
      <c r="GD21" s="290">
        <v>1</v>
      </c>
      <c r="GE21" s="291">
        <f t="shared" si="61"/>
        <v>6875.1824731359611</v>
      </c>
      <c r="GF21" s="621">
        <f t="shared" si="16"/>
        <v>82502.189677631541</v>
      </c>
      <c r="GH21" s="808"/>
      <c r="GI21" s="808"/>
      <c r="GJ21" s="287" t="s">
        <v>817</v>
      </c>
      <c r="GK21" s="385">
        <f>Almoxarife!CS173</f>
        <v>6875.1824731359611</v>
      </c>
      <c r="GL21" s="289">
        <v>1</v>
      </c>
      <c r="GM21" s="288">
        <f t="shared" si="62"/>
        <v>6875.1824731359611</v>
      </c>
      <c r="GN21" s="290">
        <v>1</v>
      </c>
      <c r="GO21" s="291">
        <f t="shared" si="63"/>
        <v>6875.1824731359611</v>
      </c>
      <c r="GP21" s="621">
        <f t="shared" si="17"/>
        <v>82502.189677631541</v>
      </c>
      <c r="GQ21" s="808"/>
      <c r="GR21" s="808"/>
      <c r="GS21" s="287" t="s">
        <v>817</v>
      </c>
      <c r="GT21" s="378">
        <f>Almoxarife!CZ173</f>
        <v>6880.1759142800083</v>
      </c>
      <c r="GU21" s="289">
        <v>1</v>
      </c>
      <c r="GV21" s="288">
        <f t="shared" si="64"/>
        <v>6880.1759142800083</v>
      </c>
      <c r="GW21" s="290">
        <v>1</v>
      </c>
      <c r="GX21" s="291">
        <f t="shared" si="65"/>
        <v>6880.1759142800083</v>
      </c>
      <c r="GY21" s="621">
        <f t="shared" si="18"/>
        <v>82562.110971360104</v>
      </c>
      <c r="HA21" s="808"/>
      <c r="HB21" s="808"/>
      <c r="HC21" s="287" t="s">
        <v>817</v>
      </c>
      <c r="HD21" s="378">
        <f>Almoxarife!DG173</f>
        <v>7251.2408402817291</v>
      </c>
      <c r="HE21" s="289">
        <v>1</v>
      </c>
      <c r="HF21" s="288">
        <f t="shared" si="66"/>
        <v>7251.2408402817291</v>
      </c>
      <c r="HG21" s="290">
        <v>1</v>
      </c>
      <c r="HH21" s="291">
        <f t="shared" si="67"/>
        <v>7251.2408402817291</v>
      </c>
      <c r="HI21" s="621">
        <f t="shared" si="19"/>
        <v>87014.890083380742</v>
      </c>
      <c r="HK21" s="808"/>
      <c r="HL21" s="808"/>
      <c r="HM21" s="287" t="s">
        <v>817</v>
      </c>
      <c r="HN21" s="288">
        <f>Almoxarife!DN173</f>
        <v>7255.7663746687294</v>
      </c>
      <c r="HO21" s="289">
        <v>1</v>
      </c>
      <c r="HP21" s="288">
        <f t="shared" si="68"/>
        <v>7255.7663746687294</v>
      </c>
      <c r="HQ21" s="290">
        <v>1</v>
      </c>
      <c r="HR21" s="291">
        <f t="shared" si="69"/>
        <v>7255.7663746687294</v>
      </c>
      <c r="HS21" s="621">
        <f t="shared" si="20"/>
        <v>87069.196496024757</v>
      </c>
      <c r="HT21" s="568"/>
      <c r="HU21" s="808"/>
      <c r="HV21" s="808"/>
      <c r="HW21" s="287" t="s">
        <v>817</v>
      </c>
      <c r="HX21" s="288">
        <f>Almoxarife!DN173</f>
        <v>7255.7663746687294</v>
      </c>
      <c r="HY21" s="289">
        <v>1</v>
      </c>
      <c r="HZ21" s="288">
        <f t="shared" si="113"/>
        <v>7255.7663746687294</v>
      </c>
      <c r="IA21" s="290">
        <v>1</v>
      </c>
      <c r="IB21" s="291">
        <f t="shared" si="114"/>
        <v>7255.7663746687294</v>
      </c>
      <c r="IC21" s="621">
        <f t="shared" si="115"/>
        <v>87069.196496024757</v>
      </c>
      <c r="ID21" s="568"/>
      <c r="IE21" s="808"/>
      <c r="IF21" s="808"/>
      <c r="IG21" s="287" t="s">
        <v>817</v>
      </c>
      <c r="IH21" s="288">
        <f>Almoxarife!DN173</f>
        <v>7255.7663746687294</v>
      </c>
      <c r="II21" s="289">
        <v>1</v>
      </c>
      <c r="IJ21" s="288">
        <f t="shared" si="116"/>
        <v>7255.7663746687294</v>
      </c>
      <c r="IK21" s="290">
        <v>1</v>
      </c>
      <c r="IL21" s="291">
        <f t="shared" si="117"/>
        <v>7255.7663746687294</v>
      </c>
      <c r="IM21" s="621">
        <f t="shared" si="118"/>
        <v>87069.196496024757</v>
      </c>
      <c r="IN21" s="568"/>
      <c r="IO21" s="808"/>
      <c r="IP21" s="808"/>
      <c r="IQ21" s="287" t="s">
        <v>817</v>
      </c>
      <c r="IR21" s="288">
        <f>Almoxarife!DU173</f>
        <v>7260.3544608546581</v>
      </c>
      <c r="IS21" s="289">
        <v>1</v>
      </c>
      <c r="IT21" s="288">
        <f t="shared" si="119"/>
        <v>7260.3544608546581</v>
      </c>
      <c r="IU21" s="290">
        <v>1</v>
      </c>
      <c r="IV21" s="291">
        <f t="shared" si="120"/>
        <v>7260.3544608546581</v>
      </c>
      <c r="IW21" s="621">
        <f t="shared" si="121"/>
        <v>87124.253530255897</v>
      </c>
      <c r="IX21" s="568"/>
      <c r="IY21" s="808"/>
      <c r="IZ21" s="808"/>
      <c r="JA21" s="425" t="s">
        <v>817</v>
      </c>
      <c r="JB21" s="288">
        <f>Almoxarife!EB173</f>
        <v>7522.7592001615758</v>
      </c>
      <c r="JC21" s="289">
        <v>1</v>
      </c>
      <c r="JD21" s="288">
        <f t="shared" si="122"/>
        <v>7522.7592001615758</v>
      </c>
      <c r="JE21" s="290">
        <v>1</v>
      </c>
      <c r="JF21" s="291">
        <f t="shared" si="123"/>
        <v>7522.7592001615758</v>
      </c>
      <c r="JG21" s="621">
        <f t="shared" si="124"/>
        <v>90273.110401938902</v>
      </c>
      <c r="JI21" s="808"/>
      <c r="JJ21" s="808"/>
      <c r="JK21" s="287" t="s">
        <v>817</v>
      </c>
      <c r="JL21" s="378">
        <f>Almoxarife!EI173</f>
        <v>7518.6789183842329</v>
      </c>
      <c r="JM21" s="294">
        <f t="shared" si="78"/>
        <v>1</v>
      </c>
      <c r="JN21" s="288">
        <f t="shared" si="79"/>
        <v>7518.6789183842329</v>
      </c>
      <c r="JO21" s="290">
        <f t="shared" si="80"/>
        <v>1</v>
      </c>
      <c r="JP21" s="291">
        <f t="shared" si="81"/>
        <v>7518.6789183842329</v>
      </c>
      <c r="JQ21" s="621">
        <f t="shared" si="25"/>
        <v>90224.147020610792</v>
      </c>
    </row>
    <row r="22" spans="1:279" ht="12.75" customHeight="1" x14ac:dyDescent="0.2">
      <c r="A22" s="808"/>
      <c r="B22" s="808"/>
      <c r="C22" s="287" t="s">
        <v>740</v>
      </c>
      <c r="D22" s="288">
        <f>'[3]Auxiliar administrativo'!F173</f>
        <v>4351.7804388927334</v>
      </c>
      <c r="E22" s="289">
        <v>2</v>
      </c>
      <c r="F22" s="288">
        <f t="shared" si="26"/>
        <v>8703.5608777854668</v>
      </c>
      <c r="G22" s="290">
        <v>2</v>
      </c>
      <c r="H22" s="65">
        <f t="shared" si="27"/>
        <v>8703.5608777854668</v>
      </c>
      <c r="I22" s="19">
        <f t="shared" si="0"/>
        <v>104442.73053342561</v>
      </c>
      <c r="J22" s="364"/>
      <c r="K22" s="808"/>
      <c r="L22" s="808"/>
      <c r="M22" s="287" t="s">
        <v>740</v>
      </c>
      <c r="N22" s="378">
        <f>'Auxiliar administrativo'!M$173</f>
        <v>4446.7668000170515</v>
      </c>
      <c r="O22" s="289">
        <v>2</v>
      </c>
      <c r="P22" s="288">
        <f t="shared" si="28"/>
        <v>8893.5336000341031</v>
      </c>
      <c r="Q22" s="290">
        <v>2</v>
      </c>
      <c r="R22" s="65">
        <f t="shared" si="29"/>
        <v>8893.5336000341031</v>
      </c>
      <c r="S22" s="19">
        <f t="shared" si="1"/>
        <v>106722.40320040923</v>
      </c>
      <c r="U22" s="808"/>
      <c r="V22" s="808"/>
      <c r="W22" s="287" t="s">
        <v>740</v>
      </c>
      <c r="X22" s="384">
        <f>'Auxiliar administrativo'!T173</f>
        <v>4377.2041009723071</v>
      </c>
      <c r="Y22" s="289">
        <v>2</v>
      </c>
      <c r="Z22" s="288">
        <f t="shared" si="30"/>
        <v>8754.4082019446141</v>
      </c>
      <c r="AA22" s="290">
        <v>2</v>
      </c>
      <c r="AB22" s="65">
        <f t="shared" si="31"/>
        <v>8754.4082019446141</v>
      </c>
      <c r="AC22" s="19">
        <f t="shared" si="2"/>
        <v>105052.89842333537</v>
      </c>
      <c r="AE22" s="808"/>
      <c r="AF22" s="808"/>
      <c r="AG22" s="287" t="s">
        <v>740</v>
      </c>
      <c r="AH22" s="385">
        <f>'Auxiliar administrativo'!T173</f>
        <v>4377.2041009723071</v>
      </c>
      <c r="AI22" s="289">
        <v>2</v>
      </c>
      <c r="AJ22" s="288">
        <f t="shared" si="32"/>
        <v>8754.4082019446141</v>
      </c>
      <c r="AK22" s="290">
        <v>2</v>
      </c>
      <c r="AL22" s="65">
        <f t="shared" si="33"/>
        <v>8754.4082019446141</v>
      </c>
      <c r="AM22" s="19">
        <f t="shared" si="3"/>
        <v>105052.89842333537</v>
      </c>
      <c r="AN22" s="450"/>
      <c r="AO22" s="808"/>
      <c r="AP22" s="808"/>
      <c r="AQ22" s="287" t="s">
        <v>740</v>
      </c>
      <c r="AR22" s="385">
        <f>'Auxiliar administrativo'!M173</f>
        <v>4446.7668000170515</v>
      </c>
      <c r="AS22" s="289">
        <v>2</v>
      </c>
      <c r="AT22" s="288">
        <f t="shared" si="34"/>
        <v>8893.5336000341031</v>
      </c>
      <c r="AU22" s="290">
        <v>2</v>
      </c>
      <c r="AV22" s="65">
        <f t="shared" si="35"/>
        <v>8893.5336000341031</v>
      </c>
      <c r="AW22" s="19">
        <f t="shared" si="4"/>
        <v>106722.40320040923</v>
      </c>
      <c r="AY22" s="808"/>
      <c r="AZ22" s="808"/>
      <c r="BA22" s="287" t="s">
        <v>740</v>
      </c>
      <c r="BB22" s="378">
        <f>'Auxiliar administrativo'!AA173</f>
        <v>4450.2698442869187</v>
      </c>
      <c r="BC22" s="289">
        <v>2</v>
      </c>
      <c r="BD22" s="288">
        <f t="shared" si="36"/>
        <v>8900.5396885738373</v>
      </c>
      <c r="BE22" s="290">
        <v>2</v>
      </c>
      <c r="BF22" s="65">
        <f t="shared" si="37"/>
        <v>8900.5396885738373</v>
      </c>
      <c r="BG22" s="19">
        <f t="shared" si="5"/>
        <v>106806.47626288605</v>
      </c>
      <c r="BI22" s="808"/>
      <c r="BJ22" s="808"/>
      <c r="BK22" s="296" t="s">
        <v>740</v>
      </c>
      <c r="BL22" s="378">
        <f>'Auxiliar administrativo'!AH173</f>
        <v>4631.8986089207565</v>
      </c>
      <c r="BM22" s="289">
        <v>2</v>
      </c>
      <c r="BN22" s="288">
        <f t="shared" si="38"/>
        <v>9263.797217841513</v>
      </c>
      <c r="BO22" s="290">
        <v>2</v>
      </c>
      <c r="BP22" s="65">
        <f t="shared" si="39"/>
        <v>9263.797217841513</v>
      </c>
      <c r="BQ22" s="19">
        <f t="shared" si="6"/>
        <v>111165.56661409815</v>
      </c>
      <c r="BS22" s="808"/>
      <c r="BT22" s="808"/>
      <c r="BU22" s="287" t="s">
        <v>740</v>
      </c>
      <c r="BV22" s="378">
        <f>'Auxiliar administrativo'!AO173</f>
        <v>4559.5782919106732</v>
      </c>
      <c r="BW22" s="289">
        <v>2</v>
      </c>
      <c r="BX22" s="288">
        <f t="shared" si="40"/>
        <v>9119.1565838213464</v>
      </c>
      <c r="BY22" s="290">
        <v>2</v>
      </c>
      <c r="BZ22" s="65">
        <f t="shared" si="41"/>
        <v>9119.1565838213464</v>
      </c>
      <c r="CA22" s="19">
        <f t="shared" si="7"/>
        <v>109429.87900585616</v>
      </c>
      <c r="CC22" s="808"/>
      <c r="CD22" s="808"/>
      <c r="CE22" s="296" t="s">
        <v>740</v>
      </c>
      <c r="CF22" s="288">
        <f>'Auxiliar administrativo'!AH173</f>
        <v>4631.8986089207565</v>
      </c>
      <c r="CG22" s="289">
        <v>2</v>
      </c>
      <c r="CH22" s="288">
        <f t="shared" si="42"/>
        <v>9263.797217841513</v>
      </c>
      <c r="CI22" s="290">
        <v>2</v>
      </c>
      <c r="CJ22" s="65">
        <f t="shared" si="43"/>
        <v>9263.797217841513</v>
      </c>
      <c r="CK22" s="19">
        <f t="shared" si="8"/>
        <v>111165.56661409815</v>
      </c>
      <c r="CM22" s="808"/>
      <c r="CN22" s="808"/>
      <c r="CO22" s="287" t="s">
        <v>740</v>
      </c>
      <c r="CP22" s="385">
        <f>'Auxiliar administrativo'!AO173</f>
        <v>4559.5782919106732</v>
      </c>
      <c r="CQ22" s="289">
        <v>2</v>
      </c>
      <c r="CR22" s="288">
        <f t="shared" si="44"/>
        <v>9119.1565838213464</v>
      </c>
      <c r="CS22" s="290">
        <v>2</v>
      </c>
      <c r="CT22" s="65">
        <f t="shared" si="45"/>
        <v>9119.1565838213464</v>
      </c>
      <c r="CU22" s="19">
        <f t="shared" si="9"/>
        <v>109429.87900585616</v>
      </c>
      <c r="CW22" s="808"/>
      <c r="CX22" s="808"/>
      <c r="CY22" s="287" t="s">
        <v>740</v>
      </c>
      <c r="CZ22" s="378">
        <f>'Auxiliar administrativo'!AV173</f>
        <v>4682.3442590426712</v>
      </c>
      <c r="DA22" s="289">
        <v>2</v>
      </c>
      <c r="DB22" s="288">
        <f t="shared" si="46"/>
        <v>9364.6885180853424</v>
      </c>
      <c r="DC22" s="290">
        <v>2</v>
      </c>
      <c r="DD22" s="65">
        <f t="shared" si="47"/>
        <v>9364.6885180853424</v>
      </c>
      <c r="DE22" s="19">
        <f t="shared" si="10"/>
        <v>112376.26221702411</v>
      </c>
      <c r="DF22" s="450"/>
      <c r="DG22" s="808"/>
      <c r="DH22" s="808"/>
      <c r="DI22" s="287" t="s">
        <v>740</v>
      </c>
      <c r="DJ22" s="288">
        <f>'Auxiliar administrativo'!BC173</f>
        <v>4687.5820629678092</v>
      </c>
      <c r="DK22" s="289">
        <v>2</v>
      </c>
      <c r="DL22" s="288">
        <f t="shared" si="82"/>
        <v>9375.1641259356184</v>
      </c>
      <c r="DM22" s="290">
        <v>2</v>
      </c>
      <c r="DN22" s="65">
        <f t="shared" si="48"/>
        <v>9375.1641259356184</v>
      </c>
      <c r="DO22" s="19">
        <f t="shared" si="49"/>
        <v>112501.96951122742</v>
      </c>
      <c r="DP22" s="568"/>
      <c r="DQ22" s="568"/>
      <c r="DR22" s="287" t="s">
        <v>740</v>
      </c>
      <c r="DS22" s="288" t="str">
        <f>'Auxiliar administrativo'!BL173</f>
        <v>VALOR TOTAL POR EMPREGADO</v>
      </c>
      <c r="DT22" s="289">
        <v>2</v>
      </c>
      <c r="DU22" s="288" t="e">
        <f t="shared" si="125"/>
        <v>#VALUE!</v>
      </c>
      <c r="DV22" s="290">
        <v>2</v>
      </c>
      <c r="DW22" s="65" t="e">
        <f t="shared" si="126"/>
        <v>#VALUE!</v>
      </c>
      <c r="DX22" s="19" t="e">
        <f t="shared" si="127"/>
        <v>#VALUE!</v>
      </c>
      <c r="DY22" s="568"/>
      <c r="DZ22" s="808"/>
      <c r="EA22" s="808"/>
      <c r="EB22" s="287" t="s">
        <v>740</v>
      </c>
      <c r="EC22" s="288">
        <f>'Auxiliar administrativo'!BJ$173</f>
        <v>4689.0549663293968</v>
      </c>
      <c r="ED22" s="289">
        <v>2</v>
      </c>
      <c r="EE22" s="288">
        <f>SUM(EC$22*ED$22)</f>
        <v>9378.1099326587937</v>
      </c>
      <c r="EF22" s="290">
        <v>2</v>
      </c>
      <c r="EG22" s="291">
        <f t="shared" si="51"/>
        <v>9378.1099326587937</v>
      </c>
      <c r="EH22" s="621">
        <f t="shared" si="11"/>
        <v>112537.31919190552</v>
      </c>
      <c r="EI22" s="568"/>
      <c r="EJ22" s="808"/>
      <c r="EK22" s="808"/>
      <c r="EL22" s="287" t="s">
        <v>740</v>
      </c>
      <c r="EM22" s="378">
        <f>'Auxiliar administrativo'!BQ173</f>
        <v>5010.5666594109807</v>
      </c>
      <c r="EN22" s="289">
        <v>2</v>
      </c>
      <c r="EO22" s="288">
        <f t="shared" si="52"/>
        <v>10021.133318821961</v>
      </c>
      <c r="EP22" s="290">
        <v>2</v>
      </c>
      <c r="EQ22" s="291">
        <f t="shared" si="53"/>
        <v>10021.133318821961</v>
      </c>
      <c r="ER22" s="621">
        <f t="shared" si="12"/>
        <v>120253.59982586354</v>
      </c>
      <c r="ET22" s="808"/>
      <c r="EU22" s="808"/>
      <c r="EV22" s="287" t="s">
        <v>740</v>
      </c>
      <c r="EW22" s="288">
        <f>'Auxiliar administrativo'!BX173</f>
        <v>5011.1115675281198</v>
      </c>
      <c r="EX22" s="289">
        <v>2</v>
      </c>
      <c r="EY22" s="288">
        <f t="shared" si="54"/>
        <v>10022.22313505624</v>
      </c>
      <c r="EZ22" s="290">
        <v>2</v>
      </c>
      <c r="FA22" s="291">
        <f t="shared" si="55"/>
        <v>10022.22313505624</v>
      </c>
      <c r="FB22" s="621">
        <f t="shared" si="13"/>
        <v>120266.67762067488</v>
      </c>
      <c r="FC22" s="568"/>
      <c r="FD22" s="808"/>
      <c r="FE22" s="808"/>
      <c r="FF22" s="287" t="s">
        <v>740</v>
      </c>
      <c r="FG22" s="288">
        <f>'Auxiliar administrativo'!CE173</f>
        <v>5011.1115675281198</v>
      </c>
      <c r="FH22" s="289">
        <v>2</v>
      </c>
      <c r="FI22" s="288">
        <f t="shared" si="56"/>
        <v>10022.22313505624</v>
      </c>
      <c r="FJ22" s="290">
        <v>2</v>
      </c>
      <c r="FK22" s="291">
        <f t="shared" si="57"/>
        <v>10022.22313505624</v>
      </c>
      <c r="FL22" s="621">
        <f t="shared" si="14"/>
        <v>120266.67762067488</v>
      </c>
      <c r="FM22" s="664"/>
      <c r="FN22" s="808"/>
      <c r="FO22" s="808"/>
      <c r="FP22" s="287" t="s">
        <v>740</v>
      </c>
      <c r="FQ22" s="288">
        <f>'Auxiliar administrativo'!CL173</f>
        <v>5011.1115675281198</v>
      </c>
      <c r="FR22" s="289">
        <v>2</v>
      </c>
      <c r="FS22" s="288">
        <f t="shared" si="58"/>
        <v>10022.22313505624</v>
      </c>
      <c r="FT22" s="290">
        <v>2</v>
      </c>
      <c r="FU22" s="291">
        <f t="shared" si="59"/>
        <v>10022.22313505624</v>
      </c>
      <c r="FV22" s="621">
        <f t="shared" si="15"/>
        <v>120266.67762067488</v>
      </c>
      <c r="FW22" s="664"/>
      <c r="FX22" s="808"/>
      <c r="FY22" s="808"/>
      <c r="FZ22" s="287" t="s">
        <v>740</v>
      </c>
      <c r="GA22" s="378">
        <f>'Auxiliar administrativo'!CS173</f>
        <v>5233.2915119297377</v>
      </c>
      <c r="GB22" s="289">
        <v>2</v>
      </c>
      <c r="GC22" s="288">
        <f t="shared" si="60"/>
        <v>10466.583023859475</v>
      </c>
      <c r="GD22" s="290">
        <v>2</v>
      </c>
      <c r="GE22" s="291">
        <f t="shared" si="61"/>
        <v>10466.583023859475</v>
      </c>
      <c r="GF22" s="621">
        <f t="shared" si="16"/>
        <v>125598.9962863137</v>
      </c>
      <c r="GH22" s="808"/>
      <c r="GI22" s="808"/>
      <c r="GJ22" s="287" t="s">
        <v>740</v>
      </c>
      <c r="GK22" s="385">
        <f>'Auxiliar administrativo'!CS173</f>
        <v>5233.2915119297377</v>
      </c>
      <c r="GL22" s="289">
        <v>2</v>
      </c>
      <c r="GM22" s="288">
        <f t="shared" si="62"/>
        <v>10466.583023859475</v>
      </c>
      <c r="GN22" s="290">
        <v>2</v>
      </c>
      <c r="GO22" s="291">
        <f t="shared" si="63"/>
        <v>10466.583023859475</v>
      </c>
      <c r="GP22" s="621">
        <f t="shared" si="17"/>
        <v>125598.9962863137</v>
      </c>
      <c r="GQ22" s="808"/>
      <c r="GR22" s="808"/>
      <c r="GS22" s="287" t="s">
        <v>740</v>
      </c>
      <c r="GT22" s="378">
        <f>'Auxiliar administrativo'!CZ173</f>
        <v>5235.8845303317921</v>
      </c>
      <c r="GU22" s="289">
        <v>2</v>
      </c>
      <c r="GV22" s="288">
        <f t="shared" si="64"/>
        <v>10471.769060663584</v>
      </c>
      <c r="GW22" s="290">
        <v>2</v>
      </c>
      <c r="GX22" s="291">
        <f t="shared" si="65"/>
        <v>10471.769060663584</v>
      </c>
      <c r="GY22" s="621">
        <f t="shared" si="18"/>
        <v>125661.22872796301</v>
      </c>
      <c r="HA22" s="808"/>
      <c r="HB22" s="808"/>
      <c r="HC22" s="287" t="s">
        <v>740</v>
      </c>
      <c r="HD22" s="378">
        <f>'Auxiliar administrativo'!DG173</f>
        <v>5536.7581344245282</v>
      </c>
      <c r="HE22" s="289">
        <v>2</v>
      </c>
      <c r="HF22" s="288">
        <f t="shared" si="66"/>
        <v>11073.516268849056</v>
      </c>
      <c r="HG22" s="290">
        <v>2</v>
      </c>
      <c r="HH22" s="291">
        <f t="shared" si="67"/>
        <v>11073.516268849056</v>
      </c>
      <c r="HI22" s="621">
        <f t="shared" si="19"/>
        <v>132882.19522618869</v>
      </c>
      <c r="HK22" s="808"/>
      <c r="HL22" s="808"/>
      <c r="HM22" s="425" t="s">
        <v>740</v>
      </c>
      <c r="HN22" s="288">
        <f>'Auxiliar administrativo'!DN173</f>
        <v>5701.365617525219</v>
      </c>
      <c r="HO22" s="289">
        <v>2</v>
      </c>
      <c r="HP22" s="288">
        <f t="shared" si="68"/>
        <v>11402.731235050438</v>
      </c>
      <c r="HQ22" s="290">
        <v>2</v>
      </c>
      <c r="HR22" s="291">
        <f t="shared" si="69"/>
        <v>11402.731235050438</v>
      </c>
      <c r="HS22" s="621">
        <f t="shared" si="20"/>
        <v>136832.77482060526</v>
      </c>
      <c r="HT22" s="568"/>
      <c r="HU22" s="808"/>
      <c r="HV22" s="808"/>
      <c r="HW22" s="287" t="s">
        <v>740</v>
      </c>
      <c r="HX22" s="288">
        <f>'Auxiliar administrativo'!DN173</f>
        <v>5701.365617525219</v>
      </c>
      <c r="HY22" s="289">
        <v>2</v>
      </c>
      <c r="HZ22" s="288">
        <f t="shared" si="113"/>
        <v>11402.731235050438</v>
      </c>
      <c r="IA22" s="290">
        <v>2</v>
      </c>
      <c r="IB22" s="291">
        <f t="shared" si="114"/>
        <v>11402.731235050438</v>
      </c>
      <c r="IC22" s="621">
        <f t="shared" si="115"/>
        <v>136832.77482060526</v>
      </c>
      <c r="ID22" s="568"/>
      <c r="IE22" s="808"/>
      <c r="IF22" s="808"/>
      <c r="IG22" s="287" t="s">
        <v>740</v>
      </c>
      <c r="IH22" s="288">
        <f>'Auxiliar administrativo'!DN173</f>
        <v>5701.365617525219</v>
      </c>
      <c r="II22" s="289">
        <v>2</v>
      </c>
      <c r="IJ22" s="288">
        <f t="shared" si="116"/>
        <v>11402.731235050438</v>
      </c>
      <c r="IK22" s="290">
        <v>2</v>
      </c>
      <c r="IL22" s="291">
        <f t="shared" si="117"/>
        <v>11402.731235050438</v>
      </c>
      <c r="IM22" s="621">
        <f t="shared" si="118"/>
        <v>136832.77482060526</v>
      </c>
      <c r="IN22" s="568"/>
      <c r="IO22" s="808"/>
      <c r="IP22" s="808"/>
      <c r="IQ22" s="287" t="s">
        <v>740</v>
      </c>
      <c r="IR22" s="288">
        <f>'Auxiliar administrativo'!DU173</f>
        <v>5703.7494765574556</v>
      </c>
      <c r="IS22" s="289">
        <v>2</v>
      </c>
      <c r="IT22" s="288">
        <f t="shared" si="119"/>
        <v>11407.498953114911</v>
      </c>
      <c r="IU22" s="290">
        <v>2</v>
      </c>
      <c r="IV22" s="291">
        <f t="shared" si="120"/>
        <v>11407.498953114911</v>
      </c>
      <c r="IW22" s="621">
        <f t="shared" si="121"/>
        <v>136889.98743737894</v>
      </c>
      <c r="IX22" s="568"/>
      <c r="IY22" s="808"/>
      <c r="IZ22" s="808"/>
      <c r="JA22" s="425" t="s">
        <v>740</v>
      </c>
      <c r="JB22" s="288">
        <f>'Auxiliar administrativo'!EB173</f>
        <v>5908.0906591895309</v>
      </c>
      <c r="JC22" s="289">
        <v>2</v>
      </c>
      <c r="JD22" s="288">
        <f t="shared" si="122"/>
        <v>11816.181318379062</v>
      </c>
      <c r="JE22" s="290">
        <v>2</v>
      </c>
      <c r="JF22" s="291">
        <f t="shared" si="123"/>
        <v>11816.181318379062</v>
      </c>
      <c r="JG22" s="621">
        <f t="shared" si="124"/>
        <v>141794.17582054873</v>
      </c>
      <c r="JI22" s="808"/>
      <c r="JJ22" s="808"/>
      <c r="JK22" s="287" t="s">
        <v>740</v>
      </c>
      <c r="JL22" s="378">
        <f>'Auxiliar administrativo'!EI173</f>
        <v>5905.0524246462828</v>
      </c>
      <c r="JM22" s="294">
        <f t="shared" si="78"/>
        <v>2</v>
      </c>
      <c r="JN22" s="288">
        <f t="shared" si="79"/>
        <v>11810.104849292566</v>
      </c>
      <c r="JO22" s="290">
        <f t="shared" si="80"/>
        <v>2</v>
      </c>
      <c r="JP22" s="291">
        <f t="shared" si="81"/>
        <v>11810.104849292566</v>
      </c>
      <c r="JQ22" s="621">
        <f t="shared" si="25"/>
        <v>141721.2581915108</v>
      </c>
    </row>
    <row r="23" spans="1:279" ht="12.75" customHeight="1" x14ac:dyDescent="0.2">
      <c r="A23" s="808"/>
      <c r="B23" s="808"/>
      <c r="C23" s="287" t="s">
        <v>739</v>
      </c>
      <c r="D23" s="288">
        <f>[3]Motorista!F173</f>
        <v>5706.9609775489644</v>
      </c>
      <c r="E23" s="289">
        <v>2</v>
      </c>
      <c r="F23" s="288">
        <f t="shared" si="26"/>
        <v>11413.921955097929</v>
      </c>
      <c r="G23" s="290">
        <v>2</v>
      </c>
      <c r="H23" s="65">
        <f t="shared" si="27"/>
        <v>11413.921955097929</v>
      </c>
      <c r="I23" s="19">
        <f t="shared" si="0"/>
        <v>136967.06346117513</v>
      </c>
      <c r="J23" s="364"/>
      <c r="K23" s="808"/>
      <c r="L23" s="808"/>
      <c r="M23" s="287" t="s">
        <v>739</v>
      </c>
      <c r="N23" s="378">
        <f>Motorista!M$173</f>
        <v>5834.1046870967775</v>
      </c>
      <c r="O23" s="289">
        <v>2</v>
      </c>
      <c r="P23" s="288">
        <f t="shared" si="28"/>
        <v>11668.209374193555</v>
      </c>
      <c r="Q23" s="290">
        <v>2</v>
      </c>
      <c r="R23" s="65">
        <f t="shared" si="29"/>
        <v>11668.209374193555</v>
      </c>
      <c r="S23" s="19">
        <f t="shared" si="1"/>
        <v>140018.51249032267</v>
      </c>
      <c r="U23" s="808"/>
      <c r="V23" s="808"/>
      <c r="W23" s="287" t="s">
        <v>739</v>
      </c>
      <c r="X23" s="384">
        <f>Motorista!T173</f>
        <v>5736.9437433223247</v>
      </c>
      <c r="Y23" s="289">
        <v>2</v>
      </c>
      <c r="Z23" s="288">
        <f t="shared" si="30"/>
        <v>11473.887486644649</v>
      </c>
      <c r="AA23" s="290">
        <v>2</v>
      </c>
      <c r="AB23" s="65">
        <f t="shared" si="31"/>
        <v>11473.887486644649</v>
      </c>
      <c r="AC23" s="19">
        <f t="shared" si="2"/>
        <v>137686.64983973579</v>
      </c>
      <c r="AE23" s="808"/>
      <c r="AF23" s="808"/>
      <c r="AG23" s="287" t="s">
        <v>739</v>
      </c>
      <c r="AH23" s="385">
        <f>Motorista!T173</f>
        <v>5736.9437433223247</v>
      </c>
      <c r="AI23" s="289">
        <v>2</v>
      </c>
      <c r="AJ23" s="288">
        <f t="shared" si="32"/>
        <v>11473.887486644649</v>
      </c>
      <c r="AK23" s="290">
        <v>2</v>
      </c>
      <c r="AL23" s="65">
        <f t="shared" si="33"/>
        <v>11473.887486644649</v>
      </c>
      <c r="AM23" s="19">
        <f t="shared" si="3"/>
        <v>137686.64983973579</v>
      </c>
      <c r="AN23" s="450"/>
      <c r="AO23" s="808"/>
      <c r="AP23" s="808"/>
      <c r="AQ23" s="287" t="s">
        <v>739</v>
      </c>
      <c r="AR23" s="385">
        <f>Motorista!M173</f>
        <v>5834.1046870967775</v>
      </c>
      <c r="AS23" s="289">
        <v>2</v>
      </c>
      <c r="AT23" s="288">
        <f t="shared" si="34"/>
        <v>11668.209374193555</v>
      </c>
      <c r="AU23" s="290">
        <v>2</v>
      </c>
      <c r="AV23" s="65">
        <f t="shared" si="35"/>
        <v>11668.209374193555</v>
      </c>
      <c r="AW23" s="19">
        <f t="shared" si="4"/>
        <v>140018.51249032267</v>
      </c>
      <c r="AY23" s="808"/>
      <c r="AZ23" s="808"/>
      <c r="BA23" s="287" t="s">
        <v>739</v>
      </c>
      <c r="BB23" s="378">
        <f>Motorista!AA173</f>
        <v>5840.8505880794755</v>
      </c>
      <c r="BC23" s="289">
        <v>2</v>
      </c>
      <c r="BD23" s="288">
        <f t="shared" si="36"/>
        <v>11681.701176158951</v>
      </c>
      <c r="BE23" s="290">
        <v>2</v>
      </c>
      <c r="BF23" s="65">
        <f t="shared" si="37"/>
        <v>11681.701176158951</v>
      </c>
      <c r="BG23" s="19">
        <f t="shared" si="5"/>
        <v>140180.41411390741</v>
      </c>
      <c r="BI23" s="808"/>
      <c r="BJ23" s="808"/>
      <c r="BK23" s="296" t="s">
        <v>739</v>
      </c>
      <c r="BL23" s="378">
        <f>Motorista!AH173</f>
        <v>6067.9189025163123</v>
      </c>
      <c r="BM23" s="289">
        <v>2</v>
      </c>
      <c r="BN23" s="288">
        <f t="shared" si="38"/>
        <v>12135.837805032625</v>
      </c>
      <c r="BO23" s="290">
        <v>2</v>
      </c>
      <c r="BP23" s="65">
        <f t="shared" si="39"/>
        <v>12135.837805032625</v>
      </c>
      <c r="BQ23" s="19">
        <f t="shared" si="6"/>
        <v>145630.05366039148</v>
      </c>
      <c r="BS23" s="808"/>
      <c r="BT23" s="808"/>
      <c r="BU23" s="287" t="s">
        <v>739</v>
      </c>
      <c r="BV23" s="378">
        <f>Motorista!AO173</f>
        <v>5967.0640386587147</v>
      </c>
      <c r="BW23" s="289">
        <v>2</v>
      </c>
      <c r="BX23" s="288">
        <f t="shared" si="40"/>
        <v>11934.128077317429</v>
      </c>
      <c r="BY23" s="290">
        <v>2</v>
      </c>
      <c r="BZ23" s="65">
        <f t="shared" si="41"/>
        <v>11934.128077317429</v>
      </c>
      <c r="CA23" s="19">
        <f t="shared" si="7"/>
        <v>143209.53692780915</v>
      </c>
      <c r="CC23" s="808"/>
      <c r="CD23" s="808"/>
      <c r="CE23" s="296" t="s">
        <v>739</v>
      </c>
      <c r="CF23" s="288">
        <f>Motorista!AH173</f>
        <v>6067.9189025163123</v>
      </c>
      <c r="CG23" s="289">
        <v>2</v>
      </c>
      <c r="CH23" s="288">
        <f t="shared" si="42"/>
        <v>12135.837805032625</v>
      </c>
      <c r="CI23" s="290">
        <v>2</v>
      </c>
      <c r="CJ23" s="65">
        <f t="shared" si="43"/>
        <v>12135.837805032625</v>
      </c>
      <c r="CK23" s="19">
        <f t="shared" si="8"/>
        <v>145630.05366039148</v>
      </c>
      <c r="CM23" s="808"/>
      <c r="CN23" s="808"/>
      <c r="CO23" s="287" t="s">
        <v>739</v>
      </c>
      <c r="CP23" s="385">
        <f>Motorista!AO173</f>
        <v>5967.0640386587147</v>
      </c>
      <c r="CQ23" s="289">
        <v>2</v>
      </c>
      <c r="CR23" s="288">
        <f t="shared" si="44"/>
        <v>11934.128077317429</v>
      </c>
      <c r="CS23" s="290">
        <v>2</v>
      </c>
      <c r="CT23" s="65">
        <f t="shared" si="45"/>
        <v>11934.128077317429</v>
      </c>
      <c r="CU23" s="19">
        <f t="shared" si="9"/>
        <v>143209.53692780915</v>
      </c>
      <c r="CW23" s="808"/>
      <c r="CX23" s="808"/>
      <c r="CY23" s="287" t="s">
        <v>739</v>
      </c>
      <c r="CZ23" s="378">
        <f>Motorista!AV173</f>
        <v>6142.4439917044256</v>
      </c>
      <c r="DA23" s="289">
        <v>2</v>
      </c>
      <c r="DB23" s="288">
        <f t="shared" si="46"/>
        <v>12284.887983408851</v>
      </c>
      <c r="DC23" s="290">
        <v>2</v>
      </c>
      <c r="DD23" s="65">
        <f t="shared" si="47"/>
        <v>12284.887983408851</v>
      </c>
      <c r="DE23" s="19">
        <f t="shared" si="10"/>
        <v>147418.65580090621</v>
      </c>
      <c r="DF23" s="450"/>
      <c r="DG23" s="808"/>
      <c r="DH23" s="808"/>
      <c r="DI23" s="287" t="s">
        <v>739</v>
      </c>
      <c r="DJ23" s="288">
        <f>[4]Motorista!BC173</f>
        <v>6147.8847675866418</v>
      </c>
      <c r="DK23" s="289">
        <v>2</v>
      </c>
      <c r="DL23" s="288">
        <f t="shared" si="82"/>
        <v>12295.769535173284</v>
      </c>
      <c r="DM23" s="290">
        <v>2</v>
      </c>
      <c r="DN23" s="65">
        <f t="shared" si="48"/>
        <v>12295.769535173284</v>
      </c>
      <c r="DO23" s="19">
        <f t="shared" si="49"/>
        <v>147549.2344220794</v>
      </c>
      <c r="DP23" s="568"/>
      <c r="DQ23" s="568"/>
      <c r="DR23" s="287" t="s">
        <v>739</v>
      </c>
      <c r="DS23" s="288" t="e">
        <f>[4]Motorista!BL173</f>
        <v>#REF!</v>
      </c>
      <c r="DT23" s="289">
        <v>2</v>
      </c>
      <c r="DU23" s="288" t="e">
        <f t="shared" si="125"/>
        <v>#REF!</v>
      </c>
      <c r="DV23" s="290">
        <v>2</v>
      </c>
      <c r="DW23" s="65" t="e">
        <f t="shared" si="126"/>
        <v>#REF!</v>
      </c>
      <c r="DX23" s="19" t="e">
        <f t="shared" si="127"/>
        <v>#REF!</v>
      </c>
      <c r="DY23" s="568"/>
      <c r="DZ23" s="808"/>
      <c r="EA23" s="808"/>
      <c r="EB23" s="287" t="s">
        <v>739</v>
      </c>
      <c r="EC23" s="288">
        <f>Motorista!BJ$173</f>
        <v>6155.3669705173143</v>
      </c>
      <c r="ED23" s="289">
        <v>2</v>
      </c>
      <c r="EE23" s="288">
        <f>SUM(EC$23*ED$23)</f>
        <v>12310.733941034629</v>
      </c>
      <c r="EF23" s="290">
        <v>2</v>
      </c>
      <c r="EG23" s="291">
        <f t="shared" si="51"/>
        <v>12310.733941034629</v>
      </c>
      <c r="EH23" s="621">
        <f t="shared" si="11"/>
        <v>147728.80729241553</v>
      </c>
      <c r="EI23" s="568"/>
      <c r="EJ23" s="808"/>
      <c r="EK23" s="808"/>
      <c r="EL23" s="287" t="s">
        <v>739</v>
      </c>
      <c r="EM23" s="378">
        <f>Motorista!BQ173</f>
        <v>6564.5686401217536</v>
      </c>
      <c r="EN23" s="289">
        <v>2</v>
      </c>
      <c r="EO23" s="288">
        <f t="shared" si="52"/>
        <v>13129.137280243507</v>
      </c>
      <c r="EP23" s="290">
        <v>2</v>
      </c>
      <c r="EQ23" s="291">
        <f t="shared" si="53"/>
        <v>13129.137280243507</v>
      </c>
      <c r="ER23" s="621">
        <f t="shared" si="12"/>
        <v>157549.64736292209</v>
      </c>
      <c r="ET23" s="808"/>
      <c r="EU23" s="808"/>
      <c r="EV23" s="287" t="s">
        <v>739</v>
      </c>
      <c r="EW23" s="288">
        <f>Motorista!BX173</f>
        <v>6565.3291533053343</v>
      </c>
      <c r="EX23" s="289">
        <v>2</v>
      </c>
      <c r="EY23" s="288">
        <f t="shared" si="54"/>
        <v>13130.658306610669</v>
      </c>
      <c r="EZ23" s="290">
        <v>2</v>
      </c>
      <c r="FA23" s="291">
        <f t="shared" si="55"/>
        <v>13130.658306610669</v>
      </c>
      <c r="FB23" s="621">
        <f t="shared" si="13"/>
        <v>157567.89967932802</v>
      </c>
      <c r="FC23" s="568"/>
      <c r="FD23" s="808"/>
      <c r="FE23" s="808"/>
      <c r="FF23" s="287" t="s">
        <v>739</v>
      </c>
      <c r="FG23" s="288">
        <f>Motorista!CE173</f>
        <v>6565.3291533053343</v>
      </c>
      <c r="FH23" s="289">
        <v>2</v>
      </c>
      <c r="FI23" s="288">
        <f t="shared" si="56"/>
        <v>13130.658306610669</v>
      </c>
      <c r="FJ23" s="290">
        <v>2</v>
      </c>
      <c r="FK23" s="291">
        <f t="shared" si="57"/>
        <v>13130.658306610669</v>
      </c>
      <c r="FL23" s="621">
        <f t="shared" si="14"/>
        <v>157567.89967932802</v>
      </c>
      <c r="FM23" s="664"/>
      <c r="FN23" s="808"/>
      <c r="FO23" s="808"/>
      <c r="FP23" s="287" t="s">
        <v>739</v>
      </c>
      <c r="FQ23" s="288">
        <f>Motorista!CL173</f>
        <v>6565.3291533053343</v>
      </c>
      <c r="FR23" s="289">
        <v>2</v>
      </c>
      <c r="FS23" s="288">
        <f t="shared" si="58"/>
        <v>13130.658306610669</v>
      </c>
      <c r="FT23" s="290">
        <v>2</v>
      </c>
      <c r="FU23" s="291">
        <f t="shared" si="59"/>
        <v>13130.658306610669</v>
      </c>
      <c r="FV23" s="621">
        <f t="shared" si="15"/>
        <v>157567.89967932802</v>
      </c>
      <c r="FW23" s="664"/>
      <c r="FX23" s="808"/>
      <c r="FY23" s="808"/>
      <c r="FZ23" s="287" t="s">
        <v>739</v>
      </c>
      <c r="GA23" s="378">
        <f>Motorista!CS173</f>
        <v>6875.211707339171</v>
      </c>
      <c r="GB23" s="289">
        <v>2</v>
      </c>
      <c r="GC23" s="288">
        <f t="shared" si="60"/>
        <v>13750.423414678342</v>
      </c>
      <c r="GD23" s="290">
        <v>2</v>
      </c>
      <c r="GE23" s="291">
        <f t="shared" si="61"/>
        <v>13750.423414678342</v>
      </c>
      <c r="GF23" s="621">
        <f t="shared" si="16"/>
        <v>165005.0809761401</v>
      </c>
      <c r="GH23" s="808"/>
      <c r="GI23" s="808"/>
      <c r="GJ23" s="287" t="s">
        <v>739</v>
      </c>
      <c r="GK23" s="385">
        <f>Motorista!CS173</f>
        <v>6875.211707339171</v>
      </c>
      <c r="GL23" s="289">
        <v>2</v>
      </c>
      <c r="GM23" s="288">
        <f t="shared" si="62"/>
        <v>13750.423414678342</v>
      </c>
      <c r="GN23" s="290">
        <v>2</v>
      </c>
      <c r="GO23" s="291">
        <f t="shared" si="63"/>
        <v>13750.423414678342</v>
      </c>
      <c r="GP23" s="621">
        <f t="shared" si="17"/>
        <v>165005.0809761401</v>
      </c>
      <c r="GQ23" s="808"/>
      <c r="GR23" s="808"/>
      <c r="GS23" s="287" t="s">
        <v>739</v>
      </c>
      <c r="GT23" s="378">
        <f>Motorista!CZ173</f>
        <v>6880.2051484832182</v>
      </c>
      <c r="GU23" s="289">
        <v>2</v>
      </c>
      <c r="GV23" s="288">
        <f t="shared" si="64"/>
        <v>13760.410296966436</v>
      </c>
      <c r="GW23" s="290">
        <v>2</v>
      </c>
      <c r="GX23" s="291">
        <f t="shared" si="65"/>
        <v>13760.410296966436</v>
      </c>
      <c r="GY23" s="621">
        <f t="shared" si="18"/>
        <v>165124.92356359723</v>
      </c>
      <c r="HA23" s="808"/>
      <c r="HB23" s="808"/>
      <c r="HC23" s="287" t="s">
        <v>739</v>
      </c>
      <c r="HD23" s="378">
        <f>Motorista!DG173</f>
        <v>7251.2408402817291</v>
      </c>
      <c r="HE23" s="289">
        <v>2</v>
      </c>
      <c r="HF23" s="288">
        <f t="shared" si="66"/>
        <v>14502.481680563458</v>
      </c>
      <c r="HG23" s="290">
        <v>2</v>
      </c>
      <c r="HH23" s="291">
        <f t="shared" si="67"/>
        <v>14502.481680563458</v>
      </c>
      <c r="HI23" s="621">
        <f t="shared" si="19"/>
        <v>174029.78016676148</v>
      </c>
      <c r="HK23" s="808"/>
      <c r="HL23" s="808"/>
      <c r="HM23" s="425" t="s">
        <v>739</v>
      </c>
      <c r="HN23" s="288">
        <f>Motorista!DN173</f>
        <v>7480.8189199200688</v>
      </c>
      <c r="HO23" s="289">
        <v>2</v>
      </c>
      <c r="HP23" s="288">
        <f t="shared" si="68"/>
        <v>14961.637839840138</v>
      </c>
      <c r="HQ23" s="290">
        <v>2</v>
      </c>
      <c r="HR23" s="291">
        <f t="shared" si="69"/>
        <v>14961.637839840138</v>
      </c>
      <c r="HS23" s="621">
        <f t="shared" si="20"/>
        <v>179539.65407808166</v>
      </c>
      <c r="HT23" s="568"/>
      <c r="HU23" s="808"/>
      <c r="HV23" s="808"/>
      <c r="HW23" s="287" t="s">
        <v>739</v>
      </c>
      <c r="HX23" s="288">
        <f>Motorista!DN173</f>
        <v>7480.8189199200688</v>
      </c>
      <c r="HY23" s="289">
        <v>2</v>
      </c>
      <c r="HZ23" s="288">
        <f t="shared" si="113"/>
        <v>14961.637839840138</v>
      </c>
      <c r="IA23" s="290">
        <v>2</v>
      </c>
      <c r="IB23" s="291">
        <f t="shared" si="114"/>
        <v>14961.637839840138</v>
      </c>
      <c r="IC23" s="621">
        <f t="shared" si="115"/>
        <v>179539.65407808166</v>
      </c>
      <c r="ID23" s="568"/>
      <c r="IE23" s="808"/>
      <c r="IF23" s="808"/>
      <c r="IG23" s="287" t="s">
        <v>739</v>
      </c>
      <c r="IH23" s="288">
        <f>Motorista!DN173</f>
        <v>7480.8189199200688</v>
      </c>
      <c r="II23" s="289">
        <v>2</v>
      </c>
      <c r="IJ23" s="288">
        <f t="shared" si="116"/>
        <v>14961.637839840138</v>
      </c>
      <c r="IK23" s="290">
        <v>2</v>
      </c>
      <c r="IL23" s="291">
        <f t="shared" si="117"/>
        <v>14961.637839840138</v>
      </c>
      <c r="IM23" s="621">
        <f t="shared" si="118"/>
        <v>179539.65407808166</v>
      </c>
      <c r="IN23" s="568"/>
      <c r="IO23" s="808"/>
      <c r="IP23" s="808"/>
      <c r="IQ23" s="287" t="s">
        <v>739</v>
      </c>
      <c r="IR23" s="288">
        <f>Motorista!DU173</f>
        <v>7485.4070061059965</v>
      </c>
      <c r="IS23" s="289">
        <v>2</v>
      </c>
      <c r="IT23" s="288">
        <f t="shared" si="119"/>
        <v>14970.814012211993</v>
      </c>
      <c r="IU23" s="290">
        <v>2</v>
      </c>
      <c r="IV23" s="291">
        <f t="shared" si="120"/>
        <v>14970.814012211993</v>
      </c>
      <c r="IW23" s="621">
        <f t="shared" si="121"/>
        <v>179649.76814654391</v>
      </c>
      <c r="IX23" s="568"/>
      <c r="IY23" s="808"/>
      <c r="IZ23" s="808"/>
      <c r="JA23" s="425" t="s">
        <v>739</v>
      </c>
      <c r="JB23" s="288">
        <f>Motorista!EB173</f>
        <v>7756.5887946777184</v>
      </c>
      <c r="JC23" s="289">
        <v>2</v>
      </c>
      <c r="JD23" s="288">
        <f t="shared" si="122"/>
        <v>15513.177589355437</v>
      </c>
      <c r="JE23" s="290">
        <v>2</v>
      </c>
      <c r="JF23" s="291">
        <f t="shared" si="123"/>
        <v>15513.177589355437</v>
      </c>
      <c r="JG23" s="621">
        <f t="shared" si="124"/>
        <v>186158.13107226524</v>
      </c>
      <c r="JI23" s="808"/>
      <c r="JJ23" s="808"/>
      <c r="JK23" s="287" t="s">
        <v>739</v>
      </c>
      <c r="JL23" s="378">
        <f>Motorista!EI173</f>
        <v>7752.351578985862</v>
      </c>
      <c r="JM23" s="294">
        <f t="shared" si="78"/>
        <v>2</v>
      </c>
      <c r="JN23" s="288">
        <f t="shared" si="79"/>
        <v>15504.703157971724</v>
      </c>
      <c r="JO23" s="290">
        <f t="shared" si="80"/>
        <v>2</v>
      </c>
      <c r="JP23" s="291">
        <f t="shared" si="81"/>
        <v>15504.703157971724</v>
      </c>
      <c r="JQ23" s="621">
        <f t="shared" si="25"/>
        <v>186056.4378956607</v>
      </c>
    </row>
    <row r="24" spans="1:279" ht="15.75" thickBot="1" x14ac:dyDescent="0.25">
      <c r="A24" s="808"/>
      <c r="B24" s="808"/>
      <c r="C24" s="787" t="s">
        <v>750</v>
      </c>
      <c r="D24" s="787"/>
      <c r="E24" s="787"/>
      <c r="F24" s="787"/>
      <c r="G24" s="788"/>
      <c r="H24" s="90">
        <f>SUM(H5:H23)</f>
        <v>376666.66666666674</v>
      </c>
      <c r="I24" s="91">
        <f>SUM(I5:I23)</f>
        <v>4520000</v>
      </c>
      <c r="J24" s="304"/>
      <c r="K24" s="808"/>
      <c r="L24" s="808"/>
      <c r="M24" s="787" t="s">
        <v>750</v>
      </c>
      <c r="N24" s="787"/>
      <c r="O24" s="787"/>
      <c r="P24" s="787"/>
      <c r="Q24" s="788"/>
      <c r="R24" s="90">
        <f>SUM(R$5:R$23)</f>
        <v>384063.3078699176</v>
      </c>
      <c r="S24" s="91">
        <f>SUM(S$5:S$23)</f>
        <v>4608759.6944390116</v>
      </c>
      <c r="U24" s="808"/>
      <c r="V24" s="808"/>
      <c r="W24" s="787" t="s">
        <v>750</v>
      </c>
      <c r="X24" s="787"/>
      <c r="Y24" s="787"/>
      <c r="Z24" s="787"/>
      <c r="AA24" s="788"/>
      <c r="AB24" s="90">
        <f>SUM(AB5:AB23)</f>
        <v>377422.14314880141</v>
      </c>
      <c r="AC24" s="91">
        <f>SUM(AC5:AC23)</f>
        <v>4529065.7177856164</v>
      </c>
      <c r="AE24" s="808"/>
      <c r="AF24" s="808"/>
      <c r="AG24" s="787" t="s">
        <v>750</v>
      </c>
      <c r="AH24" s="787"/>
      <c r="AI24" s="787"/>
      <c r="AJ24" s="787"/>
      <c r="AK24" s="788"/>
      <c r="AL24" s="90">
        <f>SUM(AL5:AL23)</f>
        <v>387914.65364537563</v>
      </c>
      <c r="AM24" s="91">
        <f>SUM(AM5:AM23)</f>
        <v>4654975.8437445071</v>
      </c>
      <c r="AN24" s="455"/>
      <c r="AO24" s="808"/>
      <c r="AP24" s="808"/>
      <c r="AQ24" s="787" t="s">
        <v>750</v>
      </c>
      <c r="AR24" s="787"/>
      <c r="AS24" s="787"/>
      <c r="AT24" s="787"/>
      <c r="AU24" s="788"/>
      <c r="AV24" s="90">
        <f>SUM(AV5:AV23)</f>
        <v>386265.38478938665</v>
      </c>
      <c r="AW24" s="91">
        <f>SUM(AW5:AW23)</f>
        <v>4635184.6174726402</v>
      </c>
      <c r="AY24" s="808"/>
      <c r="AZ24" s="808"/>
      <c r="BA24" s="787" t="s">
        <v>750</v>
      </c>
      <c r="BB24" s="787"/>
      <c r="BC24" s="787"/>
      <c r="BD24" s="787"/>
      <c r="BE24" s="788"/>
      <c r="BF24" s="90">
        <f>SUM(BF5:BF23)</f>
        <v>386660.80126186321</v>
      </c>
      <c r="BG24" s="91">
        <f>SUM(BG5:BG23)</f>
        <v>4639929.6151423585</v>
      </c>
      <c r="BI24" s="808"/>
      <c r="BJ24" s="808"/>
      <c r="BK24" s="787" t="s">
        <v>750</v>
      </c>
      <c r="BL24" s="787"/>
      <c r="BM24" s="787"/>
      <c r="BN24" s="787"/>
      <c r="BO24" s="788"/>
      <c r="BP24" s="90">
        <f>SUM(BP5:BP23)</f>
        <v>399702.47822846292</v>
      </c>
      <c r="BQ24" s="91">
        <f>SUM(BQ5:BQ23)</f>
        <v>4796429.7387415553</v>
      </c>
      <c r="BS24" s="808"/>
      <c r="BT24" s="808"/>
      <c r="BU24" s="787" t="s">
        <v>750</v>
      </c>
      <c r="BV24" s="787"/>
      <c r="BW24" s="787"/>
      <c r="BX24" s="787"/>
      <c r="BY24" s="788"/>
      <c r="BZ24" s="90">
        <f>SUM(BZ5:BZ23)</f>
        <v>403698.4483433406</v>
      </c>
      <c r="CA24" s="91">
        <f>SUM(CA5:CA23)</f>
        <v>4844381.3801200883</v>
      </c>
      <c r="CC24" s="808"/>
      <c r="CD24" s="808"/>
      <c r="CE24" s="787" t="s">
        <v>750</v>
      </c>
      <c r="CF24" s="787"/>
      <c r="CG24" s="787"/>
      <c r="CH24" s="787"/>
      <c r="CI24" s="788"/>
      <c r="CJ24" s="90">
        <f>SUM(CJ5:CJ23)</f>
        <v>402407.10004957177</v>
      </c>
      <c r="CK24" s="91">
        <f>SUM(CK5:CK23)</f>
        <v>4828885.2005948611</v>
      </c>
      <c r="CM24" s="808"/>
      <c r="CN24" s="808"/>
      <c r="CO24" s="787" t="s">
        <v>750</v>
      </c>
      <c r="CP24" s="787"/>
      <c r="CQ24" s="787"/>
      <c r="CR24" s="787"/>
      <c r="CS24" s="788"/>
      <c r="CT24" s="90">
        <f>SUM(CT5:CT23)</f>
        <v>406348.94509355421</v>
      </c>
      <c r="CU24" s="91">
        <f>SUM(CU5:CU23)</f>
        <v>4876187.3411226505</v>
      </c>
      <c r="CW24" s="808"/>
      <c r="CX24" s="808"/>
      <c r="CY24" s="787" t="s">
        <v>750</v>
      </c>
      <c r="CZ24" s="787"/>
      <c r="DA24" s="787"/>
      <c r="DB24" s="787"/>
      <c r="DC24" s="788"/>
      <c r="DD24" s="90">
        <f>SUM(DD5:DD23)</f>
        <v>417201.43544386065</v>
      </c>
      <c r="DE24" s="91">
        <f>SUM(DE5:DE23)</f>
        <v>5006417.2253263295</v>
      </c>
      <c r="DF24" s="455"/>
      <c r="DG24" s="808"/>
      <c r="DH24" s="808"/>
      <c r="DI24" s="787" t="s">
        <v>750</v>
      </c>
      <c r="DJ24" s="787"/>
      <c r="DK24" s="787"/>
      <c r="DL24" s="787"/>
      <c r="DM24" s="788"/>
      <c r="DN24" s="90">
        <f>SUM(DN5:DN23)</f>
        <v>417536.05258111493</v>
      </c>
      <c r="DO24" s="91">
        <f>SUM(DO5:DO23)</f>
        <v>5010432.6309733791</v>
      </c>
      <c r="DP24" s="569"/>
      <c r="DQ24" s="569"/>
      <c r="DR24" s="787" t="s">
        <v>750</v>
      </c>
      <c r="DS24" s="787"/>
      <c r="DT24" s="787"/>
      <c r="DU24" s="787"/>
      <c r="DV24" s="788"/>
      <c r="DW24" s="90" t="e">
        <f>SUM(DW5:DW23)</f>
        <v>#VALUE!</v>
      </c>
      <c r="DX24" s="91" t="e">
        <f>SUM(DX5:DX23)</f>
        <v>#VALUE!</v>
      </c>
      <c r="DY24" s="569"/>
      <c r="DZ24" s="808"/>
      <c r="EA24" s="808"/>
      <c r="EB24" s="787" t="s">
        <v>750</v>
      </c>
      <c r="EC24" s="787"/>
      <c r="ED24" s="787"/>
      <c r="EE24" s="787"/>
      <c r="EF24" s="788"/>
      <c r="EG24" s="622">
        <f>SUM(EG5:EG23)</f>
        <v>417961.22793573973</v>
      </c>
      <c r="EH24" s="623">
        <f>SUM(EH5:EH23)</f>
        <v>5015534.7352288757</v>
      </c>
      <c r="EI24" s="569"/>
      <c r="EJ24" s="808"/>
      <c r="EK24" s="808"/>
      <c r="EL24" s="787" t="s">
        <v>750</v>
      </c>
      <c r="EM24" s="787"/>
      <c r="EN24" s="787"/>
      <c r="EO24" s="787"/>
      <c r="EP24" s="788"/>
      <c r="EQ24" s="622">
        <f>SUM(EQ5:EQ23)</f>
        <v>441393.48135747178</v>
      </c>
      <c r="ER24" s="623">
        <f>SUM(ER5:ER23)</f>
        <v>5296721.7762896614</v>
      </c>
      <c r="ET24" s="808"/>
      <c r="EU24" s="808"/>
      <c r="EV24" s="787" t="s">
        <v>750</v>
      </c>
      <c r="EW24" s="787"/>
      <c r="EX24" s="787"/>
      <c r="EY24" s="787"/>
      <c r="EZ24" s="788"/>
      <c r="FA24" s="622">
        <f>SUM(FA5:FA23)</f>
        <v>441447.25252991699</v>
      </c>
      <c r="FB24" s="623">
        <f>SUM(FB5:FB23)</f>
        <v>5297367.0303590037</v>
      </c>
      <c r="FC24" s="569"/>
      <c r="FD24" s="808"/>
      <c r="FE24" s="808"/>
      <c r="FF24" s="787" t="s">
        <v>750</v>
      </c>
      <c r="FG24" s="787"/>
      <c r="FH24" s="787"/>
      <c r="FI24" s="787"/>
      <c r="FJ24" s="788"/>
      <c r="FK24" s="622">
        <f>SUM(FK5:FK23)</f>
        <v>446419.34199477296</v>
      </c>
      <c r="FL24" s="623">
        <f>SUM(FL5:FL23)</f>
        <v>5357032.1039372757</v>
      </c>
      <c r="FM24" s="665"/>
      <c r="FN24" s="808"/>
      <c r="FO24" s="808"/>
      <c r="FP24" s="787" t="s">
        <v>750</v>
      </c>
      <c r="FQ24" s="787"/>
      <c r="FR24" s="787"/>
      <c r="FS24" s="787"/>
      <c r="FT24" s="788"/>
      <c r="FU24" s="622">
        <f>SUM(FU5:FU23)</f>
        <v>446583.40918355441</v>
      </c>
      <c r="FV24" s="623">
        <f>SUM(FV5:FV23)</f>
        <v>5359000.9102026531</v>
      </c>
      <c r="FW24" s="665"/>
      <c r="FX24" s="808"/>
      <c r="FY24" s="808"/>
      <c r="FZ24" s="787" t="s">
        <v>750</v>
      </c>
      <c r="GA24" s="787"/>
      <c r="GB24" s="787"/>
      <c r="GC24" s="787"/>
      <c r="GD24" s="788"/>
      <c r="GE24" s="622">
        <f>SUM(GE5:GE23)</f>
        <v>465009.62143895344</v>
      </c>
      <c r="GF24" s="623">
        <f>SUM(GF5:GF23)</f>
        <v>5580115.4572674418</v>
      </c>
      <c r="GH24" s="808"/>
      <c r="GI24" s="808"/>
      <c r="GJ24" s="787" t="s">
        <v>750</v>
      </c>
      <c r="GK24" s="787"/>
      <c r="GL24" s="787"/>
      <c r="GM24" s="787"/>
      <c r="GN24" s="788"/>
      <c r="GO24" s="622">
        <f>SUM(GO5:GO23)</f>
        <v>465009.62143895344</v>
      </c>
      <c r="GP24" s="623">
        <f>SUM(GP5:GP23)</f>
        <v>5580115.4572674418</v>
      </c>
      <c r="GQ24" s="808"/>
      <c r="GR24" s="808"/>
      <c r="GS24" s="787" t="s">
        <v>750</v>
      </c>
      <c r="GT24" s="787"/>
      <c r="GU24" s="787"/>
      <c r="GV24" s="787"/>
      <c r="GW24" s="788"/>
      <c r="GX24" s="622">
        <f>SUM(GX5:GX23)</f>
        <v>465302.30556869379</v>
      </c>
      <c r="GY24" s="623">
        <f>SUM(GY5:GY23)</f>
        <v>5583627.6668243259</v>
      </c>
      <c r="HA24" s="808"/>
      <c r="HB24" s="808"/>
      <c r="HC24" s="787" t="s">
        <v>750</v>
      </c>
      <c r="HD24" s="787"/>
      <c r="HE24" s="787"/>
      <c r="HF24" s="787"/>
      <c r="HG24" s="788"/>
      <c r="HH24" s="622">
        <f>SUM(HH5:HH23)</f>
        <v>486600.90012997144</v>
      </c>
      <c r="HI24" s="623">
        <f>SUM(HI5:HI23)</f>
        <v>5839210.8015596569</v>
      </c>
      <c r="HK24" s="808"/>
      <c r="HL24" s="808"/>
      <c r="HM24" s="787" t="s">
        <v>750</v>
      </c>
      <c r="HN24" s="787"/>
      <c r="HO24" s="787"/>
      <c r="HP24" s="787"/>
      <c r="HQ24" s="788"/>
      <c r="HR24" s="622">
        <f>SUM(HR5:HR23)</f>
        <v>496782.33550272224</v>
      </c>
      <c r="HS24" s="623">
        <f>SUM(HS5:HS23)</f>
        <v>5961388.0260326676</v>
      </c>
      <c r="HT24" s="569"/>
      <c r="HU24" s="808"/>
      <c r="HV24" s="808"/>
      <c r="HW24" s="787" t="s">
        <v>750</v>
      </c>
      <c r="HX24" s="787"/>
      <c r="HY24" s="787"/>
      <c r="HZ24" s="787"/>
      <c r="IA24" s="788"/>
      <c r="IB24" s="622">
        <f>SUM(IB5:IB23)</f>
        <v>498881.2024642044</v>
      </c>
      <c r="IC24" s="623">
        <f>SUM(IC5:IC23)</f>
        <v>5986574.4295704532</v>
      </c>
      <c r="ID24" s="569"/>
      <c r="IE24" s="808"/>
      <c r="IF24" s="808"/>
      <c r="IG24" s="787" t="s">
        <v>750</v>
      </c>
      <c r="IH24" s="787"/>
      <c r="II24" s="787"/>
      <c r="IJ24" s="787"/>
      <c r="IK24" s="788"/>
      <c r="IL24" s="622">
        <f>SUM(IL5:IL23)</f>
        <v>499106.25500945578</v>
      </c>
      <c r="IM24" s="623">
        <f>SUM(IM5:IM23)</f>
        <v>5989275.060113471</v>
      </c>
      <c r="IN24" s="569"/>
      <c r="IO24" s="808"/>
      <c r="IP24" s="808"/>
      <c r="IQ24" s="787" t="s">
        <v>750</v>
      </c>
      <c r="IR24" s="787"/>
      <c r="IS24" s="787"/>
      <c r="IT24" s="787"/>
      <c r="IU24" s="788"/>
      <c r="IV24" s="622">
        <f>SUM(IV5:IV23)</f>
        <v>499375.21886245854</v>
      </c>
      <c r="IW24" s="623">
        <f>SUM(IW5:IW23)</f>
        <v>5992502.6263495032</v>
      </c>
      <c r="IX24" s="569"/>
      <c r="IY24" s="808"/>
      <c r="IZ24" s="808"/>
      <c r="JA24" s="787" t="s">
        <v>750</v>
      </c>
      <c r="JB24" s="787"/>
      <c r="JC24" s="787"/>
      <c r="JD24" s="787"/>
      <c r="JE24" s="788"/>
      <c r="JF24" s="622">
        <f>SUM(JF5:JF23)</f>
        <v>515685.09017017868</v>
      </c>
      <c r="JG24" s="623">
        <f>SUM(JG5:JG23)</f>
        <v>6188221.0820421437</v>
      </c>
      <c r="JI24" s="808"/>
      <c r="JJ24" s="808"/>
      <c r="JK24" s="787" t="s">
        <v>750</v>
      </c>
      <c r="JL24" s="787"/>
      <c r="JM24" s="787"/>
      <c r="JN24" s="787"/>
      <c r="JO24" s="788"/>
      <c r="JP24" s="622">
        <f>SUM(JP5:JP23)</f>
        <v>515390.04142856901</v>
      </c>
      <c r="JQ24" s="623">
        <f>SUM(JQ5:JQ23)</f>
        <v>6184680.4971428281</v>
      </c>
    </row>
    <row r="25" spans="1:279" ht="15.75" x14ac:dyDescent="0.2">
      <c r="A25" s="808"/>
      <c r="B25" s="808"/>
      <c r="C25" s="789" t="s">
        <v>187</v>
      </c>
      <c r="D25" s="789"/>
      <c r="E25" s="789"/>
      <c r="F25" s="789"/>
      <c r="G25" s="789"/>
      <c r="H25" s="790">
        <f>SUM(E5:E23)</f>
        <v>48</v>
      </c>
      <c r="I25" s="791"/>
      <c r="J25" s="64"/>
      <c r="K25" s="808"/>
      <c r="L25" s="808"/>
      <c r="M25" s="789" t="s">
        <v>187</v>
      </c>
      <c r="N25" s="789"/>
      <c r="O25" s="789"/>
      <c r="P25" s="789"/>
      <c r="Q25" s="789"/>
      <c r="R25" s="790">
        <f>SUM(O5:O23)</f>
        <v>48</v>
      </c>
      <c r="S25" s="791"/>
      <c r="U25" s="808"/>
      <c r="V25" s="808"/>
      <c r="W25" s="789" t="s">
        <v>187</v>
      </c>
      <c r="X25" s="789"/>
      <c r="Y25" s="789"/>
      <c r="Z25" s="789"/>
      <c r="AA25" s="789"/>
      <c r="AB25" s="790">
        <f>SUM(Y5:Y23)</f>
        <v>48</v>
      </c>
      <c r="AC25" s="791"/>
      <c r="AE25" s="808"/>
      <c r="AF25" s="808"/>
      <c r="AG25" s="789" t="s">
        <v>187</v>
      </c>
      <c r="AH25" s="789"/>
      <c r="AI25" s="789"/>
      <c r="AJ25" s="789"/>
      <c r="AK25" s="789"/>
      <c r="AL25" s="790">
        <f>SUM(AI5:AI23)</f>
        <v>48</v>
      </c>
      <c r="AM25" s="791"/>
      <c r="AN25" s="456"/>
      <c r="AO25" s="808"/>
      <c r="AP25" s="808"/>
      <c r="AQ25" s="789" t="s">
        <v>187</v>
      </c>
      <c r="AR25" s="789"/>
      <c r="AS25" s="789"/>
      <c r="AT25" s="789"/>
      <c r="AU25" s="789"/>
      <c r="AV25" s="790">
        <f>SUM(AS5:AS23)</f>
        <v>48</v>
      </c>
      <c r="AW25" s="791"/>
      <c r="AY25" s="808"/>
      <c r="AZ25" s="808"/>
      <c r="BA25" s="789" t="s">
        <v>187</v>
      </c>
      <c r="BB25" s="789"/>
      <c r="BC25" s="789"/>
      <c r="BD25" s="789"/>
      <c r="BE25" s="789"/>
      <c r="BF25" s="790">
        <f>SUM(BC5:BC23)</f>
        <v>48</v>
      </c>
      <c r="BG25" s="791"/>
      <c r="BI25" s="808"/>
      <c r="BJ25" s="808"/>
      <c r="BK25" s="789" t="s">
        <v>187</v>
      </c>
      <c r="BL25" s="789"/>
      <c r="BM25" s="789"/>
      <c r="BN25" s="789"/>
      <c r="BO25" s="789"/>
      <c r="BP25" s="790">
        <f>SUM(BM5:BM23)</f>
        <v>48</v>
      </c>
      <c r="BQ25" s="791"/>
      <c r="BS25" s="808"/>
      <c r="BT25" s="808"/>
      <c r="BU25" s="789" t="s">
        <v>187</v>
      </c>
      <c r="BV25" s="789"/>
      <c r="BW25" s="789"/>
      <c r="BX25" s="789"/>
      <c r="BY25" s="789"/>
      <c r="BZ25" s="790">
        <f>SUM(BW5:BW23)</f>
        <v>48</v>
      </c>
      <c r="CA25" s="791"/>
      <c r="CC25" s="808"/>
      <c r="CD25" s="808"/>
      <c r="CE25" s="789" t="s">
        <v>187</v>
      </c>
      <c r="CF25" s="789"/>
      <c r="CG25" s="789"/>
      <c r="CH25" s="789"/>
      <c r="CI25" s="789"/>
      <c r="CJ25" s="790">
        <f>SUM(CG5:CG23)</f>
        <v>48</v>
      </c>
      <c r="CK25" s="791"/>
      <c r="CM25" s="808"/>
      <c r="CN25" s="808"/>
      <c r="CO25" s="789" t="s">
        <v>187</v>
      </c>
      <c r="CP25" s="789"/>
      <c r="CQ25" s="789"/>
      <c r="CR25" s="789"/>
      <c r="CS25" s="789"/>
      <c r="CT25" s="790">
        <f>SUM(CQ5:CQ23)</f>
        <v>48</v>
      </c>
      <c r="CU25" s="791"/>
      <c r="CW25" s="808"/>
      <c r="CX25" s="808"/>
      <c r="CY25" s="789" t="s">
        <v>187</v>
      </c>
      <c r="CZ25" s="789"/>
      <c r="DA25" s="789"/>
      <c r="DB25" s="789"/>
      <c r="DC25" s="789"/>
      <c r="DD25" s="790">
        <f>SUM(DA5:DA23)</f>
        <v>48</v>
      </c>
      <c r="DE25" s="791"/>
      <c r="DF25" s="456"/>
      <c r="DG25" s="808"/>
      <c r="DH25" s="808"/>
      <c r="DI25" s="789" t="s">
        <v>187</v>
      </c>
      <c r="DJ25" s="789"/>
      <c r="DK25" s="789"/>
      <c r="DL25" s="789"/>
      <c r="DM25" s="789"/>
      <c r="DN25" s="790">
        <f>SUM(DK5:DK23)</f>
        <v>48</v>
      </c>
      <c r="DO25" s="791"/>
      <c r="DP25" s="564"/>
      <c r="DQ25" s="564"/>
      <c r="DR25" s="789" t="s">
        <v>187</v>
      </c>
      <c r="DS25" s="789"/>
      <c r="DT25" s="789"/>
      <c r="DU25" s="789"/>
      <c r="DV25" s="789"/>
      <c r="DW25" s="790">
        <f>SUM(DT5:DT23)</f>
        <v>48</v>
      </c>
      <c r="DX25" s="791"/>
      <c r="DY25" s="564"/>
      <c r="DZ25" s="808"/>
      <c r="EA25" s="808"/>
      <c r="EB25" s="789" t="s">
        <v>187</v>
      </c>
      <c r="EC25" s="789"/>
      <c r="ED25" s="789"/>
      <c r="EE25" s="789"/>
      <c r="EF25" s="789"/>
      <c r="EG25" s="790">
        <f>SUM(ED5:ED23)</f>
        <v>48</v>
      </c>
      <c r="EH25" s="791"/>
      <c r="EI25" s="564"/>
      <c r="EJ25" s="808"/>
      <c r="EK25" s="808"/>
      <c r="EL25" s="789" t="s">
        <v>187</v>
      </c>
      <c r="EM25" s="789"/>
      <c r="EN25" s="789"/>
      <c r="EO25" s="789"/>
      <c r="EP25" s="789"/>
      <c r="EQ25" s="790">
        <f>SUM(EN5:EN23)</f>
        <v>48</v>
      </c>
      <c r="ER25" s="791"/>
      <c r="ET25" s="808"/>
      <c r="EU25" s="808"/>
      <c r="EV25" s="789" t="s">
        <v>187</v>
      </c>
      <c r="EW25" s="789"/>
      <c r="EX25" s="789"/>
      <c r="EY25" s="789"/>
      <c r="EZ25" s="789"/>
      <c r="FA25" s="790">
        <f>SUM(EX5:EX23)</f>
        <v>48</v>
      </c>
      <c r="FB25" s="791"/>
      <c r="FC25" s="564"/>
      <c r="FD25" s="808"/>
      <c r="FE25" s="808"/>
      <c r="FF25" s="789" t="s">
        <v>187</v>
      </c>
      <c r="FG25" s="789"/>
      <c r="FH25" s="789"/>
      <c r="FI25" s="789"/>
      <c r="FJ25" s="789"/>
      <c r="FK25" s="790">
        <f>SUM(FH5:FH23)</f>
        <v>48</v>
      </c>
      <c r="FL25" s="791"/>
      <c r="FM25" s="666"/>
      <c r="FN25" s="808"/>
      <c r="FO25" s="808"/>
      <c r="FP25" s="789" t="s">
        <v>187</v>
      </c>
      <c r="FQ25" s="789"/>
      <c r="FR25" s="789"/>
      <c r="FS25" s="789"/>
      <c r="FT25" s="789"/>
      <c r="FU25" s="790">
        <f>SUM(FR5:FR23)</f>
        <v>48</v>
      </c>
      <c r="FV25" s="791"/>
      <c r="FW25" s="666"/>
      <c r="FX25" s="808"/>
      <c r="FY25" s="808"/>
      <c r="FZ25" s="789" t="s">
        <v>187</v>
      </c>
      <c r="GA25" s="789"/>
      <c r="GB25" s="789"/>
      <c r="GC25" s="789"/>
      <c r="GD25" s="789"/>
      <c r="GE25" s="790">
        <f>SUM(GB5:GB23)</f>
        <v>48</v>
      </c>
      <c r="GF25" s="791"/>
      <c r="GH25" s="808"/>
      <c r="GI25" s="808"/>
      <c r="GJ25" s="789" t="s">
        <v>187</v>
      </c>
      <c r="GK25" s="789"/>
      <c r="GL25" s="789"/>
      <c r="GM25" s="789"/>
      <c r="GN25" s="789"/>
      <c r="GO25" s="790">
        <f>SUM(GL5:GL23)</f>
        <v>48</v>
      </c>
      <c r="GP25" s="791"/>
      <c r="GQ25" s="808"/>
      <c r="GR25" s="808"/>
      <c r="GS25" s="789" t="s">
        <v>187</v>
      </c>
      <c r="GT25" s="789"/>
      <c r="GU25" s="789"/>
      <c r="GV25" s="789"/>
      <c r="GW25" s="789"/>
      <c r="GX25" s="790">
        <f>SUM(GU5:GU23)</f>
        <v>48</v>
      </c>
      <c r="GY25" s="791"/>
      <c r="HA25" s="808"/>
      <c r="HB25" s="808"/>
      <c r="HC25" s="789" t="s">
        <v>187</v>
      </c>
      <c r="HD25" s="789"/>
      <c r="HE25" s="789"/>
      <c r="HF25" s="789"/>
      <c r="HG25" s="789"/>
      <c r="HH25" s="790">
        <f>SUM(HE5:HE23)</f>
        <v>48</v>
      </c>
      <c r="HI25" s="791"/>
      <c r="HK25" s="808"/>
      <c r="HL25" s="808"/>
      <c r="HM25" s="789" t="s">
        <v>187</v>
      </c>
      <c r="HN25" s="789"/>
      <c r="HO25" s="789"/>
      <c r="HP25" s="789"/>
      <c r="HQ25" s="789"/>
      <c r="HR25" s="790">
        <f>SUM(HO5:HO23)</f>
        <v>48</v>
      </c>
      <c r="HS25" s="791"/>
      <c r="HT25" s="564"/>
      <c r="HU25" s="808"/>
      <c r="HV25" s="808"/>
      <c r="HW25" s="789" t="s">
        <v>187</v>
      </c>
      <c r="HX25" s="789"/>
      <c r="HY25" s="789"/>
      <c r="HZ25" s="789"/>
      <c r="IA25" s="789"/>
      <c r="IB25" s="790">
        <f>SUM(HY5:HY23)</f>
        <v>48</v>
      </c>
      <c r="IC25" s="791"/>
      <c r="ID25" s="564"/>
      <c r="IE25" s="808"/>
      <c r="IF25" s="808"/>
      <c r="IG25" s="789" t="s">
        <v>187</v>
      </c>
      <c r="IH25" s="789"/>
      <c r="II25" s="789"/>
      <c r="IJ25" s="789"/>
      <c r="IK25" s="789"/>
      <c r="IL25" s="790">
        <f>SUM(II5:II23)</f>
        <v>48</v>
      </c>
      <c r="IM25" s="791"/>
      <c r="IN25" s="564"/>
      <c r="IO25" s="808"/>
      <c r="IP25" s="808"/>
      <c r="IQ25" s="789" t="s">
        <v>187</v>
      </c>
      <c r="IR25" s="789"/>
      <c r="IS25" s="789"/>
      <c r="IT25" s="789"/>
      <c r="IU25" s="789"/>
      <c r="IV25" s="790">
        <f>SUM(IS5:IS23)</f>
        <v>48</v>
      </c>
      <c r="IW25" s="791"/>
      <c r="IX25" s="564"/>
      <c r="IY25" s="808"/>
      <c r="IZ25" s="808"/>
      <c r="JA25" s="789" t="s">
        <v>187</v>
      </c>
      <c r="JB25" s="789"/>
      <c r="JC25" s="789"/>
      <c r="JD25" s="789"/>
      <c r="JE25" s="789"/>
      <c r="JF25" s="790">
        <f>SUM(JC5:JC23)</f>
        <v>48</v>
      </c>
      <c r="JG25" s="791"/>
      <c r="JI25" s="808"/>
      <c r="JJ25" s="808"/>
      <c r="JK25" s="789" t="s">
        <v>187</v>
      </c>
      <c r="JL25" s="789"/>
      <c r="JM25" s="789"/>
      <c r="JN25" s="789"/>
      <c r="JO25" s="789"/>
      <c r="JP25" s="790">
        <f>SUM(JM5:JM23)</f>
        <v>48</v>
      </c>
      <c r="JQ25" s="791"/>
      <c r="JS25" s="364"/>
    </row>
    <row r="26" spans="1:279" ht="13.5" customHeight="1" thickBot="1" x14ac:dyDescent="0.25">
      <c r="A26" s="808"/>
      <c r="B26" s="810"/>
      <c r="C26" s="792" t="s">
        <v>60</v>
      </c>
      <c r="D26" s="793"/>
      <c r="E26" s="793"/>
      <c r="F26" s="793"/>
      <c r="G26" s="793"/>
      <c r="H26" s="794">
        <f>SUM(G5:G23)</f>
        <v>60</v>
      </c>
      <c r="I26" s="795"/>
      <c r="J26" s="275"/>
      <c r="K26" s="808"/>
      <c r="L26" s="810"/>
      <c r="M26" s="792" t="s">
        <v>60</v>
      </c>
      <c r="N26" s="793"/>
      <c r="O26" s="793"/>
      <c r="P26" s="793"/>
      <c r="Q26" s="793"/>
      <c r="R26" s="794">
        <f>SUM(Q5:Q23)</f>
        <v>60</v>
      </c>
      <c r="S26" s="795"/>
      <c r="U26" s="808"/>
      <c r="V26" s="810"/>
      <c r="W26" s="792" t="s">
        <v>60</v>
      </c>
      <c r="X26" s="793"/>
      <c r="Y26" s="793"/>
      <c r="Z26" s="793"/>
      <c r="AA26" s="793"/>
      <c r="AB26" s="794">
        <f>SUM(AA5:AA23)</f>
        <v>60</v>
      </c>
      <c r="AC26" s="795"/>
      <c r="AE26" s="808"/>
      <c r="AF26" s="810"/>
      <c r="AG26" s="792" t="s">
        <v>60</v>
      </c>
      <c r="AH26" s="793"/>
      <c r="AI26" s="793"/>
      <c r="AJ26" s="793"/>
      <c r="AK26" s="793"/>
      <c r="AL26" s="794">
        <f>SUM(AK5:AK23)</f>
        <v>60</v>
      </c>
      <c r="AM26" s="795"/>
      <c r="AN26" s="457"/>
      <c r="AO26" s="808"/>
      <c r="AP26" s="810"/>
      <c r="AQ26" s="792" t="s">
        <v>60</v>
      </c>
      <c r="AR26" s="793"/>
      <c r="AS26" s="793"/>
      <c r="AT26" s="793"/>
      <c r="AU26" s="793"/>
      <c r="AV26" s="794">
        <f>SUM(AU5:AU23)</f>
        <v>60</v>
      </c>
      <c r="AW26" s="795"/>
      <c r="AY26" s="808"/>
      <c r="AZ26" s="810"/>
      <c r="BA26" s="792" t="s">
        <v>60</v>
      </c>
      <c r="BB26" s="793"/>
      <c r="BC26" s="793"/>
      <c r="BD26" s="793"/>
      <c r="BE26" s="793"/>
      <c r="BF26" s="794">
        <f>SUM(BE5:BE23)</f>
        <v>60</v>
      </c>
      <c r="BG26" s="795"/>
      <c r="BI26" s="808"/>
      <c r="BJ26" s="810"/>
      <c r="BK26" s="792" t="s">
        <v>60</v>
      </c>
      <c r="BL26" s="793"/>
      <c r="BM26" s="793"/>
      <c r="BN26" s="793"/>
      <c r="BO26" s="793"/>
      <c r="BP26" s="794">
        <f>SUM(BO5:BO23)</f>
        <v>60</v>
      </c>
      <c r="BQ26" s="795"/>
      <c r="BS26" s="808"/>
      <c r="BT26" s="810"/>
      <c r="BU26" s="792" t="s">
        <v>60</v>
      </c>
      <c r="BV26" s="793"/>
      <c r="BW26" s="793"/>
      <c r="BX26" s="793"/>
      <c r="BY26" s="793"/>
      <c r="BZ26" s="794">
        <f>SUM(BY5:BY23)</f>
        <v>60</v>
      </c>
      <c r="CA26" s="795"/>
      <c r="CC26" s="808"/>
      <c r="CD26" s="810"/>
      <c r="CE26" s="792" t="s">
        <v>60</v>
      </c>
      <c r="CF26" s="793"/>
      <c r="CG26" s="793"/>
      <c r="CH26" s="793"/>
      <c r="CI26" s="793"/>
      <c r="CJ26" s="794">
        <f>SUM(CI5:CI23)</f>
        <v>60</v>
      </c>
      <c r="CK26" s="795"/>
      <c r="CM26" s="808"/>
      <c r="CN26" s="810"/>
      <c r="CO26" s="792" t="s">
        <v>60</v>
      </c>
      <c r="CP26" s="793"/>
      <c r="CQ26" s="793"/>
      <c r="CR26" s="793"/>
      <c r="CS26" s="793"/>
      <c r="CT26" s="794">
        <f>SUM(CS5:CS23)</f>
        <v>60</v>
      </c>
      <c r="CU26" s="795"/>
      <c r="CW26" s="808"/>
      <c r="CX26" s="810"/>
      <c r="CY26" s="792" t="s">
        <v>60</v>
      </c>
      <c r="CZ26" s="793"/>
      <c r="DA26" s="793"/>
      <c r="DB26" s="793"/>
      <c r="DC26" s="793"/>
      <c r="DD26" s="794">
        <f>SUM(DC5:DC23)</f>
        <v>60</v>
      </c>
      <c r="DE26" s="795"/>
      <c r="DF26" s="457"/>
      <c r="DG26" s="808"/>
      <c r="DH26" s="810"/>
      <c r="DI26" s="792" t="s">
        <v>60</v>
      </c>
      <c r="DJ26" s="793"/>
      <c r="DK26" s="793"/>
      <c r="DL26" s="793"/>
      <c r="DM26" s="793"/>
      <c r="DN26" s="794">
        <f>SUM(DM5:DM23)</f>
        <v>60</v>
      </c>
      <c r="DO26" s="795"/>
      <c r="DP26" s="565"/>
      <c r="DQ26" s="565"/>
      <c r="DR26" s="792" t="s">
        <v>60</v>
      </c>
      <c r="DS26" s="793"/>
      <c r="DT26" s="793"/>
      <c r="DU26" s="793"/>
      <c r="DV26" s="793"/>
      <c r="DW26" s="794">
        <f>SUM(DV5:DV23)</f>
        <v>60</v>
      </c>
      <c r="DX26" s="795"/>
      <c r="DY26" s="565"/>
      <c r="DZ26" s="808"/>
      <c r="EA26" s="810"/>
      <c r="EB26" s="792" t="s">
        <v>60</v>
      </c>
      <c r="EC26" s="793"/>
      <c r="ED26" s="793"/>
      <c r="EE26" s="793"/>
      <c r="EF26" s="793"/>
      <c r="EG26" s="794">
        <f>SUM(EF5:EF23)</f>
        <v>60</v>
      </c>
      <c r="EH26" s="795"/>
      <c r="EI26" s="565"/>
      <c r="EJ26" s="808"/>
      <c r="EK26" s="810"/>
      <c r="EL26" s="792" t="s">
        <v>60</v>
      </c>
      <c r="EM26" s="793"/>
      <c r="EN26" s="793"/>
      <c r="EO26" s="793"/>
      <c r="EP26" s="793"/>
      <c r="EQ26" s="794">
        <f>SUM(EP5:EP23)</f>
        <v>60</v>
      </c>
      <c r="ER26" s="795"/>
      <c r="ET26" s="808"/>
      <c r="EU26" s="810"/>
      <c r="EV26" s="792" t="s">
        <v>60</v>
      </c>
      <c r="EW26" s="793"/>
      <c r="EX26" s="793"/>
      <c r="EY26" s="793"/>
      <c r="EZ26" s="793"/>
      <c r="FA26" s="794">
        <f>SUM(EZ5:EZ23)</f>
        <v>60</v>
      </c>
      <c r="FB26" s="795"/>
      <c r="FC26" s="565"/>
      <c r="FD26" s="808"/>
      <c r="FE26" s="810"/>
      <c r="FF26" s="792" t="s">
        <v>60</v>
      </c>
      <c r="FG26" s="793"/>
      <c r="FH26" s="793"/>
      <c r="FI26" s="793"/>
      <c r="FJ26" s="793"/>
      <c r="FK26" s="794">
        <f>SUM(FJ5:FJ23)</f>
        <v>60</v>
      </c>
      <c r="FL26" s="795"/>
      <c r="FM26" s="667"/>
      <c r="FN26" s="808"/>
      <c r="FO26" s="810"/>
      <c r="FP26" s="792" t="s">
        <v>60</v>
      </c>
      <c r="FQ26" s="793"/>
      <c r="FR26" s="793"/>
      <c r="FS26" s="793"/>
      <c r="FT26" s="793"/>
      <c r="FU26" s="794">
        <f>SUM(FT5:FT23)</f>
        <v>60</v>
      </c>
      <c r="FV26" s="795"/>
      <c r="FW26" s="667"/>
      <c r="FX26" s="808"/>
      <c r="FY26" s="810"/>
      <c r="FZ26" s="792" t="s">
        <v>60</v>
      </c>
      <c r="GA26" s="793"/>
      <c r="GB26" s="793"/>
      <c r="GC26" s="793"/>
      <c r="GD26" s="793"/>
      <c r="GE26" s="794">
        <f>SUM(GD5:GD23)</f>
        <v>60</v>
      </c>
      <c r="GF26" s="795"/>
      <c r="GH26" s="808"/>
      <c r="GI26" s="810"/>
      <c r="GJ26" s="792" t="s">
        <v>60</v>
      </c>
      <c r="GK26" s="793"/>
      <c r="GL26" s="793"/>
      <c r="GM26" s="793"/>
      <c r="GN26" s="793"/>
      <c r="GO26" s="794">
        <f>SUM(GN5:GN23)</f>
        <v>60</v>
      </c>
      <c r="GP26" s="795"/>
      <c r="GQ26" s="808"/>
      <c r="GR26" s="810"/>
      <c r="GS26" s="792" t="s">
        <v>60</v>
      </c>
      <c r="GT26" s="793"/>
      <c r="GU26" s="793"/>
      <c r="GV26" s="793"/>
      <c r="GW26" s="793"/>
      <c r="GX26" s="794">
        <f>SUM(GW5:GW23)</f>
        <v>60</v>
      </c>
      <c r="GY26" s="795"/>
      <c r="HA26" s="808"/>
      <c r="HB26" s="810"/>
      <c r="HC26" s="792" t="s">
        <v>60</v>
      </c>
      <c r="HD26" s="793"/>
      <c r="HE26" s="793"/>
      <c r="HF26" s="793"/>
      <c r="HG26" s="793"/>
      <c r="HH26" s="794">
        <f>SUM(HG5:HG23)</f>
        <v>60</v>
      </c>
      <c r="HI26" s="795"/>
      <c r="HK26" s="808"/>
      <c r="HL26" s="810"/>
      <c r="HM26" s="792" t="s">
        <v>60</v>
      </c>
      <c r="HN26" s="793"/>
      <c r="HO26" s="793"/>
      <c r="HP26" s="793"/>
      <c r="HQ26" s="793"/>
      <c r="HR26" s="794">
        <f>SUM(HQ5:HQ23)</f>
        <v>60</v>
      </c>
      <c r="HS26" s="795"/>
      <c r="HT26" s="565"/>
      <c r="HU26" s="808"/>
      <c r="HV26" s="810"/>
      <c r="HW26" s="792" t="s">
        <v>60</v>
      </c>
      <c r="HX26" s="793"/>
      <c r="HY26" s="793"/>
      <c r="HZ26" s="793"/>
      <c r="IA26" s="793"/>
      <c r="IB26" s="794">
        <f>SUM(IA5:IA23)</f>
        <v>60</v>
      </c>
      <c r="IC26" s="795"/>
      <c r="ID26" s="565"/>
      <c r="IE26" s="808"/>
      <c r="IF26" s="810"/>
      <c r="IG26" s="792" t="s">
        <v>60</v>
      </c>
      <c r="IH26" s="793"/>
      <c r="II26" s="793"/>
      <c r="IJ26" s="793"/>
      <c r="IK26" s="793"/>
      <c r="IL26" s="794">
        <f>SUM(IK5:IK23)</f>
        <v>60</v>
      </c>
      <c r="IM26" s="795"/>
      <c r="IN26" s="565"/>
      <c r="IO26" s="808"/>
      <c r="IP26" s="810"/>
      <c r="IQ26" s="792" t="s">
        <v>60</v>
      </c>
      <c r="IR26" s="793"/>
      <c r="IS26" s="793"/>
      <c r="IT26" s="793"/>
      <c r="IU26" s="793"/>
      <c r="IV26" s="794">
        <f>SUM(IU5:IU23)</f>
        <v>60</v>
      </c>
      <c r="IW26" s="795"/>
      <c r="IX26" s="565"/>
      <c r="IY26" s="808"/>
      <c r="IZ26" s="810"/>
      <c r="JA26" s="792" t="s">
        <v>60</v>
      </c>
      <c r="JB26" s="793"/>
      <c r="JC26" s="793"/>
      <c r="JD26" s="793"/>
      <c r="JE26" s="793"/>
      <c r="JF26" s="794">
        <f>SUM(JE5:JE23)</f>
        <v>60</v>
      </c>
      <c r="JG26" s="795"/>
      <c r="JI26" s="808"/>
      <c r="JJ26" s="810"/>
      <c r="JK26" s="792" t="s">
        <v>60</v>
      </c>
      <c r="JL26" s="793"/>
      <c r="JM26" s="793"/>
      <c r="JN26" s="793"/>
      <c r="JO26" s="793"/>
      <c r="JP26" s="794">
        <f>SUM(JO5:JO23)</f>
        <v>60</v>
      </c>
      <c r="JQ26" s="795"/>
    </row>
    <row r="27" spans="1:279" ht="13.5" customHeight="1" thickBot="1" x14ac:dyDescent="0.25">
      <c r="A27" s="808"/>
      <c r="C27" s="25"/>
      <c r="D27" s="25"/>
      <c r="I27" s="342"/>
      <c r="J27" s="275"/>
      <c r="K27" s="808"/>
      <c r="M27" s="25"/>
      <c r="N27" s="25"/>
      <c r="S27" s="342"/>
      <c r="U27" s="808"/>
      <c r="W27" s="25"/>
      <c r="X27" s="25"/>
      <c r="AC27" s="342"/>
      <c r="AE27" s="808"/>
      <c r="AG27" s="25"/>
      <c r="AH27" s="25"/>
      <c r="AM27" s="342"/>
      <c r="AO27" s="808"/>
      <c r="AQ27" s="25"/>
      <c r="AR27" s="25"/>
      <c r="AW27" s="342"/>
      <c r="AY27" s="808"/>
      <c r="BA27" s="25"/>
      <c r="BB27" s="25"/>
      <c r="BG27" s="342"/>
      <c r="BI27" s="808"/>
      <c r="BK27" s="25"/>
      <c r="BL27" s="25"/>
      <c r="BQ27" s="342"/>
      <c r="BS27" s="808"/>
      <c r="BU27" s="25"/>
      <c r="BV27" s="25"/>
      <c r="CA27" s="342"/>
      <c r="CC27" s="808"/>
      <c r="CE27" s="25"/>
      <c r="CF27" s="25"/>
      <c r="CK27" s="342"/>
      <c r="CM27" s="808"/>
      <c r="CO27" s="25"/>
      <c r="CP27" s="25"/>
      <c r="CU27" s="342"/>
      <c r="CW27" s="808"/>
      <c r="CY27" s="25"/>
      <c r="CZ27" s="25"/>
      <c r="DE27" s="342"/>
      <c r="DG27" s="808"/>
      <c r="DO27" s="342"/>
      <c r="DX27" s="342"/>
      <c r="DZ27" s="808"/>
      <c r="EH27" s="342"/>
      <c r="EJ27" s="808"/>
      <c r="ER27" s="342"/>
      <c r="ET27" s="808"/>
      <c r="FB27" s="342"/>
      <c r="FD27" s="808"/>
      <c r="FL27" s="342"/>
      <c r="FM27" s="342"/>
      <c r="FN27" s="808"/>
      <c r="FV27" s="342"/>
      <c r="FW27" s="342"/>
      <c r="FX27" s="808"/>
      <c r="GF27" s="342"/>
      <c r="GH27" s="808"/>
      <c r="GP27" s="342"/>
      <c r="GQ27" s="808"/>
      <c r="GY27" s="342"/>
      <c r="HA27" s="808"/>
      <c r="HI27" s="342"/>
      <c r="HK27" s="808"/>
      <c r="HS27" s="342"/>
      <c r="HU27" s="808"/>
      <c r="IC27" s="342"/>
      <c r="IE27" s="808"/>
      <c r="IM27" s="342"/>
      <c r="IO27" s="808"/>
      <c r="IW27" s="342"/>
      <c r="IY27" s="808"/>
      <c r="JG27" s="342"/>
      <c r="JI27" s="808"/>
      <c r="JQ27" s="342"/>
    </row>
    <row r="28" spans="1:279" ht="12.75" customHeight="1" x14ac:dyDescent="0.2">
      <c r="A28" s="809"/>
      <c r="B28" s="807" t="s">
        <v>744</v>
      </c>
      <c r="C28" s="796" t="s">
        <v>751</v>
      </c>
      <c r="D28" s="797"/>
      <c r="E28" s="797"/>
      <c r="F28" s="797"/>
      <c r="G28" s="797"/>
      <c r="H28" s="70" t="s">
        <v>61</v>
      </c>
      <c r="I28" s="71" t="s">
        <v>62</v>
      </c>
      <c r="J28" s="275"/>
      <c r="K28" s="809"/>
      <c r="L28" s="807" t="s">
        <v>744</v>
      </c>
      <c r="M28" s="796" t="s">
        <v>751</v>
      </c>
      <c r="N28" s="797"/>
      <c r="O28" s="797"/>
      <c r="P28" s="797"/>
      <c r="Q28" s="797"/>
      <c r="R28" s="70" t="s">
        <v>61</v>
      </c>
      <c r="S28" s="71" t="s">
        <v>62</v>
      </c>
      <c r="U28" s="809"/>
      <c r="V28" s="807" t="s">
        <v>744</v>
      </c>
      <c r="W28" s="796" t="s">
        <v>751</v>
      </c>
      <c r="X28" s="797"/>
      <c r="Y28" s="797"/>
      <c r="Z28" s="797"/>
      <c r="AA28" s="797"/>
      <c r="AB28" s="70" t="s">
        <v>61</v>
      </c>
      <c r="AC28" s="71" t="s">
        <v>62</v>
      </c>
      <c r="AE28" s="809"/>
      <c r="AF28" s="807" t="s">
        <v>744</v>
      </c>
      <c r="AG28" s="796" t="s">
        <v>751</v>
      </c>
      <c r="AH28" s="797"/>
      <c r="AI28" s="797"/>
      <c r="AJ28" s="797"/>
      <c r="AK28" s="797"/>
      <c r="AL28" s="70" t="s">
        <v>61</v>
      </c>
      <c r="AM28" s="71" t="s">
        <v>62</v>
      </c>
      <c r="AN28" s="102"/>
      <c r="AO28" s="809"/>
      <c r="AP28" s="807" t="s">
        <v>744</v>
      </c>
      <c r="AQ28" s="796" t="s">
        <v>751</v>
      </c>
      <c r="AR28" s="797"/>
      <c r="AS28" s="797"/>
      <c r="AT28" s="797"/>
      <c r="AU28" s="797"/>
      <c r="AV28" s="70" t="s">
        <v>61</v>
      </c>
      <c r="AW28" s="71" t="s">
        <v>62</v>
      </c>
      <c r="AY28" s="809"/>
      <c r="AZ28" s="807" t="s">
        <v>744</v>
      </c>
      <c r="BA28" s="796" t="s">
        <v>751</v>
      </c>
      <c r="BB28" s="797"/>
      <c r="BC28" s="797"/>
      <c r="BD28" s="797"/>
      <c r="BE28" s="797"/>
      <c r="BF28" s="70" t="s">
        <v>61</v>
      </c>
      <c r="BG28" s="71" t="s">
        <v>62</v>
      </c>
      <c r="BI28" s="809"/>
      <c r="BJ28" s="807" t="s">
        <v>744</v>
      </c>
      <c r="BK28" s="796" t="s">
        <v>751</v>
      </c>
      <c r="BL28" s="797"/>
      <c r="BM28" s="797"/>
      <c r="BN28" s="797"/>
      <c r="BO28" s="797"/>
      <c r="BP28" s="70" t="s">
        <v>61</v>
      </c>
      <c r="BQ28" s="71" t="s">
        <v>62</v>
      </c>
      <c r="BS28" s="809"/>
      <c r="BT28" s="807" t="s">
        <v>744</v>
      </c>
      <c r="BU28" s="796" t="s">
        <v>751</v>
      </c>
      <c r="BV28" s="797"/>
      <c r="BW28" s="797"/>
      <c r="BX28" s="797"/>
      <c r="BY28" s="797"/>
      <c r="BZ28" s="70" t="s">
        <v>61</v>
      </c>
      <c r="CA28" s="71" t="s">
        <v>62</v>
      </c>
      <c r="CC28" s="809"/>
      <c r="CD28" s="807" t="s">
        <v>744</v>
      </c>
      <c r="CE28" s="796" t="s">
        <v>751</v>
      </c>
      <c r="CF28" s="797"/>
      <c r="CG28" s="797"/>
      <c r="CH28" s="797"/>
      <c r="CI28" s="797"/>
      <c r="CJ28" s="70" t="s">
        <v>61</v>
      </c>
      <c r="CK28" s="71" t="s">
        <v>62</v>
      </c>
      <c r="CM28" s="809"/>
      <c r="CN28" s="807" t="s">
        <v>744</v>
      </c>
      <c r="CO28" s="796" t="s">
        <v>751</v>
      </c>
      <c r="CP28" s="797"/>
      <c r="CQ28" s="797"/>
      <c r="CR28" s="797"/>
      <c r="CS28" s="797"/>
      <c r="CT28" s="70" t="s">
        <v>61</v>
      </c>
      <c r="CU28" s="71" t="s">
        <v>62</v>
      </c>
      <c r="CW28" s="809"/>
      <c r="CX28" s="807" t="s">
        <v>744</v>
      </c>
      <c r="CY28" s="796" t="s">
        <v>751</v>
      </c>
      <c r="CZ28" s="797"/>
      <c r="DA28" s="797"/>
      <c r="DB28" s="797"/>
      <c r="DC28" s="797"/>
      <c r="DD28" s="70" t="s">
        <v>61</v>
      </c>
      <c r="DE28" s="71" t="s">
        <v>62</v>
      </c>
      <c r="DF28" s="102"/>
      <c r="DG28" s="809"/>
      <c r="DH28" s="807" t="s">
        <v>744</v>
      </c>
      <c r="DI28" s="796" t="s">
        <v>751</v>
      </c>
      <c r="DJ28" s="797"/>
      <c r="DK28" s="797"/>
      <c r="DL28" s="797"/>
      <c r="DM28" s="797"/>
      <c r="DN28" s="70" t="s">
        <v>61</v>
      </c>
      <c r="DO28" s="71" t="s">
        <v>62</v>
      </c>
      <c r="DP28" s="566"/>
      <c r="DQ28" s="566"/>
      <c r="DR28" s="796" t="s">
        <v>751</v>
      </c>
      <c r="DS28" s="797"/>
      <c r="DT28" s="797"/>
      <c r="DU28" s="797"/>
      <c r="DV28" s="797"/>
      <c r="DW28" s="70" t="s">
        <v>61</v>
      </c>
      <c r="DX28" s="71" t="s">
        <v>62</v>
      </c>
      <c r="DY28" s="566"/>
      <c r="DZ28" s="809"/>
      <c r="EA28" s="807" t="s">
        <v>744</v>
      </c>
      <c r="EB28" s="796" t="s">
        <v>751</v>
      </c>
      <c r="EC28" s="797"/>
      <c r="ED28" s="797"/>
      <c r="EE28" s="797"/>
      <c r="EF28" s="797"/>
      <c r="EG28" s="70" t="s">
        <v>61</v>
      </c>
      <c r="EH28" s="71" t="s">
        <v>62</v>
      </c>
      <c r="EI28" s="566"/>
      <c r="EJ28" s="809"/>
      <c r="EK28" s="807" t="s">
        <v>744</v>
      </c>
      <c r="EL28" s="796" t="s">
        <v>751</v>
      </c>
      <c r="EM28" s="797"/>
      <c r="EN28" s="797"/>
      <c r="EO28" s="797"/>
      <c r="EP28" s="797"/>
      <c r="EQ28" s="70" t="s">
        <v>61</v>
      </c>
      <c r="ER28" s="71" t="s">
        <v>62</v>
      </c>
      <c r="ET28" s="809"/>
      <c r="EU28" s="807" t="s">
        <v>744</v>
      </c>
      <c r="EV28" s="796" t="s">
        <v>751</v>
      </c>
      <c r="EW28" s="797"/>
      <c r="EX28" s="797"/>
      <c r="EY28" s="797"/>
      <c r="EZ28" s="797"/>
      <c r="FA28" s="70" t="s">
        <v>61</v>
      </c>
      <c r="FB28" s="71" t="s">
        <v>62</v>
      </c>
      <c r="FC28" s="566"/>
      <c r="FD28" s="809"/>
      <c r="FE28" s="807" t="s">
        <v>744</v>
      </c>
      <c r="FF28" s="796" t="s">
        <v>751</v>
      </c>
      <c r="FG28" s="797"/>
      <c r="FH28" s="797"/>
      <c r="FI28" s="797"/>
      <c r="FJ28" s="797"/>
      <c r="FK28" s="70" t="s">
        <v>61</v>
      </c>
      <c r="FL28" s="71" t="s">
        <v>62</v>
      </c>
      <c r="FM28" s="566"/>
      <c r="FN28" s="809"/>
      <c r="FO28" s="807" t="s">
        <v>744</v>
      </c>
      <c r="FP28" s="796" t="s">
        <v>751</v>
      </c>
      <c r="FQ28" s="797"/>
      <c r="FR28" s="797"/>
      <c r="FS28" s="797"/>
      <c r="FT28" s="797"/>
      <c r="FU28" s="70" t="s">
        <v>61</v>
      </c>
      <c r="FV28" s="71" t="s">
        <v>62</v>
      </c>
      <c r="FW28" s="566"/>
      <c r="FX28" s="809"/>
      <c r="FY28" s="807" t="s">
        <v>744</v>
      </c>
      <c r="FZ28" s="796" t="s">
        <v>751</v>
      </c>
      <c r="GA28" s="797"/>
      <c r="GB28" s="797"/>
      <c r="GC28" s="797"/>
      <c r="GD28" s="797"/>
      <c r="GE28" s="70" t="s">
        <v>61</v>
      </c>
      <c r="GF28" s="71" t="s">
        <v>62</v>
      </c>
      <c r="GH28" s="809"/>
      <c r="GI28" s="807" t="s">
        <v>744</v>
      </c>
      <c r="GJ28" s="796" t="s">
        <v>751</v>
      </c>
      <c r="GK28" s="797"/>
      <c r="GL28" s="797"/>
      <c r="GM28" s="797"/>
      <c r="GN28" s="797"/>
      <c r="GO28" s="70" t="s">
        <v>61</v>
      </c>
      <c r="GP28" s="71" t="s">
        <v>62</v>
      </c>
      <c r="GQ28" s="809"/>
      <c r="GR28" s="807" t="s">
        <v>744</v>
      </c>
      <c r="GS28" s="796" t="s">
        <v>751</v>
      </c>
      <c r="GT28" s="797"/>
      <c r="GU28" s="797"/>
      <c r="GV28" s="797"/>
      <c r="GW28" s="797"/>
      <c r="GX28" s="70" t="s">
        <v>61</v>
      </c>
      <c r="GY28" s="71" t="s">
        <v>62</v>
      </c>
      <c r="HA28" s="809"/>
      <c r="HB28" s="807" t="s">
        <v>744</v>
      </c>
      <c r="HC28" s="796" t="s">
        <v>751</v>
      </c>
      <c r="HD28" s="797"/>
      <c r="HE28" s="797"/>
      <c r="HF28" s="797"/>
      <c r="HG28" s="797"/>
      <c r="HH28" s="70" t="s">
        <v>61</v>
      </c>
      <c r="HI28" s="71" t="s">
        <v>62</v>
      </c>
      <c r="HK28" s="809"/>
      <c r="HL28" s="807" t="s">
        <v>744</v>
      </c>
      <c r="HM28" s="796" t="s">
        <v>751</v>
      </c>
      <c r="HN28" s="797"/>
      <c r="HO28" s="797"/>
      <c r="HP28" s="797"/>
      <c r="HQ28" s="797"/>
      <c r="HR28" s="70" t="s">
        <v>61</v>
      </c>
      <c r="HS28" s="71" t="s">
        <v>62</v>
      </c>
      <c r="HT28" s="566"/>
      <c r="HU28" s="809"/>
      <c r="HV28" s="807" t="s">
        <v>744</v>
      </c>
      <c r="HW28" s="796" t="s">
        <v>751</v>
      </c>
      <c r="HX28" s="797"/>
      <c r="HY28" s="797"/>
      <c r="HZ28" s="797"/>
      <c r="IA28" s="797"/>
      <c r="IB28" s="70" t="s">
        <v>61</v>
      </c>
      <c r="IC28" s="71" t="s">
        <v>62</v>
      </c>
      <c r="ID28" s="566"/>
      <c r="IE28" s="809"/>
      <c r="IF28" s="807" t="s">
        <v>744</v>
      </c>
      <c r="IG28" s="796" t="s">
        <v>751</v>
      </c>
      <c r="IH28" s="797"/>
      <c r="II28" s="797"/>
      <c r="IJ28" s="797"/>
      <c r="IK28" s="797"/>
      <c r="IL28" s="70" t="s">
        <v>61</v>
      </c>
      <c r="IM28" s="71" t="s">
        <v>62</v>
      </c>
      <c r="IN28" s="566"/>
      <c r="IO28" s="809"/>
      <c r="IP28" s="807" t="s">
        <v>744</v>
      </c>
      <c r="IQ28" s="796" t="s">
        <v>751</v>
      </c>
      <c r="IR28" s="797"/>
      <c r="IS28" s="797"/>
      <c r="IT28" s="797"/>
      <c r="IU28" s="797"/>
      <c r="IV28" s="70" t="s">
        <v>61</v>
      </c>
      <c r="IW28" s="71" t="s">
        <v>62</v>
      </c>
      <c r="IX28" s="566"/>
      <c r="IY28" s="809"/>
      <c r="IZ28" s="807" t="s">
        <v>744</v>
      </c>
      <c r="JA28" s="796" t="s">
        <v>751</v>
      </c>
      <c r="JB28" s="797"/>
      <c r="JC28" s="797"/>
      <c r="JD28" s="797"/>
      <c r="JE28" s="797"/>
      <c r="JF28" s="70" t="s">
        <v>61</v>
      </c>
      <c r="JG28" s="71" t="s">
        <v>62</v>
      </c>
      <c r="JI28" s="809"/>
      <c r="JJ28" s="807" t="s">
        <v>744</v>
      </c>
      <c r="JK28" s="796" t="s">
        <v>751</v>
      </c>
      <c r="JL28" s="797"/>
      <c r="JM28" s="797"/>
      <c r="JN28" s="797"/>
      <c r="JO28" s="797"/>
      <c r="JP28" s="70" t="s">
        <v>61</v>
      </c>
      <c r="JQ28" s="71" t="s">
        <v>62</v>
      </c>
    </row>
    <row r="29" spans="1:279" ht="51" x14ac:dyDescent="0.2">
      <c r="A29" s="809"/>
      <c r="B29" s="808"/>
      <c r="C29" s="798"/>
      <c r="D29" s="799"/>
      <c r="E29" s="799"/>
      <c r="F29" s="800"/>
      <c r="G29" s="800"/>
      <c r="H29" s="276" t="s">
        <v>68</v>
      </c>
      <c r="I29" s="278" t="s">
        <v>69</v>
      </c>
      <c r="J29" s="275"/>
      <c r="K29" s="809"/>
      <c r="L29" s="808"/>
      <c r="M29" s="798"/>
      <c r="N29" s="799"/>
      <c r="O29" s="799"/>
      <c r="P29" s="811"/>
      <c r="Q29" s="811"/>
      <c r="R29" s="276" t="s">
        <v>68</v>
      </c>
      <c r="S29" s="278" t="s">
        <v>69</v>
      </c>
      <c r="U29" s="809"/>
      <c r="V29" s="808"/>
      <c r="W29" s="798"/>
      <c r="X29" s="799"/>
      <c r="Y29" s="799"/>
      <c r="Z29" s="811"/>
      <c r="AA29" s="811"/>
      <c r="AB29" s="276" t="s">
        <v>68</v>
      </c>
      <c r="AC29" s="278" t="s">
        <v>69</v>
      </c>
      <c r="AE29" s="809"/>
      <c r="AF29" s="808"/>
      <c r="AG29" s="798"/>
      <c r="AH29" s="799"/>
      <c r="AI29" s="799"/>
      <c r="AJ29" s="811"/>
      <c r="AK29" s="811"/>
      <c r="AL29" s="276" t="s">
        <v>68</v>
      </c>
      <c r="AM29" s="278" t="s">
        <v>69</v>
      </c>
      <c r="AN29" s="451"/>
      <c r="AO29" s="809"/>
      <c r="AP29" s="808"/>
      <c r="AQ29" s="798"/>
      <c r="AR29" s="799"/>
      <c r="AS29" s="799"/>
      <c r="AT29" s="811"/>
      <c r="AU29" s="811"/>
      <c r="AV29" s="276" t="s">
        <v>68</v>
      </c>
      <c r="AW29" s="278" t="s">
        <v>69</v>
      </c>
      <c r="AY29" s="809"/>
      <c r="AZ29" s="808"/>
      <c r="BA29" s="798"/>
      <c r="BB29" s="799"/>
      <c r="BC29" s="799"/>
      <c r="BD29" s="811"/>
      <c r="BE29" s="811"/>
      <c r="BF29" s="276" t="s">
        <v>68</v>
      </c>
      <c r="BG29" s="278" t="s">
        <v>69</v>
      </c>
      <c r="BI29" s="809"/>
      <c r="BJ29" s="808"/>
      <c r="BK29" s="798"/>
      <c r="BL29" s="799"/>
      <c r="BM29" s="799"/>
      <c r="BN29" s="811"/>
      <c r="BO29" s="811"/>
      <c r="BP29" s="276" t="s">
        <v>68</v>
      </c>
      <c r="BQ29" s="278" t="s">
        <v>69</v>
      </c>
      <c r="BS29" s="809"/>
      <c r="BT29" s="808"/>
      <c r="BU29" s="798"/>
      <c r="BV29" s="799"/>
      <c r="BW29" s="799"/>
      <c r="BX29" s="811"/>
      <c r="BY29" s="811"/>
      <c r="BZ29" s="276" t="s">
        <v>68</v>
      </c>
      <c r="CA29" s="278" t="s">
        <v>69</v>
      </c>
      <c r="CC29" s="809"/>
      <c r="CD29" s="808"/>
      <c r="CE29" s="798"/>
      <c r="CF29" s="799"/>
      <c r="CG29" s="799"/>
      <c r="CH29" s="811"/>
      <c r="CI29" s="811"/>
      <c r="CJ29" s="276" t="s">
        <v>68</v>
      </c>
      <c r="CK29" s="278" t="s">
        <v>69</v>
      </c>
      <c r="CM29" s="809"/>
      <c r="CN29" s="808"/>
      <c r="CO29" s="798"/>
      <c r="CP29" s="799"/>
      <c r="CQ29" s="799"/>
      <c r="CR29" s="811"/>
      <c r="CS29" s="811"/>
      <c r="CT29" s="276" t="s">
        <v>68</v>
      </c>
      <c r="CU29" s="278" t="s">
        <v>69</v>
      </c>
      <c r="CW29" s="809"/>
      <c r="CX29" s="808"/>
      <c r="CY29" s="798"/>
      <c r="CZ29" s="799"/>
      <c r="DA29" s="799"/>
      <c r="DB29" s="811"/>
      <c r="DC29" s="811"/>
      <c r="DD29" s="276" t="s">
        <v>68</v>
      </c>
      <c r="DE29" s="278" t="s">
        <v>69</v>
      </c>
      <c r="DF29" s="451"/>
      <c r="DG29" s="809"/>
      <c r="DH29" s="808"/>
      <c r="DI29" s="798"/>
      <c r="DJ29" s="799"/>
      <c r="DK29" s="799"/>
      <c r="DL29" s="800"/>
      <c r="DM29" s="800"/>
      <c r="DN29" s="276" t="s">
        <v>68</v>
      </c>
      <c r="DO29" s="278" t="s">
        <v>69</v>
      </c>
      <c r="DP29" s="277"/>
      <c r="DQ29" s="277"/>
      <c r="DR29" s="798"/>
      <c r="DS29" s="799"/>
      <c r="DT29" s="799"/>
      <c r="DU29" s="800"/>
      <c r="DV29" s="800"/>
      <c r="DW29" s="276" t="s">
        <v>68</v>
      </c>
      <c r="DX29" s="278" t="s">
        <v>69</v>
      </c>
      <c r="DY29" s="277"/>
      <c r="DZ29" s="809"/>
      <c r="EA29" s="808"/>
      <c r="EB29" s="798"/>
      <c r="EC29" s="799"/>
      <c r="ED29" s="799"/>
      <c r="EE29" s="811"/>
      <c r="EF29" s="811"/>
      <c r="EG29" s="276" t="s">
        <v>68</v>
      </c>
      <c r="EH29" s="278" t="s">
        <v>69</v>
      </c>
      <c r="EI29" s="277"/>
      <c r="EJ29" s="809"/>
      <c r="EK29" s="808"/>
      <c r="EL29" s="798"/>
      <c r="EM29" s="799"/>
      <c r="EN29" s="799"/>
      <c r="EO29" s="811"/>
      <c r="EP29" s="811"/>
      <c r="EQ29" s="276" t="s">
        <v>68</v>
      </c>
      <c r="ER29" s="278" t="s">
        <v>69</v>
      </c>
      <c r="ET29" s="809"/>
      <c r="EU29" s="808"/>
      <c r="EV29" s="798"/>
      <c r="EW29" s="799"/>
      <c r="EX29" s="799"/>
      <c r="EY29" s="811"/>
      <c r="EZ29" s="811"/>
      <c r="FA29" s="276" t="s">
        <v>68</v>
      </c>
      <c r="FB29" s="278" t="s">
        <v>69</v>
      </c>
      <c r="FC29" s="277"/>
      <c r="FD29" s="809"/>
      <c r="FE29" s="808"/>
      <c r="FF29" s="798"/>
      <c r="FG29" s="799"/>
      <c r="FH29" s="799"/>
      <c r="FI29" s="811"/>
      <c r="FJ29" s="811"/>
      <c r="FK29" s="276" t="s">
        <v>68</v>
      </c>
      <c r="FL29" s="278" t="s">
        <v>69</v>
      </c>
      <c r="FM29" s="277"/>
      <c r="FN29" s="809"/>
      <c r="FO29" s="808"/>
      <c r="FP29" s="798"/>
      <c r="FQ29" s="799"/>
      <c r="FR29" s="799"/>
      <c r="FS29" s="811"/>
      <c r="FT29" s="811"/>
      <c r="FU29" s="276" t="s">
        <v>68</v>
      </c>
      <c r="FV29" s="278" t="s">
        <v>69</v>
      </c>
      <c r="FW29" s="277"/>
      <c r="FX29" s="809"/>
      <c r="FY29" s="808"/>
      <c r="FZ29" s="798"/>
      <c r="GA29" s="799"/>
      <c r="GB29" s="799"/>
      <c r="GC29" s="811"/>
      <c r="GD29" s="811"/>
      <c r="GE29" s="276" t="s">
        <v>68</v>
      </c>
      <c r="GF29" s="278" t="s">
        <v>69</v>
      </c>
      <c r="GH29" s="809"/>
      <c r="GI29" s="808"/>
      <c r="GJ29" s="798"/>
      <c r="GK29" s="799"/>
      <c r="GL29" s="799"/>
      <c r="GM29" s="811"/>
      <c r="GN29" s="811"/>
      <c r="GO29" s="276" t="s">
        <v>68</v>
      </c>
      <c r="GP29" s="278" t="s">
        <v>69</v>
      </c>
      <c r="GQ29" s="809"/>
      <c r="GR29" s="808"/>
      <c r="GS29" s="798"/>
      <c r="GT29" s="799"/>
      <c r="GU29" s="799"/>
      <c r="GV29" s="811"/>
      <c r="GW29" s="811"/>
      <c r="GX29" s="276" t="s">
        <v>68</v>
      </c>
      <c r="GY29" s="278" t="s">
        <v>69</v>
      </c>
      <c r="HA29" s="809"/>
      <c r="HB29" s="808"/>
      <c r="HC29" s="798"/>
      <c r="HD29" s="799"/>
      <c r="HE29" s="799"/>
      <c r="HF29" s="811"/>
      <c r="HG29" s="811"/>
      <c r="HH29" s="276" t="s">
        <v>68</v>
      </c>
      <c r="HI29" s="278" t="s">
        <v>69</v>
      </c>
      <c r="HK29" s="809"/>
      <c r="HL29" s="808"/>
      <c r="HM29" s="798"/>
      <c r="HN29" s="799"/>
      <c r="HO29" s="799"/>
      <c r="HP29" s="811"/>
      <c r="HQ29" s="811"/>
      <c r="HR29" s="276" t="s">
        <v>68</v>
      </c>
      <c r="HS29" s="278" t="s">
        <v>69</v>
      </c>
      <c r="HT29" s="277"/>
      <c r="HU29" s="809"/>
      <c r="HV29" s="808"/>
      <c r="HW29" s="798"/>
      <c r="HX29" s="799"/>
      <c r="HY29" s="799"/>
      <c r="HZ29" s="811"/>
      <c r="IA29" s="811"/>
      <c r="IB29" s="276" t="s">
        <v>68</v>
      </c>
      <c r="IC29" s="278" t="s">
        <v>69</v>
      </c>
      <c r="ID29" s="277"/>
      <c r="IE29" s="809"/>
      <c r="IF29" s="808"/>
      <c r="IG29" s="798"/>
      <c r="IH29" s="799"/>
      <c r="II29" s="799"/>
      <c r="IJ29" s="811"/>
      <c r="IK29" s="811"/>
      <c r="IL29" s="276" t="s">
        <v>68</v>
      </c>
      <c r="IM29" s="278" t="s">
        <v>69</v>
      </c>
      <c r="IN29" s="277"/>
      <c r="IO29" s="809"/>
      <c r="IP29" s="808"/>
      <c r="IQ29" s="798"/>
      <c r="IR29" s="799"/>
      <c r="IS29" s="799"/>
      <c r="IT29" s="811"/>
      <c r="IU29" s="811"/>
      <c r="IV29" s="276" t="s">
        <v>68</v>
      </c>
      <c r="IW29" s="278" t="s">
        <v>69</v>
      </c>
      <c r="IX29" s="277"/>
      <c r="IY29" s="809"/>
      <c r="IZ29" s="808"/>
      <c r="JA29" s="798"/>
      <c r="JB29" s="799"/>
      <c r="JC29" s="799"/>
      <c r="JD29" s="811"/>
      <c r="JE29" s="811"/>
      <c r="JF29" s="276" t="s">
        <v>68</v>
      </c>
      <c r="JG29" s="278" t="s">
        <v>69</v>
      </c>
      <c r="JI29" s="809"/>
      <c r="JJ29" s="808"/>
      <c r="JK29" s="798"/>
      <c r="JL29" s="799"/>
      <c r="JM29" s="799"/>
      <c r="JN29" s="811"/>
      <c r="JO29" s="811"/>
      <c r="JP29" s="276" t="s">
        <v>68</v>
      </c>
      <c r="JQ29" s="278" t="s">
        <v>69</v>
      </c>
    </row>
    <row r="30" spans="1:279" ht="15.75" customHeight="1" x14ac:dyDescent="0.2">
      <c r="A30" s="809"/>
      <c r="B30" s="808"/>
      <c r="C30" s="801" t="s">
        <v>749</v>
      </c>
      <c r="D30" s="802"/>
      <c r="E30" s="802"/>
      <c r="F30" s="802"/>
      <c r="G30" s="331">
        <v>0.01</v>
      </c>
      <c r="H30" s="332">
        <f>403694.81*G30</f>
        <v>4036.9481000000001</v>
      </c>
      <c r="I30" s="333">
        <f>4844337.77*G30</f>
        <v>48443.377699999997</v>
      </c>
      <c r="J30" s="275"/>
      <c r="K30" s="809"/>
      <c r="L30" s="808"/>
      <c r="M30" s="801" t="s">
        <v>749</v>
      </c>
      <c r="N30" s="802"/>
      <c r="O30" s="802"/>
      <c r="P30" s="802"/>
      <c r="Q30" s="331">
        <v>0.01</v>
      </c>
      <c r="R30" s="332">
        <f>403694.81*Q30</f>
        <v>4036.9481000000001</v>
      </c>
      <c r="S30" s="333">
        <f>4844337.77*Q30</f>
        <v>48443.377699999997</v>
      </c>
      <c r="U30" s="809"/>
      <c r="V30" s="808"/>
      <c r="W30" s="801" t="s">
        <v>749</v>
      </c>
      <c r="X30" s="802"/>
      <c r="Y30" s="802"/>
      <c r="Z30" s="802"/>
      <c r="AA30" s="331">
        <v>0.01</v>
      </c>
      <c r="AB30" s="332">
        <f>403694.81*AA30</f>
        <v>4036.9481000000001</v>
      </c>
      <c r="AC30" s="333">
        <f>4844337.77*AA30</f>
        <v>48443.377699999997</v>
      </c>
      <c r="AE30" s="809"/>
      <c r="AF30" s="808"/>
      <c r="AG30" s="801" t="s">
        <v>749</v>
      </c>
      <c r="AH30" s="802"/>
      <c r="AI30" s="802"/>
      <c r="AJ30" s="802"/>
      <c r="AK30" s="331">
        <v>0.01</v>
      </c>
      <c r="AL30" s="332">
        <f>403694.81*AK30</f>
        <v>4036.9481000000001</v>
      </c>
      <c r="AM30" s="333">
        <f>4844337.77*AK30</f>
        <v>48443.377699999997</v>
      </c>
      <c r="AN30" s="451"/>
      <c r="AO30" s="809"/>
      <c r="AP30" s="808"/>
      <c r="AQ30" s="801" t="s">
        <v>749</v>
      </c>
      <c r="AR30" s="802"/>
      <c r="AS30" s="802"/>
      <c r="AT30" s="802"/>
      <c r="AU30" s="331">
        <v>0.01</v>
      </c>
      <c r="AV30" s="332">
        <f>403694.81*AU30</f>
        <v>4036.9481000000001</v>
      </c>
      <c r="AW30" s="333">
        <f>4844337.77*AU30</f>
        <v>48443.377699999997</v>
      </c>
      <c r="AY30" s="809"/>
      <c r="AZ30" s="808"/>
      <c r="BA30" s="801" t="s">
        <v>749</v>
      </c>
      <c r="BB30" s="802"/>
      <c r="BC30" s="802"/>
      <c r="BD30" s="802"/>
      <c r="BE30" s="331">
        <v>0.01</v>
      </c>
      <c r="BF30" s="332">
        <f>403694.81*BE30</f>
        <v>4036.9481000000001</v>
      </c>
      <c r="BG30" s="333">
        <f>4844337.77*BE30</f>
        <v>48443.377699999997</v>
      </c>
      <c r="BI30" s="809"/>
      <c r="BJ30" s="808"/>
      <c r="BK30" s="801" t="s">
        <v>749</v>
      </c>
      <c r="BL30" s="802"/>
      <c r="BM30" s="802"/>
      <c r="BN30" s="802"/>
      <c r="BO30" s="331">
        <v>0.01</v>
      </c>
      <c r="BP30" s="332">
        <f>403694.81*BO30</f>
        <v>4036.9481000000001</v>
      </c>
      <c r="BQ30" s="333">
        <f>4844337.77*BO30</f>
        <v>48443.377699999997</v>
      </c>
      <c r="BS30" s="809"/>
      <c r="BT30" s="808"/>
      <c r="BU30" s="801" t="s">
        <v>749</v>
      </c>
      <c r="BV30" s="802"/>
      <c r="BW30" s="802"/>
      <c r="BX30" s="802"/>
      <c r="BY30" s="331">
        <v>0.01</v>
      </c>
      <c r="BZ30" s="332">
        <f>403694.81*BY30</f>
        <v>4036.9481000000001</v>
      </c>
      <c r="CA30" s="333">
        <f>4844337.77*BY30</f>
        <v>48443.377699999997</v>
      </c>
      <c r="CC30" s="809"/>
      <c r="CD30" s="808"/>
      <c r="CE30" s="801" t="s">
        <v>749</v>
      </c>
      <c r="CF30" s="802"/>
      <c r="CG30" s="802"/>
      <c r="CH30" s="802"/>
      <c r="CI30" s="331">
        <v>0.01</v>
      </c>
      <c r="CJ30" s="332">
        <f>403694.81*CI30</f>
        <v>4036.9481000000001</v>
      </c>
      <c r="CK30" s="333">
        <f>4844337.77*CI30</f>
        <v>48443.377699999997</v>
      </c>
      <c r="CM30" s="809"/>
      <c r="CN30" s="808"/>
      <c r="CO30" s="801" t="s">
        <v>749</v>
      </c>
      <c r="CP30" s="802"/>
      <c r="CQ30" s="802"/>
      <c r="CR30" s="802"/>
      <c r="CS30" s="331">
        <v>0.01</v>
      </c>
      <c r="CT30" s="332">
        <f>403694.81*CS30</f>
        <v>4036.9481000000001</v>
      </c>
      <c r="CU30" s="333">
        <f>4844337.77*CS30</f>
        <v>48443.377699999997</v>
      </c>
      <c r="CW30" s="809"/>
      <c r="CX30" s="808"/>
      <c r="CY30" s="801" t="s">
        <v>749</v>
      </c>
      <c r="CZ30" s="802"/>
      <c r="DA30" s="802"/>
      <c r="DB30" s="802"/>
      <c r="DC30" s="331">
        <v>0.01</v>
      </c>
      <c r="DD30" s="332">
        <f>403694.81*DC30</f>
        <v>4036.9481000000001</v>
      </c>
      <c r="DE30" s="333">
        <f>4844337.77*DC30</f>
        <v>48443.377699999997</v>
      </c>
      <c r="DF30" s="451"/>
      <c r="DG30" s="809"/>
      <c r="DH30" s="808"/>
      <c r="DI30" s="801" t="s">
        <v>749</v>
      </c>
      <c r="DJ30" s="802"/>
      <c r="DK30" s="802"/>
      <c r="DL30" s="802"/>
      <c r="DM30" s="331">
        <v>0.01</v>
      </c>
      <c r="DN30" s="332">
        <f>403694.81*DM30</f>
        <v>4036.9481000000001</v>
      </c>
      <c r="DO30" s="333">
        <f>4844337.77*DM30</f>
        <v>48443.377699999997</v>
      </c>
      <c r="DP30" s="277"/>
      <c r="DQ30" s="277"/>
      <c r="DR30" s="801" t="s">
        <v>749</v>
      </c>
      <c r="DS30" s="802"/>
      <c r="DT30" s="802"/>
      <c r="DU30" s="802"/>
      <c r="DV30" s="331">
        <v>0.01</v>
      </c>
      <c r="DW30" s="332">
        <v>1412</v>
      </c>
      <c r="DX30" s="333">
        <f>4844337.77*DV30</f>
        <v>48443.377699999997</v>
      </c>
      <c r="DY30" s="277">
        <v>1412</v>
      </c>
      <c r="DZ30" s="809"/>
      <c r="EA30" s="808"/>
      <c r="EB30" s="801" t="s">
        <v>749</v>
      </c>
      <c r="EC30" s="802"/>
      <c r="ED30" s="802"/>
      <c r="EE30" s="802"/>
      <c r="EF30" s="331">
        <v>0.01</v>
      </c>
      <c r="EG30" s="624">
        <f>403694.81*EF30</f>
        <v>4036.9481000000001</v>
      </c>
      <c r="EH30" s="625">
        <f>4844337.77*EF30</f>
        <v>48443.377699999997</v>
      </c>
      <c r="EI30" s="277"/>
      <c r="EJ30" s="809"/>
      <c r="EK30" s="808"/>
      <c r="EL30" s="801" t="s">
        <v>749</v>
      </c>
      <c r="EM30" s="802"/>
      <c r="EN30" s="802"/>
      <c r="EO30" s="802"/>
      <c r="EP30" s="331">
        <v>0.01</v>
      </c>
      <c r="EQ30" s="624">
        <f>403694.81*EP30</f>
        <v>4036.9481000000001</v>
      </c>
      <c r="ER30" s="625">
        <f>4844337.77*EP30</f>
        <v>48443.377699999997</v>
      </c>
      <c r="ET30" s="809"/>
      <c r="EU30" s="808"/>
      <c r="EV30" s="801" t="s">
        <v>749</v>
      </c>
      <c r="EW30" s="802"/>
      <c r="EX30" s="802"/>
      <c r="EY30" s="802"/>
      <c r="EZ30" s="331">
        <v>0.01</v>
      </c>
      <c r="FA30" s="624">
        <f>403694.81*EZ30</f>
        <v>4036.9481000000001</v>
      </c>
      <c r="FB30" s="625">
        <f>4844337.77*EZ30</f>
        <v>48443.377699999997</v>
      </c>
      <c r="FC30" s="277"/>
      <c r="FD30" s="809"/>
      <c r="FE30" s="808"/>
      <c r="FF30" s="801" t="s">
        <v>749</v>
      </c>
      <c r="FG30" s="802"/>
      <c r="FH30" s="802"/>
      <c r="FI30" s="802"/>
      <c r="FJ30" s="331">
        <v>0.01</v>
      </c>
      <c r="FK30" s="624">
        <f>403694.81*FJ30</f>
        <v>4036.9481000000001</v>
      </c>
      <c r="FL30" s="625">
        <f>4844337.77*FJ30</f>
        <v>48443.377699999997</v>
      </c>
      <c r="FM30" s="277"/>
      <c r="FN30" s="809"/>
      <c r="FO30" s="808"/>
      <c r="FP30" s="801" t="s">
        <v>749</v>
      </c>
      <c r="FQ30" s="802"/>
      <c r="FR30" s="802"/>
      <c r="FS30" s="802"/>
      <c r="FT30" s="331">
        <v>0.01</v>
      </c>
      <c r="FU30" s="624">
        <f>403694.81*FT30</f>
        <v>4036.9481000000001</v>
      </c>
      <c r="FV30" s="625">
        <f>4844337.77*FT30</f>
        <v>48443.377699999997</v>
      </c>
      <c r="FW30" s="277"/>
      <c r="FX30" s="809"/>
      <c r="FY30" s="808"/>
      <c r="FZ30" s="801" t="s">
        <v>749</v>
      </c>
      <c r="GA30" s="802"/>
      <c r="GB30" s="802"/>
      <c r="GC30" s="802"/>
      <c r="GD30" s="331">
        <v>0.01</v>
      </c>
      <c r="GE30" s="624">
        <f>403694.81*GD30</f>
        <v>4036.9481000000001</v>
      </c>
      <c r="GF30" s="625">
        <f>4844337.77*GD30</f>
        <v>48443.377699999997</v>
      </c>
      <c r="GH30" s="809"/>
      <c r="GI30" s="808"/>
      <c r="GJ30" s="801" t="s">
        <v>749</v>
      </c>
      <c r="GK30" s="802"/>
      <c r="GL30" s="802"/>
      <c r="GM30" s="802"/>
      <c r="GN30" s="331">
        <v>0.01</v>
      </c>
      <c r="GO30" s="624">
        <f>ROUND((403694.81*1.25)*GN30,2)</f>
        <v>5046.1899999999996</v>
      </c>
      <c r="GP30" s="625">
        <f>ROUND((4844337.77*1.25)*GN30,2)</f>
        <v>60554.22</v>
      </c>
      <c r="GQ30" s="809"/>
      <c r="GR30" s="808"/>
      <c r="GS30" s="801" t="s">
        <v>749</v>
      </c>
      <c r="GT30" s="802"/>
      <c r="GU30" s="802"/>
      <c r="GV30" s="802"/>
      <c r="GW30" s="331">
        <v>0.01</v>
      </c>
      <c r="GX30" s="624">
        <f>403694.81*GW30</f>
        <v>4036.9481000000001</v>
      </c>
      <c r="GY30" s="625">
        <f>4844337.77*GW30</f>
        <v>48443.377699999997</v>
      </c>
      <c r="HA30" s="809"/>
      <c r="HB30" s="808"/>
      <c r="HC30" s="801" t="s">
        <v>749</v>
      </c>
      <c r="HD30" s="802"/>
      <c r="HE30" s="802"/>
      <c r="HF30" s="802"/>
      <c r="HG30" s="331">
        <v>0.01</v>
      </c>
      <c r="HH30" s="624">
        <f>403694.81*HG30</f>
        <v>4036.9481000000001</v>
      </c>
      <c r="HI30" s="625">
        <f>4844337.77*HG30</f>
        <v>48443.377699999997</v>
      </c>
      <c r="HK30" s="809"/>
      <c r="HL30" s="808"/>
      <c r="HM30" s="801" t="s">
        <v>749</v>
      </c>
      <c r="HN30" s="802"/>
      <c r="HO30" s="802"/>
      <c r="HP30" s="802"/>
      <c r="HQ30" s="331">
        <v>0.01</v>
      </c>
      <c r="HR30" s="624">
        <f>ROUND((403694.81*1.25)*HQ30,2)</f>
        <v>5046.1899999999996</v>
      </c>
      <c r="HS30" s="625">
        <f>ROUND((4844337.77*1.25)*HQ30,2)</f>
        <v>60554.22</v>
      </c>
      <c r="HT30" s="277"/>
      <c r="HU30" s="809"/>
      <c r="HV30" s="808"/>
      <c r="HW30" s="801" t="s">
        <v>749</v>
      </c>
      <c r="HX30" s="802"/>
      <c r="HY30" s="802"/>
      <c r="HZ30" s="802"/>
      <c r="IA30" s="331">
        <v>0.01</v>
      </c>
      <c r="IB30" s="624">
        <f>ROUND((403694.81*1.25)*IA30,2)</f>
        <v>5046.1899999999996</v>
      </c>
      <c r="IC30" s="625">
        <f>ROUND((4844337.77*1.25)*IA30,2)</f>
        <v>60554.22</v>
      </c>
      <c r="ID30" s="277"/>
      <c r="IE30" s="809"/>
      <c r="IF30" s="808"/>
      <c r="IG30" s="801" t="s">
        <v>749</v>
      </c>
      <c r="IH30" s="802"/>
      <c r="II30" s="802"/>
      <c r="IJ30" s="802"/>
      <c r="IK30" s="331">
        <v>0.01</v>
      </c>
      <c r="IL30" s="624">
        <f>ROUND((403694.81*1.25)*IK30,2)</f>
        <v>5046.1899999999996</v>
      </c>
      <c r="IM30" s="625">
        <f>ROUND((4844337.77*1.25)*IK30,2)</f>
        <v>60554.22</v>
      </c>
      <c r="IN30" s="277"/>
      <c r="IO30" s="809"/>
      <c r="IP30" s="808"/>
      <c r="IQ30" s="801" t="s">
        <v>749</v>
      </c>
      <c r="IR30" s="802"/>
      <c r="IS30" s="802"/>
      <c r="IT30" s="802"/>
      <c r="IU30" s="331">
        <v>0.01</v>
      </c>
      <c r="IV30" s="624">
        <f>ROUND((403694.81*1.25)*IU30,2)</f>
        <v>5046.1899999999996</v>
      </c>
      <c r="IW30" s="625">
        <f>ROUND((4844337.77*1.25)*IU30,2)</f>
        <v>60554.22</v>
      </c>
      <c r="IX30" s="277"/>
      <c r="IY30" s="809"/>
      <c r="IZ30" s="808"/>
      <c r="JA30" s="801" t="s">
        <v>749</v>
      </c>
      <c r="JB30" s="802"/>
      <c r="JC30" s="802"/>
      <c r="JD30" s="802"/>
      <c r="JE30" s="331">
        <v>0.01</v>
      </c>
      <c r="JF30" s="624">
        <f>ROUND((403694.81*1.25)*JE30,2)</f>
        <v>5046.1899999999996</v>
      </c>
      <c r="JG30" s="625">
        <f>ROUND((4844337.77*1.25)*JE30,2)</f>
        <v>60554.22</v>
      </c>
      <c r="JI30" s="809"/>
      <c r="JJ30" s="808"/>
      <c r="JK30" s="801" t="s">
        <v>749</v>
      </c>
      <c r="JL30" s="802"/>
      <c r="JM30" s="802"/>
      <c r="JN30" s="802"/>
      <c r="JO30" s="331">
        <v>0.01</v>
      </c>
      <c r="JP30" s="624">
        <f>ROUND((403694.81*1.25)*JO30,2)</f>
        <v>5046.1899999999996</v>
      </c>
      <c r="JQ30" s="625">
        <f>ROUND((4844337.77*1.25)*JO30,2)</f>
        <v>60554.22</v>
      </c>
    </row>
    <row r="31" spans="1:279" ht="15" x14ac:dyDescent="0.2">
      <c r="A31" s="809"/>
      <c r="B31" s="334"/>
      <c r="C31" s="772" t="s">
        <v>805</v>
      </c>
      <c r="D31" s="773"/>
      <c r="E31" s="773"/>
      <c r="F31" s="773"/>
      <c r="G31" s="774"/>
      <c r="H31" s="336">
        <v>0.16800000000000001</v>
      </c>
      <c r="I31" s="343">
        <v>0.16800000000000001</v>
      </c>
      <c r="J31" s="275"/>
      <c r="K31" s="809"/>
      <c r="L31" s="334"/>
      <c r="M31" s="772" t="s">
        <v>805</v>
      </c>
      <c r="N31" s="773"/>
      <c r="O31" s="773"/>
      <c r="P31" s="773"/>
      <c r="Q31" s="774"/>
      <c r="R31" s="336">
        <v>0.16800000000000001</v>
      </c>
      <c r="S31" s="343">
        <v>0.16800000000000001</v>
      </c>
      <c r="U31" s="809"/>
      <c r="V31" s="334"/>
      <c r="W31" s="772" t="s">
        <v>805</v>
      </c>
      <c r="X31" s="773"/>
      <c r="Y31" s="773"/>
      <c r="Z31" s="773"/>
      <c r="AA31" s="774"/>
      <c r="AB31" s="336">
        <v>0.16800000000000001</v>
      </c>
      <c r="AC31" s="343">
        <v>0.16800000000000001</v>
      </c>
      <c r="AE31" s="809"/>
      <c r="AF31" s="334"/>
      <c r="AG31" s="772" t="s">
        <v>805</v>
      </c>
      <c r="AH31" s="773"/>
      <c r="AI31" s="773"/>
      <c r="AJ31" s="773"/>
      <c r="AK31" s="774"/>
      <c r="AL31" s="336">
        <v>0.16800000000000001</v>
      </c>
      <c r="AM31" s="343">
        <v>0.16800000000000001</v>
      </c>
      <c r="AN31" s="459"/>
      <c r="AO31" s="809"/>
      <c r="AP31" s="334"/>
      <c r="AQ31" s="772" t="s">
        <v>805</v>
      </c>
      <c r="AR31" s="773"/>
      <c r="AS31" s="773"/>
      <c r="AT31" s="773"/>
      <c r="AU31" s="774"/>
      <c r="AV31" s="336">
        <v>0.16800000000000001</v>
      </c>
      <c r="AW31" s="343">
        <v>0.16800000000000001</v>
      </c>
      <c r="AY31" s="809"/>
      <c r="AZ31" s="334"/>
      <c r="BA31" s="772" t="s">
        <v>805</v>
      </c>
      <c r="BB31" s="773"/>
      <c r="BC31" s="773"/>
      <c r="BD31" s="773"/>
      <c r="BE31" s="774"/>
      <c r="BF31" s="336">
        <v>0.16800000000000001</v>
      </c>
      <c r="BG31" s="343">
        <v>0.16800000000000001</v>
      </c>
      <c r="BI31" s="809"/>
      <c r="BJ31" s="334"/>
      <c r="BK31" s="772" t="s">
        <v>805</v>
      </c>
      <c r="BL31" s="773"/>
      <c r="BM31" s="773"/>
      <c r="BN31" s="773"/>
      <c r="BO31" s="774"/>
      <c r="BP31" s="336">
        <v>0.16800000000000001</v>
      </c>
      <c r="BQ31" s="343">
        <v>0.16800000000000001</v>
      </c>
      <c r="BS31" s="809"/>
      <c r="BT31" s="334"/>
      <c r="BU31" s="772" t="s">
        <v>805</v>
      </c>
      <c r="BV31" s="773"/>
      <c r="BW31" s="773"/>
      <c r="BX31" s="773"/>
      <c r="BY31" s="774"/>
      <c r="BZ31" s="336">
        <v>0.16800000000000001</v>
      </c>
      <c r="CA31" s="343">
        <v>0.16800000000000001</v>
      </c>
      <c r="CC31" s="809"/>
      <c r="CD31" s="334"/>
      <c r="CE31" s="772" t="s">
        <v>805</v>
      </c>
      <c r="CF31" s="773"/>
      <c r="CG31" s="773"/>
      <c r="CH31" s="773"/>
      <c r="CI31" s="774"/>
      <c r="CJ31" s="336">
        <v>0.16800000000000001</v>
      </c>
      <c r="CK31" s="343">
        <v>0.16800000000000001</v>
      </c>
      <c r="CM31" s="809"/>
      <c r="CN31" s="334"/>
      <c r="CO31" s="772" t="s">
        <v>805</v>
      </c>
      <c r="CP31" s="773"/>
      <c r="CQ31" s="773"/>
      <c r="CR31" s="773"/>
      <c r="CS31" s="774"/>
      <c r="CT31" s="336">
        <v>0.16800000000000001</v>
      </c>
      <c r="CU31" s="343">
        <v>0.16800000000000001</v>
      </c>
      <c r="CW31" s="809"/>
      <c r="CX31" s="334"/>
      <c r="CY31" s="772" t="s">
        <v>805</v>
      </c>
      <c r="CZ31" s="773"/>
      <c r="DA31" s="773"/>
      <c r="DB31" s="773"/>
      <c r="DC31" s="774"/>
      <c r="DD31" s="336">
        <v>0.16800000000000001</v>
      </c>
      <c r="DE31" s="343">
        <v>0.16800000000000001</v>
      </c>
      <c r="DF31" s="459"/>
      <c r="DG31" s="809"/>
      <c r="DH31" s="334"/>
      <c r="DI31" s="772" t="s">
        <v>805</v>
      </c>
      <c r="DJ31" s="773"/>
      <c r="DK31" s="773"/>
      <c r="DL31" s="773"/>
      <c r="DM31" s="774"/>
      <c r="DN31" s="336">
        <v>0.16800000000000001</v>
      </c>
      <c r="DO31" s="343">
        <v>0.16800000000000001</v>
      </c>
      <c r="DP31" s="570"/>
      <c r="DQ31" s="570"/>
      <c r="DR31" s="772" t="s">
        <v>805</v>
      </c>
      <c r="DS31" s="773"/>
      <c r="DT31" s="773"/>
      <c r="DU31" s="773"/>
      <c r="DV31" s="774"/>
      <c r="DW31" s="336">
        <v>0.16800000000000001</v>
      </c>
      <c r="DX31" s="343">
        <v>0.16800000000000001</v>
      </c>
      <c r="DY31" s="570"/>
      <c r="DZ31" s="809"/>
      <c r="EA31" s="334"/>
      <c r="EB31" s="772" t="s">
        <v>805</v>
      </c>
      <c r="EC31" s="773"/>
      <c r="ED31" s="773"/>
      <c r="EE31" s="773"/>
      <c r="EF31" s="774"/>
      <c r="EG31" s="626">
        <v>0.16800000000000001</v>
      </c>
      <c r="EH31" s="627">
        <v>0.16800000000000001</v>
      </c>
      <c r="EI31" s="570"/>
      <c r="EJ31" s="809"/>
      <c r="EK31" s="334"/>
      <c r="EL31" s="772" t="s">
        <v>805</v>
      </c>
      <c r="EM31" s="773"/>
      <c r="EN31" s="773"/>
      <c r="EO31" s="773"/>
      <c r="EP31" s="774"/>
      <c r="EQ31" s="626">
        <v>0.16800000000000001</v>
      </c>
      <c r="ER31" s="627">
        <v>0.16800000000000001</v>
      </c>
      <c r="ET31" s="809"/>
      <c r="EU31" s="334"/>
      <c r="EV31" s="772" t="s">
        <v>805</v>
      </c>
      <c r="EW31" s="773"/>
      <c r="EX31" s="773"/>
      <c r="EY31" s="773"/>
      <c r="EZ31" s="774"/>
      <c r="FA31" s="626">
        <v>0.16800000000000001</v>
      </c>
      <c r="FB31" s="627">
        <v>0.16800000000000001</v>
      </c>
      <c r="FC31" s="570"/>
      <c r="FD31" s="809"/>
      <c r="FE31" s="334"/>
      <c r="FF31" s="772" t="s">
        <v>805</v>
      </c>
      <c r="FG31" s="773"/>
      <c r="FH31" s="773"/>
      <c r="FI31" s="773"/>
      <c r="FJ31" s="774"/>
      <c r="FK31" s="626">
        <v>0.16800000000000001</v>
      </c>
      <c r="FL31" s="627">
        <v>0.16800000000000001</v>
      </c>
      <c r="FM31" s="570"/>
      <c r="FN31" s="809"/>
      <c r="FO31" s="334"/>
      <c r="FP31" s="772" t="s">
        <v>805</v>
      </c>
      <c r="FQ31" s="773"/>
      <c r="FR31" s="773"/>
      <c r="FS31" s="773"/>
      <c r="FT31" s="774"/>
      <c r="FU31" s="626">
        <v>0.16800000000000001</v>
      </c>
      <c r="FV31" s="627">
        <v>0.16800000000000001</v>
      </c>
      <c r="FW31" s="570"/>
      <c r="FX31" s="809"/>
      <c r="FY31" s="334"/>
      <c r="FZ31" s="772" t="s">
        <v>805</v>
      </c>
      <c r="GA31" s="773"/>
      <c r="GB31" s="773"/>
      <c r="GC31" s="773"/>
      <c r="GD31" s="774"/>
      <c r="GE31" s="626">
        <v>0.16800000000000001</v>
      </c>
      <c r="GF31" s="627">
        <v>0.16800000000000001</v>
      </c>
      <c r="GH31" s="809"/>
      <c r="GI31" s="334"/>
      <c r="GJ31" s="772" t="s">
        <v>805</v>
      </c>
      <c r="GK31" s="773"/>
      <c r="GL31" s="773"/>
      <c r="GM31" s="773"/>
      <c r="GN31" s="774"/>
      <c r="GO31" s="626">
        <v>0.16800000000000001</v>
      </c>
      <c r="GP31" s="627">
        <v>0.16800000000000001</v>
      </c>
      <c r="GQ31" s="809"/>
      <c r="GR31" s="334"/>
      <c r="GS31" s="772" t="s">
        <v>805</v>
      </c>
      <c r="GT31" s="773"/>
      <c r="GU31" s="773"/>
      <c r="GV31" s="773"/>
      <c r="GW31" s="774"/>
      <c r="GX31" s="626">
        <v>0.16800000000000001</v>
      </c>
      <c r="GY31" s="627">
        <v>0.16800000000000001</v>
      </c>
      <c r="HA31" s="809"/>
      <c r="HB31" s="334"/>
      <c r="HC31" s="772" t="s">
        <v>805</v>
      </c>
      <c r="HD31" s="773"/>
      <c r="HE31" s="773"/>
      <c r="HF31" s="773"/>
      <c r="HG31" s="774"/>
      <c r="HH31" s="626">
        <v>0.16800000000000001</v>
      </c>
      <c r="HI31" s="627">
        <v>0.16800000000000001</v>
      </c>
      <c r="HK31" s="809"/>
      <c r="HL31" s="334"/>
      <c r="HM31" s="772" t="s">
        <v>805</v>
      </c>
      <c r="HN31" s="773"/>
      <c r="HO31" s="773"/>
      <c r="HP31" s="773"/>
      <c r="HQ31" s="774"/>
      <c r="HR31" s="626">
        <v>0.16800000000000001</v>
      </c>
      <c r="HS31" s="627">
        <v>0.16800000000000001</v>
      </c>
      <c r="HT31" s="570"/>
      <c r="HU31" s="809"/>
      <c r="HV31" s="334"/>
      <c r="HW31" s="772" t="s">
        <v>805</v>
      </c>
      <c r="HX31" s="773"/>
      <c r="HY31" s="773"/>
      <c r="HZ31" s="773"/>
      <c r="IA31" s="774"/>
      <c r="IB31" s="626">
        <v>0.16800000000000001</v>
      </c>
      <c r="IC31" s="627">
        <v>0.16800000000000001</v>
      </c>
      <c r="ID31" s="570"/>
      <c r="IE31" s="809"/>
      <c r="IF31" s="334"/>
      <c r="IG31" s="772" t="s">
        <v>805</v>
      </c>
      <c r="IH31" s="773"/>
      <c r="II31" s="773"/>
      <c r="IJ31" s="773"/>
      <c r="IK31" s="774"/>
      <c r="IL31" s="626">
        <v>0.16800000000000001</v>
      </c>
      <c r="IM31" s="627">
        <v>0.16800000000000001</v>
      </c>
      <c r="IN31" s="570"/>
      <c r="IO31" s="809"/>
      <c r="IP31" s="334"/>
      <c r="IQ31" s="772" t="s">
        <v>805</v>
      </c>
      <c r="IR31" s="773"/>
      <c r="IS31" s="773"/>
      <c r="IT31" s="773"/>
      <c r="IU31" s="774"/>
      <c r="IV31" s="626">
        <v>0.16800000000000001</v>
      </c>
      <c r="IW31" s="627">
        <v>0.16800000000000001</v>
      </c>
      <c r="IX31" s="570"/>
      <c r="IY31" s="809"/>
      <c r="IZ31" s="334"/>
      <c r="JA31" s="772" t="s">
        <v>805</v>
      </c>
      <c r="JB31" s="773"/>
      <c r="JC31" s="773"/>
      <c r="JD31" s="773"/>
      <c r="JE31" s="774"/>
      <c r="JF31" s="626">
        <v>0.16800000000000001</v>
      </c>
      <c r="JG31" s="627">
        <v>0.16800000000000001</v>
      </c>
      <c r="JI31" s="809"/>
      <c r="JJ31" s="334"/>
      <c r="JK31" s="772" t="s">
        <v>805</v>
      </c>
      <c r="JL31" s="773"/>
      <c r="JM31" s="773"/>
      <c r="JN31" s="773"/>
      <c r="JO31" s="774"/>
      <c r="JP31" s="626">
        <v>0.16800000000000001</v>
      </c>
      <c r="JQ31" s="627">
        <v>0.16800000000000001</v>
      </c>
    </row>
    <row r="32" spans="1:279" ht="15" x14ac:dyDescent="0.2">
      <c r="A32" s="809"/>
      <c r="B32" s="337"/>
      <c r="C32" s="772"/>
      <c r="D32" s="773"/>
      <c r="E32" s="773"/>
      <c r="F32" s="773"/>
      <c r="G32" s="774"/>
      <c r="H32" s="338">
        <f>SUM(H30*H31)</f>
        <v>678.20728080000004</v>
      </c>
      <c r="I32" s="344">
        <f>SUM(I30*I31)</f>
        <v>8138.4874535999998</v>
      </c>
      <c r="J32" s="275"/>
      <c r="K32" s="809"/>
      <c r="L32" s="337"/>
      <c r="M32" s="772"/>
      <c r="N32" s="773"/>
      <c r="O32" s="773"/>
      <c r="P32" s="773"/>
      <c r="Q32" s="774"/>
      <c r="R32" s="338">
        <f>SUM(R30*R31)</f>
        <v>678.20728080000004</v>
      </c>
      <c r="S32" s="344">
        <f>SUM(S30*S31)</f>
        <v>8138.4874535999998</v>
      </c>
      <c r="U32" s="809"/>
      <c r="V32" s="337"/>
      <c r="W32" s="772"/>
      <c r="X32" s="773"/>
      <c r="Y32" s="773"/>
      <c r="Z32" s="773"/>
      <c r="AA32" s="774"/>
      <c r="AB32" s="338">
        <f>SUM(AB30*AB31)</f>
        <v>678.20728080000004</v>
      </c>
      <c r="AC32" s="344">
        <f>SUM(AC30*AC31)</f>
        <v>8138.4874535999998</v>
      </c>
      <c r="AE32" s="809"/>
      <c r="AF32" s="337"/>
      <c r="AG32" s="772"/>
      <c r="AH32" s="773"/>
      <c r="AI32" s="773"/>
      <c r="AJ32" s="773"/>
      <c r="AK32" s="774"/>
      <c r="AL32" s="338">
        <f>SUM(AL30*AL31)</f>
        <v>678.20728080000004</v>
      </c>
      <c r="AM32" s="344">
        <f>SUM(AM30*AM31)</f>
        <v>8138.4874535999998</v>
      </c>
      <c r="AN32" s="460"/>
      <c r="AO32" s="809"/>
      <c r="AP32" s="337"/>
      <c r="AQ32" s="772"/>
      <c r="AR32" s="773"/>
      <c r="AS32" s="773"/>
      <c r="AT32" s="773"/>
      <c r="AU32" s="774"/>
      <c r="AV32" s="338">
        <f>SUM(AV30*AV31)</f>
        <v>678.20728080000004</v>
      </c>
      <c r="AW32" s="344">
        <f>SUM(AW30*AW31)</f>
        <v>8138.4874535999998</v>
      </c>
      <c r="AY32" s="809"/>
      <c r="AZ32" s="337"/>
      <c r="BA32" s="772"/>
      <c r="BB32" s="773"/>
      <c r="BC32" s="773"/>
      <c r="BD32" s="773"/>
      <c r="BE32" s="774"/>
      <c r="BF32" s="338">
        <f>SUM(BF30*BF31)</f>
        <v>678.20728080000004</v>
      </c>
      <c r="BG32" s="344">
        <f>SUM(BG30*BG31)</f>
        <v>8138.4874535999998</v>
      </c>
      <c r="BI32" s="809"/>
      <c r="BJ32" s="337"/>
      <c r="BK32" s="772"/>
      <c r="BL32" s="773"/>
      <c r="BM32" s="773"/>
      <c r="BN32" s="773"/>
      <c r="BO32" s="774"/>
      <c r="BP32" s="338">
        <f>SUM(BP30*BP31)</f>
        <v>678.20728080000004</v>
      </c>
      <c r="BQ32" s="344">
        <f>SUM(BQ30*BQ31)</f>
        <v>8138.4874535999998</v>
      </c>
      <c r="BS32" s="809"/>
      <c r="BT32" s="337"/>
      <c r="BU32" s="772"/>
      <c r="BV32" s="773"/>
      <c r="BW32" s="773"/>
      <c r="BX32" s="773"/>
      <c r="BY32" s="774"/>
      <c r="BZ32" s="338">
        <f>SUM(BZ30*BZ31)</f>
        <v>678.20728080000004</v>
      </c>
      <c r="CA32" s="344">
        <f>SUM(CA30*CA31)</f>
        <v>8138.4874535999998</v>
      </c>
      <c r="CC32" s="809"/>
      <c r="CD32" s="337"/>
      <c r="CE32" s="772"/>
      <c r="CF32" s="773"/>
      <c r="CG32" s="773"/>
      <c r="CH32" s="773"/>
      <c r="CI32" s="774"/>
      <c r="CJ32" s="338">
        <f>SUM(CJ30*CJ31)</f>
        <v>678.20728080000004</v>
      </c>
      <c r="CK32" s="344">
        <f>SUM(CK30*CK31)</f>
        <v>8138.4874535999998</v>
      </c>
      <c r="CM32" s="809"/>
      <c r="CN32" s="337"/>
      <c r="CO32" s="772"/>
      <c r="CP32" s="773"/>
      <c r="CQ32" s="773"/>
      <c r="CR32" s="773"/>
      <c r="CS32" s="774"/>
      <c r="CT32" s="338">
        <f>SUM(CT30*CT31)</f>
        <v>678.20728080000004</v>
      </c>
      <c r="CU32" s="344">
        <f>SUM(CU30*CU31)</f>
        <v>8138.4874535999998</v>
      </c>
      <c r="CW32" s="809"/>
      <c r="CX32" s="337"/>
      <c r="CY32" s="772"/>
      <c r="CZ32" s="773"/>
      <c r="DA32" s="773"/>
      <c r="DB32" s="773"/>
      <c r="DC32" s="774"/>
      <c r="DD32" s="338">
        <f>SUM(DD30*DD31)</f>
        <v>678.20728080000004</v>
      </c>
      <c r="DE32" s="344">
        <f>SUM(DE30*DE31)</f>
        <v>8138.4874535999998</v>
      </c>
      <c r="DF32" s="460"/>
      <c r="DG32" s="809"/>
      <c r="DH32" s="337"/>
      <c r="DI32" s="772"/>
      <c r="DJ32" s="773"/>
      <c r="DK32" s="773"/>
      <c r="DL32" s="773"/>
      <c r="DM32" s="774"/>
      <c r="DN32" s="338">
        <f>SUM(DN30*DN31)</f>
        <v>678.20728080000004</v>
      </c>
      <c r="DO32" s="344">
        <f>SUM(DO30*DO31)</f>
        <v>8138.4874535999998</v>
      </c>
      <c r="DP32" s="571"/>
      <c r="DQ32" s="571"/>
      <c r="DR32" s="772"/>
      <c r="DS32" s="773"/>
      <c r="DT32" s="773"/>
      <c r="DU32" s="773"/>
      <c r="DV32" s="774"/>
      <c r="DW32" s="338">
        <f>SUM(DW30*DW31)</f>
        <v>237.21600000000001</v>
      </c>
      <c r="DX32" s="344">
        <f>SUM(DX30*DX31)</f>
        <v>8138.4874535999998</v>
      </c>
      <c r="DY32" s="571"/>
      <c r="DZ32" s="809"/>
      <c r="EA32" s="337"/>
      <c r="EB32" s="772"/>
      <c r="EC32" s="773"/>
      <c r="ED32" s="773"/>
      <c r="EE32" s="773"/>
      <c r="EF32" s="774"/>
      <c r="EG32" s="628">
        <f>SUM(EG30*EG31)</f>
        <v>678.20728080000004</v>
      </c>
      <c r="EH32" s="629">
        <f>SUM(EH30*EH31)</f>
        <v>8138.4874535999998</v>
      </c>
      <c r="EI32" s="571"/>
      <c r="EJ32" s="809"/>
      <c r="EK32" s="337"/>
      <c r="EL32" s="772"/>
      <c r="EM32" s="773"/>
      <c r="EN32" s="773"/>
      <c r="EO32" s="773"/>
      <c r="EP32" s="774"/>
      <c r="EQ32" s="628">
        <f>SUM(EQ30*EQ31)</f>
        <v>678.20728080000004</v>
      </c>
      <c r="ER32" s="629">
        <f>SUM(ER30*ER31)</f>
        <v>8138.4874535999998</v>
      </c>
      <c r="ET32" s="809"/>
      <c r="EU32" s="337"/>
      <c r="EV32" s="772"/>
      <c r="EW32" s="773"/>
      <c r="EX32" s="773"/>
      <c r="EY32" s="773"/>
      <c r="EZ32" s="774"/>
      <c r="FA32" s="628">
        <f>SUM(FA30*FA31)</f>
        <v>678.20728080000004</v>
      </c>
      <c r="FB32" s="629">
        <f>SUM(FB30*FB31)</f>
        <v>8138.4874535999998</v>
      </c>
      <c r="FC32" s="571"/>
      <c r="FD32" s="809"/>
      <c r="FE32" s="337"/>
      <c r="FF32" s="772"/>
      <c r="FG32" s="773"/>
      <c r="FH32" s="773"/>
      <c r="FI32" s="773"/>
      <c r="FJ32" s="774"/>
      <c r="FK32" s="628">
        <f>SUM(FK30*FK31)</f>
        <v>678.20728080000004</v>
      </c>
      <c r="FL32" s="629">
        <f>SUM(FL30*FL31)</f>
        <v>8138.4874535999998</v>
      </c>
      <c r="FM32" s="571"/>
      <c r="FN32" s="809"/>
      <c r="FO32" s="337"/>
      <c r="FP32" s="772"/>
      <c r="FQ32" s="773"/>
      <c r="FR32" s="773"/>
      <c r="FS32" s="773"/>
      <c r="FT32" s="774"/>
      <c r="FU32" s="628">
        <f>SUM(FU30*FU31)</f>
        <v>678.20728080000004</v>
      </c>
      <c r="FV32" s="629">
        <f>SUM(FV30*FV31)</f>
        <v>8138.4874535999998</v>
      </c>
      <c r="FW32" s="571"/>
      <c r="FX32" s="809"/>
      <c r="FY32" s="337"/>
      <c r="FZ32" s="772"/>
      <c r="GA32" s="773"/>
      <c r="GB32" s="773"/>
      <c r="GC32" s="773"/>
      <c r="GD32" s="774"/>
      <c r="GE32" s="628">
        <f>SUM(GE30*GE31)</f>
        <v>678.20728080000004</v>
      </c>
      <c r="GF32" s="629">
        <f>SUM(GF30*GF31)</f>
        <v>8138.4874535999998</v>
      </c>
      <c r="GH32" s="809"/>
      <c r="GI32" s="337"/>
      <c r="GJ32" s="772"/>
      <c r="GK32" s="773"/>
      <c r="GL32" s="773"/>
      <c r="GM32" s="773"/>
      <c r="GN32" s="774"/>
      <c r="GO32" s="628">
        <f>SUM(GO30*GO31)</f>
        <v>847.75991999999997</v>
      </c>
      <c r="GP32" s="629">
        <f>SUM(GP30*GP31)</f>
        <v>10173.108960000001</v>
      </c>
      <c r="GQ32" s="809"/>
      <c r="GR32" s="337"/>
      <c r="GS32" s="772"/>
      <c r="GT32" s="773"/>
      <c r="GU32" s="773"/>
      <c r="GV32" s="773"/>
      <c r="GW32" s="774"/>
      <c r="GX32" s="628">
        <f>SUM(GX30*GX31)</f>
        <v>678.20728080000004</v>
      </c>
      <c r="GY32" s="629">
        <f>SUM(GY30*GY31)</f>
        <v>8138.4874535999998</v>
      </c>
      <c r="HA32" s="809"/>
      <c r="HB32" s="337"/>
      <c r="HC32" s="772"/>
      <c r="HD32" s="773"/>
      <c r="HE32" s="773"/>
      <c r="HF32" s="773"/>
      <c r="HG32" s="774"/>
      <c r="HH32" s="628">
        <f>SUM(HH30*HH31)</f>
        <v>678.20728080000004</v>
      </c>
      <c r="HI32" s="629">
        <f>SUM(HI30*HI31)</f>
        <v>8138.4874535999998</v>
      </c>
      <c r="HK32" s="809"/>
      <c r="HL32" s="337"/>
      <c r="HM32" s="772"/>
      <c r="HN32" s="773"/>
      <c r="HO32" s="773"/>
      <c r="HP32" s="773"/>
      <c r="HQ32" s="774"/>
      <c r="HR32" s="628">
        <f>SUM(HR30*HR31)</f>
        <v>847.75991999999997</v>
      </c>
      <c r="HS32" s="629">
        <f>SUM(HS30*HS31)</f>
        <v>10173.108960000001</v>
      </c>
      <c r="HT32" s="571"/>
      <c r="HU32" s="809"/>
      <c r="HV32" s="337"/>
      <c r="HW32" s="772"/>
      <c r="HX32" s="773"/>
      <c r="HY32" s="773"/>
      <c r="HZ32" s="773"/>
      <c r="IA32" s="774"/>
      <c r="IB32" s="628">
        <f>SUM(IB30*IB31)</f>
        <v>847.75991999999997</v>
      </c>
      <c r="IC32" s="629">
        <f>SUM(IC30*IC31)</f>
        <v>10173.108960000001</v>
      </c>
      <c r="ID32" s="571"/>
      <c r="IE32" s="809"/>
      <c r="IF32" s="337"/>
      <c r="IG32" s="772"/>
      <c r="IH32" s="773"/>
      <c r="II32" s="773"/>
      <c r="IJ32" s="773"/>
      <c r="IK32" s="774"/>
      <c r="IL32" s="628">
        <f>SUM(IL30*IL31)</f>
        <v>847.75991999999997</v>
      </c>
      <c r="IM32" s="629">
        <f>SUM(IM30*IM31)</f>
        <v>10173.108960000001</v>
      </c>
      <c r="IN32" s="571"/>
      <c r="IO32" s="809"/>
      <c r="IP32" s="337"/>
      <c r="IQ32" s="772"/>
      <c r="IR32" s="773"/>
      <c r="IS32" s="773"/>
      <c r="IT32" s="773"/>
      <c r="IU32" s="774"/>
      <c r="IV32" s="628">
        <f>SUM(IV30*IV31)</f>
        <v>847.75991999999997</v>
      </c>
      <c r="IW32" s="629">
        <f>SUM(IW30*IW31)</f>
        <v>10173.108960000001</v>
      </c>
      <c r="IX32" s="571"/>
      <c r="IY32" s="809"/>
      <c r="IZ32" s="337"/>
      <c r="JA32" s="772"/>
      <c r="JB32" s="773"/>
      <c r="JC32" s="773"/>
      <c r="JD32" s="773"/>
      <c r="JE32" s="774"/>
      <c r="JF32" s="628">
        <f>SUM(JF30*JF31)</f>
        <v>847.75991999999997</v>
      </c>
      <c r="JG32" s="629">
        <f>SUM(JG30*JG31)</f>
        <v>10173.108960000001</v>
      </c>
      <c r="JI32" s="809"/>
      <c r="JJ32" s="337"/>
      <c r="JK32" s="772"/>
      <c r="JL32" s="773"/>
      <c r="JM32" s="773"/>
      <c r="JN32" s="773"/>
      <c r="JO32" s="774"/>
      <c r="JP32" s="628">
        <f>SUM(JP30*JP31)</f>
        <v>847.75991999999997</v>
      </c>
      <c r="JQ32" s="629">
        <f>SUM(JQ30*JQ31)</f>
        <v>10173.108960000001</v>
      </c>
    </row>
    <row r="33" spans="1:277" ht="15.75" customHeight="1" thickBot="1" x14ac:dyDescent="0.25">
      <c r="A33" s="809"/>
      <c r="B33" s="335"/>
      <c r="C33" s="775" t="s">
        <v>806</v>
      </c>
      <c r="D33" s="776"/>
      <c r="E33" s="776"/>
      <c r="F33" s="776"/>
      <c r="G33" s="777"/>
      <c r="H33" s="279">
        <f>SUM(H30+H32)</f>
        <v>4715.1553807999999</v>
      </c>
      <c r="I33" s="280">
        <f>ROUND(SUM(I30+I32),2)</f>
        <v>56581.87</v>
      </c>
      <c r="J33" s="275"/>
      <c r="K33" s="809"/>
      <c r="L33" s="335"/>
      <c r="M33" s="775" t="s">
        <v>806</v>
      </c>
      <c r="N33" s="776"/>
      <c r="O33" s="776"/>
      <c r="P33" s="776"/>
      <c r="Q33" s="777"/>
      <c r="R33" s="279">
        <f>SUM(R$30+R$32)</f>
        <v>4715.1553807999999</v>
      </c>
      <c r="S33" s="280">
        <f>SUM(S30+S32)</f>
        <v>56581.865153599996</v>
      </c>
      <c r="U33" s="809"/>
      <c r="V33" s="335"/>
      <c r="W33" s="775" t="s">
        <v>806</v>
      </c>
      <c r="X33" s="776"/>
      <c r="Y33" s="776"/>
      <c r="Z33" s="776"/>
      <c r="AA33" s="777"/>
      <c r="AB33" s="279">
        <f>SUM(AB30+AB32)</f>
        <v>4715.1553807999999</v>
      </c>
      <c r="AC33" s="280">
        <f>SUM(AC30+AC32)</f>
        <v>56581.865153599996</v>
      </c>
      <c r="AE33" s="809"/>
      <c r="AF33" s="335"/>
      <c r="AG33" s="775" t="s">
        <v>806</v>
      </c>
      <c r="AH33" s="776"/>
      <c r="AI33" s="776"/>
      <c r="AJ33" s="776"/>
      <c r="AK33" s="777"/>
      <c r="AL33" s="279">
        <f>SUM(AL30+AL32)</f>
        <v>4715.1553807999999</v>
      </c>
      <c r="AM33" s="280">
        <f>SUM(AM30+AM32)</f>
        <v>56581.865153599996</v>
      </c>
      <c r="AN33" s="451"/>
      <c r="AO33" s="809"/>
      <c r="AP33" s="335"/>
      <c r="AQ33" s="775" t="s">
        <v>806</v>
      </c>
      <c r="AR33" s="776"/>
      <c r="AS33" s="776"/>
      <c r="AT33" s="776"/>
      <c r="AU33" s="777"/>
      <c r="AV33" s="279">
        <f>SUM(AV30+AV32)</f>
        <v>4715.1553807999999</v>
      </c>
      <c r="AW33" s="280">
        <f>SUM(AW30+AW32)</f>
        <v>56581.865153599996</v>
      </c>
      <c r="AY33" s="809"/>
      <c r="AZ33" s="335"/>
      <c r="BA33" s="775" t="s">
        <v>806</v>
      </c>
      <c r="BB33" s="776"/>
      <c r="BC33" s="776"/>
      <c r="BD33" s="776"/>
      <c r="BE33" s="777"/>
      <c r="BF33" s="279">
        <f>SUM(BF30+BF32)</f>
        <v>4715.1553807999999</v>
      </c>
      <c r="BG33" s="280">
        <f>SUM(BG30+BG32)</f>
        <v>56581.865153599996</v>
      </c>
      <c r="BI33" s="809"/>
      <c r="BJ33" s="335"/>
      <c r="BK33" s="775" t="s">
        <v>806</v>
      </c>
      <c r="BL33" s="776"/>
      <c r="BM33" s="776"/>
      <c r="BN33" s="776"/>
      <c r="BO33" s="777"/>
      <c r="BP33" s="279">
        <f>SUM(BP30+BP32)</f>
        <v>4715.1553807999999</v>
      </c>
      <c r="BQ33" s="280">
        <f>SUM(BQ30+BQ32)</f>
        <v>56581.865153599996</v>
      </c>
      <c r="BS33" s="809"/>
      <c r="BT33" s="335"/>
      <c r="BU33" s="775" t="s">
        <v>806</v>
      </c>
      <c r="BV33" s="776"/>
      <c r="BW33" s="776"/>
      <c r="BX33" s="776"/>
      <c r="BY33" s="777"/>
      <c r="BZ33" s="279">
        <f>SUM(BZ30+BZ32)</f>
        <v>4715.1553807999999</v>
      </c>
      <c r="CA33" s="280">
        <f>SUM(CA30+CA32)</f>
        <v>56581.865153599996</v>
      </c>
      <c r="CC33" s="809"/>
      <c r="CD33" s="335"/>
      <c r="CE33" s="775" t="s">
        <v>806</v>
      </c>
      <c r="CF33" s="776"/>
      <c r="CG33" s="776"/>
      <c r="CH33" s="776"/>
      <c r="CI33" s="777"/>
      <c r="CJ33" s="279">
        <f>SUM(CJ30+CJ32)</f>
        <v>4715.1553807999999</v>
      </c>
      <c r="CK33" s="280">
        <f>SUM(CK30+CK32)</f>
        <v>56581.865153599996</v>
      </c>
      <c r="CM33" s="809"/>
      <c r="CN33" s="335"/>
      <c r="CO33" s="775" t="s">
        <v>806</v>
      </c>
      <c r="CP33" s="776"/>
      <c r="CQ33" s="776"/>
      <c r="CR33" s="776"/>
      <c r="CS33" s="777"/>
      <c r="CT33" s="279">
        <f>SUM(CT30+CT32)</f>
        <v>4715.1553807999999</v>
      </c>
      <c r="CU33" s="280">
        <f>SUM(CU30+CU32)</f>
        <v>56581.865153599996</v>
      </c>
      <c r="CW33" s="809"/>
      <c r="CX33" s="335"/>
      <c r="CY33" s="775" t="s">
        <v>806</v>
      </c>
      <c r="CZ33" s="776"/>
      <c r="DA33" s="776"/>
      <c r="DB33" s="776"/>
      <c r="DC33" s="777"/>
      <c r="DD33" s="279">
        <f>SUM(DD30+DD32)</f>
        <v>4715.1553807999999</v>
      </c>
      <c r="DE33" s="280">
        <f>SUM(DE30+DE32)</f>
        <v>56581.865153599996</v>
      </c>
      <c r="DF33" s="451"/>
      <c r="DG33" s="809"/>
      <c r="DH33" s="335"/>
      <c r="DI33" s="775" t="s">
        <v>806</v>
      </c>
      <c r="DJ33" s="776"/>
      <c r="DK33" s="776"/>
      <c r="DL33" s="776"/>
      <c r="DM33" s="777"/>
      <c r="DN33" s="279">
        <f>SUM(DN30+DN32)</f>
        <v>4715.1553807999999</v>
      </c>
      <c r="DO33" s="280">
        <f>SUM(DO30+DO32)</f>
        <v>56581.865153599996</v>
      </c>
      <c r="DP33" s="277"/>
      <c r="DQ33" s="277"/>
      <c r="DR33" s="775" t="s">
        <v>806</v>
      </c>
      <c r="DS33" s="776"/>
      <c r="DT33" s="776"/>
      <c r="DU33" s="776"/>
      <c r="DV33" s="777"/>
      <c r="DW33" s="279">
        <f>SUM(DW30+DW32)</f>
        <v>1649.2159999999999</v>
      </c>
      <c r="DX33" s="280">
        <f>SUM(DX30+DX32)</f>
        <v>56581.865153599996</v>
      </c>
      <c r="DY33" s="277"/>
      <c r="DZ33" s="809"/>
      <c r="EA33" s="335"/>
      <c r="EB33" s="775" t="s">
        <v>806</v>
      </c>
      <c r="EC33" s="776"/>
      <c r="ED33" s="776"/>
      <c r="EE33" s="776"/>
      <c r="EF33" s="777"/>
      <c r="EG33" s="630">
        <f>SUM(EG30+EG32)</f>
        <v>4715.1553807999999</v>
      </c>
      <c r="EH33" s="631">
        <f>SUM(EH30+EH32)</f>
        <v>56581.865153599996</v>
      </c>
      <c r="EI33" s="277"/>
      <c r="EJ33" s="809"/>
      <c r="EK33" s="335"/>
      <c r="EL33" s="775" t="s">
        <v>806</v>
      </c>
      <c r="EM33" s="776"/>
      <c r="EN33" s="776"/>
      <c r="EO33" s="776"/>
      <c r="EP33" s="777"/>
      <c r="EQ33" s="630">
        <f>SUM(EQ30+EQ32)</f>
        <v>4715.1553807999999</v>
      </c>
      <c r="ER33" s="631">
        <f>SUM(ER30+ER32)</f>
        <v>56581.865153599996</v>
      </c>
      <c r="ET33" s="809"/>
      <c r="EU33" s="335"/>
      <c r="EV33" s="775" t="s">
        <v>806</v>
      </c>
      <c r="EW33" s="776"/>
      <c r="EX33" s="776"/>
      <c r="EY33" s="776"/>
      <c r="EZ33" s="777"/>
      <c r="FA33" s="630">
        <f>SUM(FA30+FA32)</f>
        <v>4715.1553807999999</v>
      </c>
      <c r="FB33" s="631">
        <f>SUM(FB30+FB32)</f>
        <v>56581.865153599996</v>
      </c>
      <c r="FC33" s="277"/>
      <c r="FD33" s="809"/>
      <c r="FE33" s="335"/>
      <c r="FF33" s="775" t="s">
        <v>806</v>
      </c>
      <c r="FG33" s="776"/>
      <c r="FH33" s="776"/>
      <c r="FI33" s="776"/>
      <c r="FJ33" s="777"/>
      <c r="FK33" s="630">
        <f>SUM(FK30+FK32)</f>
        <v>4715.1553807999999</v>
      </c>
      <c r="FL33" s="631">
        <f>SUM(FL30+FL32)</f>
        <v>56581.865153599996</v>
      </c>
      <c r="FM33" s="277"/>
      <c r="FN33" s="809"/>
      <c r="FO33" s="335"/>
      <c r="FP33" s="775" t="s">
        <v>806</v>
      </c>
      <c r="FQ33" s="776"/>
      <c r="FR33" s="776"/>
      <c r="FS33" s="776"/>
      <c r="FT33" s="777"/>
      <c r="FU33" s="630">
        <f>SUM(FU30+FU32)</f>
        <v>4715.1553807999999</v>
      </c>
      <c r="FV33" s="631">
        <f>SUM(FV30+FV32)</f>
        <v>56581.865153599996</v>
      </c>
      <c r="FW33" s="277"/>
      <c r="FX33" s="809"/>
      <c r="FY33" s="335"/>
      <c r="FZ33" s="775" t="s">
        <v>806</v>
      </c>
      <c r="GA33" s="776"/>
      <c r="GB33" s="776"/>
      <c r="GC33" s="776"/>
      <c r="GD33" s="777"/>
      <c r="GE33" s="630">
        <f>SUM(GE30+GE32)</f>
        <v>4715.1553807999999</v>
      </c>
      <c r="GF33" s="631">
        <f>SUM(GF30+GF32)</f>
        <v>56581.865153599996</v>
      </c>
      <c r="GH33" s="809"/>
      <c r="GI33" s="335"/>
      <c r="GJ33" s="775" t="s">
        <v>806</v>
      </c>
      <c r="GK33" s="776"/>
      <c r="GL33" s="776"/>
      <c r="GM33" s="776"/>
      <c r="GN33" s="777"/>
      <c r="GO33" s="630">
        <f>SUM(GO30+GO32)</f>
        <v>5893.9499199999991</v>
      </c>
      <c r="GP33" s="631">
        <f>SUM(GP30+GP32)</f>
        <v>70727.328959999999</v>
      </c>
      <c r="GQ33" s="809"/>
      <c r="GR33" s="335"/>
      <c r="GS33" s="775" t="s">
        <v>806</v>
      </c>
      <c r="GT33" s="776"/>
      <c r="GU33" s="776"/>
      <c r="GV33" s="776"/>
      <c r="GW33" s="777"/>
      <c r="GX33" s="630">
        <f>SUM(GX30+GX32)</f>
        <v>4715.1553807999999</v>
      </c>
      <c r="GY33" s="631">
        <f>SUM(GY30+GY32)</f>
        <v>56581.865153599996</v>
      </c>
      <c r="HA33" s="809"/>
      <c r="HB33" s="335"/>
      <c r="HC33" s="775" t="s">
        <v>806</v>
      </c>
      <c r="HD33" s="776"/>
      <c r="HE33" s="776"/>
      <c r="HF33" s="776"/>
      <c r="HG33" s="777"/>
      <c r="HH33" s="630">
        <f>SUM(HH30+HH32)</f>
        <v>4715.1553807999999</v>
      </c>
      <c r="HI33" s="631">
        <f>SUM(HI30+HI32)</f>
        <v>56581.865153599996</v>
      </c>
      <c r="HK33" s="809"/>
      <c r="HL33" s="335"/>
      <c r="HM33" s="775" t="s">
        <v>806</v>
      </c>
      <c r="HN33" s="776"/>
      <c r="HO33" s="776"/>
      <c r="HP33" s="776"/>
      <c r="HQ33" s="777"/>
      <c r="HR33" s="630">
        <f>SUM(HR30+HR32)</f>
        <v>5893.9499199999991</v>
      </c>
      <c r="HS33" s="631">
        <f>SUM(HS30+HS32)</f>
        <v>70727.328959999999</v>
      </c>
      <c r="HT33" s="277"/>
      <c r="HU33" s="809"/>
      <c r="HV33" s="335"/>
      <c r="HW33" s="775" t="s">
        <v>806</v>
      </c>
      <c r="HX33" s="776"/>
      <c r="HY33" s="776"/>
      <c r="HZ33" s="776"/>
      <c r="IA33" s="777"/>
      <c r="IB33" s="630">
        <f>SUM(IB30+IB32)</f>
        <v>5893.9499199999991</v>
      </c>
      <c r="IC33" s="631">
        <f>SUM(IC30+IC32)</f>
        <v>70727.328959999999</v>
      </c>
      <c r="ID33" s="277"/>
      <c r="IE33" s="809"/>
      <c r="IF33" s="335"/>
      <c r="IG33" s="775" t="s">
        <v>806</v>
      </c>
      <c r="IH33" s="776"/>
      <c r="II33" s="776"/>
      <c r="IJ33" s="776"/>
      <c r="IK33" s="777"/>
      <c r="IL33" s="630">
        <f>SUM(IL30+IL32)</f>
        <v>5893.9499199999991</v>
      </c>
      <c r="IM33" s="631">
        <f>SUM(IM30+IM32)</f>
        <v>70727.328959999999</v>
      </c>
      <c r="IN33" s="277"/>
      <c r="IO33" s="809"/>
      <c r="IP33" s="335"/>
      <c r="IQ33" s="775" t="s">
        <v>806</v>
      </c>
      <c r="IR33" s="776"/>
      <c r="IS33" s="776"/>
      <c r="IT33" s="776"/>
      <c r="IU33" s="777"/>
      <c r="IV33" s="630">
        <f>SUM(IV30+IV32)</f>
        <v>5893.9499199999991</v>
      </c>
      <c r="IW33" s="631">
        <f>SUM(IW30+IW32)</f>
        <v>70727.328959999999</v>
      </c>
      <c r="IX33" s="277"/>
      <c r="IY33" s="809"/>
      <c r="IZ33" s="335"/>
      <c r="JA33" s="775" t="s">
        <v>806</v>
      </c>
      <c r="JB33" s="776"/>
      <c r="JC33" s="776"/>
      <c r="JD33" s="776"/>
      <c r="JE33" s="777"/>
      <c r="JF33" s="630">
        <f>SUM(JF30+JF32)</f>
        <v>5893.9499199999991</v>
      </c>
      <c r="JG33" s="631">
        <f>SUM(JG30+JG32)</f>
        <v>70727.328959999999</v>
      </c>
      <c r="JI33" s="809"/>
      <c r="JJ33" s="335"/>
      <c r="JK33" s="775" t="s">
        <v>806</v>
      </c>
      <c r="JL33" s="776"/>
      <c r="JM33" s="776"/>
      <c r="JN33" s="776"/>
      <c r="JO33" s="777"/>
      <c r="JP33" s="630">
        <f>SUM(JP30+JP32)</f>
        <v>5893.9499199999991</v>
      </c>
      <c r="JQ33" s="631">
        <f>SUM(JQ30+JQ32)</f>
        <v>70727.328959999999</v>
      </c>
    </row>
    <row r="34" spans="1:277" ht="13.5" customHeight="1" thickBot="1" x14ac:dyDescent="0.25">
      <c r="A34" s="808"/>
      <c r="C34" s="778"/>
      <c r="D34" s="778"/>
      <c r="E34" s="778"/>
      <c r="F34" s="778"/>
      <c r="G34" s="778"/>
      <c r="H34" s="277"/>
      <c r="I34" s="345"/>
      <c r="J34" s="275"/>
      <c r="K34" s="808"/>
      <c r="M34" s="778"/>
      <c r="N34" s="778"/>
      <c r="O34" s="778"/>
      <c r="P34" s="778"/>
      <c r="Q34" s="778"/>
      <c r="R34" s="277"/>
      <c r="S34" s="345"/>
      <c r="U34" s="808"/>
      <c r="W34" s="778"/>
      <c r="X34" s="778"/>
      <c r="Y34" s="778"/>
      <c r="Z34" s="778"/>
      <c r="AA34" s="778"/>
      <c r="AB34" s="277"/>
      <c r="AC34" s="345"/>
      <c r="AE34" s="808"/>
      <c r="AG34" s="778"/>
      <c r="AH34" s="778"/>
      <c r="AI34" s="778"/>
      <c r="AJ34" s="778"/>
      <c r="AK34" s="778"/>
      <c r="AL34" s="277"/>
      <c r="AM34" s="345"/>
      <c r="AN34" s="451"/>
      <c r="AO34" s="808"/>
      <c r="AQ34" s="778"/>
      <c r="AR34" s="778"/>
      <c r="AS34" s="778"/>
      <c r="AT34" s="778"/>
      <c r="AU34" s="778"/>
      <c r="AV34" s="277"/>
      <c r="AW34" s="345"/>
      <c r="AY34" s="808"/>
      <c r="BA34" s="778"/>
      <c r="BB34" s="778"/>
      <c r="BC34" s="778"/>
      <c r="BD34" s="778"/>
      <c r="BE34" s="778"/>
      <c r="BF34" s="277"/>
      <c r="BG34" s="345"/>
      <c r="BI34" s="808"/>
      <c r="BK34" s="778"/>
      <c r="BL34" s="778"/>
      <c r="BM34" s="778"/>
      <c r="BN34" s="778"/>
      <c r="BO34" s="778"/>
      <c r="BP34" s="277"/>
      <c r="BQ34" s="345"/>
      <c r="BS34" s="808"/>
      <c r="BU34" s="778"/>
      <c r="BV34" s="778"/>
      <c r="BW34" s="778"/>
      <c r="BX34" s="778"/>
      <c r="BY34" s="778"/>
      <c r="BZ34" s="277"/>
      <c r="CA34" s="345"/>
      <c r="CC34" s="808"/>
      <c r="CE34" s="778"/>
      <c r="CF34" s="778"/>
      <c r="CG34" s="778"/>
      <c r="CH34" s="778"/>
      <c r="CI34" s="778"/>
      <c r="CJ34" s="277"/>
      <c r="CK34" s="345"/>
      <c r="CM34" s="808"/>
      <c r="CO34" s="778"/>
      <c r="CP34" s="778"/>
      <c r="CQ34" s="778"/>
      <c r="CR34" s="778"/>
      <c r="CS34" s="778"/>
      <c r="CT34" s="277"/>
      <c r="CU34" s="345"/>
      <c r="CW34" s="808"/>
      <c r="CY34" s="778"/>
      <c r="CZ34" s="778"/>
      <c r="DA34" s="778"/>
      <c r="DB34" s="778"/>
      <c r="DC34" s="778"/>
      <c r="DD34" s="277"/>
      <c r="DE34" s="345"/>
      <c r="DF34" s="451"/>
      <c r="DG34" s="808"/>
      <c r="DI34" s="778"/>
      <c r="DJ34" s="778"/>
      <c r="DK34" s="778"/>
      <c r="DL34" s="778"/>
      <c r="DM34" s="778"/>
      <c r="DN34" s="277"/>
      <c r="DO34" s="345"/>
      <c r="DP34" s="277"/>
      <c r="DQ34" s="277"/>
      <c r="DR34" s="778"/>
      <c r="DS34" s="778"/>
      <c r="DT34" s="778"/>
      <c r="DU34" s="778"/>
      <c r="DV34" s="778"/>
      <c r="DW34" s="277"/>
      <c r="DX34" s="345"/>
      <c r="DY34" s="277"/>
      <c r="DZ34" s="808"/>
      <c r="EB34" s="778"/>
      <c r="EC34" s="778"/>
      <c r="ED34" s="778"/>
      <c r="EE34" s="778"/>
      <c r="EF34" s="778"/>
      <c r="EG34" s="277"/>
      <c r="EH34" s="632"/>
      <c r="EI34" s="277"/>
      <c r="EJ34" s="808"/>
      <c r="EL34" s="778"/>
      <c r="EM34" s="778"/>
      <c r="EN34" s="778"/>
      <c r="EO34" s="778"/>
      <c r="EP34" s="778"/>
      <c r="EQ34" s="277"/>
      <c r="ER34" s="632"/>
      <c r="ET34" s="808"/>
      <c r="EV34" s="778"/>
      <c r="EW34" s="778"/>
      <c r="EX34" s="778"/>
      <c r="EY34" s="778"/>
      <c r="EZ34" s="778"/>
      <c r="FA34" s="277"/>
      <c r="FB34" s="632"/>
      <c r="FC34" s="277"/>
      <c r="FD34" s="808"/>
      <c r="FF34" s="778"/>
      <c r="FG34" s="778"/>
      <c r="FH34" s="778"/>
      <c r="FI34" s="778"/>
      <c r="FJ34" s="778"/>
      <c r="FK34" s="277"/>
      <c r="FL34" s="632"/>
      <c r="FM34" s="632"/>
      <c r="FN34" s="808"/>
      <c r="FP34" s="778"/>
      <c r="FQ34" s="778"/>
      <c r="FR34" s="778"/>
      <c r="FS34" s="778"/>
      <c r="FT34" s="778"/>
      <c r="FU34" s="277"/>
      <c r="FV34" s="632"/>
      <c r="FW34" s="632"/>
      <c r="FX34" s="808"/>
      <c r="FZ34" s="778"/>
      <c r="GA34" s="778"/>
      <c r="GB34" s="778"/>
      <c r="GC34" s="778"/>
      <c r="GD34" s="778"/>
      <c r="GE34" s="277"/>
      <c r="GF34" s="632"/>
      <c r="GH34" s="808"/>
      <c r="GJ34" s="778"/>
      <c r="GK34" s="778"/>
      <c r="GL34" s="778"/>
      <c r="GM34" s="778"/>
      <c r="GN34" s="778"/>
      <c r="GO34" s="277"/>
      <c r="GP34" s="632"/>
      <c r="GQ34" s="808"/>
      <c r="GS34" s="778"/>
      <c r="GT34" s="778"/>
      <c r="GU34" s="778"/>
      <c r="GV34" s="778"/>
      <c r="GW34" s="778"/>
      <c r="GX34" s="277"/>
      <c r="GY34" s="632"/>
      <c r="HA34" s="808"/>
      <c r="HC34" s="778"/>
      <c r="HD34" s="778"/>
      <c r="HE34" s="778"/>
      <c r="HF34" s="778"/>
      <c r="HG34" s="778"/>
      <c r="HH34" s="277"/>
      <c r="HI34" s="632"/>
      <c r="HK34" s="808"/>
      <c r="HM34" s="778"/>
      <c r="HN34" s="778"/>
      <c r="HO34" s="778"/>
      <c r="HP34" s="778"/>
      <c r="HQ34" s="778"/>
      <c r="HR34" s="277"/>
      <c r="HS34" s="632"/>
      <c r="HT34" s="277"/>
      <c r="HU34" s="808"/>
      <c r="HW34" s="778"/>
      <c r="HX34" s="778"/>
      <c r="HY34" s="778"/>
      <c r="HZ34" s="778"/>
      <c r="IA34" s="778"/>
      <c r="IB34" s="277"/>
      <c r="IC34" s="632"/>
      <c r="ID34" s="277"/>
      <c r="IE34" s="808"/>
      <c r="IG34" s="778"/>
      <c r="IH34" s="778"/>
      <c r="II34" s="778"/>
      <c r="IJ34" s="778"/>
      <c r="IK34" s="778"/>
      <c r="IL34" s="277"/>
      <c r="IM34" s="632"/>
      <c r="IN34" s="277"/>
      <c r="IO34" s="808"/>
      <c r="IQ34" s="778"/>
      <c r="IR34" s="778"/>
      <c r="IS34" s="778"/>
      <c r="IT34" s="778"/>
      <c r="IU34" s="778"/>
      <c r="IV34" s="277"/>
      <c r="IW34" s="632"/>
      <c r="IX34" s="277"/>
      <c r="IY34" s="808"/>
      <c r="JA34" s="778"/>
      <c r="JB34" s="778"/>
      <c r="JC34" s="778"/>
      <c r="JD34" s="778"/>
      <c r="JE34" s="778"/>
      <c r="JF34" s="277"/>
      <c r="JG34" s="632"/>
      <c r="JI34" s="808"/>
      <c r="JK34" s="778"/>
      <c r="JL34" s="778"/>
      <c r="JM34" s="778"/>
      <c r="JN34" s="778"/>
      <c r="JO34" s="778"/>
      <c r="JP34" s="277"/>
      <c r="JQ34" s="632"/>
    </row>
    <row r="35" spans="1:277" ht="12.75" customHeight="1" x14ac:dyDescent="0.2">
      <c r="A35" s="809"/>
      <c r="B35" s="807" t="s">
        <v>745</v>
      </c>
      <c r="C35" s="779" t="s">
        <v>814</v>
      </c>
      <c r="D35" s="779"/>
      <c r="E35" s="779"/>
      <c r="F35" s="779"/>
      <c r="G35" s="780"/>
      <c r="H35" s="70" t="s">
        <v>61</v>
      </c>
      <c r="I35" s="71" t="s">
        <v>62</v>
      </c>
      <c r="J35" s="275"/>
      <c r="K35" s="809"/>
      <c r="L35" s="807" t="s">
        <v>745</v>
      </c>
      <c r="M35" s="779" t="s">
        <v>814</v>
      </c>
      <c r="N35" s="779"/>
      <c r="O35" s="779"/>
      <c r="P35" s="779"/>
      <c r="Q35" s="780"/>
      <c r="R35" s="70" t="s">
        <v>61</v>
      </c>
      <c r="S35" s="71" t="s">
        <v>62</v>
      </c>
      <c r="U35" s="809"/>
      <c r="V35" s="807" t="s">
        <v>745</v>
      </c>
      <c r="W35" s="779" t="s">
        <v>814</v>
      </c>
      <c r="X35" s="779"/>
      <c r="Y35" s="779"/>
      <c r="Z35" s="779"/>
      <c r="AA35" s="780"/>
      <c r="AB35" s="70" t="s">
        <v>61</v>
      </c>
      <c r="AC35" s="71" t="s">
        <v>62</v>
      </c>
      <c r="AE35" s="809"/>
      <c r="AF35" s="807" t="s">
        <v>745</v>
      </c>
      <c r="AG35" s="779" t="s">
        <v>814</v>
      </c>
      <c r="AH35" s="779"/>
      <c r="AI35" s="779"/>
      <c r="AJ35" s="779"/>
      <c r="AK35" s="780"/>
      <c r="AL35" s="70" t="s">
        <v>61</v>
      </c>
      <c r="AM35" s="71" t="s">
        <v>62</v>
      </c>
      <c r="AN35" s="102"/>
      <c r="AO35" s="809"/>
      <c r="AP35" s="807" t="s">
        <v>745</v>
      </c>
      <c r="AQ35" s="779" t="s">
        <v>814</v>
      </c>
      <c r="AR35" s="779"/>
      <c r="AS35" s="779"/>
      <c r="AT35" s="779"/>
      <c r="AU35" s="780"/>
      <c r="AV35" s="70" t="s">
        <v>61</v>
      </c>
      <c r="AW35" s="71" t="s">
        <v>62</v>
      </c>
      <c r="AY35" s="809"/>
      <c r="AZ35" s="807" t="s">
        <v>745</v>
      </c>
      <c r="BA35" s="779" t="s">
        <v>814</v>
      </c>
      <c r="BB35" s="779"/>
      <c r="BC35" s="779"/>
      <c r="BD35" s="779"/>
      <c r="BE35" s="780"/>
      <c r="BF35" s="70" t="s">
        <v>61</v>
      </c>
      <c r="BG35" s="71" t="s">
        <v>62</v>
      </c>
      <c r="BI35" s="809"/>
      <c r="BJ35" s="807" t="s">
        <v>745</v>
      </c>
      <c r="BK35" s="779" t="s">
        <v>814</v>
      </c>
      <c r="BL35" s="779"/>
      <c r="BM35" s="779"/>
      <c r="BN35" s="779"/>
      <c r="BO35" s="780"/>
      <c r="BP35" s="70" t="s">
        <v>61</v>
      </c>
      <c r="BQ35" s="71" t="s">
        <v>62</v>
      </c>
      <c r="BS35" s="809"/>
      <c r="BT35" s="807" t="s">
        <v>745</v>
      </c>
      <c r="BU35" s="779" t="s">
        <v>814</v>
      </c>
      <c r="BV35" s="779"/>
      <c r="BW35" s="779"/>
      <c r="BX35" s="779"/>
      <c r="BY35" s="780"/>
      <c r="BZ35" s="70" t="s">
        <v>61</v>
      </c>
      <c r="CA35" s="71" t="s">
        <v>62</v>
      </c>
      <c r="CC35" s="809"/>
      <c r="CD35" s="807" t="s">
        <v>745</v>
      </c>
      <c r="CE35" s="779" t="s">
        <v>814</v>
      </c>
      <c r="CF35" s="779"/>
      <c r="CG35" s="779"/>
      <c r="CH35" s="779"/>
      <c r="CI35" s="780"/>
      <c r="CJ35" s="70" t="s">
        <v>61</v>
      </c>
      <c r="CK35" s="71" t="s">
        <v>62</v>
      </c>
      <c r="CM35" s="809"/>
      <c r="CN35" s="807" t="s">
        <v>745</v>
      </c>
      <c r="CO35" s="779" t="s">
        <v>814</v>
      </c>
      <c r="CP35" s="779"/>
      <c r="CQ35" s="779"/>
      <c r="CR35" s="779"/>
      <c r="CS35" s="780"/>
      <c r="CT35" s="70" t="s">
        <v>61</v>
      </c>
      <c r="CU35" s="71" t="s">
        <v>62</v>
      </c>
      <c r="CW35" s="809"/>
      <c r="CX35" s="807" t="s">
        <v>745</v>
      </c>
      <c r="CY35" s="779" t="s">
        <v>814</v>
      </c>
      <c r="CZ35" s="779"/>
      <c r="DA35" s="779"/>
      <c r="DB35" s="779"/>
      <c r="DC35" s="780"/>
      <c r="DD35" s="70" t="s">
        <v>61</v>
      </c>
      <c r="DE35" s="71" t="s">
        <v>62</v>
      </c>
      <c r="DF35" s="102"/>
      <c r="DG35" s="809"/>
      <c r="DH35" s="807" t="s">
        <v>745</v>
      </c>
      <c r="DI35" s="779" t="s">
        <v>814</v>
      </c>
      <c r="DJ35" s="779"/>
      <c r="DK35" s="779"/>
      <c r="DL35" s="779"/>
      <c r="DM35" s="780"/>
      <c r="DN35" s="70" t="s">
        <v>61</v>
      </c>
      <c r="DO35" s="71" t="s">
        <v>62</v>
      </c>
      <c r="DP35" s="566"/>
      <c r="DQ35" s="566"/>
      <c r="DR35" s="779" t="s">
        <v>814</v>
      </c>
      <c r="DS35" s="779"/>
      <c r="DT35" s="779"/>
      <c r="DU35" s="779"/>
      <c r="DV35" s="780"/>
      <c r="DW35" s="70" t="s">
        <v>61</v>
      </c>
      <c r="DX35" s="71" t="s">
        <v>62</v>
      </c>
      <c r="DY35" s="566"/>
      <c r="DZ35" s="809"/>
      <c r="EA35" s="807" t="s">
        <v>745</v>
      </c>
      <c r="EB35" s="779" t="s">
        <v>814</v>
      </c>
      <c r="EC35" s="779"/>
      <c r="ED35" s="779"/>
      <c r="EE35" s="779"/>
      <c r="EF35" s="780"/>
      <c r="EG35" s="70" t="s">
        <v>61</v>
      </c>
      <c r="EH35" s="71" t="s">
        <v>62</v>
      </c>
      <c r="EI35" s="566"/>
      <c r="EJ35" s="809"/>
      <c r="EK35" s="807" t="s">
        <v>745</v>
      </c>
      <c r="EL35" s="779" t="s">
        <v>814</v>
      </c>
      <c r="EM35" s="779"/>
      <c r="EN35" s="779"/>
      <c r="EO35" s="779"/>
      <c r="EP35" s="780"/>
      <c r="EQ35" s="70" t="s">
        <v>61</v>
      </c>
      <c r="ER35" s="71" t="s">
        <v>62</v>
      </c>
      <c r="ET35" s="809"/>
      <c r="EU35" s="807" t="s">
        <v>745</v>
      </c>
      <c r="EV35" s="779" t="s">
        <v>814</v>
      </c>
      <c r="EW35" s="779"/>
      <c r="EX35" s="779"/>
      <c r="EY35" s="779"/>
      <c r="EZ35" s="780"/>
      <c r="FA35" s="70" t="s">
        <v>61</v>
      </c>
      <c r="FB35" s="71" t="s">
        <v>62</v>
      </c>
      <c r="FC35" s="566"/>
      <c r="FD35" s="809"/>
      <c r="FE35" s="807" t="s">
        <v>745</v>
      </c>
      <c r="FF35" s="779" t="s">
        <v>814</v>
      </c>
      <c r="FG35" s="779"/>
      <c r="FH35" s="779"/>
      <c r="FI35" s="779"/>
      <c r="FJ35" s="780"/>
      <c r="FK35" s="70" t="s">
        <v>61</v>
      </c>
      <c r="FL35" s="71" t="s">
        <v>62</v>
      </c>
      <c r="FM35" s="566"/>
      <c r="FN35" s="809"/>
      <c r="FO35" s="807" t="s">
        <v>745</v>
      </c>
      <c r="FP35" s="779" t="s">
        <v>814</v>
      </c>
      <c r="FQ35" s="779"/>
      <c r="FR35" s="779"/>
      <c r="FS35" s="779"/>
      <c r="FT35" s="780"/>
      <c r="FU35" s="70" t="s">
        <v>61</v>
      </c>
      <c r="FV35" s="71" t="s">
        <v>62</v>
      </c>
      <c r="FW35" s="566"/>
      <c r="FX35" s="809"/>
      <c r="FY35" s="807" t="s">
        <v>745</v>
      </c>
      <c r="FZ35" s="779" t="s">
        <v>814</v>
      </c>
      <c r="GA35" s="779"/>
      <c r="GB35" s="779"/>
      <c r="GC35" s="779"/>
      <c r="GD35" s="780"/>
      <c r="GE35" s="70" t="s">
        <v>61</v>
      </c>
      <c r="GF35" s="71" t="s">
        <v>62</v>
      </c>
      <c r="GH35" s="809"/>
      <c r="GI35" s="807" t="s">
        <v>745</v>
      </c>
      <c r="GJ35" s="779" t="s">
        <v>814</v>
      </c>
      <c r="GK35" s="779"/>
      <c r="GL35" s="779"/>
      <c r="GM35" s="779"/>
      <c r="GN35" s="780"/>
      <c r="GO35" s="70" t="s">
        <v>61</v>
      </c>
      <c r="GP35" s="71" t="s">
        <v>62</v>
      </c>
      <c r="GQ35" s="809"/>
      <c r="GR35" s="807" t="s">
        <v>745</v>
      </c>
      <c r="GS35" s="779" t="s">
        <v>814</v>
      </c>
      <c r="GT35" s="779"/>
      <c r="GU35" s="779"/>
      <c r="GV35" s="779"/>
      <c r="GW35" s="780"/>
      <c r="GX35" s="70" t="s">
        <v>61</v>
      </c>
      <c r="GY35" s="71" t="s">
        <v>62</v>
      </c>
      <c r="HA35" s="809"/>
      <c r="HB35" s="807" t="s">
        <v>745</v>
      </c>
      <c r="HC35" s="779" t="s">
        <v>814</v>
      </c>
      <c r="HD35" s="779"/>
      <c r="HE35" s="779"/>
      <c r="HF35" s="779"/>
      <c r="HG35" s="780"/>
      <c r="HH35" s="70" t="s">
        <v>61</v>
      </c>
      <c r="HI35" s="71" t="s">
        <v>62</v>
      </c>
      <c r="HK35" s="809"/>
      <c r="HL35" s="807" t="s">
        <v>745</v>
      </c>
      <c r="HM35" s="779" t="s">
        <v>814</v>
      </c>
      <c r="HN35" s="779"/>
      <c r="HO35" s="779"/>
      <c r="HP35" s="779"/>
      <c r="HQ35" s="780"/>
      <c r="HR35" s="70" t="s">
        <v>61</v>
      </c>
      <c r="HS35" s="71" t="s">
        <v>62</v>
      </c>
      <c r="HT35" s="566"/>
      <c r="HU35" s="809"/>
      <c r="HV35" s="807" t="s">
        <v>745</v>
      </c>
      <c r="HW35" s="779" t="s">
        <v>814</v>
      </c>
      <c r="HX35" s="779"/>
      <c r="HY35" s="779"/>
      <c r="HZ35" s="779"/>
      <c r="IA35" s="780"/>
      <c r="IB35" s="70" t="s">
        <v>61</v>
      </c>
      <c r="IC35" s="71" t="s">
        <v>62</v>
      </c>
      <c r="ID35" s="566"/>
      <c r="IE35" s="809"/>
      <c r="IF35" s="807" t="s">
        <v>745</v>
      </c>
      <c r="IG35" s="779" t="s">
        <v>814</v>
      </c>
      <c r="IH35" s="779"/>
      <c r="II35" s="779"/>
      <c r="IJ35" s="779"/>
      <c r="IK35" s="780"/>
      <c r="IL35" s="70" t="s">
        <v>61</v>
      </c>
      <c r="IM35" s="71" t="s">
        <v>62</v>
      </c>
      <c r="IN35" s="566"/>
      <c r="IO35" s="809"/>
      <c r="IP35" s="807" t="s">
        <v>745</v>
      </c>
      <c r="IQ35" s="779" t="s">
        <v>814</v>
      </c>
      <c r="IR35" s="779"/>
      <c r="IS35" s="779"/>
      <c r="IT35" s="779"/>
      <c r="IU35" s="780"/>
      <c r="IV35" s="70" t="s">
        <v>61</v>
      </c>
      <c r="IW35" s="71" t="s">
        <v>62</v>
      </c>
      <c r="IX35" s="566"/>
      <c r="IY35" s="809"/>
      <c r="IZ35" s="807" t="s">
        <v>745</v>
      </c>
      <c r="JA35" s="779" t="s">
        <v>814</v>
      </c>
      <c r="JB35" s="779"/>
      <c r="JC35" s="779"/>
      <c r="JD35" s="779"/>
      <c r="JE35" s="780"/>
      <c r="JF35" s="70" t="s">
        <v>61</v>
      </c>
      <c r="JG35" s="71" t="s">
        <v>62</v>
      </c>
      <c r="JI35" s="809"/>
      <c r="JJ35" s="807" t="s">
        <v>745</v>
      </c>
      <c r="JK35" s="779" t="s">
        <v>814</v>
      </c>
      <c r="JL35" s="779"/>
      <c r="JM35" s="779"/>
      <c r="JN35" s="779"/>
      <c r="JO35" s="780"/>
      <c r="JP35" s="70" t="s">
        <v>61</v>
      </c>
      <c r="JQ35" s="71" t="s">
        <v>62</v>
      </c>
    </row>
    <row r="36" spans="1:277" ht="15.75" customHeight="1" x14ac:dyDescent="0.2">
      <c r="A36" s="809"/>
      <c r="B36" s="812"/>
      <c r="C36" s="781" t="s">
        <v>697</v>
      </c>
      <c r="D36" s="781"/>
      <c r="E36" s="781"/>
      <c r="F36" s="781"/>
      <c r="G36" s="782"/>
      <c r="H36" s="100">
        <f>SUM('[3](III) Materiais'!H373)</f>
        <v>46393.519129776018</v>
      </c>
      <c r="I36" s="101">
        <f>SUM('[3](III) Materiais'!I373)</f>
        <v>556722.22955731209</v>
      </c>
      <c r="J36" s="275"/>
      <c r="K36" s="809"/>
      <c r="L36" s="812"/>
      <c r="M36" s="781" t="s">
        <v>697</v>
      </c>
      <c r="N36" s="781"/>
      <c r="O36" s="781"/>
      <c r="P36" s="781"/>
      <c r="Q36" s="782"/>
      <c r="R36" s="100">
        <f>SUM('(III) Materiais'!$H$373)</f>
        <v>46393.519129776018</v>
      </c>
      <c r="S36" s="101">
        <f>SUM('(III) Materiais'!$I$373)</f>
        <v>556722.22955731209</v>
      </c>
      <c r="U36" s="809"/>
      <c r="V36" s="812"/>
      <c r="W36" s="781" t="s">
        <v>697</v>
      </c>
      <c r="X36" s="781"/>
      <c r="Y36" s="781"/>
      <c r="Z36" s="781"/>
      <c r="AA36" s="782"/>
      <c r="AB36" s="100">
        <f>SUM('(III) Materiais'!$H$373)</f>
        <v>46393.519129776018</v>
      </c>
      <c r="AC36" s="101">
        <f>SUM('(III) Materiais'!$I$373)</f>
        <v>556722.22955731209</v>
      </c>
      <c r="AE36" s="809"/>
      <c r="AF36" s="812"/>
      <c r="AG36" s="781" t="s">
        <v>697</v>
      </c>
      <c r="AH36" s="781"/>
      <c r="AI36" s="781"/>
      <c r="AJ36" s="781"/>
      <c r="AK36" s="782"/>
      <c r="AL36" s="100">
        <f>SUM('(III) Materiais'!$H$373)</f>
        <v>46393.519129776018</v>
      </c>
      <c r="AM36" s="101">
        <f>SUM('(III) Materiais'!$I$373)</f>
        <v>556722.22955731209</v>
      </c>
      <c r="AN36" s="451"/>
      <c r="AO36" s="809"/>
      <c r="AP36" s="812"/>
      <c r="AQ36" s="781" t="s">
        <v>697</v>
      </c>
      <c r="AR36" s="781"/>
      <c r="AS36" s="781"/>
      <c r="AT36" s="781"/>
      <c r="AU36" s="782"/>
      <c r="AV36" s="100">
        <f>SUM('(III) Materiais'!$H$373)</f>
        <v>46393.519129776018</v>
      </c>
      <c r="AW36" s="101">
        <f>SUM('(III) Materiais'!$I$373)</f>
        <v>556722.22955731209</v>
      </c>
      <c r="AY36" s="809"/>
      <c r="AZ36" s="812"/>
      <c r="BA36" s="781" t="s">
        <v>697</v>
      </c>
      <c r="BB36" s="781"/>
      <c r="BC36" s="781"/>
      <c r="BD36" s="781"/>
      <c r="BE36" s="782"/>
      <c r="BF36" s="409">
        <f>SUM('(III) Materiais'!$N$373)</f>
        <v>49525.903930706627</v>
      </c>
      <c r="BG36" s="410">
        <f>SUM('(III) Materiais'!$O$373)</f>
        <v>594310.84716848028</v>
      </c>
      <c r="BI36" s="809"/>
      <c r="BJ36" s="812"/>
      <c r="BK36" s="781" t="s">
        <v>697</v>
      </c>
      <c r="BL36" s="781"/>
      <c r="BM36" s="781"/>
      <c r="BN36" s="781"/>
      <c r="BO36" s="782"/>
      <c r="BP36" s="100">
        <f>SUM('(III) Materiais'!$N$373)</f>
        <v>49525.903930706627</v>
      </c>
      <c r="BQ36" s="101">
        <f>SUM('(III) Materiais'!$O$373)</f>
        <v>594310.84716848028</v>
      </c>
      <c r="BS36" s="809"/>
      <c r="BT36" s="812"/>
      <c r="BU36" s="781" t="s">
        <v>697</v>
      </c>
      <c r="BV36" s="781"/>
      <c r="BW36" s="781"/>
      <c r="BX36" s="781"/>
      <c r="BY36" s="782"/>
      <c r="BZ36" s="100">
        <f>SUM('(III) Materiais'!$N$373)</f>
        <v>49525.903930706627</v>
      </c>
      <c r="CA36" s="101">
        <f>SUM('(III) Materiais'!$O$373)</f>
        <v>594310.84716848028</v>
      </c>
      <c r="CC36" s="809"/>
      <c r="CD36" s="812"/>
      <c r="CE36" s="781" t="s">
        <v>697</v>
      </c>
      <c r="CF36" s="781"/>
      <c r="CG36" s="781"/>
      <c r="CH36" s="781"/>
      <c r="CI36" s="782"/>
      <c r="CJ36" s="100">
        <f>SUM('(III) Materiais'!$N$373)</f>
        <v>49525.903930706627</v>
      </c>
      <c r="CK36" s="101">
        <f>SUM('(III) Materiais'!$O$373)</f>
        <v>594310.84716848028</v>
      </c>
      <c r="CM36" s="809"/>
      <c r="CN36" s="812"/>
      <c r="CO36" s="781" t="s">
        <v>697</v>
      </c>
      <c r="CP36" s="781"/>
      <c r="CQ36" s="781"/>
      <c r="CR36" s="781"/>
      <c r="CS36" s="782"/>
      <c r="CT36" s="100">
        <f>SUM('(III) Materiais'!$N$373)</f>
        <v>49525.903930706627</v>
      </c>
      <c r="CU36" s="101">
        <f>SUM('(III) Materiais'!$O$373)</f>
        <v>594310.84716848028</v>
      </c>
      <c r="CW36" s="809"/>
      <c r="CX36" s="812"/>
      <c r="CY36" s="781" t="s">
        <v>697</v>
      </c>
      <c r="CZ36" s="781"/>
      <c r="DA36" s="781"/>
      <c r="DB36" s="781"/>
      <c r="DC36" s="782"/>
      <c r="DD36" s="100">
        <f>SUM('(III) Materiais'!$N$373)</f>
        <v>49525.903930706627</v>
      </c>
      <c r="DE36" s="101">
        <f>SUM('(III) Materiais'!$O$373)</f>
        <v>594310.84716848028</v>
      </c>
      <c r="DF36" s="451"/>
      <c r="DG36" s="809"/>
      <c r="DH36" s="812"/>
      <c r="DI36" s="781" t="s">
        <v>697</v>
      </c>
      <c r="DJ36" s="781"/>
      <c r="DK36" s="781"/>
      <c r="DL36" s="781"/>
      <c r="DM36" s="782"/>
      <c r="DN36" s="100">
        <f>SUM('[5](III) Materiais'!$N$373)</f>
        <v>49525.903930706627</v>
      </c>
      <c r="DO36" s="101">
        <f>SUM('[5](III) Materiais'!$O$373)</f>
        <v>594310.84716848028</v>
      </c>
      <c r="DP36" s="277"/>
      <c r="DQ36" s="277"/>
      <c r="DR36" s="781" t="s">
        <v>697</v>
      </c>
      <c r="DS36" s="781"/>
      <c r="DT36" s="781"/>
      <c r="DU36" s="781"/>
      <c r="DV36" s="782"/>
      <c r="DW36" s="100">
        <f>SUM('[5](III) Materiais'!$N$373)</f>
        <v>49525.903930706627</v>
      </c>
      <c r="DX36" s="101">
        <f>SUM('[5](III) Materiais'!$O$373)</f>
        <v>594310.84716848028</v>
      </c>
      <c r="DY36" s="277"/>
      <c r="DZ36" s="809"/>
      <c r="EA36" s="812"/>
      <c r="EB36" s="781" t="s">
        <v>697</v>
      </c>
      <c r="EC36" s="781"/>
      <c r="ED36" s="781"/>
      <c r="EE36" s="781"/>
      <c r="EF36" s="782"/>
      <c r="EG36" s="633">
        <f>SUM('(III) Materiais'!$T$373)</f>
        <v>55527.850761239984</v>
      </c>
      <c r="EH36" s="634">
        <f>SUM('(III) Materiais'!$U$373)</f>
        <v>666334.20913488022</v>
      </c>
      <c r="EI36" s="277"/>
      <c r="EJ36" s="809"/>
      <c r="EK36" s="812"/>
      <c r="EL36" s="781" t="s">
        <v>697</v>
      </c>
      <c r="EM36" s="781"/>
      <c r="EN36" s="781"/>
      <c r="EO36" s="781"/>
      <c r="EP36" s="782"/>
      <c r="EQ36" s="633">
        <f>SUM('(III) Materiais'!$T$373)</f>
        <v>55527.850761239984</v>
      </c>
      <c r="ER36" s="634">
        <f>SUM('(III) Materiais'!$U$373)</f>
        <v>666334.20913488022</v>
      </c>
      <c r="ET36" s="809"/>
      <c r="EU36" s="812"/>
      <c r="EV36" s="781" t="s">
        <v>697</v>
      </c>
      <c r="EW36" s="781"/>
      <c r="EX36" s="781"/>
      <c r="EY36" s="781"/>
      <c r="EZ36" s="782"/>
      <c r="FA36" s="633">
        <f>SUM('(III) Materiais'!$T$373)</f>
        <v>55527.850761239984</v>
      </c>
      <c r="FB36" s="634">
        <f>SUM('(III) Materiais'!$U$373)</f>
        <v>666334.20913488022</v>
      </c>
      <c r="FC36" s="277"/>
      <c r="FD36" s="809"/>
      <c r="FE36" s="812"/>
      <c r="FF36" s="781" t="s">
        <v>697</v>
      </c>
      <c r="FG36" s="781"/>
      <c r="FH36" s="781"/>
      <c r="FI36" s="781"/>
      <c r="FJ36" s="782"/>
      <c r="FK36" s="633">
        <f>SUM('(III) Materiais'!$T$373)</f>
        <v>55527.850761239984</v>
      </c>
      <c r="FL36" s="634">
        <f>SUM('(III) Materiais'!$U$373)</f>
        <v>666334.20913488022</v>
      </c>
      <c r="FM36" s="277"/>
      <c r="FN36" s="809"/>
      <c r="FO36" s="812"/>
      <c r="FP36" s="781" t="s">
        <v>697</v>
      </c>
      <c r="FQ36" s="781"/>
      <c r="FR36" s="781"/>
      <c r="FS36" s="781"/>
      <c r="FT36" s="782"/>
      <c r="FU36" s="633">
        <f>SUM('(III) Materiais'!$T$373)</f>
        <v>55527.850761239984</v>
      </c>
      <c r="FV36" s="634">
        <f>SUM('(III) Materiais'!$U$373)</f>
        <v>666334.20913488022</v>
      </c>
      <c r="FW36" s="277"/>
      <c r="FX36" s="809"/>
      <c r="FY36" s="812"/>
      <c r="FZ36" s="781" t="s">
        <v>697</v>
      </c>
      <c r="GA36" s="781"/>
      <c r="GB36" s="781"/>
      <c r="GC36" s="781"/>
      <c r="GD36" s="782"/>
      <c r="GE36" s="633">
        <f>SUM('(III) Materiais'!$T$373)</f>
        <v>55527.850761239984</v>
      </c>
      <c r="GF36" s="634">
        <f>SUM('(III) Materiais'!$U$373)</f>
        <v>666334.20913488022</v>
      </c>
      <c r="GH36" s="809"/>
      <c r="GI36" s="812"/>
      <c r="GJ36" s="781" t="s">
        <v>697</v>
      </c>
      <c r="GK36" s="781"/>
      <c r="GL36" s="781"/>
      <c r="GM36" s="781"/>
      <c r="GN36" s="782"/>
      <c r="GO36" s="633">
        <f>SUM('(III) Materiais'!$AI$373)</f>
        <v>68984.577063306671</v>
      </c>
      <c r="GP36" s="634">
        <f>SUM('(III) Materiais'!$AJ$373)</f>
        <v>827814.92475968006</v>
      </c>
      <c r="GQ36" s="809"/>
      <c r="GR36" s="812"/>
      <c r="GS36" s="781" t="s">
        <v>697</v>
      </c>
      <c r="GT36" s="781"/>
      <c r="GU36" s="781"/>
      <c r="GV36" s="781"/>
      <c r="GW36" s="782"/>
      <c r="GX36" s="633">
        <f>'(III) Materiais'!AA373</f>
        <v>57840.901099106632</v>
      </c>
      <c r="GY36" s="634">
        <f>'(III) Materiais'!AB374</f>
        <v>694090.81318928034</v>
      </c>
      <c r="HA36" s="809"/>
      <c r="HB36" s="812"/>
      <c r="HC36" s="781" t="s">
        <v>697</v>
      </c>
      <c r="HD36" s="781"/>
      <c r="HE36" s="781"/>
      <c r="HF36" s="781"/>
      <c r="HG36" s="782"/>
      <c r="HH36" s="633">
        <f>'(III) Materiais'!AA373</f>
        <v>57840.901099106632</v>
      </c>
      <c r="HI36" s="634">
        <f>'(III) Materiais'!AB374</f>
        <v>694090.81318928034</v>
      </c>
      <c r="HK36" s="809"/>
      <c r="HL36" s="812"/>
      <c r="HM36" s="781" t="s">
        <v>697</v>
      </c>
      <c r="HN36" s="781"/>
      <c r="HO36" s="781"/>
      <c r="HP36" s="781"/>
      <c r="HQ36" s="782"/>
      <c r="HR36" s="633">
        <f>'(III) Materiais'!AO373</f>
        <v>71858.114114799959</v>
      </c>
      <c r="HS36" s="634">
        <f>'(III) Materiais'!AP374</f>
        <v>862297.36937760003</v>
      </c>
      <c r="HT36" s="277"/>
      <c r="HU36" s="809"/>
      <c r="HV36" s="812"/>
      <c r="HW36" s="781" t="s">
        <v>697</v>
      </c>
      <c r="HX36" s="781"/>
      <c r="HY36" s="781"/>
      <c r="HZ36" s="781"/>
      <c r="IA36" s="782"/>
      <c r="IB36" s="633">
        <f>'(III) Materiais'!AO373</f>
        <v>71858.114114799959</v>
      </c>
      <c r="IC36" s="634">
        <f>'(III) Materiais'!AP374</f>
        <v>862297.36937760003</v>
      </c>
      <c r="ID36" s="277"/>
      <c r="IE36" s="809"/>
      <c r="IF36" s="812"/>
      <c r="IG36" s="781" t="s">
        <v>697</v>
      </c>
      <c r="IH36" s="781"/>
      <c r="II36" s="781"/>
      <c r="IJ36" s="781"/>
      <c r="IK36" s="782"/>
      <c r="IL36" s="633">
        <f>'(III) Materiais'!AO373</f>
        <v>71858.114114799959</v>
      </c>
      <c r="IM36" s="634">
        <f>'(III) Materiais'!AP374</f>
        <v>862297.36937760003</v>
      </c>
      <c r="IN36" s="277"/>
      <c r="IO36" s="809"/>
      <c r="IP36" s="812"/>
      <c r="IQ36" s="781" t="s">
        <v>697</v>
      </c>
      <c r="IR36" s="781"/>
      <c r="IS36" s="781"/>
      <c r="IT36" s="781"/>
      <c r="IU36" s="782"/>
      <c r="IV36" s="409">
        <f>'(III) Materiais'!AU373</f>
        <v>74512.361320279975</v>
      </c>
      <c r="IW36" s="634">
        <f>'(III) Materiais'!AV374</f>
        <v>894148.33584335935</v>
      </c>
      <c r="IX36" s="277"/>
      <c r="IY36" s="809"/>
      <c r="IZ36" s="812"/>
      <c r="JA36" s="781" t="s">
        <v>697</v>
      </c>
      <c r="JB36" s="781"/>
      <c r="JC36" s="781"/>
      <c r="JD36" s="781"/>
      <c r="JE36" s="782"/>
      <c r="JF36" s="633">
        <f>'(III) Materiais'!AU373</f>
        <v>74512.361320279975</v>
      </c>
      <c r="JG36" s="634">
        <f>'(III) Materiais'!AV374</f>
        <v>894148.33584335935</v>
      </c>
      <c r="JI36" s="809"/>
      <c r="JJ36" s="812"/>
      <c r="JK36" s="781" t="s">
        <v>697</v>
      </c>
      <c r="JL36" s="781"/>
      <c r="JM36" s="781"/>
      <c r="JN36" s="781"/>
      <c r="JO36" s="782"/>
      <c r="JP36" s="633">
        <f>'(III) Materiais'!AU373</f>
        <v>74512.361320279975</v>
      </c>
      <c r="JQ36" s="634">
        <f>'(III) Materiais'!AV374</f>
        <v>894148.33584335935</v>
      </c>
    </row>
    <row r="37" spans="1:277" ht="15.75" customHeight="1" thickBot="1" x14ac:dyDescent="0.25">
      <c r="A37" s="809"/>
      <c r="B37" s="812"/>
      <c r="C37" s="773" t="s">
        <v>761</v>
      </c>
      <c r="D37" s="773"/>
      <c r="E37" s="773"/>
      <c r="F37" s="773"/>
      <c r="G37" s="774"/>
      <c r="H37" s="100">
        <f>SUM('[3](VIII) Combustíveis'!H11:I11)</f>
        <v>2791.6414719999998</v>
      </c>
      <c r="I37" s="101">
        <f>SUM('[3](VIII) Combustíveis'!H10:I10)</f>
        <v>33499.697663999999</v>
      </c>
      <c r="J37" s="275"/>
      <c r="K37" s="809"/>
      <c r="L37" s="812"/>
      <c r="M37" s="773" t="s">
        <v>761</v>
      </c>
      <c r="N37" s="773"/>
      <c r="O37" s="773"/>
      <c r="P37" s="773"/>
      <c r="Q37" s="774"/>
      <c r="R37" s="100">
        <f>SUM('(VIII) Combustíveis'!$H$11:$I$11)</f>
        <v>2791.6414719999998</v>
      </c>
      <c r="S37" s="101">
        <f>SUM('(VIII) Combustíveis'!$H$10:$I$10)</f>
        <v>33499.697663999999</v>
      </c>
      <c r="U37" s="809"/>
      <c r="V37" s="812"/>
      <c r="W37" s="773" t="s">
        <v>761</v>
      </c>
      <c r="X37" s="773"/>
      <c r="Y37" s="773"/>
      <c r="Z37" s="773"/>
      <c r="AA37" s="774"/>
      <c r="AB37" s="100">
        <f>SUM('(VIII) Combustíveis'!$H$11:$I$11)</f>
        <v>2791.6414719999998</v>
      </c>
      <c r="AC37" s="101">
        <f>SUM('(VIII) Combustíveis'!$H$10:$I$10)</f>
        <v>33499.697663999999</v>
      </c>
      <c r="AE37" s="809"/>
      <c r="AF37" s="812"/>
      <c r="AG37" s="773" t="s">
        <v>761</v>
      </c>
      <c r="AH37" s="773"/>
      <c r="AI37" s="773"/>
      <c r="AJ37" s="773"/>
      <c r="AK37" s="774"/>
      <c r="AL37" s="100">
        <f>SUM('(VIII) Combustíveis'!$H$11:$I$11)</f>
        <v>2791.6414719999998</v>
      </c>
      <c r="AM37" s="101">
        <f>SUM('(VIII) Combustíveis'!$H$10:$I$10)</f>
        <v>33499.697663999999</v>
      </c>
      <c r="AN37" s="451"/>
      <c r="AO37" s="809"/>
      <c r="AP37" s="812"/>
      <c r="AQ37" s="773" t="s">
        <v>761</v>
      </c>
      <c r="AR37" s="773"/>
      <c r="AS37" s="773"/>
      <c r="AT37" s="773"/>
      <c r="AU37" s="774"/>
      <c r="AV37" s="100">
        <f>SUM('(VIII) Combustíveis'!$H$11:$I$11)</f>
        <v>2791.6414719999998</v>
      </c>
      <c r="AW37" s="101">
        <f>SUM('(VIII) Combustíveis'!$H$10:$I$10)</f>
        <v>33499.697663999999</v>
      </c>
      <c r="AY37" s="809"/>
      <c r="AZ37" s="812"/>
      <c r="BA37" s="773" t="s">
        <v>761</v>
      </c>
      <c r="BB37" s="773"/>
      <c r="BC37" s="773"/>
      <c r="BD37" s="773"/>
      <c r="BE37" s="774"/>
      <c r="BF37" s="409">
        <f>SUM('(VIII) Combustíveis'!$O$11:$O$11)</f>
        <v>3211.6122240000004</v>
      </c>
      <c r="BG37" s="410">
        <f>SUM('(VIII) Combustíveis'!$O$10:$O$10)</f>
        <v>38539.346688000005</v>
      </c>
      <c r="BI37" s="809"/>
      <c r="BJ37" s="812"/>
      <c r="BK37" s="773" t="s">
        <v>761</v>
      </c>
      <c r="BL37" s="773"/>
      <c r="BM37" s="773"/>
      <c r="BN37" s="773"/>
      <c r="BO37" s="774"/>
      <c r="BP37" s="100">
        <f>SUM('(VIII) Combustíveis'!$O$11:$O$11)</f>
        <v>3211.6122240000004</v>
      </c>
      <c r="BQ37" s="101">
        <f>SUM('(VIII) Combustíveis'!$O$10:$O$10)</f>
        <v>38539.346688000005</v>
      </c>
      <c r="BS37" s="809"/>
      <c r="BT37" s="812"/>
      <c r="BU37" s="773" t="s">
        <v>761</v>
      </c>
      <c r="BV37" s="773"/>
      <c r="BW37" s="773"/>
      <c r="BX37" s="773"/>
      <c r="BY37" s="774"/>
      <c r="BZ37" s="100">
        <f>SUM('(VIII) Combustíveis'!$O$11:$O$11)</f>
        <v>3211.6122240000004</v>
      </c>
      <c r="CA37" s="101">
        <f>SUM('(VIII) Combustíveis'!$O$10:$O$10)</f>
        <v>38539.346688000005</v>
      </c>
      <c r="CC37" s="809"/>
      <c r="CD37" s="812"/>
      <c r="CE37" s="773" t="s">
        <v>761</v>
      </c>
      <c r="CF37" s="773"/>
      <c r="CG37" s="773"/>
      <c r="CH37" s="773"/>
      <c r="CI37" s="774"/>
      <c r="CJ37" s="100">
        <f>SUM('(VIII) Combustíveis'!$O$11:$O$11)</f>
        <v>3211.6122240000004</v>
      </c>
      <c r="CK37" s="101">
        <f>SUM('(VIII) Combustíveis'!$O$10:$O$10)</f>
        <v>38539.346688000005</v>
      </c>
      <c r="CM37" s="809"/>
      <c r="CN37" s="812"/>
      <c r="CO37" s="773" t="s">
        <v>761</v>
      </c>
      <c r="CP37" s="773"/>
      <c r="CQ37" s="773"/>
      <c r="CR37" s="773"/>
      <c r="CS37" s="774"/>
      <c r="CT37" s="100">
        <f>SUM('(VIII) Combustíveis'!$O$11:$O$11)</f>
        <v>3211.6122240000004</v>
      </c>
      <c r="CU37" s="101">
        <f>SUM('(VIII) Combustíveis'!$O$10:$O$10)</f>
        <v>38539.346688000005</v>
      </c>
      <c r="CW37" s="809"/>
      <c r="CX37" s="812"/>
      <c r="CY37" s="773" t="s">
        <v>761</v>
      </c>
      <c r="CZ37" s="773"/>
      <c r="DA37" s="773"/>
      <c r="DB37" s="773"/>
      <c r="DC37" s="774"/>
      <c r="DD37" s="100">
        <f>SUM('(VIII) Combustíveis'!$O$11:$O$11)</f>
        <v>3211.6122240000004</v>
      </c>
      <c r="DE37" s="101">
        <f>SUM('(VIII) Combustíveis'!$O$10:$O$10)</f>
        <v>38539.346688000005</v>
      </c>
      <c r="DF37" s="451"/>
      <c r="DG37" s="809"/>
      <c r="DH37" s="812"/>
      <c r="DI37" s="773" t="s">
        <v>761</v>
      </c>
      <c r="DJ37" s="773"/>
      <c r="DK37" s="773"/>
      <c r="DL37" s="773"/>
      <c r="DM37" s="774"/>
      <c r="DN37" s="100">
        <f>SUM('(VIII) Combustíveis'!$O$11:$O$11)</f>
        <v>3211.6122240000004</v>
      </c>
      <c r="DO37" s="101">
        <f>SUM('(VIII) Combustíveis'!$O$10:$O$10)</f>
        <v>38539.346688000005</v>
      </c>
      <c r="DP37" s="277"/>
      <c r="DQ37" s="277"/>
      <c r="DR37" s="773" t="s">
        <v>761</v>
      </c>
      <c r="DS37" s="773"/>
      <c r="DT37" s="773"/>
      <c r="DU37" s="773"/>
      <c r="DV37" s="774"/>
      <c r="DW37" s="100">
        <f>SUM('(VIII) Combustíveis'!$O$11:$O$11)</f>
        <v>3211.6122240000004</v>
      </c>
      <c r="DX37" s="101">
        <f>SUM('(VIII) Combustíveis'!$O$10:$O$10)</f>
        <v>38539.346688000005</v>
      </c>
      <c r="DY37" s="277"/>
      <c r="DZ37" s="809"/>
      <c r="EA37" s="812"/>
      <c r="EB37" s="773" t="s">
        <v>761</v>
      </c>
      <c r="EC37" s="773"/>
      <c r="ED37" s="773"/>
      <c r="EE37" s="773"/>
      <c r="EF37" s="774"/>
      <c r="EG37" s="100">
        <f>SUM('(VIII) Combustíveis'!$V$11:$V$11)</f>
        <v>4427.3787519999996</v>
      </c>
      <c r="EH37" s="101">
        <f>SUM('(VIII) Combustíveis'!$V$10:$V$10)</f>
        <v>53128.545023999999</v>
      </c>
      <c r="EI37" s="277"/>
      <c r="EJ37" s="809"/>
      <c r="EK37" s="812"/>
      <c r="EL37" s="773" t="s">
        <v>761</v>
      </c>
      <c r="EM37" s="773"/>
      <c r="EN37" s="773"/>
      <c r="EO37" s="773"/>
      <c r="EP37" s="774"/>
      <c r="EQ37" s="100">
        <f>SUM('(VIII) Combustíveis'!$V$11:$V$11)</f>
        <v>4427.3787519999996</v>
      </c>
      <c r="ER37" s="101">
        <f>SUM('(VIII) Combustíveis'!$V$10:$V$10)</f>
        <v>53128.545023999999</v>
      </c>
      <c r="ET37" s="809"/>
      <c r="EU37" s="812"/>
      <c r="EV37" s="773" t="s">
        <v>761</v>
      </c>
      <c r="EW37" s="773"/>
      <c r="EX37" s="773"/>
      <c r="EY37" s="773"/>
      <c r="EZ37" s="774"/>
      <c r="FA37" s="100">
        <f>SUM('(VIII) Combustíveis'!$V$11:$V$11)</f>
        <v>4427.3787519999996</v>
      </c>
      <c r="FB37" s="101">
        <f>SUM('(VIII) Combustíveis'!$V$10:$V$10)</f>
        <v>53128.545023999999</v>
      </c>
      <c r="FC37" s="451"/>
      <c r="FD37" s="809"/>
      <c r="FE37" s="812"/>
      <c r="FF37" s="773" t="s">
        <v>761</v>
      </c>
      <c r="FG37" s="773"/>
      <c r="FH37" s="773"/>
      <c r="FI37" s="773"/>
      <c r="FJ37" s="774"/>
      <c r="FK37" s="100">
        <f>SUM('(VIII) Combustíveis'!$V$11:$V$11)</f>
        <v>4427.3787519999996</v>
      </c>
      <c r="FL37" s="101">
        <f>SUM('(VIII) Combustíveis'!$V$10:$V$10)</f>
        <v>53128.545023999999</v>
      </c>
      <c r="FM37" s="451"/>
      <c r="FN37" s="809"/>
      <c r="FO37" s="812"/>
      <c r="FP37" s="773" t="s">
        <v>761</v>
      </c>
      <c r="FQ37" s="773"/>
      <c r="FR37" s="773"/>
      <c r="FS37" s="773"/>
      <c r="FT37" s="774"/>
      <c r="FU37" s="100">
        <f>SUM('(VIII) Combustíveis'!$V$11:$V$11)</f>
        <v>4427.3787519999996</v>
      </c>
      <c r="FV37" s="101">
        <f>SUM('(VIII) Combustíveis'!$V$10:$V$10)</f>
        <v>53128.545023999999</v>
      </c>
      <c r="FW37" s="451"/>
      <c r="FX37" s="809"/>
      <c r="FY37" s="812"/>
      <c r="FZ37" s="773" t="s">
        <v>761</v>
      </c>
      <c r="GA37" s="773"/>
      <c r="GB37" s="773"/>
      <c r="GC37" s="773"/>
      <c r="GD37" s="774"/>
      <c r="GE37" s="100">
        <f>SUM('(VIII) Combustíveis'!$V$11:$V$11)</f>
        <v>4427.3787519999996</v>
      </c>
      <c r="GF37" s="101">
        <f>SUM('(VIII) Combustíveis'!$V$10:$V$10)</f>
        <v>53128.545023999999</v>
      </c>
      <c r="GH37" s="809"/>
      <c r="GI37" s="812"/>
      <c r="GJ37" s="773" t="s">
        <v>761</v>
      </c>
      <c r="GK37" s="773"/>
      <c r="GL37" s="773"/>
      <c r="GM37" s="773"/>
      <c r="GN37" s="774"/>
      <c r="GO37" s="100">
        <f>SUM('(VIII) Combustíveis'!$AJ$11:$AJ$11)</f>
        <v>5534.2234400000007</v>
      </c>
      <c r="GP37" s="101">
        <f>'(VIII) Combustíveis'!$AJ$10:$AJ$10</f>
        <v>66410.681280000004</v>
      </c>
      <c r="GQ37" s="809"/>
      <c r="GR37" s="812"/>
      <c r="GS37" s="773" t="s">
        <v>761</v>
      </c>
      <c r="GT37" s="773"/>
      <c r="GU37" s="773"/>
      <c r="GV37" s="773"/>
      <c r="GW37" s="774"/>
      <c r="GX37" s="633">
        <f>SUM('(VIII) Combustíveis'!$AC$11:$AC$11)</f>
        <v>3456.0465920000001</v>
      </c>
      <c r="GY37" s="634">
        <f>'(VIII) Combustíveis'!$AC$10:$AC$10</f>
        <v>41472.559104</v>
      </c>
      <c r="HA37" s="809"/>
      <c r="HB37" s="812"/>
      <c r="HC37" s="773" t="s">
        <v>761</v>
      </c>
      <c r="HD37" s="773"/>
      <c r="HE37" s="773"/>
      <c r="HF37" s="773"/>
      <c r="HG37" s="774"/>
      <c r="HH37" s="100">
        <f>SUM('(VIII) Combustíveis'!$AC$11:$AC$11)</f>
        <v>3456.0465920000001</v>
      </c>
      <c r="HI37" s="101">
        <f>'(VIII) Combustíveis'!$AC$10:$AC$10</f>
        <v>41472.559104</v>
      </c>
      <c r="HK37" s="809"/>
      <c r="HL37" s="812"/>
      <c r="HM37" s="773" t="s">
        <v>761</v>
      </c>
      <c r="HN37" s="773"/>
      <c r="HO37" s="773"/>
      <c r="HP37" s="773"/>
      <c r="HQ37" s="774"/>
      <c r="HR37" s="100">
        <f>SUM('(VIII) Combustíveis'!$AQ$11:$AQ$11)</f>
        <v>4320.0582400000003</v>
      </c>
      <c r="HS37" s="101">
        <f>'(VIII) Combustíveis'!$AQ$10:$AQ$10</f>
        <v>51840.698880000004</v>
      </c>
      <c r="HT37" s="451"/>
      <c r="HU37" s="809"/>
      <c r="HV37" s="812"/>
      <c r="HW37" s="773" t="s">
        <v>761</v>
      </c>
      <c r="HX37" s="773"/>
      <c r="HY37" s="773"/>
      <c r="HZ37" s="773"/>
      <c r="IA37" s="774"/>
      <c r="IB37" s="100">
        <f>SUM('(VIII) Combustíveis'!$AQ$11:$AQ$11)</f>
        <v>4320.0582400000003</v>
      </c>
      <c r="IC37" s="101">
        <f>'(VIII) Combustíveis'!$AQ$10:$AQ$10</f>
        <v>51840.698880000004</v>
      </c>
      <c r="ID37" s="451"/>
      <c r="IE37" s="809"/>
      <c r="IF37" s="812"/>
      <c r="IG37" s="773" t="s">
        <v>761</v>
      </c>
      <c r="IH37" s="773"/>
      <c r="II37" s="773"/>
      <c r="IJ37" s="773"/>
      <c r="IK37" s="774"/>
      <c r="IL37" s="100">
        <f>SUM('(VIII) Combustíveis'!$AQ$11:$AQ$11)</f>
        <v>4320.0582400000003</v>
      </c>
      <c r="IM37" s="101">
        <f>'(VIII) Combustíveis'!$AQ$10:$AQ$10</f>
        <v>51840.698880000004</v>
      </c>
      <c r="IN37" s="451"/>
      <c r="IO37" s="809"/>
      <c r="IP37" s="812"/>
      <c r="IQ37" s="773" t="s">
        <v>761</v>
      </c>
      <c r="IR37" s="773"/>
      <c r="IS37" s="773"/>
      <c r="IT37" s="773"/>
      <c r="IU37" s="774"/>
      <c r="IV37" s="409">
        <f>SUM('(VIII) Combustíveis'!$AX$11:$AX$11)</f>
        <v>4484.7024400000009</v>
      </c>
      <c r="IW37" s="101">
        <f>'(VIII) Combustíveis'!$AX$10:$AX$10</f>
        <v>53816.429280000011</v>
      </c>
      <c r="IX37" s="451"/>
      <c r="IY37" s="809"/>
      <c r="IZ37" s="812"/>
      <c r="JA37" s="773" t="s">
        <v>761</v>
      </c>
      <c r="JB37" s="773"/>
      <c r="JC37" s="773"/>
      <c r="JD37" s="773"/>
      <c r="JE37" s="774"/>
      <c r="JF37" s="100">
        <f>SUM('(VIII) Combustíveis'!$AX$11:$AX$11)</f>
        <v>4484.7024400000009</v>
      </c>
      <c r="JG37" s="101">
        <f>'(VIII) Combustíveis'!$AX$10:$AX$10</f>
        <v>53816.429280000011</v>
      </c>
      <c r="JI37" s="809"/>
      <c r="JJ37" s="812"/>
      <c r="JK37" s="773" t="s">
        <v>761</v>
      </c>
      <c r="JL37" s="773"/>
      <c r="JM37" s="773"/>
      <c r="JN37" s="773"/>
      <c r="JO37" s="774"/>
      <c r="JP37" s="100">
        <f>SUM('(VIII) Combustíveis'!$AX$11:$AX$11)</f>
        <v>4484.7024400000009</v>
      </c>
      <c r="JQ37" s="101">
        <f>'(VIII) Combustíveis'!$AX$10:$AX$10</f>
        <v>53816.429280000011</v>
      </c>
    </row>
    <row r="38" spans="1:277" ht="15.75" customHeight="1" thickBot="1" x14ac:dyDescent="0.25">
      <c r="A38" s="809"/>
      <c r="B38" s="813"/>
      <c r="C38" s="783" t="s">
        <v>813</v>
      </c>
      <c r="D38" s="783"/>
      <c r="E38" s="783"/>
      <c r="F38" s="783"/>
      <c r="G38" s="784"/>
      <c r="H38" s="273">
        <f>SUM(H36:H37)</f>
        <v>49185.16060177602</v>
      </c>
      <c r="I38" s="274">
        <f>SUM(I36:I37)</f>
        <v>590221.92722131207</v>
      </c>
      <c r="J38" s="275"/>
      <c r="K38" s="809"/>
      <c r="L38" s="813"/>
      <c r="M38" s="783" t="s">
        <v>813</v>
      </c>
      <c r="N38" s="783"/>
      <c r="O38" s="783"/>
      <c r="P38" s="783"/>
      <c r="Q38" s="784"/>
      <c r="R38" s="273">
        <f>SUM(R36:R37)</f>
        <v>49185.16060177602</v>
      </c>
      <c r="S38" s="274">
        <f>SUM(S36:S37)</f>
        <v>590221.92722131207</v>
      </c>
      <c r="U38" s="809"/>
      <c r="V38" s="813"/>
      <c r="W38" s="783" t="s">
        <v>813</v>
      </c>
      <c r="X38" s="783"/>
      <c r="Y38" s="783"/>
      <c r="Z38" s="783"/>
      <c r="AA38" s="784"/>
      <c r="AB38" s="273">
        <f>SUM(AB36:AB37)</f>
        <v>49185.16060177602</v>
      </c>
      <c r="AC38" s="274">
        <f>SUM(AC36:AC37)</f>
        <v>590221.92722131207</v>
      </c>
      <c r="AE38" s="809"/>
      <c r="AF38" s="813"/>
      <c r="AG38" s="783" t="s">
        <v>813</v>
      </c>
      <c r="AH38" s="783"/>
      <c r="AI38" s="783"/>
      <c r="AJ38" s="783"/>
      <c r="AK38" s="784"/>
      <c r="AL38" s="273">
        <f>SUM(AL36:AL37)</f>
        <v>49185.16060177602</v>
      </c>
      <c r="AM38" s="274">
        <f>SUM(AM36:AM37)</f>
        <v>590221.92722131207</v>
      </c>
      <c r="AN38" s="451"/>
      <c r="AO38" s="809"/>
      <c r="AP38" s="813"/>
      <c r="AQ38" s="783" t="s">
        <v>813</v>
      </c>
      <c r="AR38" s="783"/>
      <c r="AS38" s="783"/>
      <c r="AT38" s="783"/>
      <c r="AU38" s="784"/>
      <c r="AV38" s="273">
        <f>SUM(AV36:AV37)</f>
        <v>49185.16060177602</v>
      </c>
      <c r="AW38" s="274">
        <f>SUM(AW36:AW37)</f>
        <v>590221.92722131207</v>
      </c>
      <c r="AY38" s="809"/>
      <c r="AZ38" s="813"/>
      <c r="BA38" s="783" t="s">
        <v>813</v>
      </c>
      <c r="BB38" s="783"/>
      <c r="BC38" s="783"/>
      <c r="BD38" s="783"/>
      <c r="BE38" s="784"/>
      <c r="BF38" s="273">
        <f>SUM(BF36:BF37)</f>
        <v>52737.516154706624</v>
      </c>
      <c r="BG38" s="274">
        <f>SUM(BG36:BG37)</f>
        <v>632850.1938564803</v>
      </c>
      <c r="BI38" s="809"/>
      <c r="BJ38" s="813"/>
      <c r="BK38" s="783" t="s">
        <v>813</v>
      </c>
      <c r="BL38" s="783"/>
      <c r="BM38" s="783"/>
      <c r="BN38" s="783"/>
      <c r="BO38" s="784"/>
      <c r="BP38" s="273">
        <f>SUM(BP36:BP37)</f>
        <v>52737.516154706624</v>
      </c>
      <c r="BQ38" s="274">
        <f>SUM(BQ36:BQ37)</f>
        <v>632850.1938564803</v>
      </c>
      <c r="BS38" s="809"/>
      <c r="BT38" s="813"/>
      <c r="BU38" s="783" t="s">
        <v>813</v>
      </c>
      <c r="BV38" s="783"/>
      <c r="BW38" s="783"/>
      <c r="BX38" s="783"/>
      <c r="BY38" s="784"/>
      <c r="BZ38" s="273">
        <f>SUM(BZ36:BZ37)</f>
        <v>52737.516154706624</v>
      </c>
      <c r="CA38" s="274">
        <f>SUM(CA36:CA37)</f>
        <v>632850.1938564803</v>
      </c>
      <c r="CC38" s="809"/>
      <c r="CD38" s="813"/>
      <c r="CE38" s="783" t="s">
        <v>813</v>
      </c>
      <c r="CF38" s="783"/>
      <c r="CG38" s="783"/>
      <c r="CH38" s="783"/>
      <c r="CI38" s="784"/>
      <c r="CJ38" s="273">
        <f>SUM(CJ36:CJ37)</f>
        <v>52737.516154706624</v>
      </c>
      <c r="CK38" s="274">
        <f>SUM(CK36:CK37)</f>
        <v>632850.1938564803</v>
      </c>
      <c r="CM38" s="809"/>
      <c r="CN38" s="813"/>
      <c r="CO38" s="783" t="s">
        <v>813</v>
      </c>
      <c r="CP38" s="783"/>
      <c r="CQ38" s="783"/>
      <c r="CR38" s="783"/>
      <c r="CS38" s="784"/>
      <c r="CT38" s="273">
        <f>SUM(CT36:CT37)</f>
        <v>52737.516154706624</v>
      </c>
      <c r="CU38" s="274">
        <f>SUM(CU36:CU37)</f>
        <v>632850.1938564803</v>
      </c>
      <c r="CW38" s="809"/>
      <c r="CX38" s="813"/>
      <c r="CY38" s="783" t="s">
        <v>813</v>
      </c>
      <c r="CZ38" s="783"/>
      <c r="DA38" s="783"/>
      <c r="DB38" s="783"/>
      <c r="DC38" s="784"/>
      <c r="DD38" s="273">
        <f>SUM(DD36:DD37)</f>
        <v>52737.516154706624</v>
      </c>
      <c r="DE38" s="274">
        <f>SUM(DE36:DE37)</f>
        <v>632850.1938564803</v>
      </c>
      <c r="DF38" s="451"/>
      <c r="DG38" s="809"/>
      <c r="DH38" s="813"/>
      <c r="DI38" s="783" t="s">
        <v>813</v>
      </c>
      <c r="DJ38" s="783"/>
      <c r="DK38" s="783"/>
      <c r="DL38" s="783"/>
      <c r="DM38" s="784"/>
      <c r="DN38" s="273">
        <f>SUM(DN36:DN37)</f>
        <v>52737.516154706624</v>
      </c>
      <c r="DO38" s="274">
        <f>SUM(DO36:DO37)</f>
        <v>632850.1938564803</v>
      </c>
      <c r="DP38" s="277"/>
      <c r="DQ38" s="277"/>
      <c r="DR38" s="783" t="s">
        <v>813</v>
      </c>
      <c r="DS38" s="783"/>
      <c r="DT38" s="783"/>
      <c r="DU38" s="783"/>
      <c r="DV38" s="784"/>
      <c r="DW38" s="273">
        <f>SUM(DW36:DW37)</f>
        <v>52737.516154706624</v>
      </c>
      <c r="DX38" s="274">
        <f>SUM(DX36:DX37)</f>
        <v>632850.1938564803</v>
      </c>
      <c r="DY38" s="277"/>
      <c r="DZ38" s="809"/>
      <c r="EA38" s="813"/>
      <c r="EB38" s="783" t="s">
        <v>813</v>
      </c>
      <c r="EC38" s="783"/>
      <c r="ED38" s="783"/>
      <c r="EE38" s="783"/>
      <c r="EF38" s="784"/>
      <c r="EG38" s="635">
        <f>SUM(EG36:EG37)</f>
        <v>59955.229513239981</v>
      </c>
      <c r="EH38" s="636">
        <f>SUM(EH36:EH37)</f>
        <v>719462.75415888021</v>
      </c>
      <c r="EI38" s="277"/>
      <c r="EJ38" s="809"/>
      <c r="EK38" s="813"/>
      <c r="EL38" s="783" t="s">
        <v>813</v>
      </c>
      <c r="EM38" s="783"/>
      <c r="EN38" s="783"/>
      <c r="EO38" s="783"/>
      <c r="EP38" s="784"/>
      <c r="EQ38" s="635">
        <f>SUM(EQ36:EQ37)</f>
        <v>59955.229513239981</v>
      </c>
      <c r="ER38" s="636">
        <f>SUM(ER36:ER37)</f>
        <v>719462.75415888021</v>
      </c>
      <c r="ET38" s="809"/>
      <c r="EU38" s="813"/>
      <c r="EV38" s="783" t="s">
        <v>813</v>
      </c>
      <c r="EW38" s="783"/>
      <c r="EX38" s="783"/>
      <c r="EY38" s="783"/>
      <c r="EZ38" s="784"/>
      <c r="FA38" s="635">
        <f>SUM(FA36:FA37)</f>
        <v>59955.229513239981</v>
      </c>
      <c r="FB38" s="636">
        <f>SUM(FB36:FB37)</f>
        <v>719462.75415888021</v>
      </c>
      <c r="FC38" s="277"/>
      <c r="FD38" s="809"/>
      <c r="FE38" s="813"/>
      <c r="FF38" s="783" t="s">
        <v>813</v>
      </c>
      <c r="FG38" s="783"/>
      <c r="FH38" s="783"/>
      <c r="FI38" s="783"/>
      <c r="FJ38" s="784"/>
      <c r="FK38" s="635">
        <f>SUM(FK36:FK37)</f>
        <v>59955.229513239981</v>
      </c>
      <c r="FL38" s="636">
        <f>SUM(FL36:FL37)</f>
        <v>719462.75415888021</v>
      </c>
      <c r="FM38" s="277"/>
      <c r="FN38" s="809"/>
      <c r="FO38" s="813"/>
      <c r="FP38" s="783" t="s">
        <v>813</v>
      </c>
      <c r="FQ38" s="783"/>
      <c r="FR38" s="783"/>
      <c r="FS38" s="783"/>
      <c r="FT38" s="784"/>
      <c r="FU38" s="635">
        <f>SUM(FU36:FU37)</f>
        <v>59955.229513239981</v>
      </c>
      <c r="FV38" s="636">
        <f>SUM(FV36:FV37)</f>
        <v>719462.75415888021</v>
      </c>
      <c r="FW38" s="277"/>
      <c r="FX38" s="809"/>
      <c r="FY38" s="813"/>
      <c r="FZ38" s="783" t="s">
        <v>813</v>
      </c>
      <c r="GA38" s="783"/>
      <c r="GB38" s="783"/>
      <c r="GC38" s="783"/>
      <c r="GD38" s="784"/>
      <c r="GE38" s="635">
        <f>SUM(GE36:GE37)</f>
        <v>59955.229513239981</v>
      </c>
      <c r="GF38" s="636">
        <f>SUM(GF36:GF37)</f>
        <v>719462.75415888021</v>
      </c>
      <c r="GH38" s="809"/>
      <c r="GI38" s="813"/>
      <c r="GJ38" s="783" t="s">
        <v>813</v>
      </c>
      <c r="GK38" s="783"/>
      <c r="GL38" s="783"/>
      <c r="GM38" s="783"/>
      <c r="GN38" s="784"/>
      <c r="GO38" s="635">
        <f>SUM(GO36:GO37)</f>
        <v>74518.800503306673</v>
      </c>
      <c r="GP38" s="636">
        <f>SUM(GP36:GP37)</f>
        <v>894225.60603968007</v>
      </c>
      <c r="GQ38" s="809"/>
      <c r="GR38" s="813"/>
      <c r="GS38" s="783" t="s">
        <v>813</v>
      </c>
      <c r="GT38" s="783"/>
      <c r="GU38" s="783"/>
      <c r="GV38" s="783"/>
      <c r="GW38" s="784"/>
      <c r="GX38" s="635">
        <f>SUM(GX36:GX37)</f>
        <v>61296.94769110663</v>
      </c>
      <c r="GY38" s="636">
        <f>SUM(GY36:GY37)</f>
        <v>735563.37229328032</v>
      </c>
      <c r="HA38" s="809"/>
      <c r="HB38" s="813"/>
      <c r="HC38" s="783" t="s">
        <v>813</v>
      </c>
      <c r="HD38" s="783"/>
      <c r="HE38" s="783"/>
      <c r="HF38" s="783"/>
      <c r="HG38" s="784"/>
      <c r="HH38" s="635">
        <f>SUM(HH36:HH37)</f>
        <v>61296.94769110663</v>
      </c>
      <c r="HI38" s="636">
        <f>SUM(HI36:HI37)</f>
        <v>735563.37229328032</v>
      </c>
      <c r="HK38" s="809"/>
      <c r="HL38" s="813"/>
      <c r="HM38" s="783" t="s">
        <v>813</v>
      </c>
      <c r="HN38" s="783"/>
      <c r="HO38" s="783"/>
      <c r="HP38" s="783"/>
      <c r="HQ38" s="784"/>
      <c r="HR38" s="635">
        <f>SUM(HR36:HR37)</f>
        <v>76178.172354799957</v>
      </c>
      <c r="HS38" s="636">
        <f>SUM(HS36:HS37)</f>
        <v>914138.06825760007</v>
      </c>
      <c r="HT38" s="277"/>
      <c r="HU38" s="809"/>
      <c r="HV38" s="813"/>
      <c r="HW38" s="783" t="s">
        <v>813</v>
      </c>
      <c r="HX38" s="783"/>
      <c r="HY38" s="783"/>
      <c r="HZ38" s="783"/>
      <c r="IA38" s="784"/>
      <c r="IB38" s="635">
        <f>SUM(IB36:IB37)</f>
        <v>76178.172354799957</v>
      </c>
      <c r="IC38" s="636">
        <f>SUM(IC36:IC37)</f>
        <v>914138.06825760007</v>
      </c>
      <c r="ID38" s="277"/>
      <c r="IE38" s="809"/>
      <c r="IF38" s="813"/>
      <c r="IG38" s="783" t="s">
        <v>813</v>
      </c>
      <c r="IH38" s="783"/>
      <c r="II38" s="783"/>
      <c r="IJ38" s="783"/>
      <c r="IK38" s="784"/>
      <c r="IL38" s="635">
        <f>SUM(IL36:IL37)</f>
        <v>76178.172354799957</v>
      </c>
      <c r="IM38" s="636">
        <f>SUM(IM36:IM37)</f>
        <v>914138.06825760007</v>
      </c>
      <c r="IN38" s="277"/>
      <c r="IO38" s="809"/>
      <c r="IP38" s="813"/>
      <c r="IQ38" s="783" t="s">
        <v>813</v>
      </c>
      <c r="IR38" s="783"/>
      <c r="IS38" s="783"/>
      <c r="IT38" s="783"/>
      <c r="IU38" s="784"/>
      <c r="IV38" s="635">
        <f>SUM(IV36:IV37)</f>
        <v>78997.063760279969</v>
      </c>
      <c r="IW38" s="636">
        <f>SUM(IW36:IW37)</f>
        <v>947964.76512335939</v>
      </c>
      <c r="IX38" s="277"/>
      <c r="IY38" s="809"/>
      <c r="IZ38" s="813"/>
      <c r="JA38" s="783" t="s">
        <v>813</v>
      </c>
      <c r="JB38" s="783"/>
      <c r="JC38" s="783"/>
      <c r="JD38" s="783"/>
      <c r="JE38" s="784"/>
      <c r="JF38" s="635">
        <f>SUM(JF36:JF37)</f>
        <v>78997.063760279969</v>
      </c>
      <c r="JG38" s="636">
        <f>SUM(JG36:JG37)</f>
        <v>947964.76512335939</v>
      </c>
      <c r="JI38" s="809"/>
      <c r="JJ38" s="813"/>
      <c r="JK38" s="783" t="s">
        <v>813</v>
      </c>
      <c r="JL38" s="783"/>
      <c r="JM38" s="783"/>
      <c r="JN38" s="783"/>
      <c r="JO38" s="784"/>
      <c r="JP38" s="635">
        <f>SUM(JP36:JP37)</f>
        <v>78997.063760279969</v>
      </c>
      <c r="JQ38" s="636">
        <f>SUM(JQ36:JQ37)</f>
        <v>947964.76512335939</v>
      </c>
    </row>
    <row r="39" spans="1:277" ht="13.5" customHeight="1" thickBot="1" x14ac:dyDescent="0.25">
      <c r="A39" s="808"/>
      <c r="C39" s="297"/>
      <c r="D39" s="375"/>
      <c r="E39" s="375"/>
      <c r="F39" s="375"/>
      <c r="G39" s="375"/>
      <c r="H39" s="102"/>
      <c r="I39" s="346"/>
      <c r="J39" s="275"/>
      <c r="K39" s="808"/>
      <c r="M39" s="297"/>
      <c r="N39" s="375"/>
      <c r="O39" s="375"/>
      <c r="P39" s="375"/>
      <c r="Q39" s="375"/>
      <c r="R39" s="102"/>
      <c r="S39" s="346"/>
      <c r="U39" s="808"/>
      <c r="W39" s="297"/>
      <c r="X39" s="375"/>
      <c r="Y39" s="375"/>
      <c r="Z39" s="375"/>
      <c r="AA39" s="375"/>
      <c r="AB39" s="102"/>
      <c r="AC39" s="346"/>
      <c r="AE39" s="808"/>
      <c r="AG39" s="297"/>
      <c r="AH39" s="375"/>
      <c r="AI39" s="375"/>
      <c r="AJ39" s="375"/>
      <c r="AK39" s="375"/>
      <c r="AL39" s="102"/>
      <c r="AM39" s="346"/>
      <c r="AN39" s="102"/>
      <c r="AO39" s="808"/>
      <c r="AQ39" s="297"/>
      <c r="AR39" s="375"/>
      <c r="AS39" s="375"/>
      <c r="AT39" s="375"/>
      <c r="AU39" s="375"/>
      <c r="AV39" s="102"/>
      <c r="AW39" s="346"/>
      <c r="AY39" s="808"/>
      <c r="BA39" s="297"/>
      <c r="BB39" s="375"/>
      <c r="BC39" s="375"/>
      <c r="BD39" s="375"/>
      <c r="BE39" s="375"/>
      <c r="BF39" s="102"/>
      <c r="BG39" s="346"/>
      <c r="BI39" s="808"/>
      <c r="BK39" s="297"/>
      <c r="BL39" s="375"/>
      <c r="BM39" s="375"/>
      <c r="BN39" s="375"/>
      <c r="BO39" s="375"/>
      <c r="BP39" s="102"/>
      <c r="BQ39" s="346"/>
      <c r="BS39" s="808"/>
      <c r="BU39" s="297"/>
      <c r="BV39" s="375"/>
      <c r="BW39" s="375"/>
      <c r="BX39" s="375"/>
      <c r="BY39" s="375"/>
      <c r="BZ39" s="102"/>
      <c r="CA39" s="346"/>
      <c r="CC39" s="808"/>
      <c r="CE39" s="297"/>
      <c r="CF39" s="375"/>
      <c r="CG39" s="375"/>
      <c r="CH39" s="375"/>
      <c r="CI39" s="375"/>
      <c r="CJ39" s="102"/>
      <c r="CK39" s="346"/>
      <c r="CM39" s="808"/>
      <c r="CO39" s="297"/>
      <c r="CP39" s="375"/>
      <c r="CQ39" s="375"/>
      <c r="CR39" s="375"/>
      <c r="CS39" s="375"/>
      <c r="CT39" s="102"/>
      <c r="CU39" s="346"/>
      <c r="CW39" s="808"/>
      <c r="CY39" s="297"/>
      <c r="CZ39" s="375"/>
      <c r="DA39" s="375"/>
      <c r="DB39" s="375"/>
      <c r="DC39" s="375"/>
      <c r="DD39" s="102"/>
      <c r="DE39" s="346"/>
      <c r="DF39" s="102"/>
      <c r="DG39" s="808"/>
      <c r="DI39" s="297"/>
      <c r="DJ39" s="375"/>
      <c r="DK39" s="375"/>
      <c r="DL39" s="375"/>
      <c r="DM39" s="375"/>
      <c r="DN39" s="102"/>
      <c r="DO39" s="346"/>
      <c r="DP39" s="566"/>
      <c r="DQ39" s="566"/>
      <c r="DR39" s="297"/>
      <c r="DS39" s="375"/>
      <c r="DT39" s="375"/>
      <c r="DU39" s="375"/>
      <c r="DV39" s="375"/>
      <c r="DW39" s="102"/>
      <c r="DX39" s="346"/>
      <c r="DY39" s="566"/>
      <c r="DZ39" s="808"/>
      <c r="EB39" s="297"/>
      <c r="EC39" s="375"/>
      <c r="ED39" s="375"/>
      <c r="EE39" s="375"/>
      <c r="EF39" s="375"/>
      <c r="EG39" s="566"/>
      <c r="EH39" s="637"/>
      <c r="EI39" s="566"/>
      <c r="EJ39" s="808"/>
      <c r="EL39" s="297"/>
      <c r="EM39" s="375"/>
      <c r="EN39" s="375"/>
      <c r="EO39" s="375"/>
      <c r="EP39" s="375"/>
      <c r="EQ39" s="566"/>
      <c r="ER39" s="637"/>
      <c r="ET39" s="808"/>
      <c r="EV39" s="297"/>
      <c r="EW39" s="375"/>
      <c r="EX39" s="375"/>
      <c r="EY39" s="375"/>
      <c r="EZ39" s="375"/>
      <c r="FA39" s="566"/>
      <c r="FB39" s="637"/>
      <c r="FC39" s="566"/>
      <c r="FD39" s="808"/>
      <c r="FF39" s="297"/>
      <c r="FG39" s="375"/>
      <c r="FH39" s="375"/>
      <c r="FI39" s="375"/>
      <c r="FJ39" s="375"/>
      <c r="FK39" s="566"/>
      <c r="FL39" s="637"/>
      <c r="FM39" s="637"/>
      <c r="FN39" s="808"/>
      <c r="FP39" s="297"/>
      <c r="FQ39" s="375"/>
      <c r="FR39" s="375"/>
      <c r="FS39" s="375"/>
      <c r="FT39" s="375"/>
      <c r="FU39" s="566"/>
      <c r="FV39" s="637"/>
      <c r="FW39" s="637"/>
      <c r="FX39" s="808"/>
      <c r="FZ39" s="297"/>
      <c r="GA39" s="375"/>
      <c r="GB39" s="375"/>
      <c r="GC39" s="375"/>
      <c r="GD39" s="375"/>
      <c r="GE39" s="566"/>
      <c r="GF39" s="637"/>
      <c r="GH39" s="808"/>
      <c r="GJ39" s="297"/>
      <c r="GK39" s="375"/>
      <c r="GL39" s="375"/>
      <c r="GM39" s="375"/>
      <c r="GN39" s="375"/>
      <c r="GO39" s="566"/>
      <c r="GP39" s="637"/>
      <c r="GQ39" s="808"/>
      <c r="GS39" s="297"/>
      <c r="GT39" s="375"/>
      <c r="GU39" s="375"/>
      <c r="GV39" s="375"/>
      <c r="GW39" s="375"/>
      <c r="GX39" s="566"/>
      <c r="GY39" s="637"/>
      <c r="HA39" s="808"/>
      <c r="HC39" s="297"/>
      <c r="HD39" s="375"/>
      <c r="HE39" s="375"/>
      <c r="HF39" s="375"/>
      <c r="HG39" s="375"/>
      <c r="HH39" s="566"/>
      <c r="HI39" s="637"/>
      <c r="HK39" s="808"/>
      <c r="HM39" s="297"/>
      <c r="HN39" s="375"/>
      <c r="HO39" s="375"/>
      <c r="HP39" s="375"/>
      <c r="HQ39" s="375"/>
      <c r="HR39" s="566"/>
      <c r="HS39" s="637"/>
      <c r="HT39" s="566"/>
      <c r="HU39" s="808"/>
      <c r="HW39" s="297"/>
      <c r="HX39" s="375"/>
      <c r="HY39" s="375"/>
      <c r="HZ39" s="375"/>
      <c r="IA39" s="375"/>
      <c r="IB39" s="566"/>
      <c r="IC39" s="637"/>
      <c r="ID39" s="566"/>
      <c r="IE39" s="808"/>
      <c r="IG39" s="297"/>
      <c r="IH39" s="375"/>
      <c r="II39" s="375"/>
      <c r="IJ39" s="375"/>
      <c r="IK39" s="375"/>
      <c r="IL39" s="566"/>
      <c r="IM39" s="637"/>
      <c r="IN39" s="566"/>
      <c r="IO39" s="808"/>
      <c r="IQ39" s="297"/>
      <c r="IR39" s="375"/>
      <c r="IS39" s="375"/>
      <c r="IT39" s="375"/>
      <c r="IU39" s="375"/>
      <c r="IV39" s="566"/>
      <c r="IW39" s="637"/>
      <c r="IX39" s="566"/>
      <c r="IY39" s="808"/>
      <c r="JA39" s="297"/>
      <c r="JB39" s="375"/>
      <c r="JC39" s="375"/>
      <c r="JD39" s="375"/>
      <c r="JE39" s="375"/>
      <c r="JF39" s="566"/>
      <c r="JG39" s="637"/>
      <c r="JI39" s="808"/>
      <c r="JK39" s="297"/>
      <c r="JL39" s="375"/>
      <c r="JM39" s="375"/>
      <c r="JN39" s="375"/>
      <c r="JO39" s="375"/>
      <c r="JP39" s="566"/>
      <c r="JQ39" s="637"/>
    </row>
    <row r="40" spans="1:277" ht="15.75" customHeight="1" thickBot="1" x14ac:dyDescent="0.25">
      <c r="A40" s="808"/>
      <c r="B40" s="814" t="s">
        <v>795</v>
      </c>
      <c r="C40" s="815"/>
      <c r="D40" s="815"/>
      <c r="E40" s="815"/>
      <c r="F40" s="815"/>
      <c r="G40" s="816"/>
      <c r="H40" s="281" t="s">
        <v>63</v>
      </c>
      <c r="I40" s="282" t="s">
        <v>64</v>
      </c>
      <c r="J40" s="275"/>
      <c r="K40" s="808"/>
      <c r="L40" s="814" t="s">
        <v>795</v>
      </c>
      <c r="M40" s="815"/>
      <c r="N40" s="815"/>
      <c r="O40" s="815"/>
      <c r="P40" s="815"/>
      <c r="Q40" s="816"/>
      <c r="R40" s="281" t="s">
        <v>63</v>
      </c>
      <c r="S40" s="282" t="s">
        <v>64</v>
      </c>
      <c r="U40" s="808"/>
      <c r="V40" s="814" t="s">
        <v>875</v>
      </c>
      <c r="W40" s="815"/>
      <c r="X40" s="815"/>
      <c r="Y40" s="815"/>
      <c r="Z40" s="815"/>
      <c r="AA40" s="816"/>
      <c r="AB40" s="281" t="s">
        <v>63</v>
      </c>
      <c r="AC40" s="282" t="s">
        <v>64</v>
      </c>
      <c r="AE40" s="808"/>
      <c r="AF40" s="814" t="s">
        <v>875</v>
      </c>
      <c r="AG40" s="815"/>
      <c r="AH40" s="815"/>
      <c r="AI40" s="815"/>
      <c r="AJ40" s="815"/>
      <c r="AK40" s="816"/>
      <c r="AL40" s="281" t="s">
        <v>63</v>
      </c>
      <c r="AM40" s="282" t="s">
        <v>64</v>
      </c>
      <c r="AN40" s="411"/>
      <c r="AO40" s="808"/>
      <c r="AP40" s="814" t="s">
        <v>795</v>
      </c>
      <c r="AQ40" s="815"/>
      <c r="AR40" s="815"/>
      <c r="AS40" s="815"/>
      <c r="AT40" s="815"/>
      <c r="AU40" s="816"/>
      <c r="AV40" s="281" t="s">
        <v>63</v>
      </c>
      <c r="AW40" s="282" t="s">
        <v>64</v>
      </c>
      <c r="AY40" s="808"/>
      <c r="AZ40" s="814" t="s">
        <v>875</v>
      </c>
      <c r="BA40" s="815"/>
      <c r="BB40" s="815"/>
      <c r="BC40" s="815"/>
      <c r="BD40" s="815"/>
      <c r="BE40" s="816"/>
      <c r="BF40" s="281" t="s">
        <v>63</v>
      </c>
      <c r="BG40" s="282" t="s">
        <v>64</v>
      </c>
      <c r="BI40" s="808"/>
      <c r="BJ40" s="814" t="s">
        <v>875</v>
      </c>
      <c r="BK40" s="815"/>
      <c r="BL40" s="815"/>
      <c r="BM40" s="815"/>
      <c r="BN40" s="815"/>
      <c r="BO40" s="816"/>
      <c r="BP40" s="281" t="s">
        <v>63</v>
      </c>
      <c r="BQ40" s="282" t="s">
        <v>64</v>
      </c>
      <c r="BS40" s="808"/>
      <c r="BT40" s="814" t="s">
        <v>875</v>
      </c>
      <c r="BU40" s="815"/>
      <c r="BV40" s="815"/>
      <c r="BW40" s="815"/>
      <c r="BX40" s="815"/>
      <c r="BY40" s="816"/>
      <c r="BZ40" s="281" t="s">
        <v>63</v>
      </c>
      <c r="CA40" s="282" t="s">
        <v>64</v>
      </c>
      <c r="CC40" s="808"/>
      <c r="CD40" s="814" t="s">
        <v>875</v>
      </c>
      <c r="CE40" s="815"/>
      <c r="CF40" s="815"/>
      <c r="CG40" s="815"/>
      <c r="CH40" s="815"/>
      <c r="CI40" s="816"/>
      <c r="CJ40" s="281" t="s">
        <v>63</v>
      </c>
      <c r="CK40" s="282" t="s">
        <v>64</v>
      </c>
      <c r="CM40" s="808"/>
      <c r="CN40" s="814" t="s">
        <v>875</v>
      </c>
      <c r="CO40" s="815"/>
      <c r="CP40" s="815"/>
      <c r="CQ40" s="815"/>
      <c r="CR40" s="815"/>
      <c r="CS40" s="816"/>
      <c r="CT40" s="281" t="s">
        <v>63</v>
      </c>
      <c r="CU40" s="282" t="s">
        <v>64</v>
      </c>
      <c r="CW40" s="808"/>
      <c r="CX40" s="814" t="s">
        <v>875</v>
      </c>
      <c r="CY40" s="815"/>
      <c r="CZ40" s="815"/>
      <c r="DA40" s="815"/>
      <c r="DB40" s="815"/>
      <c r="DC40" s="816"/>
      <c r="DD40" s="281" t="s">
        <v>63</v>
      </c>
      <c r="DE40" s="282" t="s">
        <v>64</v>
      </c>
      <c r="DF40" s="411"/>
      <c r="DG40" s="808"/>
      <c r="DH40" s="814" t="s">
        <v>966</v>
      </c>
      <c r="DI40" s="815"/>
      <c r="DJ40" s="815"/>
      <c r="DK40" s="815"/>
      <c r="DL40" s="815"/>
      <c r="DM40" s="816"/>
      <c r="DN40" s="281" t="s">
        <v>63</v>
      </c>
      <c r="DO40" s="282" t="s">
        <v>64</v>
      </c>
      <c r="DP40" s="375"/>
      <c r="DQ40" s="375"/>
      <c r="DR40" s="375"/>
      <c r="DS40" s="375"/>
      <c r="DT40" s="375"/>
      <c r="DU40" s="375"/>
      <c r="DV40" s="375"/>
      <c r="DW40" s="281" t="s">
        <v>63</v>
      </c>
      <c r="DX40" s="282" t="s">
        <v>64</v>
      </c>
      <c r="DY40" s="375"/>
      <c r="DZ40" s="808"/>
      <c r="EA40" s="814" t="s">
        <v>981</v>
      </c>
      <c r="EB40" s="815"/>
      <c r="EC40" s="815"/>
      <c r="ED40" s="815"/>
      <c r="EE40" s="815"/>
      <c r="EF40" s="816"/>
      <c r="EG40" s="501" t="s">
        <v>63</v>
      </c>
      <c r="EH40" s="638" t="s">
        <v>64</v>
      </c>
      <c r="EI40" s="375"/>
      <c r="EJ40" s="808"/>
      <c r="EK40" s="814" t="s">
        <v>981</v>
      </c>
      <c r="EL40" s="815"/>
      <c r="EM40" s="815"/>
      <c r="EN40" s="815"/>
      <c r="EO40" s="815"/>
      <c r="EP40" s="816"/>
      <c r="EQ40" s="501" t="s">
        <v>63</v>
      </c>
      <c r="ER40" s="638" t="s">
        <v>64</v>
      </c>
      <c r="ET40" s="808"/>
      <c r="EU40" s="814" t="s">
        <v>966</v>
      </c>
      <c r="EV40" s="815"/>
      <c r="EW40" s="815"/>
      <c r="EX40" s="815"/>
      <c r="EY40" s="815"/>
      <c r="EZ40" s="816"/>
      <c r="FA40" s="501" t="s">
        <v>63</v>
      </c>
      <c r="FB40" s="638" t="s">
        <v>64</v>
      </c>
      <c r="FC40" s="375"/>
      <c r="FD40" s="808"/>
      <c r="FE40" s="814" t="s">
        <v>966</v>
      </c>
      <c r="FF40" s="815"/>
      <c r="FG40" s="815"/>
      <c r="FH40" s="815"/>
      <c r="FI40" s="815"/>
      <c r="FJ40" s="816"/>
      <c r="FK40" s="501" t="s">
        <v>63</v>
      </c>
      <c r="FL40" s="638" t="s">
        <v>64</v>
      </c>
      <c r="FM40" s="660"/>
      <c r="FN40" s="808"/>
      <c r="FO40" s="814" t="s">
        <v>966</v>
      </c>
      <c r="FP40" s="815"/>
      <c r="FQ40" s="815"/>
      <c r="FR40" s="815"/>
      <c r="FS40" s="815"/>
      <c r="FT40" s="816"/>
      <c r="FU40" s="501" t="s">
        <v>63</v>
      </c>
      <c r="FV40" s="638" t="s">
        <v>64</v>
      </c>
      <c r="FW40" s="660"/>
      <c r="FX40" s="808"/>
      <c r="FY40" s="814" t="s">
        <v>966</v>
      </c>
      <c r="FZ40" s="815"/>
      <c r="GA40" s="815"/>
      <c r="GB40" s="815"/>
      <c r="GC40" s="815"/>
      <c r="GD40" s="816"/>
      <c r="GE40" s="501" t="s">
        <v>63</v>
      </c>
      <c r="GF40" s="638" t="s">
        <v>64</v>
      </c>
      <c r="GH40" s="808"/>
      <c r="GI40" s="814" t="s">
        <v>966</v>
      </c>
      <c r="GJ40" s="815"/>
      <c r="GK40" s="815"/>
      <c r="GL40" s="815"/>
      <c r="GM40" s="815"/>
      <c r="GN40" s="816"/>
      <c r="GO40" s="501" t="s">
        <v>63</v>
      </c>
      <c r="GP40" s="638" t="s">
        <v>64</v>
      </c>
      <c r="GQ40" s="808"/>
      <c r="GR40" s="814" t="s">
        <v>966</v>
      </c>
      <c r="GS40" s="815"/>
      <c r="GT40" s="815"/>
      <c r="GU40" s="815"/>
      <c r="GV40" s="815"/>
      <c r="GW40" s="816"/>
      <c r="GX40" s="501" t="s">
        <v>63</v>
      </c>
      <c r="GY40" s="638" t="s">
        <v>64</v>
      </c>
      <c r="HA40" s="808"/>
      <c r="HB40" s="814" t="s">
        <v>966</v>
      </c>
      <c r="HC40" s="815"/>
      <c r="HD40" s="815"/>
      <c r="HE40" s="815"/>
      <c r="HF40" s="815"/>
      <c r="HG40" s="816"/>
      <c r="HH40" s="501" t="s">
        <v>63</v>
      </c>
      <c r="HI40" s="638" t="s">
        <v>64</v>
      </c>
      <c r="HK40" s="808"/>
      <c r="HL40" s="814" t="s">
        <v>966</v>
      </c>
      <c r="HM40" s="815"/>
      <c r="HN40" s="815"/>
      <c r="HO40" s="815"/>
      <c r="HP40" s="815"/>
      <c r="HQ40" s="816"/>
      <c r="HR40" s="501" t="s">
        <v>63</v>
      </c>
      <c r="HS40" s="638" t="s">
        <v>64</v>
      </c>
      <c r="HT40" s="375"/>
      <c r="HU40" s="808"/>
      <c r="HV40" s="814" t="s">
        <v>966</v>
      </c>
      <c r="HW40" s="815"/>
      <c r="HX40" s="815"/>
      <c r="HY40" s="815"/>
      <c r="HZ40" s="815"/>
      <c r="IA40" s="816"/>
      <c r="IB40" s="501" t="s">
        <v>63</v>
      </c>
      <c r="IC40" s="638" t="s">
        <v>64</v>
      </c>
      <c r="ID40" s="375"/>
      <c r="IE40" s="808"/>
      <c r="IF40" s="814" t="s">
        <v>966</v>
      </c>
      <c r="IG40" s="815"/>
      <c r="IH40" s="815"/>
      <c r="II40" s="815"/>
      <c r="IJ40" s="815"/>
      <c r="IK40" s="816"/>
      <c r="IL40" s="501" t="s">
        <v>63</v>
      </c>
      <c r="IM40" s="638" t="s">
        <v>64</v>
      </c>
      <c r="IN40" s="375"/>
      <c r="IO40" s="808"/>
      <c r="IP40" s="814" t="s">
        <v>966</v>
      </c>
      <c r="IQ40" s="815"/>
      <c r="IR40" s="815"/>
      <c r="IS40" s="815"/>
      <c r="IT40" s="815"/>
      <c r="IU40" s="816"/>
      <c r="IV40" s="501" t="s">
        <v>63</v>
      </c>
      <c r="IW40" s="638" t="s">
        <v>64</v>
      </c>
      <c r="IX40" s="375"/>
      <c r="IY40" s="808"/>
      <c r="IZ40" s="814" t="s">
        <v>966</v>
      </c>
      <c r="JA40" s="815"/>
      <c r="JB40" s="815"/>
      <c r="JC40" s="815"/>
      <c r="JD40" s="815"/>
      <c r="JE40" s="816"/>
      <c r="JF40" s="501" t="s">
        <v>63</v>
      </c>
      <c r="JG40" s="638" t="s">
        <v>64</v>
      </c>
      <c r="JI40" s="808"/>
      <c r="JJ40" s="814" t="s">
        <v>966</v>
      </c>
      <c r="JK40" s="815"/>
      <c r="JL40" s="815"/>
      <c r="JM40" s="815"/>
      <c r="JN40" s="815"/>
      <c r="JO40" s="816"/>
      <c r="JP40" s="501" t="s">
        <v>63</v>
      </c>
      <c r="JQ40" s="638" t="s">
        <v>64</v>
      </c>
    </row>
    <row r="41" spans="1:277" ht="13.5" customHeight="1" thickBot="1" x14ac:dyDescent="0.25">
      <c r="A41" s="810"/>
      <c r="B41" s="817"/>
      <c r="C41" s="818"/>
      <c r="D41" s="818"/>
      <c r="E41" s="818"/>
      <c r="F41" s="818"/>
      <c r="G41" s="819"/>
      <c r="H41" s="360">
        <f>SUM(H24+H33+H38)</f>
        <v>430566.9826492428</v>
      </c>
      <c r="I41" s="274">
        <f>SUM(I24+I33+I38)</f>
        <v>5166803.7972213123</v>
      </c>
      <c r="J41" s="275"/>
      <c r="K41" s="810"/>
      <c r="L41" s="817"/>
      <c r="M41" s="818"/>
      <c r="N41" s="818"/>
      <c r="O41" s="818"/>
      <c r="P41" s="818"/>
      <c r="Q41" s="819"/>
      <c r="R41" s="360">
        <f>SUM(R24+R33+R38)</f>
        <v>437963.62385249365</v>
      </c>
      <c r="S41" s="274">
        <f>SUM(S24+S33+S38)</f>
        <v>5255563.4868139243</v>
      </c>
      <c r="U41" s="810"/>
      <c r="V41" s="817"/>
      <c r="W41" s="818"/>
      <c r="X41" s="818"/>
      <c r="Y41" s="818"/>
      <c r="Z41" s="818"/>
      <c r="AA41" s="819"/>
      <c r="AB41" s="360">
        <f>SUM(AB24+AB33+AB38)</f>
        <v>431322.45913137746</v>
      </c>
      <c r="AC41" s="274">
        <f>SUM(AC24+AC33+AC38)</f>
        <v>5175869.5101605291</v>
      </c>
      <c r="AE41" s="810"/>
      <c r="AF41" s="817"/>
      <c r="AG41" s="818"/>
      <c r="AH41" s="818"/>
      <c r="AI41" s="818"/>
      <c r="AJ41" s="818"/>
      <c r="AK41" s="819"/>
      <c r="AL41" s="360">
        <f>SUM(AL24+AL33+AL38)</f>
        <v>441814.96962795168</v>
      </c>
      <c r="AM41" s="274">
        <f>SUM(AM24+AM33+AM38)</f>
        <v>5301779.6361194188</v>
      </c>
      <c r="AN41" s="451"/>
      <c r="AO41" s="810"/>
      <c r="AP41" s="817"/>
      <c r="AQ41" s="818"/>
      <c r="AR41" s="818"/>
      <c r="AS41" s="818"/>
      <c r="AT41" s="818"/>
      <c r="AU41" s="819"/>
      <c r="AV41" s="360">
        <f>SUM(AV24+AV33+AV38)</f>
        <v>440165.7007719627</v>
      </c>
      <c r="AW41" s="274">
        <f>SUM(AW24+AW33+AW38)</f>
        <v>5281988.4098475529</v>
      </c>
      <c r="AY41" s="810"/>
      <c r="AZ41" s="817"/>
      <c r="BA41" s="818"/>
      <c r="BB41" s="818"/>
      <c r="BC41" s="818"/>
      <c r="BD41" s="818"/>
      <c r="BE41" s="819"/>
      <c r="BF41" s="360">
        <f>SUM(BF24+BF33+BF38)</f>
        <v>444113.47279736982</v>
      </c>
      <c r="BG41" s="274">
        <f>SUM(BG24+BG33+BG38)</f>
        <v>5329361.6741524385</v>
      </c>
      <c r="BI41" s="810"/>
      <c r="BJ41" s="817"/>
      <c r="BK41" s="818"/>
      <c r="BL41" s="818"/>
      <c r="BM41" s="818"/>
      <c r="BN41" s="818"/>
      <c r="BO41" s="819"/>
      <c r="BP41" s="360">
        <f>SUM(BP24+BP33+BP38)</f>
        <v>457155.14976396959</v>
      </c>
      <c r="BQ41" s="274">
        <f>SUM(BQ24+BQ33+BQ38)</f>
        <v>5485861.7977516362</v>
      </c>
      <c r="BS41" s="810"/>
      <c r="BT41" s="817"/>
      <c r="BU41" s="818"/>
      <c r="BV41" s="818"/>
      <c r="BW41" s="818"/>
      <c r="BX41" s="818"/>
      <c r="BY41" s="819"/>
      <c r="BZ41" s="360">
        <f>SUM(BZ24+BZ33+BZ38)</f>
        <v>461151.11987884727</v>
      </c>
      <c r="CA41" s="274">
        <f>SUM(CA24+CA33+CA38)</f>
        <v>5533813.4391301693</v>
      </c>
      <c r="CC41" s="810"/>
      <c r="CD41" s="817"/>
      <c r="CE41" s="818"/>
      <c r="CF41" s="818"/>
      <c r="CG41" s="818"/>
      <c r="CH41" s="818"/>
      <c r="CI41" s="819"/>
      <c r="CJ41" s="360">
        <f>SUM(CJ24+CJ33+CJ38)</f>
        <v>459859.77158507844</v>
      </c>
      <c r="CK41" s="274">
        <f>SUM(CK24+CK33+CK38)</f>
        <v>5518317.2596049411</v>
      </c>
      <c r="CM41" s="810"/>
      <c r="CN41" s="817"/>
      <c r="CO41" s="818"/>
      <c r="CP41" s="818"/>
      <c r="CQ41" s="818"/>
      <c r="CR41" s="818"/>
      <c r="CS41" s="819"/>
      <c r="CT41" s="360">
        <f>SUM(CT24+CT33+CT38)</f>
        <v>463801.61662906082</v>
      </c>
      <c r="CU41" s="274">
        <f>SUM(CU24+CU33+CU38)</f>
        <v>5565619.4001327315</v>
      </c>
      <c r="CW41" s="810"/>
      <c r="CX41" s="817"/>
      <c r="CY41" s="818"/>
      <c r="CZ41" s="818"/>
      <c r="DA41" s="818"/>
      <c r="DB41" s="818"/>
      <c r="DC41" s="819"/>
      <c r="DD41" s="360">
        <f>SUM(DD24+DD33+DD38)</f>
        <v>474654.10697936732</v>
      </c>
      <c r="DE41" s="274">
        <f>SUM(DE24+DE33+DE38)</f>
        <v>5695849.2843364095</v>
      </c>
      <c r="DF41" s="451"/>
      <c r="DG41" s="810"/>
      <c r="DH41" s="817"/>
      <c r="DI41" s="818"/>
      <c r="DJ41" s="818"/>
      <c r="DK41" s="818"/>
      <c r="DL41" s="818"/>
      <c r="DM41" s="819"/>
      <c r="DN41" s="360">
        <f>SUM(DN24+DN33+DN38)</f>
        <v>474988.72411662154</v>
      </c>
      <c r="DO41" s="274">
        <f>SUM(DO24+DO33+DO38)</f>
        <v>5699864.6899834601</v>
      </c>
      <c r="DP41" s="277"/>
      <c r="DQ41" s="277"/>
      <c r="DR41" s="277"/>
      <c r="DS41" s="277"/>
      <c r="DT41" s="277"/>
      <c r="DU41" s="277"/>
      <c r="DV41" s="277"/>
      <c r="DW41" s="360" t="e">
        <f>SUM(DW24+DW33+DW38)</f>
        <v>#VALUE!</v>
      </c>
      <c r="DX41" s="274" t="e">
        <f>SUM(DX24+DX33+DX38)</f>
        <v>#VALUE!</v>
      </c>
      <c r="DY41" s="277"/>
      <c r="DZ41" s="810"/>
      <c r="EA41" s="817"/>
      <c r="EB41" s="818"/>
      <c r="EC41" s="818"/>
      <c r="ED41" s="818"/>
      <c r="EE41" s="818"/>
      <c r="EF41" s="819"/>
      <c r="EG41" s="639">
        <f>SUM(EG24+EG33+EG38)</f>
        <v>482631.61282977974</v>
      </c>
      <c r="EH41" s="636">
        <f>SUM(EH24+EH33+EH38)</f>
        <v>5791579.3545413557</v>
      </c>
      <c r="EI41" s="277"/>
      <c r="EJ41" s="810"/>
      <c r="EK41" s="817"/>
      <c r="EL41" s="818"/>
      <c r="EM41" s="818"/>
      <c r="EN41" s="818"/>
      <c r="EO41" s="818"/>
      <c r="EP41" s="819"/>
      <c r="EQ41" s="639">
        <f>SUM(EQ24+EQ33+EQ38)</f>
        <v>506063.86625151179</v>
      </c>
      <c r="ER41" s="636">
        <f>SUM(ER24+ER33+ER38)</f>
        <v>6072766.3956021424</v>
      </c>
      <c r="ET41" s="810"/>
      <c r="EU41" s="817"/>
      <c r="EV41" s="818"/>
      <c r="EW41" s="818"/>
      <c r="EX41" s="818"/>
      <c r="EY41" s="818"/>
      <c r="EZ41" s="819"/>
      <c r="FA41" s="639">
        <f>SUM(FA24+FA33+FA38)</f>
        <v>506117.637423957</v>
      </c>
      <c r="FB41" s="636">
        <f>SUM(FB24+FB33+FB38)</f>
        <v>6073411.6496714838</v>
      </c>
      <c r="FC41" s="277"/>
      <c r="FD41" s="810"/>
      <c r="FE41" s="817"/>
      <c r="FF41" s="818"/>
      <c r="FG41" s="818"/>
      <c r="FH41" s="818"/>
      <c r="FI41" s="818"/>
      <c r="FJ41" s="819"/>
      <c r="FK41" s="639">
        <f>SUM(FK24+FK33+FK38)</f>
        <v>511089.72688881296</v>
      </c>
      <c r="FL41" s="636">
        <f>SUM(FL24+FL33+FL38)</f>
        <v>6133076.7232497558</v>
      </c>
      <c r="FM41" s="668"/>
      <c r="FN41" s="810"/>
      <c r="FO41" s="817"/>
      <c r="FP41" s="818"/>
      <c r="FQ41" s="818"/>
      <c r="FR41" s="818"/>
      <c r="FS41" s="818"/>
      <c r="FT41" s="819"/>
      <c r="FU41" s="639">
        <f>SUM(FU24+FU33+FU38)</f>
        <v>511253.79407759442</v>
      </c>
      <c r="FV41" s="636">
        <f>SUM(FV24+FV33+FV38)</f>
        <v>6135045.5295151342</v>
      </c>
      <c r="FW41" s="668"/>
      <c r="FX41" s="810"/>
      <c r="FY41" s="817"/>
      <c r="FZ41" s="818"/>
      <c r="GA41" s="818"/>
      <c r="GB41" s="818"/>
      <c r="GC41" s="818"/>
      <c r="GD41" s="819"/>
      <c r="GE41" s="639">
        <f>SUM(GE24+GE33+GE38)</f>
        <v>529680.00633299339</v>
      </c>
      <c r="GF41" s="636">
        <f>SUM(GF24+GF33+GF38)</f>
        <v>6356160.0765799228</v>
      </c>
      <c r="GH41" s="810"/>
      <c r="GI41" s="817"/>
      <c r="GJ41" s="818"/>
      <c r="GK41" s="818"/>
      <c r="GL41" s="818"/>
      <c r="GM41" s="818"/>
      <c r="GN41" s="819"/>
      <c r="GO41" s="639">
        <f>SUM(GO24+GO33+GO38)</f>
        <v>545422.37186226016</v>
      </c>
      <c r="GP41" s="636">
        <f>SUM(GP24+GP33+GP38)</f>
        <v>6545068.392267121</v>
      </c>
      <c r="GQ41" s="810"/>
      <c r="GR41" s="817"/>
      <c r="GS41" s="818"/>
      <c r="GT41" s="818"/>
      <c r="GU41" s="818"/>
      <c r="GV41" s="818"/>
      <c r="GW41" s="819"/>
      <c r="GX41" s="639">
        <f>SUM(GX24+GX33+GX38)</f>
        <v>531314.40864060039</v>
      </c>
      <c r="GY41" s="636">
        <f>SUM(GY24+GY33+GY38)</f>
        <v>6375772.9042712059</v>
      </c>
      <c r="HA41" s="810"/>
      <c r="HB41" s="817"/>
      <c r="HC41" s="818"/>
      <c r="HD41" s="818"/>
      <c r="HE41" s="818"/>
      <c r="HF41" s="818"/>
      <c r="HG41" s="819"/>
      <c r="HH41" s="639">
        <f>SUM(HH24+HH33+HH38)</f>
        <v>552613.00320187805</v>
      </c>
      <c r="HI41" s="636">
        <f>SUM(HI24+HI33+HI38)</f>
        <v>6631356.0390065368</v>
      </c>
      <c r="HK41" s="810"/>
      <c r="HL41" s="817"/>
      <c r="HM41" s="818"/>
      <c r="HN41" s="818"/>
      <c r="HO41" s="818"/>
      <c r="HP41" s="818"/>
      <c r="HQ41" s="819"/>
      <c r="HR41" s="639">
        <f>SUM(HR24+HR33+HR38)</f>
        <v>578854.45777752216</v>
      </c>
      <c r="HS41" s="636">
        <f>SUM(HS24+HS33+HS38)</f>
        <v>6946253.4232502673</v>
      </c>
      <c r="HT41" s="277"/>
      <c r="HU41" s="810"/>
      <c r="HV41" s="817"/>
      <c r="HW41" s="818"/>
      <c r="HX41" s="818"/>
      <c r="HY41" s="818"/>
      <c r="HZ41" s="818"/>
      <c r="IA41" s="819"/>
      <c r="IB41" s="639">
        <f>SUM(IB24+IB33+IB38)</f>
        <v>580953.32473900437</v>
      </c>
      <c r="IC41" s="636">
        <f>SUM(IC24+IC33+IC38)</f>
        <v>6971439.8267880529</v>
      </c>
      <c r="ID41" s="277"/>
      <c r="IE41" s="810"/>
      <c r="IF41" s="817"/>
      <c r="IG41" s="818"/>
      <c r="IH41" s="818"/>
      <c r="II41" s="818"/>
      <c r="IJ41" s="818"/>
      <c r="IK41" s="819"/>
      <c r="IL41" s="639">
        <f>SUM(IL24+IL33+IL38)</f>
        <v>581178.37728425569</v>
      </c>
      <c r="IM41" s="636">
        <f>SUM(IM24+IM33+IM38)</f>
        <v>6974140.4573310707</v>
      </c>
      <c r="IN41" s="277"/>
      <c r="IO41" s="810"/>
      <c r="IP41" s="817"/>
      <c r="IQ41" s="818"/>
      <c r="IR41" s="818"/>
      <c r="IS41" s="818"/>
      <c r="IT41" s="818"/>
      <c r="IU41" s="819"/>
      <c r="IV41" s="639">
        <f>SUM(IV24+IV33+IV38)</f>
        <v>584266.23254273855</v>
      </c>
      <c r="IW41" s="636">
        <f>SUM(IW24+IW33+IW38)</f>
        <v>7011194.7204328626</v>
      </c>
      <c r="IX41" s="277"/>
      <c r="IY41" s="810"/>
      <c r="IZ41" s="817"/>
      <c r="JA41" s="818"/>
      <c r="JB41" s="818"/>
      <c r="JC41" s="818"/>
      <c r="JD41" s="818"/>
      <c r="JE41" s="819"/>
      <c r="JF41" s="639">
        <f>SUM(JF24+JF33+JF38)</f>
        <v>600576.10385045863</v>
      </c>
      <c r="JG41" s="636">
        <f>SUM(JG24+JG33+JG38)</f>
        <v>7206913.1761255022</v>
      </c>
      <c r="JI41" s="810"/>
      <c r="JJ41" s="817"/>
      <c r="JK41" s="818"/>
      <c r="JL41" s="818"/>
      <c r="JM41" s="818"/>
      <c r="JN41" s="818"/>
      <c r="JO41" s="819"/>
      <c r="JP41" s="639">
        <f>SUM(JP24+JP33+JP38)</f>
        <v>600281.05510884896</v>
      </c>
      <c r="JQ41" s="636">
        <f>SUM(JQ24+JQ33+JQ38)</f>
        <v>7203372.5912261866</v>
      </c>
    </row>
    <row r="42" spans="1:277" s="26" customFormat="1" x14ac:dyDescent="0.2">
      <c r="C42" s="66"/>
      <c r="D42" s="16"/>
      <c r="E42" s="16"/>
      <c r="F42" s="16"/>
      <c r="G42" s="16"/>
      <c r="H42" s="16"/>
      <c r="J42" s="275"/>
      <c r="M42" s="66"/>
      <c r="N42" s="16"/>
      <c r="O42" s="16"/>
      <c r="P42" s="16"/>
      <c r="Q42" s="16"/>
      <c r="R42" s="16"/>
      <c r="W42" s="66"/>
      <c r="X42" s="16"/>
      <c r="Y42" s="16"/>
      <c r="Z42" s="16"/>
      <c r="AA42" s="16"/>
      <c r="AB42" s="16"/>
      <c r="AG42" s="66"/>
      <c r="AH42" s="16"/>
      <c r="AI42" s="16"/>
      <c r="AJ42" s="16"/>
      <c r="AK42" s="16"/>
      <c r="AL42" s="16"/>
      <c r="AN42" s="461"/>
      <c r="AQ42" s="66"/>
      <c r="AR42" s="16"/>
      <c r="AS42" s="16"/>
      <c r="AT42" s="16"/>
      <c r="AU42" s="16"/>
      <c r="AV42" s="16"/>
      <c r="BA42" s="66"/>
      <c r="BB42" s="16"/>
      <c r="BC42" s="16"/>
      <c r="BD42" s="16"/>
      <c r="BE42" s="16"/>
      <c r="BF42" s="16"/>
      <c r="BK42" s="66"/>
      <c r="BL42" s="16"/>
      <c r="BM42" s="16"/>
      <c r="BN42" s="16"/>
      <c r="BO42" s="16"/>
      <c r="BP42" s="16"/>
      <c r="BU42" s="66"/>
      <c r="BV42" s="16"/>
      <c r="BW42" s="16"/>
      <c r="BX42" s="16"/>
      <c r="BY42" s="16"/>
      <c r="BZ42" s="16"/>
      <c r="CE42" s="66"/>
      <c r="CF42" s="16"/>
      <c r="CG42" s="16"/>
      <c r="CH42" s="16"/>
      <c r="CI42" s="16"/>
      <c r="CJ42" s="16"/>
      <c r="CO42" s="66"/>
      <c r="CP42" s="16"/>
      <c r="CQ42" s="16"/>
      <c r="CR42" s="16"/>
      <c r="CS42" s="16"/>
      <c r="CT42" s="16"/>
      <c r="CY42" s="66"/>
      <c r="CZ42" s="16"/>
      <c r="DA42" s="16"/>
      <c r="DB42" s="16"/>
      <c r="DC42" s="16"/>
      <c r="DD42" s="16"/>
      <c r="DF42" s="461"/>
    </row>
    <row r="43" spans="1:277" ht="15.75" x14ac:dyDescent="0.2">
      <c r="C43" s="67"/>
      <c r="D43" s="64"/>
      <c r="E43" s="64"/>
      <c r="F43" s="64"/>
      <c r="G43" s="64"/>
      <c r="H43" s="380"/>
      <c r="I43" s="364"/>
      <c r="J43" s="64"/>
      <c r="M43" s="67"/>
      <c r="N43" s="64"/>
      <c r="O43" s="64"/>
      <c r="P43" s="64"/>
      <c r="Q43" s="64"/>
      <c r="R43" s="64"/>
      <c r="S43" s="364"/>
      <c r="W43" s="67"/>
      <c r="X43" s="64"/>
      <c r="Y43" s="64"/>
      <c r="Z43" s="64"/>
      <c r="AA43" s="64"/>
      <c r="AB43" s="64"/>
      <c r="AC43" s="364"/>
      <c r="AG43" s="67"/>
      <c r="AH43" s="64"/>
      <c r="AJ43" s="64"/>
      <c r="AK43" s="64"/>
      <c r="AL43" s="64"/>
      <c r="AM43" s="364"/>
      <c r="AN43" s="462"/>
      <c r="AQ43" s="67"/>
      <c r="AR43" s="64"/>
      <c r="AS43" s="64"/>
      <c r="AT43" s="64"/>
      <c r="AU43" s="64"/>
      <c r="AV43" s="64"/>
      <c r="AW43" s="364"/>
      <c r="BA43" s="67"/>
      <c r="BB43" s="64"/>
      <c r="BD43" s="64"/>
      <c r="BE43" s="64"/>
      <c r="BF43" s="64"/>
      <c r="BG43" s="364"/>
      <c r="BK43" s="67"/>
      <c r="BL43" s="64"/>
      <c r="BN43" s="64"/>
      <c r="BO43" s="64"/>
      <c r="BP43" s="64"/>
      <c r="BQ43" s="364"/>
      <c r="BU43" s="67"/>
      <c r="BV43" s="64"/>
      <c r="BX43" s="64"/>
      <c r="BY43" s="64"/>
      <c r="BZ43" s="64"/>
      <c r="CA43" s="364"/>
      <c r="CE43" s="67"/>
      <c r="CF43" s="64"/>
      <c r="CH43" s="64"/>
      <c r="CI43" s="64"/>
      <c r="CJ43" s="64"/>
      <c r="CK43" s="364"/>
      <c r="CO43" s="67"/>
      <c r="CP43" s="64"/>
      <c r="CR43" s="64"/>
      <c r="CS43" s="64"/>
      <c r="CT43" s="64"/>
      <c r="CU43" s="364"/>
      <c r="CY43" s="67"/>
      <c r="CZ43" s="64"/>
      <c r="DB43" s="64"/>
      <c r="DC43" s="64"/>
      <c r="DD43" s="64"/>
      <c r="DE43" s="364"/>
      <c r="DF43" s="462"/>
      <c r="DP43" s="364"/>
      <c r="DQ43" s="364"/>
      <c r="DY43" s="364"/>
      <c r="DZ43" s="364"/>
      <c r="EA43" s="364"/>
      <c r="EB43" s="364"/>
      <c r="EC43" s="364"/>
      <c r="ED43" s="364"/>
      <c r="EE43" s="364"/>
      <c r="EF43" s="364"/>
      <c r="EG43" s="364"/>
      <c r="EH43" s="364"/>
      <c r="EI43" s="364"/>
      <c r="EJ43" s="364"/>
      <c r="EK43" s="364"/>
      <c r="EL43" s="364"/>
      <c r="EM43" s="364"/>
      <c r="EN43" s="364"/>
      <c r="EO43" s="364"/>
      <c r="EP43" s="364"/>
      <c r="EQ43" s="364"/>
      <c r="ER43" s="364"/>
      <c r="GM43" s="364"/>
    </row>
    <row r="44" spans="1:277" ht="15.75" x14ac:dyDescent="0.2">
      <c r="C44" s="67"/>
      <c r="D44" s="64"/>
      <c r="E44" s="64"/>
      <c r="F44" s="64"/>
      <c r="G44" s="64"/>
      <c r="H44" s="64"/>
      <c r="J44" s="64"/>
      <c r="M44" s="67"/>
      <c r="N44" s="64"/>
      <c r="O44" s="64"/>
      <c r="P44" s="64"/>
      <c r="Q44" s="64"/>
      <c r="R44" s="64"/>
      <c r="W44" s="67"/>
      <c r="X44" s="64"/>
      <c r="Y44" s="64"/>
      <c r="Z44" s="64"/>
      <c r="AA44" s="64"/>
      <c r="AB44" s="64"/>
      <c r="AG44" s="67"/>
      <c r="AH44" s="64"/>
      <c r="AI44" s="389" t="s">
        <v>849</v>
      </c>
      <c r="AJ44" s="391"/>
      <c r="AK44" s="392"/>
      <c r="AL44" s="393"/>
      <c r="AM44" s="394">
        <f>AC41</f>
        <v>5175869.5101605291</v>
      </c>
      <c r="AN44" s="463"/>
      <c r="AQ44" s="67"/>
      <c r="AR44" s="64"/>
      <c r="AS44" s="64"/>
      <c r="AT44" s="64"/>
      <c r="AU44" s="64"/>
      <c r="AV44" s="64"/>
      <c r="BA44" s="67"/>
      <c r="BB44" s="64"/>
      <c r="BC44" s="64"/>
      <c r="BD44" s="64"/>
      <c r="BE44" s="64"/>
      <c r="BF44" s="64"/>
      <c r="BG44" s="405"/>
      <c r="BK44" s="67"/>
      <c r="BL44" s="64"/>
      <c r="BM44" s="64"/>
      <c r="BN44" s="64"/>
      <c r="BO44" s="64"/>
      <c r="BP44" s="64"/>
      <c r="BQ44" s="405"/>
      <c r="BU44" s="67"/>
      <c r="BV44" s="64"/>
      <c r="BW44" s="64"/>
      <c r="BX44" s="64"/>
      <c r="BY44" s="64"/>
      <c r="BZ44" s="64"/>
      <c r="CA44" s="405"/>
      <c r="CE44" s="67"/>
      <c r="CF44" s="64"/>
      <c r="CG44" s="64"/>
      <c r="CH44" s="64"/>
      <c r="CI44" s="64"/>
      <c r="CJ44" s="64"/>
      <c r="CK44" s="405"/>
      <c r="CO44" s="67"/>
      <c r="CP44" s="64"/>
      <c r="CQ44" s="64"/>
      <c r="CR44" s="64"/>
      <c r="CS44" s="64"/>
      <c r="CT44" s="64"/>
      <c r="CU44" s="405"/>
      <c r="CY44" s="67"/>
      <c r="CZ44" s="64"/>
      <c r="DA44" s="64"/>
      <c r="DB44" s="64"/>
      <c r="DC44" s="64"/>
      <c r="DD44" s="64"/>
      <c r="DE44" s="405"/>
      <c r="DF44" s="463"/>
      <c r="DP44" s="405"/>
      <c r="DQ44" s="405"/>
      <c r="DY44" s="405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5"/>
      <c r="EL44" s="405"/>
      <c r="EM44" s="405"/>
      <c r="EN44" s="405"/>
      <c r="EO44" s="405"/>
      <c r="EP44" s="405"/>
      <c r="EQ44" s="405"/>
      <c r="ER44" s="405"/>
      <c r="GO44" s="364"/>
    </row>
    <row r="45" spans="1:277" ht="15.75" x14ac:dyDescent="0.2">
      <c r="C45" s="67"/>
      <c r="D45" s="64"/>
      <c r="E45" s="64"/>
      <c r="F45" s="64"/>
      <c r="G45" s="64"/>
      <c r="H45" s="64"/>
      <c r="I45" s="380"/>
      <c r="J45" s="64"/>
      <c r="M45" s="67"/>
      <c r="N45" s="64"/>
      <c r="O45" s="64"/>
      <c r="P45" s="64"/>
      <c r="Q45" s="64"/>
      <c r="R45" s="64"/>
      <c r="S45" s="379"/>
      <c r="W45" s="67"/>
      <c r="X45" s="64"/>
      <c r="Y45" s="64"/>
      <c r="Z45" s="64"/>
      <c r="AA45" s="64"/>
      <c r="AB45" s="64"/>
      <c r="AC45" s="379"/>
      <c r="AG45" s="67"/>
      <c r="AH45" s="64"/>
      <c r="AI45" s="849" t="s">
        <v>850</v>
      </c>
      <c r="AJ45" s="849"/>
      <c r="AK45" s="849"/>
      <c r="AL45" s="849"/>
      <c r="AM45" s="396">
        <f>AM20-AC20</f>
        <v>125910.12595889068</v>
      </c>
      <c r="AN45" s="406"/>
      <c r="AQ45" s="67"/>
      <c r="AR45" s="64"/>
      <c r="AS45" s="64"/>
      <c r="AT45" s="64"/>
      <c r="AU45" s="64"/>
      <c r="AV45" s="64"/>
      <c r="AW45" s="379"/>
      <c r="BA45" s="67"/>
      <c r="BB45" s="64"/>
      <c r="BC45" s="838"/>
      <c r="BD45" s="838"/>
      <c r="BE45" s="838"/>
      <c r="BF45" s="838"/>
      <c r="BG45" s="406"/>
      <c r="BK45" s="67"/>
      <c r="BL45" s="64"/>
      <c r="BM45" s="838"/>
      <c r="BN45" s="838"/>
      <c r="BO45" s="838"/>
      <c r="BP45" s="838"/>
      <c r="BQ45" s="406"/>
      <c r="BU45" s="67"/>
      <c r="BV45" s="64"/>
      <c r="BW45" s="838"/>
      <c r="BX45" s="838"/>
      <c r="BY45" s="838"/>
      <c r="BZ45" s="838"/>
      <c r="CA45" s="406"/>
      <c r="CE45" s="67"/>
      <c r="CF45" s="64"/>
      <c r="CG45" s="838"/>
      <c r="CH45" s="838"/>
      <c r="CI45" s="838"/>
      <c r="CJ45" s="838"/>
      <c r="CK45" s="406"/>
      <c r="CO45" s="67"/>
      <c r="CP45" s="64"/>
      <c r="CQ45" s="838"/>
      <c r="CR45" s="838"/>
      <c r="CS45" s="838"/>
      <c r="CT45" s="838"/>
      <c r="CU45" s="406"/>
      <c r="CY45" s="67"/>
      <c r="CZ45" s="64"/>
      <c r="DA45" s="838"/>
      <c r="DB45" s="838"/>
      <c r="DC45" s="838"/>
      <c r="DD45" s="838"/>
      <c r="DE45" s="406"/>
      <c r="DF45" s="406"/>
      <c r="DP45" s="406"/>
      <c r="DQ45" s="406"/>
      <c r="DY45" s="406"/>
      <c r="DZ45" s="406"/>
      <c r="EA45" s="406"/>
      <c r="EB45" s="406"/>
      <c r="EC45" s="406"/>
      <c r="ED45" s="406"/>
      <c r="EE45" s="406"/>
      <c r="EF45" s="406"/>
      <c r="EG45" s="406"/>
      <c r="EH45" s="406"/>
      <c r="EI45" s="406"/>
      <c r="EJ45" s="406"/>
      <c r="EK45" s="406"/>
      <c r="EL45" s="406"/>
      <c r="EM45" s="406"/>
      <c r="EN45" s="406"/>
      <c r="EO45" s="406"/>
      <c r="EP45" s="406"/>
      <c r="EQ45" s="406"/>
      <c r="ER45" s="406"/>
      <c r="GI45" s="683"/>
      <c r="GO45" s="364"/>
    </row>
    <row r="46" spans="1:277" ht="15.75" x14ac:dyDescent="0.2">
      <c r="C46" s="67"/>
      <c r="D46" s="64"/>
      <c r="E46" s="64"/>
      <c r="F46" s="64"/>
      <c r="G46" s="64"/>
      <c r="H46" s="64"/>
      <c r="I46" s="64"/>
      <c r="J46" s="64"/>
      <c r="M46" s="67"/>
      <c r="N46" s="64"/>
      <c r="O46" s="64"/>
      <c r="P46" s="64"/>
      <c r="Q46" s="64"/>
      <c r="R46" s="64"/>
      <c r="S46" s="64"/>
      <c r="W46" s="67"/>
      <c r="X46" s="64"/>
      <c r="Y46" s="64"/>
      <c r="Z46" s="64"/>
      <c r="AA46" s="64"/>
      <c r="AB46" s="64"/>
      <c r="AC46" s="64"/>
      <c r="AG46" s="67"/>
      <c r="AH46" s="64"/>
      <c r="AI46" s="389" t="s">
        <v>848</v>
      </c>
      <c r="AJ46" s="389"/>
      <c r="AK46" s="389"/>
      <c r="AL46" s="389"/>
      <c r="AM46" s="395">
        <f>AM45/AC24</f>
        <v>2.7800463451974719E-2</v>
      </c>
      <c r="AN46" s="464"/>
      <c r="AQ46" s="67"/>
      <c r="AR46" s="64"/>
      <c r="AS46" s="64"/>
      <c r="AT46" s="64"/>
      <c r="AU46" s="64"/>
      <c r="AV46" s="64"/>
      <c r="AW46" s="64"/>
      <c r="BA46" s="67"/>
      <c r="BB46" s="64"/>
      <c r="BC46" s="64"/>
      <c r="BD46" s="64"/>
      <c r="BE46" s="64"/>
      <c r="BF46" s="64"/>
      <c r="BG46" s="407"/>
      <c r="BK46" s="67"/>
      <c r="BL46" s="64"/>
      <c r="BM46" s="64"/>
      <c r="BN46" s="64"/>
      <c r="BO46" s="64"/>
      <c r="BP46" s="64"/>
      <c r="BQ46" s="407"/>
      <c r="BU46" s="67"/>
      <c r="BV46" s="64"/>
      <c r="BW46" s="64"/>
      <c r="BX46" s="64"/>
      <c r="BY46" s="64"/>
      <c r="BZ46" s="64"/>
      <c r="CA46" s="470"/>
      <c r="CE46" s="67"/>
      <c r="CF46" s="64"/>
      <c r="CG46" s="64"/>
      <c r="CH46" s="64"/>
      <c r="CI46" s="64"/>
      <c r="CJ46" s="64"/>
      <c r="CK46" s="470"/>
      <c r="CO46" s="67"/>
      <c r="CP46" s="64"/>
      <c r="CQ46" s="64"/>
      <c r="CR46" s="64"/>
      <c r="CS46" s="64"/>
      <c r="CT46" s="64"/>
      <c r="CU46" s="407"/>
      <c r="CY46" s="67"/>
      <c r="CZ46" s="64"/>
      <c r="DA46" s="64"/>
      <c r="DB46" s="64"/>
      <c r="DC46" s="64"/>
      <c r="DD46" s="64"/>
      <c r="DE46" s="407"/>
      <c r="DF46" s="464"/>
      <c r="DP46" s="407"/>
      <c r="DQ46" s="407"/>
      <c r="DY46" s="407"/>
      <c r="DZ46" s="407"/>
      <c r="EA46" s="407"/>
      <c r="EB46" s="407"/>
      <c r="EC46" s="407"/>
      <c r="ED46" s="407"/>
      <c r="EE46" s="407"/>
      <c r="EF46" s="407"/>
      <c r="EG46" s="407"/>
      <c r="EH46" s="407"/>
      <c r="EI46" s="407"/>
      <c r="EJ46" s="407"/>
      <c r="EK46" s="407"/>
      <c r="EL46" s="407"/>
      <c r="EM46" s="407"/>
      <c r="EN46" s="407"/>
      <c r="EO46" s="407"/>
      <c r="EP46" s="407"/>
      <c r="EQ46" s="407"/>
      <c r="ER46" s="407"/>
    </row>
    <row r="47" spans="1:277" ht="15.75" x14ac:dyDescent="0.2">
      <c r="C47" s="67"/>
      <c r="D47" s="64"/>
      <c r="E47" s="64"/>
      <c r="F47" s="64"/>
      <c r="G47" s="64"/>
      <c r="H47" s="64"/>
      <c r="I47" s="64"/>
      <c r="J47" s="64"/>
      <c r="M47" s="67"/>
      <c r="N47" s="64"/>
      <c r="O47" s="64"/>
      <c r="P47" s="64"/>
      <c r="Q47" s="64"/>
      <c r="R47" s="64"/>
      <c r="S47" s="64"/>
      <c r="W47" s="67"/>
      <c r="X47" s="64"/>
      <c r="Y47" s="64"/>
      <c r="Z47" s="64"/>
      <c r="AA47" s="64"/>
      <c r="AB47" s="64"/>
      <c r="AC47" s="64"/>
      <c r="AG47" s="67"/>
      <c r="AI47" s="389" t="s">
        <v>847</v>
      </c>
      <c r="AJ47" s="390"/>
      <c r="AK47" s="389"/>
      <c r="AL47" s="389"/>
      <c r="AM47" s="397">
        <f>AM45/AC41</f>
        <v>2.4326371774195985E-2</v>
      </c>
      <c r="AN47" s="465"/>
      <c r="AQ47" s="67"/>
      <c r="AR47" s="64"/>
      <c r="AS47" s="64"/>
      <c r="AT47" s="64"/>
      <c r="AU47" s="64"/>
      <c r="AV47" s="64"/>
      <c r="AW47" s="64"/>
      <c r="BA47" s="67"/>
      <c r="BC47" s="64"/>
      <c r="BE47" s="64"/>
      <c r="BF47" s="64"/>
      <c r="BG47" s="408"/>
      <c r="BK47" s="67"/>
      <c r="BM47" s="64"/>
      <c r="BO47" s="64"/>
      <c r="BP47" s="64"/>
      <c r="BQ47" s="408"/>
      <c r="BU47" s="67"/>
      <c r="BW47" s="64"/>
      <c r="BY47" s="64"/>
      <c r="BZ47" s="64"/>
      <c r="CA47" s="408"/>
      <c r="CE47" s="67"/>
      <c r="CG47" s="64"/>
      <c r="CI47" s="64"/>
      <c r="CJ47" s="64"/>
      <c r="CK47" s="408"/>
      <c r="CO47" s="67"/>
      <c r="CQ47" s="64"/>
      <c r="CS47" s="64"/>
      <c r="CT47" s="64"/>
      <c r="CU47" s="408"/>
      <c r="CY47" s="67"/>
      <c r="DA47" s="64"/>
      <c r="DC47" s="64"/>
      <c r="DD47" s="64"/>
      <c r="DE47" s="408"/>
      <c r="DF47" s="465"/>
      <c r="DP47" s="408"/>
      <c r="DQ47" s="408"/>
      <c r="DY47" s="408"/>
      <c r="DZ47" s="408"/>
      <c r="EA47" s="408"/>
      <c r="EB47" s="408"/>
      <c r="EC47" s="408"/>
      <c r="ED47" s="408"/>
      <c r="EE47" s="408"/>
      <c r="EF47" s="408"/>
      <c r="EG47" s="408"/>
      <c r="EH47" s="408"/>
      <c r="EI47" s="408"/>
      <c r="EJ47" s="408"/>
      <c r="EK47" s="408"/>
      <c r="EL47" s="408"/>
      <c r="EM47" s="408"/>
      <c r="EN47" s="408"/>
      <c r="EO47" s="408"/>
      <c r="EP47" s="408"/>
      <c r="EQ47" s="408"/>
      <c r="ER47" s="408"/>
      <c r="GP47" s="364"/>
    </row>
    <row r="48" spans="1:277" ht="15.75" x14ac:dyDescent="0.2">
      <c r="C48" s="67"/>
      <c r="D48" s="64"/>
      <c r="E48" s="64"/>
      <c r="F48" s="64"/>
      <c r="G48" s="64"/>
      <c r="H48" s="64"/>
      <c r="I48" s="64"/>
      <c r="J48" s="64"/>
      <c r="M48" s="67"/>
      <c r="N48" s="64"/>
      <c r="O48" s="64"/>
      <c r="P48" s="64"/>
      <c r="Q48" s="64"/>
      <c r="R48" s="64"/>
      <c r="S48" s="64"/>
      <c r="W48" s="67"/>
      <c r="X48" s="64"/>
      <c r="Y48" s="64"/>
      <c r="Z48" s="64"/>
      <c r="AA48" s="64"/>
      <c r="AB48" s="64"/>
      <c r="AC48" s="64"/>
      <c r="AG48" s="67"/>
      <c r="AH48" s="64"/>
      <c r="AI48" s="64"/>
      <c r="AJ48" s="64"/>
      <c r="AK48" s="64"/>
      <c r="AL48" s="64"/>
      <c r="AM48" s="64"/>
      <c r="AN48" s="64"/>
      <c r="AQ48" s="67"/>
      <c r="AR48" s="64"/>
      <c r="AS48" s="64"/>
      <c r="AT48" s="64"/>
      <c r="AU48" s="64"/>
      <c r="AV48" s="64"/>
      <c r="AW48" s="64"/>
      <c r="BA48" s="67"/>
      <c r="BB48" s="64"/>
      <c r="BC48" s="64"/>
      <c r="BD48" s="64"/>
      <c r="BE48" s="64"/>
      <c r="BF48" s="64"/>
      <c r="BG48" s="64"/>
      <c r="BK48" s="67"/>
      <c r="BL48" s="64"/>
      <c r="BM48" s="64"/>
      <c r="BN48" s="64"/>
      <c r="BO48" s="64"/>
      <c r="BP48" s="64"/>
      <c r="BQ48" s="64"/>
      <c r="BU48" s="67"/>
      <c r="BV48" s="64"/>
      <c r="BW48" s="64"/>
      <c r="BX48" s="64"/>
      <c r="BY48" s="64"/>
      <c r="BZ48" s="64"/>
      <c r="CA48" s="64"/>
      <c r="CE48" s="67"/>
      <c r="CF48" s="64"/>
      <c r="CG48" s="64"/>
      <c r="CH48" s="64"/>
      <c r="CI48" s="64"/>
      <c r="CJ48" s="64"/>
      <c r="CK48" s="64"/>
      <c r="CO48" s="67"/>
      <c r="CP48" s="64"/>
      <c r="CQ48" s="64"/>
      <c r="CR48" s="64"/>
      <c r="CS48" s="64"/>
      <c r="CT48" s="64"/>
      <c r="CU48" s="64"/>
      <c r="CY48" s="67"/>
      <c r="CZ48" s="64"/>
      <c r="DA48" s="64"/>
      <c r="DB48" s="64"/>
      <c r="DC48" s="64"/>
      <c r="DD48" s="64"/>
      <c r="DE48" s="64"/>
      <c r="DF48" s="64"/>
      <c r="DP48" s="64"/>
      <c r="DQ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</row>
    <row r="49" spans="3:148" s="26" customFormat="1" ht="15.75" x14ac:dyDescent="0.2">
      <c r="C49" s="67"/>
      <c r="D49" s="64"/>
      <c r="E49" s="64"/>
      <c r="F49" s="64"/>
      <c r="G49" s="64"/>
      <c r="H49" s="64"/>
      <c r="I49" s="64"/>
      <c r="J49" s="64"/>
      <c r="M49" s="67"/>
      <c r="N49" s="64"/>
      <c r="O49" s="64"/>
      <c r="P49" s="64"/>
      <c r="Q49" s="64"/>
      <c r="R49" s="64"/>
      <c r="S49" s="64"/>
      <c r="W49" s="67"/>
      <c r="X49" s="64"/>
      <c r="Y49" s="64"/>
      <c r="Z49" s="64"/>
      <c r="AA49" s="64"/>
      <c r="AB49" s="64"/>
      <c r="AC49" s="64"/>
      <c r="AG49" s="67"/>
      <c r="AH49" s="64"/>
      <c r="AI49" s="64"/>
      <c r="AJ49" s="64"/>
      <c r="AK49" s="64"/>
      <c r="AL49" s="64"/>
      <c r="AM49" s="380"/>
      <c r="AN49" s="380"/>
      <c r="AQ49" s="67"/>
      <c r="AR49" s="64"/>
      <c r="AS49" s="64"/>
      <c r="AT49" s="64"/>
      <c r="AU49" s="64"/>
      <c r="AV49" s="64"/>
      <c r="AW49" s="64"/>
      <c r="BA49" s="67"/>
      <c r="BB49" s="64"/>
      <c r="BC49" s="64"/>
      <c r="BD49" s="64"/>
      <c r="BE49" s="64"/>
      <c r="BF49" s="64"/>
      <c r="BG49" s="380"/>
      <c r="BK49" s="67"/>
      <c r="BL49" s="64"/>
      <c r="BM49" s="64"/>
      <c r="BN49" s="64"/>
      <c r="BO49" s="64"/>
      <c r="BP49" s="64"/>
      <c r="BQ49" s="380"/>
      <c r="BU49" s="67"/>
      <c r="BV49" s="64"/>
      <c r="BW49" s="64"/>
      <c r="BX49" s="64"/>
      <c r="BY49" s="64"/>
      <c r="BZ49" s="64"/>
      <c r="CA49" s="380"/>
      <c r="CE49" s="67"/>
      <c r="CF49" s="64"/>
      <c r="CG49" s="64"/>
      <c r="CH49" s="64"/>
      <c r="CI49" s="64"/>
      <c r="CJ49" s="64"/>
      <c r="CK49" s="380"/>
      <c r="CO49" s="67"/>
      <c r="CP49" s="64"/>
      <c r="CQ49" s="64"/>
      <c r="CR49" s="64"/>
      <c r="CS49" s="64"/>
      <c r="CT49" s="64"/>
      <c r="CU49" s="380"/>
      <c r="CY49" s="67"/>
      <c r="CZ49" s="64"/>
      <c r="DA49" s="64"/>
      <c r="DB49" s="64"/>
      <c r="DC49" s="64"/>
      <c r="DD49" s="64"/>
      <c r="DE49" s="380"/>
      <c r="DF49" s="380"/>
      <c r="DP49" s="380"/>
      <c r="DQ49" s="380"/>
      <c r="DY49" s="380"/>
      <c r="DZ49" s="380"/>
      <c r="EA49" s="380"/>
      <c r="EB49" s="380"/>
      <c r="EC49" s="380"/>
      <c r="ED49" s="380"/>
      <c r="EE49" s="380"/>
      <c r="EF49" s="380"/>
      <c r="EG49" s="380"/>
      <c r="EH49" s="380"/>
      <c r="EI49" s="380"/>
      <c r="EJ49" s="380"/>
      <c r="EK49" s="380"/>
      <c r="EL49" s="380"/>
      <c r="EM49" s="380"/>
      <c r="EN49" s="380"/>
      <c r="EO49" s="380"/>
      <c r="EP49" s="380"/>
      <c r="EQ49" s="380"/>
      <c r="ER49" s="380"/>
    </row>
    <row r="50" spans="3:148" s="26" customFormat="1" ht="15.75" x14ac:dyDescent="0.2">
      <c r="C50" s="67"/>
      <c r="D50" s="64"/>
      <c r="E50" s="64"/>
      <c r="F50" s="64"/>
      <c r="G50" s="64"/>
      <c r="H50" s="64"/>
      <c r="I50" s="64"/>
      <c r="J50" s="64"/>
      <c r="M50" s="67"/>
      <c r="N50" s="64"/>
      <c r="O50" s="64"/>
      <c r="P50" s="64"/>
      <c r="Q50" s="64"/>
      <c r="R50" s="64"/>
      <c r="S50" s="64"/>
      <c r="W50" s="67"/>
      <c r="X50" s="64"/>
      <c r="Y50" s="64"/>
      <c r="Z50" s="64"/>
      <c r="AA50" s="64"/>
      <c r="AB50" s="64"/>
      <c r="AC50" s="64"/>
      <c r="AG50" s="67"/>
      <c r="AH50" s="64"/>
      <c r="AI50" s="64"/>
      <c r="AJ50" s="64"/>
      <c r="AK50" s="64"/>
      <c r="AL50" s="64"/>
      <c r="AM50" s="387"/>
      <c r="AN50" s="387"/>
      <c r="AQ50" s="67"/>
      <c r="AR50" s="64"/>
      <c r="AS50" s="64"/>
      <c r="AT50" s="64"/>
      <c r="AU50" s="64"/>
      <c r="AV50" s="64"/>
      <c r="AW50" s="64"/>
      <c r="BA50" s="67"/>
      <c r="BB50" s="64"/>
      <c r="BC50" s="64"/>
      <c r="BD50" s="64"/>
      <c r="BE50" s="64"/>
      <c r="BF50" s="64"/>
      <c r="BG50" s="387"/>
      <c r="BK50" s="67"/>
      <c r="BL50" s="64"/>
      <c r="BM50" s="64"/>
      <c r="BN50" s="64"/>
      <c r="BO50" s="64"/>
      <c r="BP50" s="64"/>
      <c r="BQ50" s="387"/>
      <c r="BU50" s="67"/>
      <c r="BV50" s="64"/>
      <c r="BW50" s="64"/>
      <c r="BX50" s="64"/>
      <c r="BY50" s="64"/>
      <c r="BZ50" s="64"/>
      <c r="CA50" s="387"/>
      <c r="CE50" s="67"/>
      <c r="CF50" s="64"/>
      <c r="CG50" s="64"/>
      <c r="CH50" s="64"/>
      <c r="CI50" s="64"/>
      <c r="CJ50" s="64"/>
      <c r="CK50" s="387"/>
      <c r="CO50" s="67"/>
      <c r="CP50" s="64"/>
      <c r="CQ50" s="64"/>
      <c r="CR50" s="64"/>
      <c r="CS50" s="64"/>
      <c r="CT50" s="64"/>
      <c r="CU50" s="387"/>
      <c r="CY50" s="67"/>
      <c r="CZ50" s="64"/>
      <c r="DA50" s="64"/>
      <c r="DB50" s="64"/>
      <c r="DC50" s="64"/>
      <c r="DD50" s="64"/>
      <c r="DE50" s="387"/>
      <c r="DF50" s="387"/>
      <c r="DP50" s="387"/>
      <c r="DQ50" s="387"/>
      <c r="DY50" s="387"/>
      <c r="DZ50" s="387"/>
      <c r="EA50" s="387"/>
      <c r="EB50" s="387"/>
      <c r="EC50" s="387"/>
      <c r="ED50" s="387"/>
      <c r="EE50" s="387"/>
      <c r="EF50" s="387"/>
      <c r="EG50" s="387"/>
      <c r="EH50" s="387"/>
      <c r="EI50" s="387"/>
      <c r="EJ50" s="387"/>
      <c r="EK50" s="387"/>
      <c r="EL50" s="387"/>
      <c r="EM50" s="387"/>
      <c r="EN50" s="387"/>
      <c r="EO50" s="387"/>
      <c r="EP50" s="387"/>
      <c r="EQ50" s="387"/>
      <c r="ER50" s="387"/>
    </row>
    <row r="51" spans="3:148" ht="15.75" x14ac:dyDescent="0.2">
      <c r="C51" s="67"/>
      <c r="D51" s="64"/>
      <c r="E51" s="64"/>
      <c r="F51" s="64"/>
      <c r="G51" s="64"/>
      <c r="H51" s="64"/>
      <c r="I51" s="64"/>
      <c r="J51" s="64"/>
      <c r="M51" s="67"/>
      <c r="N51" s="64"/>
      <c r="O51" s="64"/>
      <c r="P51" s="64"/>
      <c r="Q51" s="64"/>
      <c r="R51" s="64"/>
      <c r="S51" s="64"/>
      <c r="W51" s="67"/>
      <c r="X51" s="64"/>
      <c r="Y51" s="64"/>
      <c r="Z51" s="64"/>
      <c r="AA51" s="64"/>
      <c r="AB51" s="64"/>
      <c r="AC51" s="64"/>
      <c r="AG51" s="67"/>
      <c r="AH51" s="64"/>
      <c r="AI51" s="64"/>
      <c r="AJ51" s="64"/>
      <c r="AK51" s="64"/>
      <c r="AL51" s="64"/>
      <c r="AM51" s="380"/>
      <c r="AN51" s="380"/>
      <c r="AQ51" s="67"/>
      <c r="AR51" s="64"/>
      <c r="AS51" s="64"/>
      <c r="AT51" s="64"/>
      <c r="AU51" s="64"/>
      <c r="AV51" s="64"/>
      <c r="AW51" s="64"/>
      <c r="BA51" s="67"/>
      <c r="BB51" s="64"/>
      <c r="BC51" s="64"/>
      <c r="BD51" s="64"/>
      <c r="BE51" s="64"/>
      <c r="BF51" s="64"/>
      <c r="BG51" s="380"/>
      <c r="BK51" s="67"/>
      <c r="BL51" s="64"/>
      <c r="BM51" s="64"/>
      <c r="BN51" s="64"/>
      <c r="BO51" s="64"/>
      <c r="BP51" s="64"/>
      <c r="BQ51" s="380"/>
      <c r="BU51" s="67"/>
      <c r="BV51" s="64"/>
      <c r="BW51" s="64"/>
      <c r="BX51" s="64"/>
      <c r="BY51" s="64"/>
      <c r="BZ51" s="64"/>
      <c r="CA51" s="380"/>
      <c r="CE51" s="67"/>
      <c r="CF51" s="64"/>
      <c r="CG51" s="64"/>
      <c r="CH51" s="64"/>
      <c r="CI51" s="64"/>
      <c r="CJ51" s="64"/>
      <c r="CK51" s="380"/>
      <c r="CO51" s="67"/>
      <c r="CP51" s="64"/>
      <c r="CQ51" s="64"/>
      <c r="CR51" s="64"/>
      <c r="CS51" s="64"/>
      <c r="CT51" s="64"/>
      <c r="CU51" s="380"/>
      <c r="CY51" s="67"/>
      <c r="CZ51" s="64"/>
      <c r="DA51" s="64"/>
      <c r="DB51" s="64"/>
      <c r="DC51" s="64"/>
      <c r="DD51" s="64"/>
      <c r="DE51" s="380"/>
      <c r="DF51" s="380"/>
      <c r="DP51" s="380"/>
      <c r="DQ51" s="380"/>
      <c r="DY51" s="380"/>
      <c r="DZ51" s="380"/>
      <c r="EA51" s="380"/>
      <c r="EB51" s="380"/>
      <c r="EC51" s="380"/>
      <c r="ED51" s="380"/>
      <c r="EE51" s="380"/>
      <c r="EF51" s="380"/>
      <c r="EG51" s="380"/>
      <c r="EH51" s="380"/>
      <c r="EI51" s="380"/>
      <c r="EJ51" s="380"/>
      <c r="EK51" s="380"/>
      <c r="EL51" s="380"/>
      <c r="EM51" s="380"/>
      <c r="EN51" s="380"/>
      <c r="EO51" s="380"/>
      <c r="EP51" s="380"/>
      <c r="EQ51" s="380"/>
      <c r="ER51" s="380"/>
    </row>
    <row r="52" spans="3:148" ht="15.75" x14ac:dyDescent="0.2">
      <c r="C52" s="67"/>
      <c r="D52" s="64"/>
      <c r="E52" s="64"/>
      <c r="F52" s="64"/>
      <c r="G52" s="64"/>
      <c r="H52" s="64"/>
      <c r="I52" s="64"/>
      <c r="J52" s="64"/>
      <c r="M52" s="67"/>
      <c r="N52" s="64"/>
      <c r="O52" s="64"/>
      <c r="P52" s="64"/>
      <c r="Q52" s="64"/>
      <c r="R52" s="64"/>
      <c r="S52" s="64"/>
      <c r="W52" s="67"/>
      <c r="X52" s="64"/>
      <c r="Y52" s="64"/>
      <c r="Z52" s="64"/>
      <c r="AA52" s="64"/>
      <c r="AB52" s="64"/>
      <c r="AC52" s="64"/>
      <c r="AG52" s="67"/>
      <c r="AH52" s="64"/>
      <c r="AI52" s="64"/>
      <c r="AJ52" s="64"/>
      <c r="AK52" s="64"/>
      <c r="AL52" s="64"/>
      <c r="AM52" s="64"/>
      <c r="AN52" s="64"/>
      <c r="AQ52" s="67"/>
      <c r="AR52" s="64"/>
      <c r="AS52" s="64"/>
      <c r="AT52" s="64"/>
      <c r="AU52" s="64"/>
      <c r="AV52" s="64"/>
      <c r="AW52" s="64"/>
      <c r="BA52" s="67"/>
      <c r="BB52" s="64"/>
      <c r="BC52" s="64"/>
      <c r="BD52" s="64"/>
      <c r="BE52" s="64"/>
      <c r="BF52" s="64"/>
      <c r="BG52" s="64"/>
      <c r="BK52" s="67"/>
      <c r="BL52" s="64"/>
      <c r="BM52" s="64"/>
      <c r="BN52" s="64"/>
      <c r="BO52" s="64"/>
      <c r="BP52" s="64"/>
      <c r="BQ52" s="64"/>
      <c r="BU52" s="67"/>
      <c r="BV52" s="64"/>
      <c r="BW52" s="64"/>
      <c r="BX52" s="64"/>
      <c r="BY52" s="64"/>
      <c r="BZ52" s="64"/>
      <c r="CA52" s="64"/>
      <c r="CE52" s="67"/>
      <c r="CF52" s="64"/>
      <c r="CG52" s="64"/>
      <c r="CH52" s="64"/>
      <c r="CI52" s="64"/>
      <c r="CJ52" s="64"/>
      <c r="CK52" s="64"/>
      <c r="CO52" s="67"/>
      <c r="CP52" s="64"/>
      <c r="CQ52" s="64"/>
      <c r="CR52" s="64"/>
      <c r="CS52" s="64"/>
      <c r="CT52" s="64"/>
      <c r="CU52" s="64"/>
      <c r="CY52" s="67"/>
      <c r="CZ52" s="64"/>
      <c r="DA52" s="64"/>
      <c r="DB52" s="64"/>
      <c r="DC52" s="64"/>
      <c r="DD52" s="64"/>
      <c r="DE52" s="64"/>
      <c r="DF52" s="64"/>
      <c r="DP52" s="64"/>
      <c r="DQ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</row>
    <row r="53" spans="3:148" ht="15.75" x14ac:dyDescent="0.2">
      <c r="C53" s="67"/>
      <c r="D53" s="64"/>
      <c r="E53" s="64"/>
      <c r="F53" s="64"/>
      <c r="G53" s="64"/>
      <c r="H53" s="64"/>
      <c r="I53" s="64"/>
      <c r="J53" s="64"/>
      <c r="M53" s="67"/>
      <c r="N53" s="64"/>
      <c r="O53" s="64"/>
      <c r="P53" s="64"/>
      <c r="Q53" s="64"/>
      <c r="R53" s="64"/>
      <c r="S53" s="64"/>
      <c r="W53" s="67"/>
      <c r="X53" s="64"/>
      <c r="Y53" s="64"/>
      <c r="Z53" s="64"/>
      <c r="AA53" s="64"/>
      <c r="AB53" s="64"/>
      <c r="AC53" s="64"/>
      <c r="AG53" s="67"/>
      <c r="AH53" s="64"/>
      <c r="AI53" s="64"/>
      <c r="AJ53" s="64"/>
      <c r="AK53" s="64"/>
      <c r="AL53" s="64"/>
      <c r="AM53" s="64"/>
      <c r="AN53" s="64"/>
      <c r="AQ53" s="67"/>
      <c r="AR53" s="64"/>
      <c r="AS53" s="64"/>
      <c r="AT53" s="64"/>
      <c r="AU53" s="64"/>
      <c r="AV53" s="64"/>
      <c r="AW53" s="64"/>
      <c r="BA53" s="67"/>
      <c r="BB53" s="64"/>
      <c r="BC53" s="64"/>
      <c r="BD53" s="64"/>
      <c r="BE53" s="64"/>
      <c r="BF53" s="64"/>
      <c r="BG53" s="64"/>
      <c r="BK53" s="67"/>
      <c r="BL53" s="64"/>
      <c r="BM53" s="64"/>
      <c r="BN53" s="64"/>
      <c r="BO53" s="64"/>
      <c r="BP53" s="64"/>
      <c r="BQ53" s="64"/>
      <c r="BU53" s="67"/>
      <c r="BV53" s="64"/>
      <c r="BW53" s="64"/>
      <c r="BX53" s="64"/>
      <c r="BY53" s="64"/>
      <c r="BZ53" s="64"/>
      <c r="CA53" s="64"/>
      <c r="CE53" s="67"/>
      <c r="CF53" s="64"/>
      <c r="CG53" s="64"/>
      <c r="CH53" s="64"/>
      <c r="CI53" s="64"/>
      <c r="CJ53" s="64"/>
      <c r="CK53" s="64"/>
      <c r="CO53" s="67"/>
      <c r="CP53" s="64"/>
      <c r="CQ53" s="64"/>
      <c r="CR53" s="64"/>
      <c r="CS53" s="64"/>
      <c r="CT53" s="64"/>
      <c r="CU53" s="64"/>
      <c r="CY53" s="67"/>
      <c r="CZ53" s="64"/>
      <c r="DA53" s="64"/>
      <c r="DB53" s="64"/>
      <c r="DC53" s="64"/>
      <c r="DD53" s="64"/>
      <c r="DE53" s="64"/>
      <c r="DF53" s="64"/>
      <c r="DP53" s="64"/>
      <c r="DQ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</row>
    <row r="54" spans="3:148" ht="15.75" x14ac:dyDescent="0.2">
      <c r="C54" s="67"/>
      <c r="D54" s="64"/>
      <c r="E54" s="64"/>
      <c r="F54" s="64"/>
      <c r="G54" s="64"/>
      <c r="H54" s="64"/>
      <c r="I54" s="64"/>
      <c r="J54" s="64"/>
      <c r="M54" s="67"/>
      <c r="N54" s="64"/>
      <c r="O54" s="64"/>
      <c r="P54" s="64"/>
      <c r="Q54" s="64"/>
      <c r="R54" s="64"/>
      <c r="S54" s="64"/>
      <c r="W54" s="67"/>
      <c r="X54" s="64"/>
      <c r="Y54" s="64"/>
      <c r="Z54" s="64"/>
      <c r="AA54" s="64"/>
      <c r="AB54" s="64"/>
      <c r="AC54" s="64"/>
      <c r="AG54" s="67"/>
      <c r="AH54" s="64"/>
      <c r="AI54" s="64"/>
      <c r="AJ54" s="64"/>
      <c r="AK54" s="64"/>
      <c r="AL54" s="64"/>
      <c r="AM54" s="64"/>
      <c r="AN54" s="64"/>
      <c r="AQ54" s="67"/>
      <c r="AR54" s="64"/>
      <c r="AS54" s="64"/>
      <c r="AT54" s="64"/>
      <c r="AU54" s="64"/>
      <c r="AV54" s="64"/>
      <c r="AW54" s="64"/>
      <c r="BA54" s="67"/>
      <c r="BB54" s="64"/>
      <c r="BC54" s="64"/>
      <c r="BD54" s="64"/>
      <c r="BE54" s="64"/>
      <c r="BF54" s="64"/>
      <c r="BG54" s="64"/>
      <c r="BK54" s="67"/>
      <c r="BL54" s="64"/>
      <c r="BM54" s="64"/>
      <c r="BN54" s="64"/>
      <c r="BO54" s="64"/>
      <c r="BP54" s="64"/>
      <c r="BQ54" s="64"/>
      <c r="BU54" s="67"/>
      <c r="BV54" s="64"/>
      <c r="BW54" s="64"/>
      <c r="BX54" s="64"/>
      <c r="BY54" s="64"/>
      <c r="BZ54" s="64"/>
      <c r="CA54" s="64"/>
      <c r="CE54" s="67"/>
      <c r="CF54" s="64"/>
      <c r="CG54" s="64"/>
      <c r="CH54" s="64"/>
      <c r="CI54" s="64"/>
      <c r="CJ54" s="64"/>
      <c r="CK54" s="64"/>
      <c r="CO54" s="67"/>
      <c r="CP54" s="64"/>
      <c r="CQ54" s="64"/>
      <c r="CR54" s="64"/>
      <c r="CS54" s="64"/>
      <c r="CT54" s="64"/>
      <c r="CU54" s="64"/>
      <c r="CY54" s="67"/>
      <c r="CZ54" s="64"/>
      <c r="DA54" s="64"/>
      <c r="DB54" s="64"/>
      <c r="DC54" s="64"/>
      <c r="DD54" s="64"/>
      <c r="DE54" s="64"/>
      <c r="DF54" s="64"/>
      <c r="DP54" s="64"/>
      <c r="DQ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</row>
    <row r="55" spans="3:148" ht="15.75" x14ac:dyDescent="0.2">
      <c r="C55" s="67"/>
      <c r="D55" s="64"/>
      <c r="E55" s="64"/>
      <c r="F55" s="64"/>
      <c r="G55" s="64"/>
      <c r="H55" s="64"/>
      <c r="I55" s="64"/>
      <c r="J55" s="64"/>
      <c r="M55" s="67"/>
      <c r="N55" s="64"/>
      <c r="O55" s="64"/>
      <c r="P55" s="64"/>
      <c r="Q55" s="64"/>
      <c r="R55" s="64"/>
      <c r="S55" s="64"/>
      <c r="W55" s="67"/>
      <c r="X55" s="64"/>
      <c r="Y55" s="64"/>
      <c r="Z55" s="64"/>
      <c r="AA55" s="64"/>
      <c r="AB55" s="64"/>
      <c r="AC55" s="64"/>
      <c r="AG55" s="67"/>
      <c r="AH55" s="64"/>
      <c r="AI55" s="64"/>
      <c r="AJ55" s="64"/>
      <c r="AK55" s="64"/>
      <c r="AL55" s="64"/>
      <c r="AM55" s="64"/>
      <c r="AN55" s="64"/>
      <c r="AQ55" s="67"/>
      <c r="AR55" s="64"/>
      <c r="AS55" s="64"/>
      <c r="AT55" s="64"/>
      <c r="AU55" s="64"/>
      <c r="AV55" s="64"/>
      <c r="AW55" s="64"/>
      <c r="BA55" s="67"/>
      <c r="BB55" s="64"/>
      <c r="BC55" s="64"/>
      <c r="BD55" s="64"/>
      <c r="BE55" s="64"/>
      <c r="BF55" s="64"/>
      <c r="BG55" s="64"/>
      <c r="BK55" s="67"/>
      <c r="BL55" s="64"/>
      <c r="BM55" s="64"/>
      <c r="BN55" s="64"/>
      <c r="BO55" s="64"/>
      <c r="BP55" s="64"/>
      <c r="BQ55" s="64"/>
      <c r="BU55" s="67"/>
      <c r="BV55" s="64"/>
      <c r="BW55" s="64"/>
      <c r="BX55" s="64"/>
      <c r="BY55" s="64"/>
      <c r="BZ55" s="64"/>
      <c r="CA55" s="64"/>
      <c r="CE55" s="67"/>
      <c r="CF55" s="64"/>
      <c r="CG55" s="64"/>
      <c r="CH55" s="64"/>
      <c r="CI55" s="64"/>
      <c r="CJ55" s="64"/>
      <c r="CK55" s="64"/>
      <c r="CO55" s="67"/>
      <c r="CP55" s="64"/>
      <c r="CQ55" s="64"/>
      <c r="CR55" s="64"/>
      <c r="CS55" s="64"/>
      <c r="CT55" s="64"/>
      <c r="CU55" s="64"/>
      <c r="CY55" s="67"/>
      <c r="CZ55" s="64"/>
      <c r="DA55" s="64"/>
      <c r="DB55" s="64"/>
      <c r="DC55" s="64"/>
      <c r="DD55" s="64"/>
      <c r="DE55" s="64"/>
      <c r="DF55" s="64"/>
      <c r="DP55" s="64"/>
      <c r="DQ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</row>
    <row r="56" spans="3:148" ht="15.75" x14ac:dyDescent="0.2">
      <c r="C56" s="67"/>
      <c r="D56" s="64"/>
      <c r="E56" s="64"/>
      <c r="F56" s="64"/>
      <c r="G56" s="64"/>
      <c r="H56" s="64"/>
      <c r="I56" s="64"/>
      <c r="J56" s="64"/>
      <c r="M56" s="67"/>
      <c r="N56" s="64"/>
      <c r="O56" s="64"/>
      <c r="P56" s="64"/>
      <c r="Q56" s="64"/>
      <c r="R56" s="64"/>
      <c r="S56" s="64"/>
      <c r="W56" s="67"/>
      <c r="X56" s="64"/>
      <c r="Y56" s="64"/>
      <c r="Z56" s="64"/>
      <c r="AA56" s="64"/>
      <c r="AB56" s="64"/>
      <c r="AC56" s="64"/>
      <c r="AG56" s="67"/>
      <c r="AH56" s="64"/>
      <c r="AI56" s="64"/>
      <c r="AJ56" s="64"/>
      <c r="AK56" s="64"/>
      <c r="AL56" s="64"/>
      <c r="AM56" s="64"/>
      <c r="AN56" s="64"/>
      <c r="AQ56" s="67"/>
      <c r="AR56" s="64"/>
      <c r="AS56" s="64"/>
      <c r="AT56" s="64"/>
      <c r="AU56" s="64"/>
      <c r="AV56" s="64"/>
      <c r="AW56" s="64"/>
      <c r="BA56" s="67"/>
      <c r="BB56" s="64"/>
      <c r="BC56" s="64"/>
      <c r="BD56" s="64"/>
      <c r="BE56" s="64"/>
      <c r="BF56" s="64"/>
      <c r="BG56" s="64"/>
      <c r="BK56" s="67"/>
      <c r="BL56" s="64"/>
      <c r="BM56" s="64"/>
      <c r="BN56" s="64"/>
      <c r="BO56" s="64"/>
      <c r="BP56" s="64"/>
      <c r="BQ56" s="64"/>
      <c r="BU56" s="67"/>
      <c r="BV56" s="64"/>
      <c r="BW56" s="64"/>
      <c r="BX56" s="64"/>
      <c r="BY56" s="64"/>
      <c r="BZ56" s="64"/>
      <c r="CA56" s="64"/>
      <c r="CE56" s="67"/>
      <c r="CF56" s="64"/>
      <c r="CG56" s="64"/>
      <c r="CH56" s="64"/>
      <c r="CI56" s="64"/>
      <c r="CJ56" s="64"/>
      <c r="CK56" s="64"/>
      <c r="CO56" s="67"/>
      <c r="CP56" s="64"/>
      <c r="CQ56" s="64"/>
      <c r="CR56" s="64"/>
      <c r="CS56" s="64"/>
      <c r="CT56" s="64"/>
      <c r="CU56" s="64"/>
      <c r="CY56" s="67"/>
      <c r="CZ56" s="64"/>
      <c r="DA56" s="64"/>
      <c r="DB56" s="64"/>
      <c r="DC56" s="64"/>
      <c r="DD56" s="64"/>
      <c r="DE56" s="64"/>
      <c r="DF56" s="64"/>
      <c r="DP56" s="64"/>
      <c r="DQ56" s="64"/>
      <c r="DW56" s="25">
        <f>DV$56*$DW$44</f>
        <v>0</v>
      </c>
      <c r="DY56" s="64">
        <f>DX$56*$DY$44</f>
        <v>0</v>
      </c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</row>
    <row r="57" spans="3:148" ht="15.75" x14ac:dyDescent="0.2">
      <c r="C57" s="67"/>
      <c r="D57" s="64"/>
      <c r="E57" s="64"/>
      <c r="F57" s="64"/>
      <c r="G57" s="64"/>
      <c r="H57" s="64"/>
      <c r="I57" s="64"/>
      <c r="J57" s="64"/>
      <c r="M57" s="67"/>
      <c r="N57" s="64"/>
      <c r="O57" s="64"/>
      <c r="P57" s="64"/>
      <c r="Q57" s="64"/>
      <c r="R57" s="64"/>
      <c r="S57" s="64"/>
      <c r="W57" s="67"/>
      <c r="X57" s="64"/>
      <c r="Y57" s="64"/>
      <c r="Z57" s="64"/>
      <c r="AA57" s="64"/>
      <c r="AB57" s="64"/>
      <c r="AC57" s="64"/>
      <c r="AG57" s="67"/>
      <c r="AH57" s="64"/>
      <c r="AI57" s="64"/>
      <c r="AJ57" s="64"/>
      <c r="AK57" s="64"/>
      <c r="AL57" s="64"/>
      <c r="AM57" s="64"/>
      <c r="AN57" s="64"/>
      <c r="AQ57" s="67"/>
      <c r="AR57" s="64"/>
      <c r="AS57" s="64"/>
      <c r="AT57" s="64"/>
      <c r="AU57" s="64"/>
      <c r="AV57" s="64"/>
      <c r="AW57" s="64"/>
      <c r="BA57" s="67"/>
      <c r="BB57" s="64"/>
      <c r="BC57" s="64"/>
      <c r="BD57" s="64"/>
      <c r="BE57" s="64"/>
      <c r="BF57" s="64"/>
      <c r="BG57" s="64"/>
      <c r="BK57" s="67"/>
      <c r="BL57" s="64"/>
      <c r="BM57" s="64"/>
      <c r="BN57" s="64"/>
      <c r="BO57" s="64"/>
      <c r="BP57" s="64"/>
      <c r="BQ57" s="64"/>
      <c r="BU57" s="67"/>
      <c r="BV57" s="64"/>
      <c r="BW57" s="64"/>
      <c r="BX57" s="64"/>
      <c r="BY57" s="64"/>
      <c r="BZ57" s="64"/>
      <c r="CA57" s="64"/>
      <c r="CE57" s="67"/>
      <c r="CF57" s="64"/>
      <c r="CG57" s="64"/>
      <c r="CH57" s="64"/>
      <c r="CI57" s="64"/>
      <c r="CJ57" s="64"/>
      <c r="CK57" s="64"/>
      <c r="CO57" s="67"/>
      <c r="CP57" s="64"/>
      <c r="CQ57" s="64"/>
      <c r="CR57" s="64"/>
      <c r="CS57" s="64"/>
      <c r="CT57" s="64"/>
      <c r="CU57" s="64"/>
      <c r="CY57" s="67"/>
      <c r="CZ57" s="64"/>
      <c r="DA57" s="64"/>
      <c r="DB57" s="64"/>
      <c r="DC57" s="64"/>
      <c r="DD57" s="64"/>
      <c r="DE57" s="64"/>
      <c r="DF57" s="64"/>
      <c r="DP57" s="64"/>
      <c r="DQ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</row>
    <row r="58" spans="3:148" ht="15.75" x14ac:dyDescent="0.2">
      <c r="C58" s="67"/>
      <c r="D58" s="64"/>
      <c r="E58" s="64"/>
      <c r="F58" s="64"/>
      <c r="G58" s="64"/>
      <c r="H58" s="64"/>
      <c r="I58" s="64"/>
      <c r="J58" s="64"/>
      <c r="M58" s="67"/>
      <c r="N58" s="64"/>
      <c r="O58" s="64"/>
      <c r="P58" s="64"/>
      <c r="Q58" s="64"/>
      <c r="R58" s="64"/>
      <c r="S58" s="64"/>
      <c r="W58" s="67"/>
      <c r="X58" s="64"/>
      <c r="Y58" s="64"/>
      <c r="Z58" s="64"/>
      <c r="AA58" s="64"/>
      <c r="AB58" s="64"/>
      <c r="AC58" s="64"/>
      <c r="AG58" s="67"/>
      <c r="AH58" s="64"/>
      <c r="AI58" s="64"/>
      <c r="AJ58" s="64"/>
      <c r="AK58" s="64"/>
      <c r="AL58" s="64"/>
      <c r="AM58" s="64"/>
      <c r="AN58" s="64"/>
      <c r="AQ58" s="67"/>
      <c r="AR58" s="64"/>
      <c r="AS58" s="64"/>
      <c r="AT58" s="64"/>
      <c r="AU58" s="64"/>
      <c r="AV58" s="64"/>
      <c r="AW58" s="64"/>
      <c r="BA58" s="67"/>
      <c r="BB58" s="64"/>
      <c r="BC58" s="64"/>
      <c r="BD58" s="64"/>
      <c r="BE58" s="64"/>
      <c r="BF58" s="64"/>
      <c r="BG58" s="64"/>
      <c r="BK58" s="67"/>
      <c r="BL58" s="64"/>
      <c r="BM58" s="64"/>
      <c r="BN58" s="64"/>
      <c r="BO58" s="64"/>
      <c r="BP58" s="64"/>
      <c r="BQ58" s="64"/>
      <c r="BU58" s="67"/>
      <c r="BV58" s="64"/>
      <c r="BW58" s="64"/>
      <c r="BX58" s="64"/>
      <c r="BY58" s="64"/>
      <c r="BZ58" s="64"/>
      <c r="CA58" s="64"/>
      <c r="CE58" s="67"/>
      <c r="CF58" s="64"/>
      <c r="CG58" s="64"/>
      <c r="CH58" s="64"/>
      <c r="CI58" s="64"/>
      <c r="CJ58" s="64"/>
      <c r="CK58" s="64"/>
      <c r="CO58" s="67"/>
      <c r="CP58" s="64"/>
      <c r="CQ58" s="64"/>
      <c r="CR58" s="64"/>
      <c r="CS58" s="64"/>
      <c r="CT58" s="64"/>
      <c r="CU58" s="64"/>
      <c r="CY58" s="67"/>
      <c r="CZ58" s="64"/>
      <c r="DA58" s="64"/>
      <c r="DB58" s="64"/>
      <c r="DC58" s="64"/>
      <c r="DD58" s="64"/>
      <c r="DE58" s="64"/>
      <c r="DF58" s="64"/>
      <c r="DP58" s="64"/>
      <c r="DQ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</row>
    <row r="59" spans="3:148" ht="15.75" x14ac:dyDescent="0.2">
      <c r="C59" s="67"/>
      <c r="D59" s="64"/>
      <c r="E59" s="64"/>
      <c r="F59" s="64"/>
      <c r="G59" s="64"/>
      <c r="H59" s="64"/>
      <c r="I59" s="64"/>
      <c r="J59" s="64"/>
      <c r="M59" s="67"/>
      <c r="N59" s="64"/>
      <c r="O59" s="64"/>
      <c r="P59" s="64"/>
      <c r="Q59" s="64"/>
      <c r="R59" s="64"/>
      <c r="S59" s="64"/>
      <c r="W59" s="67"/>
      <c r="X59" s="64"/>
      <c r="Y59" s="64"/>
      <c r="Z59" s="64"/>
      <c r="AA59" s="64"/>
      <c r="AB59" s="64"/>
      <c r="AC59" s="64"/>
      <c r="AG59" s="67"/>
      <c r="AH59" s="64"/>
      <c r="AI59" s="64"/>
      <c r="AJ59" s="64"/>
      <c r="AK59" s="64"/>
      <c r="AL59" s="64"/>
      <c r="AM59" s="64"/>
      <c r="AN59" s="64"/>
      <c r="AQ59" s="67"/>
      <c r="AR59" s="64"/>
      <c r="AS59" s="64"/>
      <c r="AT59" s="64"/>
      <c r="AU59" s="64"/>
      <c r="AV59" s="64"/>
      <c r="AW59" s="64"/>
      <c r="BA59" s="67"/>
      <c r="BB59" s="64"/>
      <c r="BC59" s="64"/>
      <c r="BD59" s="64"/>
      <c r="BE59" s="64"/>
      <c r="BF59" s="64"/>
      <c r="BG59" s="64"/>
      <c r="BK59" s="67"/>
      <c r="BL59" s="64"/>
      <c r="BM59" s="64"/>
      <c r="BN59" s="64"/>
      <c r="BO59" s="64"/>
      <c r="BP59" s="64"/>
      <c r="BQ59" s="64"/>
      <c r="BU59" s="67"/>
      <c r="BV59" s="64"/>
      <c r="BW59" s="64"/>
      <c r="BX59" s="64"/>
      <c r="BY59" s="64"/>
      <c r="BZ59" s="64"/>
      <c r="CA59" s="64"/>
      <c r="CE59" s="67"/>
      <c r="CF59" s="64"/>
      <c r="CG59" s="64"/>
      <c r="CH59" s="64"/>
      <c r="CI59" s="64"/>
      <c r="CJ59" s="64"/>
      <c r="CK59" s="64"/>
      <c r="CO59" s="67"/>
      <c r="CP59" s="64"/>
      <c r="CQ59" s="64"/>
      <c r="CR59" s="64"/>
      <c r="CS59" s="64"/>
      <c r="CT59" s="64"/>
      <c r="CU59" s="64"/>
      <c r="CY59" s="67"/>
      <c r="CZ59" s="64"/>
      <c r="DA59" s="64"/>
      <c r="DB59" s="64"/>
      <c r="DC59" s="64"/>
      <c r="DD59" s="64"/>
      <c r="DE59" s="64"/>
      <c r="DF59" s="64"/>
      <c r="DP59" s="64"/>
      <c r="DQ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</row>
    <row r="60" spans="3:148" ht="15.75" x14ac:dyDescent="0.2">
      <c r="C60" s="67"/>
      <c r="D60" s="64"/>
      <c r="E60" s="64"/>
      <c r="F60" s="64"/>
      <c r="G60" s="64"/>
      <c r="H60" s="64"/>
      <c r="I60" s="64"/>
      <c r="J60" s="64"/>
      <c r="M60" s="67"/>
      <c r="N60" s="64"/>
      <c r="O60" s="64"/>
      <c r="P60" s="64"/>
      <c r="Q60" s="64"/>
      <c r="R60" s="64"/>
      <c r="S60" s="64"/>
      <c r="W60" s="67"/>
      <c r="X60" s="64"/>
      <c r="Y60" s="64"/>
      <c r="Z60" s="64"/>
      <c r="AA60" s="64"/>
      <c r="AB60" s="64"/>
      <c r="AC60" s="64"/>
      <c r="AG60" s="67"/>
      <c r="AH60" s="64"/>
      <c r="AI60" s="64"/>
      <c r="AJ60" s="64"/>
      <c r="AK60" s="64"/>
      <c r="AL60" s="64"/>
      <c r="AM60" s="64"/>
      <c r="AN60" s="64"/>
      <c r="AQ60" s="67"/>
      <c r="AR60" s="64"/>
      <c r="AS60" s="64"/>
      <c r="AT60" s="64"/>
      <c r="AU60" s="64"/>
      <c r="AV60" s="64"/>
      <c r="AW60" s="64"/>
      <c r="BA60" s="67"/>
      <c r="BB60" s="64"/>
      <c r="BC60" s="64"/>
      <c r="BD60" s="64"/>
      <c r="BE60" s="64"/>
      <c r="BF60" s="64"/>
      <c r="BG60" s="64"/>
      <c r="BK60" s="67"/>
      <c r="BL60" s="64"/>
      <c r="BM60" s="64"/>
      <c r="BN60" s="64"/>
      <c r="BO60" s="64"/>
      <c r="BP60" s="64"/>
      <c r="BQ60" s="64"/>
      <c r="BU60" s="67"/>
      <c r="BV60" s="64"/>
      <c r="BW60" s="64"/>
      <c r="BX60" s="64"/>
      <c r="BY60" s="64"/>
      <c r="BZ60" s="64"/>
      <c r="CA60" s="64"/>
      <c r="CE60" s="67"/>
      <c r="CF60" s="64"/>
      <c r="CG60" s="64"/>
      <c r="CH60" s="64"/>
      <c r="CI60" s="64"/>
      <c r="CJ60" s="64"/>
      <c r="CK60" s="64"/>
      <c r="CO60" s="67"/>
      <c r="CP60" s="64"/>
      <c r="CQ60" s="64"/>
      <c r="CR60" s="64"/>
      <c r="CS60" s="64"/>
      <c r="CT60" s="64"/>
      <c r="CU60" s="64"/>
      <c r="CY60" s="67"/>
      <c r="CZ60" s="64"/>
      <c r="DA60" s="64"/>
      <c r="DB60" s="64"/>
      <c r="DC60" s="64"/>
      <c r="DD60" s="64"/>
      <c r="DE60" s="64"/>
      <c r="DF60" s="64"/>
      <c r="DP60" s="64"/>
      <c r="DQ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</row>
    <row r="61" spans="3:148" ht="15.75" x14ac:dyDescent="0.2">
      <c r="C61" s="67"/>
      <c r="D61" s="64"/>
      <c r="E61" s="64"/>
      <c r="F61" s="64"/>
      <c r="G61" s="64"/>
      <c r="H61" s="64"/>
      <c r="I61" s="64"/>
      <c r="J61" s="64"/>
      <c r="M61" s="67"/>
      <c r="N61" s="64"/>
      <c r="O61" s="64"/>
      <c r="P61" s="64"/>
      <c r="Q61" s="64"/>
      <c r="R61" s="64"/>
      <c r="S61" s="64"/>
      <c r="W61" s="67"/>
      <c r="X61" s="64"/>
      <c r="Y61" s="64"/>
      <c r="Z61" s="64"/>
      <c r="AA61" s="64"/>
      <c r="AB61" s="64"/>
      <c r="AC61" s="64"/>
      <c r="AG61" s="67"/>
      <c r="AH61" s="64"/>
      <c r="AI61" s="64"/>
      <c r="AJ61" s="64"/>
      <c r="AK61" s="64"/>
      <c r="AL61" s="64"/>
      <c r="AM61" s="64"/>
      <c r="AN61" s="64"/>
      <c r="AQ61" s="67"/>
      <c r="AR61" s="64"/>
      <c r="AS61" s="64"/>
      <c r="AT61" s="64"/>
      <c r="AU61" s="64"/>
      <c r="AV61" s="64"/>
      <c r="AW61" s="64"/>
      <c r="BA61" s="67"/>
      <c r="BB61" s="64"/>
      <c r="BC61" s="64"/>
      <c r="BD61" s="64"/>
      <c r="BE61" s="64"/>
      <c r="BF61" s="64"/>
      <c r="BG61" s="64"/>
      <c r="BK61" s="67"/>
      <c r="BL61" s="64"/>
      <c r="BM61" s="64"/>
      <c r="BN61" s="64"/>
      <c r="BO61" s="64"/>
      <c r="BP61" s="64"/>
      <c r="BQ61" s="64"/>
      <c r="BU61" s="67"/>
      <c r="BV61" s="64"/>
      <c r="BW61" s="64"/>
      <c r="BX61" s="64"/>
      <c r="BY61" s="64"/>
      <c r="BZ61" s="64"/>
      <c r="CA61" s="64"/>
      <c r="CE61" s="67"/>
      <c r="CF61" s="64"/>
      <c r="CG61" s="64"/>
      <c r="CH61" s="64"/>
      <c r="CI61" s="64"/>
      <c r="CJ61" s="64"/>
      <c r="CK61" s="64"/>
      <c r="CO61" s="67"/>
      <c r="CP61" s="64"/>
      <c r="CQ61" s="64"/>
      <c r="CR61" s="64"/>
      <c r="CS61" s="64"/>
      <c r="CT61" s="64"/>
      <c r="CU61" s="64"/>
      <c r="CY61" s="67"/>
      <c r="CZ61" s="64"/>
      <c r="DA61" s="64"/>
      <c r="DB61" s="64"/>
      <c r="DC61" s="64"/>
      <c r="DD61" s="64"/>
      <c r="DE61" s="64"/>
      <c r="DF61" s="64"/>
      <c r="DP61" s="64"/>
      <c r="DQ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</row>
    <row r="62" spans="3:148" ht="15.75" x14ac:dyDescent="0.2">
      <c r="C62" s="67"/>
      <c r="D62" s="64"/>
      <c r="E62" s="64"/>
      <c r="F62" s="64"/>
      <c r="G62" s="64"/>
      <c r="H62" s="64"/>
      <c r="I62" s="64"/>
      <c r="J62" s="64"/>
      <c r="M62" s="67"/>
      <c r="N62" s="64"/>
      <c r="O62" s="64"/>
      <c r="P62" s="64"/>
      <c r="Q62" s="64"/>
      <c r="R62" s="64"/>
      <c r="S62" s="64"/>
      <c r="W62" s="67"/>
      <c r="X62" s="64"/>
      <c r="Y62" s="64"/>
      <c r="Z62" s="64"/>
      <c r="AA62" s="64"/>
      <c r="AB62" s="64"/>
      <c r="AC62" s="64"/>
      <c r="AG62" s="67"/>
      <c r="AH62" s="64"/>
      <c r="AI62" s="64"/>
      <c r="AJ62" s="64"/>
      <c r="AK62" s="64"/>
      <c r="AL62" s="64"/>
      <c r="AM62" s="64"/>
      <c r="AN62" s="64"/>
      <c r="AQ62" s="67"/>
      <c r="AR62" s="64"/>
      <c r="AS62" s="64"/>
      <c r="AT62" s="64"/>
      <c r="AU62" s="64"/>
      <c r="AV62" s="64"/>
      <c r="AW62" s="64"/>
      <c r="BA62" s="67"/>
      <c r="BB62" s="64"/>
      <c r="BC62" s="64"/>
      <c r="BD62" s="64"/>
      <c r="BE62" s="64"/>
      <c r="BF62" s="64"/>
      <c r="BG62" s="64"/>
      <c r="BK62" s="67"/>
      <c r="BL62" s="64"/>
      <c r="BM62" s="64"/>
      <c r="BN62" s="64"/>
      <c r="BO62" s="64"/>
      <c r="BP62" s="64"/>
      <c r="BQ62" s="64"/>
      <c r="BU62" s="67"/>
      <c r="BV62" s="64"/>
      <c r="BW62" s="64"/>
      <c r="BX62" s="64"/>
      <c r="BY62" s="64"/>
      <c r="BZ62" s="64"/>
      <c r="CA62" s="64"/>
      <c r="CE62" s="67"/>
      <c r="CF62" s="64"/>
      <c r="CG62" s="64"/>
      <c r="CH62" s="64"/>
      <c r="CI62" s="64"/>
      <c r="CJ62" s="64"/>
      <c r="CK62" s="64"/>
      <c r="CO62" s="67"/>
      <c r="CP62" s="64"/>
      <c r="CQ62" s="64"/>
      <c r="CR62" s="64"/>
      <c r="CS62" s="64"/>
      <c r="CT62" s="64"/>
      <c r="CU62" s="64"/>
      <c r="CY62" s="67"/>
      <c r="CZ62" s="64"/>
      <c r="DA62" s="64"/>
      <c r="DB62" s="64"/>
      <c r="DC62" s="64"/>
      <c r="DD62" s="64"/>
      <c r="DE62" s="64"/>
      <c r="DF62" s="64"/>
      <c r="DP62" s="64"/>
      <c r="DQ62" s="64"/>
      <c r="DW62" s="25">
        <f>DV$62*$DW$44</f>
        <v>0</v>
      </c>
      <c r="DY62" s="64">
        <f>DX$62*$DY$44</f>
        <v>0</v>
      </c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</row>
    <row r="63" spans="3:148" ht="15.75" x14ac:dyDescent="0.2">
      <c r="C63" s="67"/>
      <c r="D63" s="64"/>
      <c r="E63" s="64"/>
      <c r="F63" s="64"/>
      <c r="G63" s="64"/>
      <c r="H63" s="64"/>
      <c r="I63" s="64"/>
      <c r="J63" s="64"/>
      <c r="M63" s="67"/>
      <c r="N63" s="64"/>
      <c r="O63" s="64"/>
      <c r="P63" s="64"/>
      <c r="Q63" s="64"/>
      <c r="R63" s="64"/>
      <c r="S63" s="64"/>
      <c r="W63" s="67"/>
      <c r="X63" s="64"/>
      <c r="Y63" s="64"/>
      <c r="Z63" s="64"/>
      <c r="AA63" s="64"/>
      <c r="AB63" s="64"/>
      <c r="AC63" s="64"/>
      <c r="AG63" s="67"/>
      <c r="AH63" s="64"/>
      <c r="AI63" s="64"/>
      <c r="AJ63" s="64"/>
      <c r="AK63" s="64"/>
      <c r="AL63" s="64"/>
      <c r="AM63" s="64"/>
      <c r="AN63" s="64"/>
      <c r="AQ63" s="67"/>
      <c r="AR63" s="64"/>
      <c r="AS63" s="64"/>
      <c r="AT63" s="64"/>
      <c r="AU63" s="64"/>
      <c r="AV63" s="64"/>
      <c r="AW63" s="64"/>
      <c r="BA63" s="67"/>
      <c r="BB63" s="64"/>
      <c r="BC63" s="64"/>
      <c r="BD63" s="64"/>
      <c r="BE63" s="64"/>
      <c r="BF63" s="64"/>
      <c r="BG63" s="64"/>
      <c r="BK63" s="67"/>
      <c r="BL63" s="64"/>
      <c r="BM63" s="64"/>
      <c r="BN63" s="64"/>
      <c r="BO63" s="64"/>
      <c r="BP63" s="64"/>
      <c r="BQ63" s="64"/>
      <c r="BU63" s="67"/>
      <c r="BV63" s="64"/>
      <c r="BW63" s="64"/>
      <c r="BX63" s="64"/>
      <c r="BY63" s="64"/>
      <c r="BZ63" s="64"/>
      <c r="CA63" s="64"/>
      <c r="CE63" s="67"/>
      <c r="CF63" s="64"/>
      <c r="CG63" s="64"/>
      <c r="CH63" s="64"/>
      <c r="CI63" s="64"/>
      <c r="CJ63" s="64"/>
      <c r="CK63" s="64"/>
      <c r="CO63" s="67"/>
      <c r="CP63" s="64"/>
      <c r="CQ63" s="64"/>
      <c r="CR63" s="64"/>
      <c r="CS63" s="64"/>
      <c r="CT63" s="64"/>
      <c r="CU63" s="64"/>
      <c r="CY63" s="67"/>
      <c r="CZ63" s="64"/>
      <c r="DA63" s="64"/>
      <c r="DB63" s="64"/>
      <c r="DC63" s="64"/>
      <c r="DD63" s="64"/>
      <c r="DE63" s="64"/>
      <c r="DF63" s="64"/>
      <c r="DP63" s="64"/>
      <c r="DQ63" s="64"/>
      <c r="DW63" s="25">
        <f>DV$63*$DW$44</f>
        <v>0</v>
      </c>
      <c r="DY63" s="64">
        <f>DX$63*$DY$44</f>
        <v>0</v>
      </c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</row>
    <row r="64" spans="3:148" ht="15.75" x14ac:dyDescent="0.2">
      <c r="C64" s="67"/>
      <c r="D64" s="64"/>
      <c r="E64" s="64"/>
      <c r="F64" s="64"/>
      <c r="G64" s="64"/>
      <c r="H64" s="64"/>
      <c r="I64" s="64"/>
      <c r="J64" s="64"/>
      <c r="M64" s="67"/>
      <c r="N64" s="64"/>
      <c r="O64" s="64"/>
      <c r="P64" s="64"/>
      <c r="Q64" s="64"/>
      <c r="R64" s="64"/>
      <c r="S64" s="64"/>
      <c r="W64" s="67"/>
      <c r="X64" s="64"/>
      <c r="Y64" s="64"/>
      <c r="Z64" s="64"/>
      <c r="AA64" s="64"/>
      <c r="AB64" s="64"/>
      <c r="AC64" s="64"/>
      <c r="AG64" s="67"/>
      <c r="AH64" s="64"/>
      <c r="AI64" s="64"/>
      <c r="AJ64" s="64"/>
      <c r="AK64" s="64"/>
      <c r="AL64" s="64"/>
      <c r="AM64" s="64"/>
      <c r="AN64" s="64"/>
      <c r="AQ64" s="67"/>
      <c r="AR64" s="64"/>
      <c r="AS64" s="64"/>
      <c r="AT64" s="64"/>
      <c r="AU64" s="64"/>
      <c r="AV64" s="64"/>
      <c r="AW64" s="64"/>
      <c r="BA64" s="67"/>
      <c r="BB64" s="64"/>
      <c r="BC64" s="64"/>
      <c r="BD64" s="64"/>
      <c r="BE64" s="64"/>
      <c r="BF64" s="64"/>
      <c r="BG64" s="64"/>
      <c r="BK64" s="67"/>
      <c r="BL64" s="64"/>
      <c r="BM64" s="64"/>
      <c r="BN64" s="64"/>
      <c r="BO64" s="64"/>
      <c r="BP64" s="64"/>
      <c r="BQ64" s="64"/>
      <c r="BU64" s="67"/>
      <c r="BV64" s="64"/>
      <c r="BW64" s="64"/>
      <c r="BX64" s="64"/>
      <c r="BY64" s="64"/>
      <c r="BZ64" s="64"/>
      <c r="CA64" s="64"/>
      <c r="CE64" s="67"/>
      <c r="CF64" s="64"/>
      <c r="CG64" s="64"/>
      <c r="CH64" s="64"/>
      <c r="CI64" s="64"/>
      <c r="CJ64" s="64"/>
      <c r="CK64" s="64"/>
      <c r="CO64" s="67"/>
      <c r="CP64" s="64"/>
      <c r="CQ64" s="64"/>
      <c r="CR64" s="64"/>
      <c r="CS64" s="64"/>
      <c r="CT64" s="64"/>
      <c r="CU64" s="64"/>
      <c r="CY64" s="67"/>
      <c r="CZ64" s="64"/>
      <c r="DA64" s="64"/>
      <c r="DB64" s="64"/>
      <c r="DC64" s="64"/>
      <c r="DD64" s="64"/>
      <c r="DE64" s="64"/>
      <c r="DF64" s="64"/>
      <c r="DP64" s="64"/>
      <c r="DQ64" s="64"/>
      <c r="DW64" s="25">
        <f>DV$64*$DW$44</f>
        <v>0</v>
      </c>
      <c r="DY64" s="64">
        <f>DX$64*$DY$44</f>
        <v>0</v>
      </c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</row>
    <row r="65" spans="3:148" ht="15.75" x14ac:dyDescent="0.2">
      <c r="C65" s="67"/>
      <c r="D65" s="64"/>
      <c r="E65" s="64"/>
      <c r="F65" s="64"/>
      <c r="G65" s="64"/>
      <c r="H65" s="64"/>
      <c r="I65" s="64"/>
      <c r="J65" s="64"/>
      <c r="M65" s="67"/>
      <c r="N65" s="64"/>
      <c r="O65" s="64"/>
      <c r="P65" s="64"/>
      <c r="Q65" s="64"/>
      <c r="R65" s="64"/>
      <c r="S65" s="64"/>
      <c r="W65" s="67"/>
      <c r="X65" s="64"/>
      <c r="Y65" s="64"/>
      <c r="Z65" s="64"/>
      <c r="AA65" s="64"/>
      <c r="AB65" s="64"/>
      <c r="AC65" s="64"/>
      <c r="AG65" s="67"/>
      <c r="AH65" s="64"/>
      <c r="AI65" s="64"/>
      <c r="AJ65" s="64"/>
      <c r="AK65" s="64"/>
      <c r="AL65" s="64"/>
      <c r="AM65" s="64"/>
      <c r="AN65" s="64"/>
      <c r="AQ65" s="67"/>
      <c r="AR65" s="64"/>
      <c r="AS65" s="64"/>
      <c r="AT65" s="64"/>
      <c r="AU65" s="64"/>
      <c r="AV65" s="64"/>
      <c r="AW65" s="64"/>
      <c r="BA65" s="67"/>
      <c r="BB65" s="64"/>
      <c r="BC65" s="64"/>
      <c r="BD65" s="64"/>
      <c r="BE65" s="64"/>
      <c r="BF65" s="64"/>
      <c r="BG65" s="64"/>
      <c r="BK65" s="67"/>
      <c r="BL65" s="64"/>
      <c r="BM65" s="64"/>
      <c r="BN65" s="64"/>
      <c r="BO65" s="64"/>
      <c r="BP65" s="64"/>
      <c r="BQ65" s="64"/>
      <c r="BU65" s="67"/>
      <c r="BV65" s="64"/>
      <c r="BW65" s="64"/>
      <c r="BX65" s="64"/>
      <c r="BY65" s="64"/>
      <c r="BZ65" s="64"/>
      <c r="CA65" s="64"/>
      <c r="CE65" s="67"/>
      <c r="CF65" s="64"/>
      <c r="CG65" s="64"/>
      <c r="CH65" s="64"/>
      <c r="CI65" s="64"/>
      <c r="CJ65" s="64"/>
      <c r="CK65" s="64"/>
      <c r="CO65" s="67"/>
      <c r="CP65" s="64"/>
      <c r="CQ65" s="64"/>
      <c r="CR65" s="64"/>
      <c r="CS65" s="64"/>
      <c r="CT65" s="64"/>
      <c r="CU65" s="64"/>
      <c r="CY65" s="67"/>
      <c r="CZ65" s="64"/>
      <c r="DA65" s="64"/>
      <c r="DB65" s="64"/>
      <c r="DC65" s="64"/>
      <c r="DD65" s="64"/>
      <c r="DE65" s="64"/>
      <c r="DF65" s="64"/>
      <c r="DP65" s="64"/>
      <c r="DQ65" s="64"/>
      <c r="DW65" s="25">
        <f>DV$65*$DW$44</f>
        <v>0</v>
      </c>
      <c r="DY65" s="64">
        <f>DX$65*$DY$44</f>
        <v>0</v>
      </c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</row>
    <row r="66" spans="3:148" ht="15.75" x14ac:dyDescent="0.2">
      <c r="C66" s="67"/>
      <c r="D66" s="64"/>
      <c r="E66" s="64"/>
      <c r="F66" s="64"/>
      <c r="G66" s="64"/>
      <c r="H66" s="64"/>
      <c r="I66" s="64"/>
      <c r="J66" s="64"/>
      <c r="M66" s="67"/>
      <c r="N66" s="64"/>
      <c r="O66" s="64"/>
      <c r="P66" s="64"/>
      <c r="Q66" s="64"/>
      <c r="R66" s="64"/>
      <c r="S66" s="64"/>
      <c r="W66" s="67"/>
      <c r="X66" s="64"/>
      <c r="Y66" s="64"/>
      <c r="Z66" s="64"/>
      <c r="AA66" s="64"/>
      <c r="AB66" s="64"/>
      <c r="AC66" s="64"/>
      <c r="AG66" s="67"/>
      <c r="AH66" s="64"/>
      <c r="AI66" s="64"/>
      <c r="AJ66" s="64"/>
      <c r="AK66" s="64"/>
      <c r="AL66" s="64"/>
      <c r="AM66" s="64"/>
      <c r="AN66" s="64"/>
      <c r="AQ66" s="67"/>
      <c r="AR66" s="64"/>
      <c r="AS66" s="64"/>
      <c r="AT66" s="64"/>
      <c r="AU66" s="64"/>
      <c r="AV66" s="64"/>
      <c r="AW66" s="64"/>
      <c r="BA66" s="67"/>
      <c r="BB66" s="64"/>
      <c r="BC66" s="64"/>
      <c r="BD66" s="64"/>
      <c r="BE66" s="64"/>
      <c r="BF66" s="64"/>
      <c r="BG66" s="64"/>
      <c r="BK66" s="67"/>
      <c r="BL66" s="64"/>
      <c r="BM66" s="64"/>
      <c r="BN66" s="64"/>
      <c r="BO66" s="64"/>
      <c r="BP66" s="64"/>
      <c r="BQ66" s="64"/>
      <c r="BU66" s="67"/>
      <c r="BV66" s="64"/>
      <c r="BW66" s="64"/>
      <c r="BX66" s="64"/>
      <c r="BY66" s="64"/>
      <c r="BZ66" s="64"/>
      <c r="CA66" s="64"/>
      <c r="CE66" s="67"/>
      <c r="CF66" s="64"/>
      <c r="CG66" s="64"/>
      <c r="CH66" s="64"/>
      <c r="CI66" s="64"/>
      <c r="CJ66" s="64"/>
      <c r="CK66" s="64"/>
      <c r="CO66" s="67"/>
      <c r="CP66" s="64"/>
      <c r="CQ66" s="64"/>
      <c r="CR66" s="64"/>
      <c r="CS66" s="64"/>
      <c r="CT66" s="64"/>
      <c r="CU66" s="64"/>
      <c r="CY66" s="67"/>
      <c r="CZ66" s="64"/>
      <c r="DA66" s="64"/>
      <c r="DB66" s="64"/>
      <c r="DC66" s="64"/>
      <c r="DD66" s="64"/>
      <c r="DE66" s="64"/>
      <c r="DF66" s="64"/>
      <c r="DP66" s="64"/>
      <c r="DQ66" s="64"/>
      <c r="DW66" s="25">
        <f>DV$66*$DW$44</f>
        <v>0</v>
      </c>
      <c r="DY66" s="64">
        <f>DX$66*$DY$44</f>
        <v>0</v>
      </c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</row>
    <row r="67" spans="3:148" ht="15.75" x14ac:dyDescent="0.2">
      <c r="C67" s="67"/>
      <c r="D67" s="64"/>
      <c r="E67" s="64"/>
      <c r="F67" s="64"/>
      <c r="G67" s="64"/>
      <c r="H67" s="64"/>
      <c r="I67" s="64"/>
      <c r="J67" s="64"/>
      <c r="M67" s="67"/>
      <c r="N67" s="64"/>
      <c r="O67" s="64"/>
      <c r="P67" s="64"/>
      <c r="Q67" s="64"/>
      <c r="R67" s="64"/>
      <c r="S67" s="64"/>
      <c r="W67" s="67"/>
      <c r="X67" s="64"/>
      <c r="Y67" s="64"/>
      <c r="Z67" s="64"/>
      <c r="AA67" s="64"/>
      <c r="AB67" s="64"/>
      <c r="AC67" s="64"/>
      <c r="AG67" s="67"/>
      <c r="AH67" s="64"/>
      <c r="AI67" s="64"/>
      <c r="AJ67" s="64"/>
      <c r="AK67" s="64"/>
      <c r="AL67" s="64"/>
      <c r="AM67" s="64"/>
      <c r="AN67" s="64"/>
      <c r="AQ67" s="67"/>
      <c r="AR67" s="64"/>
      <c r="AS67" s="64"/>
      <c r="AT67" s="64"/>
      <c r="AU67" s="64"/>
      <c r="AV67" s="64"/>
      <c r="AW67" s="64"/>
      <c r="BA67" s="67"/>
      <c r="BB67" s="64"/>
      <c r="BC67" s="64"/>
      <c r="BD67" s="64"/>
      <c r="BE67" s="64"/>
      <c r="BF67" s="64"/>
      <c r="BG67" s="64"/>
      <c r="BK67" s="67"/>
      <c r="BL67" s="64"/>
      <c r="BM67" s="64"/>
      <c r="BN67" s="64"/>
      <c r="BO67" s="64"/>
      <c r="BP67" s="64"/>
      <c r="BQ67" s="64"/>
      <c r="BU67" s="67"/>
      <c r="BV67" s="64"/>
      <c r="BW67" s="64"/>
      <c r="BX67" s="64"/>
      <c r="BY67" s="64"/>
      <c r="BZ67" s="64"/>
      <c r="CA67" s="64"/>
      <c r="CE67" s="67"/>
      <c r="CF67" s="64"/>
      <c r="CG67" s="64"/>
      <c r="CH67" s="64"/>
      <c r="CI67" s="64"/>
      <c r="CJ67" s="64"/>
      <c r="CK67" s="64"/>
      <c r="CO67" s="67"/>
      <c r="CP67" s="64"/>
      <c r="CQ67" s="64"/>
      <c r="CR67" s="64"/>
      <c r="CS67" s="64"/>
      <c r="CT67" s="64"/>
      <c r="CU67" s="64"/>
      <c r="CY67" s="67"/>
      <c r="CZ67" s="64"/>
      <c r="DA67" s="64"/>
      <c r="DB67" s="64"/>
      <c r="DC67" s="64"/>
      <c r="DD67" s="64"/>
      <c r="DE67" s="64"/>
      <c r="DF67" s="64"/>
      <c r="DP67" s="64"/>
      <c r="DQ67" s="64"/>
      <c r="DW67" s="25">
        <f>DV$67*$DW$44</f>
        <v>0</v>
      </c>
      <c r="DY67" s="64">
        <f>DX$67*$DY$44</f>
        <v>0</v>
      </c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</row>
    <row r="68" spans="3:148" ht="15.75" x14ac:dyDescent="0.2">
      <c r="C68" s="67"/>
      <c r="D68" s="64"/>
      <c r="E68" s="64"/>
      <c r="F68" s="64"/>
      <c r="G68" s="64"/>
      <c r="H68" s="64"/>
      <c r="I68" s="64"/>
      <c r="J68" s="64"/>
      <c r="M68" s="67"/>
      <c r="N68" s="64"/>
      <c r="O68" s="64"/>
      <c r="P68" s="64"/>
      <c r="Q68" s="64"/>
      <c r="R68" s="64"/>
      <c r="S68" s="64"/>
      <c r="W68" s="67"/>
      <c r="X68" s="64"/>
      <c r="Y68" s="64"/>
      <c r="Z68" s="64"/>
      <c r="AA68" s="64"/>
      <c r="AB68" s="64"/>
      <c r="AC68" s="64"/>
      <c r="AG68" s="67"/>
      <c r="AH68" s="64"/>
      <c r="AI68" s="64"/>
      <c r="AJ68" s="64"/>
      <c r="AK68" s="64"/>
      <c r="AL68" s="64"/>
      <c r="AM68" s="64"/>
      <c r="AN68" s="64"/>
      <c r="AQ68" s="67"/>
      <c r="AR68" s="64"/>
      <c r="AS68" s="64"/>
      <c r="AT68" s="64"/>
      <c r="AU68" s="64"/>
      <c r="AV68" s="64"/>
      <c r="AW68" s="64"/>
      <c r="BA68" s="67"/>
      <c r="BB68" s="64"/>
      <c r="BC68" s="64"/>
      <c r="BD68" s="64"/>
      <c r="BE68" s="64"/>
      <c r="BF68" s="64"/>
      <c r="BG68" s="64"/>
      <c r="BK68" s="67"/>
      <c r="BL68" s="64"/>
      <c r="BM68" s="64"/>
      <c r="BN68" s="64"/>
      <c r="BO68" s="64"/>
      <c r="BP68" s="64"/>
      <c r="BQ68" s="64"/>
      <c r="BU68" s="67"/>
      <c r="BV68" s="64"/>
      <c r="BW68" s="64"/>
      <c r="BX68" s="64"/>
      <c r="BY68" s="64"/>
      <c r="BZ68" s="64"/>
      <c r="CA68" s="64"/>
      <c r="CE68" s="67"/>
      <c r="CF68" s="64"/>
      <c r="CG68" s="64"/>
      <c r="CH68" s="64"/>
      <c r="CI68" s="64"/>
      <c r="CJ68" s="64"/>
      <c r="CK68" s="64"/>
      <c r="CO68" s="67"/>
      <c r="CP68" s="64"/>
      <c r="CQ68" s="64"/>
      <c r="CR68" s="64"/>
      <c r="CS68" s="64"/>
      <c r="CT68" s="64"/>
      <c r="CU68" s="64"/>
      <c r="CY68" s="67"/>
      <c r="CZ68" s="64"/>
      <c r="DA68" s="64"/>
      <c r="DB68" s="64"/>
      <c r="DC68" s="64"/>
      <c r="DD68" s="64"/>
      <c r="DE68" s="64"/>
      <c r="DF68" s="64"/>
      <c r="DP68" s="64"/>
      <c r="DQ68" s="64"/>
      <c r="DW68" s="25">
        <f>DV$68*$DW$44</f>
        <v>0</v>
      </c>
      <c r="DY68" s="64">
        <f>DX$68*$DY$44</f>
        <v>0</v>
      </c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</row>
    <row r="69" spans="3:148" ht="15.75" x14ac:dyDescent="0.2">
      <c r="C69" s="67"/>
      <c r="D69" s="64"/>
      <c r="E69" s="64"/>
      <c r="F69" s="64"/>
      <c r="G69" s="64"/>
      <c r="H69" s="64"/>
      <c r="I69" s="64"/>
      <c r="J69" s="64"/>
      <c r="M69" s="67"/>
      <c r="N69" s="64"/>
      <c r="O69" s="64"/>
      <c r="P69" s="64"/>
      <c r="Q69" s="64"/>
      <c r="R69" s="64"/>
      <c r="S69" s="64"/>
      <c r="W69" s="67"/>
      <c r="X69" s="64"/>
      <c r="Y69" s="64"/>
      <c r="Z69" s="64"/>
      <c r="AA69" s="64"/>
      <c r="AB69" s="64"/>
      <c r="AC69" s="64"/>
      <c r="AG69" s="67"/>
      <c r="AH69" s="64"/>
      <c r="AI69" s="64"/>
      <c r="AJ69" s="64"/>
      <c r="AK69" s="64"/>
      <c r="AL69" s="64"/>
      <c r="AM69" s="64"/>
      <c r="AN69" s="64"/>
      <c r="AQ69" s="67"/>
      <c r="AR69" s="64"/>
      <c r="AS69" s="64"/>
      <c r="AT69" s="64"/>
      <c r="AU69" s="64"/>
      <c r="AV69" s="64"/>
      <c r="AW69" s="64"/>
      <c r="BA69" s="67"/>
      <c r="BB69" s="64"/>
      <c r="BC69" s="64"/>
      <c r="BD69" s="64"/>
      <c r="BE69" s="64"/>
      <c r="BF69" s="64"/>
      <c r="BG69" s="64"/>
      <c r="BK69" s="67"/>
      <c r="BL69" s="64"/>
      <c r="BM69" s="64"/>
      <c r="BN69" s="64"/>
      <c r="BO69" s="64"/>
      <c r="BP69" s="64"/>
      <c r="BQ69" s="64"/>
      <c r="BU69" s="67"/>
      <c r="BV69" s="64"/>
      <c r="BW69" s="64"/>
      <c r="BX69" s="64"/>
      <c r="BY69" s="64"/>
      <c r="BZ69" s="64"/>
      <c r="CA69" s="64"/>
      <c r="CE69" s="67"/>
      <c r="CF69" s="64"/>
      <c r="CG69" s="64"/>
      <c r="CH69" s="64"/>
      <c r="CI69" s="64"/>
      <c r="CJ69" s="64"/>
      <c r="CK69" s="64"/>
      <c r="CO69" s="67"/>
      <c r="CP69" s="64"/>
      <c r="CQ69" s="64"/>
      <c r="CR69" s="64"/>
      <c r="CS69" s="64"/>
      <c r="CT69" s="64"/>
      <c r="CU69" s="64"/>
      <c r="CY69" s="67"/>
      <c r="CZ69" s="64"/>
      <c r="DA69" s="64"/>
      <c r="DB69" s="64"/>
      <c r="DC69" s="64"/>
      <c r="DD69" s="64"/>
      <c r="DE69" s="64"/>
      <c r="DF69" s="64"/>
      <c r="DP69" s="64"/>
      <c r="DQ69" s="64"/>
      <c r="DW69" s="25">
        <f>DV$69*$DW$44</f>
        <v>0</v>
      </c>
      <c r="DY69" s="64">
        <f>DX$69*$DY$44</f>
        <v>0</v>
      </c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</row>
    <row r="70" spans="3:148" ht="15.75" x14ac:dyDescent="0.2">
      <c r="C70" s="67"/>
      <c r="D70" s="64"/>
      <c r="E70" s="64"/>
      <c r="F70" s="64"/>
      <c r="G70" s="64"/>
      <c r="H70" s="64"/>
      <c r="I70" s="64"/>
      <c r="J70" s="64"/>
      <c r="M70" s="67"/>
      <c r="N70" s="64"/>
      <c r="O70" s="64"/>
      <c r="P70" s="64"/>
      <c r="Q70" s="64"/>
      <c r="R70" s="64"/>
      <c r="S70" s="64"/>
      <c r="W70" s="67"/>
      <c r="X70" s="64"/>
      <c r="Y70" s="64"/>
      <c r="Z70" s="64"/>
      <c r="AA70" s="64"/>
      <c r="AB70" s="64"/>
      <c r="AC70" s="64"/>
      <c r="AG70" s="67"/>
      <c r="AH70" s="64"/>
      <c r="AI70" s="64"/>
      <c r="AJ70" s="64"/>
      <c r="AK70" s="64"/>
      <c r="AL70" s="64"/>
      <c r="AM70" s="64"/>
      <c r="AN70" s="64"/>
      <c r="AQ70" s="67"/>
      <c r="AR70" s="64"/>
      <c r="AS70" s="64"/>
      <c r="AT70" s="64"/>
      <c r="AU70" s="64"/>
      <c r="AV70" s="64"/>
      <c r="AW70" s="64"/>
      <c r="BA70" s="67"/>
      <c r="BB70" s="64"/>
      <c r="BC70" s="64"/>
      <c r="BD70" s="64"/>
      <c r="BE70" s="64"/>
      <c r="BF70" s="64"/>
      <c r="BG70" s="64"/>
      <c r="BK70" s="67"/>
      <c r="BL70" s="64"/>
      <c r="BM70" s="64"/>
      <c r="BN70" s="64"/>
      <c r="BO70" s="64"/>
      <c r="BP70" s="64"/>
      <c r="BQ70" s="64"/>
      <c r="BU70" s="67"/>
      <c r="BV70" s="64"/>
      <c r="BW70" s="64"/>
      <c r="BX70" s="64"/>
      <c r="BY70" s="64"/>
      <c r="BZ70" s="64"/>
      <c r="CA70" s="64"/>
      <c r="CE70" s="67"/>
      <c r="CF70" s="64"/>
      <c r="CG70" s="64"/>
      <c r="CH70" s="64"/>
      <c r="CI70" s="64"/>
      <c r="CJ70" s="64"/>
      <c r="CK70" s="64"/>
      <c r="CO70" s="67"/>
      <c r="CP70" s="64"/>
      <c r="CQ70" s="64"/>
      <c r="CR70" s="64"/>
      <c r="CS70" s="64"/>
      <c r="CT70" s="64"/>
      <c r="CU70" s="64"/>
      <c r="CY70" s="67"/>
      <c r="CZ70" s="64"/>
      <c r="DA70" s="64"/>
      <c r="DB70" s="64"/>
      <c r="DC70" s="64"/>
      <c r="DD70" s="64"/>
      <c r="DE70" s="64"/>
      <c r="DF70" s="64"/>
      <c r="DP70" s="64"/>
      <c r="DQ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</row>
    <row r="71" spans="3:148" ht="15.75" x14ac:dyDescent="0.2">
      <c r="C71" s="67"/>
      <c r="D71" s="64"/>
      <c r="E71" s="64"/>
      <c r="F71" s="64"/>
      <c r="G71" s="64"/>
      <c r="H71" s="64"/>
      <c r="I71" s="64"/>
      <c r="J71" s="64"/>
      <c r="M71" s="67"/>
      <c r="N71" s="64"/>
      <c r="O71" s="64"/>
      <c r="P71" s="64"/>
      <c r="Q71" s="64"/>
      <c r="R71" s="64"/>
      <c r="S71" s="64"/>
      <c r="W71" s="67"/>
      <c r="X71" s="64"/>
      <c r="Y71" s="64"/>
      <c r="Z71" s="64"/>
      <c r="AA71" s="64"/>
      <c r="AB71" s="64"/>
      <c r="AC71" s="64"/>
      <c r="AG71" s="67"/>
      <c r="AH71" s="64"/>
      <c r="AI71" s="64"/>
      <c r="AJ71" s="64"/>
      <c r="AK71" s="64"/>
      <c r="AL71" s="64"/>
      <c r="AM71" s="64"/>
      <c r="AN71" s="64"/>
      <c r="AQ71" s="67"/>
      <c r="AR71" s="64"/>
      <c r="AS71" s="64"/>
      <c r="AT71" s="64"/>
      <c r="AU71" s="64"/>
      <c r="AV71" s="64"/>
      <c r="AW71" s="64"/>
      <c r="BA71" s="67"/>
      <c r="BB71" s="64"/>
      <c r="BC71" s="64"/>
      <c r="BD71" s="64"/>
      <c r="BE71" s="64"/>
      <c r="BF71" s="64"/>
      <c r="BG71" s="64"/>
      <c r="BK71" s="67"/>
      <c r="BL71" s="64"/>
      <c r="BM71" s="64"/>
      <c r="BN71" s="64"/>
      <c r="BO71" s="64"/>
      <c r="BP71" s="64"/>
      <c r="BQ71" s="64"/>
      <c r="BU71" s="67"/>
      <c r="BV71" s="64"/>
      <c r="BW71" s="64"/>
      <c r="BX71" s="64"/>
      <c r="BY71" s="64"/>
      <c r="BZ71" s="64"/>
      <c r="CA71" s="64"/>
      <c r="CE71" s="67"/>
      <c r="CF71" s="64"/>
      <c r="CG71" s="64"/>
      <c r="CH71" s="64"/>
      <c r="CI71" s="64"/>
      <c r="CJ71" s="64"/>
      <c r="CK71" s="64"/>
      <c r="CO71" s="67"/>
      <c r="CP71" s="64"/>
      <c r="CQ71" s="64"/>
      <c r="CR71" s="64"/>
      <c r="CS71" s="64"/>
      <c r="CT71" s="64"/>
      <c r="CU71" s="64"/>
      <c r="CY71" s="67"/>
      <c r="CZ71" s="64"/>
      <c r="DA71" s="64"/>
      <c r="DB71" s="64"/>
      <c r="DC71" s="64"/>
      <c r="DD71" s="64"/>
      <c r="DE71" s="64"/>
      <c r="DF71" s="64"/>
      <c r="DP71" s="64"/>
      <c r="DQ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</row>
    <row r="72" spans="3:148" ht="15.75" x14ac:dyDescent="0.2">
      <c r="C72" s="67"/>
      <c r="D72" s="64"/>
      <c r="E72" s="64"/>
      <c r="F72" s="64"/>
      <c r="G72" s="64"/>
      <c r="H72" s="64"/>
      <c r="I72" s="64"/>
      <c r="J72" s="64"/>
      <c r="M72" s="67"/>
      <c r="N72" s="64"/>
      <c r="O72" s="64"/>
      <c r="P72" s="64"/>
      <c r="Q72" s="64"/>
      <c r="R72" s="64"/>
      <c r="S72" s="64"/>
      <c r="W72" s="67"/>
      <c r="X72" s="64"/>
      <c r="Y72" s="64"/>
      <c r="Z72" s="64"/>
      <c r="AA72" s="64"/>
      <c r="AB72" s="64"/>
      <c r="AC72" s="64"/>
      <c r="AG72" s="67"/>
      <c r="AH72" s="64"/>
      <c r="AI72" s="64"/>
      <c r="AJ72" s="64"/>
      <c r="AK72" s="64"/>
      <c r="AL72" s="64"/>
      <c r="AM72" s="64"/>
      <c r="AN72" s="64"/>
      <c r="AQ72" s="67"/>
      <c r="AR72" s="64"/>
      <c r="AS72" s="64"/>
      <c r="AT72" s="64"/>
      <c r="AU72" s="64"/>
      <c r="AV72" s="64"/>
      <c r="AW72" s="64"/>
      <c r="BA72" s="67"/>
      <c r="BB72" s="64"/>
      <c r="BC72" s="64"/>
      <c r="BD72" s="64"/>
      <c r="BE72" s="64"/>
      <c r="BF72" s="64"/>
      <c r="BG72" s="64"/>
      <c r="BK72" s="67"/>
      <c r="BL72" s="64"/>
      <c r="BM72" s="64"/>
      <c r="BN72" s="64"/>
      <c r="BO72" s="64"/>
      <c r="BP72" s="64"/>
      <c r="BQ72" s="64"/>
      <c r="BU72" s="67"/>
      <c r="BV72" s="64"/>
      <c r="BW72" s="64"/>
      <c r="BX72" s="64"/>
      <c r="BY72" s="64"/>
      <c r="BZ72" s="64"/>
      <c r="CA72" s="64"/>
      <c r="CE72" s="67"/>
      <c r="CF72" s="64"/>
      <c r="CG72" s="64"/>
      <c r="CH72" s="64"/>
      <c r="CI72" s="64"/>
      <c r="CJ72" s="64"/>
      <c r="CK72" s="64"/>
      <c r="CO72" s="67"/>
      <c r="CP72" s="64"/>
      <c r="CQ72" s="64"/>
      <c r="CR72" s="64"/>
      <c r="CS72" s="64"/>
      <c r="CT72" s="64"/>
      <c r="CU72" s="64"/>
      <c r="CY72" s="67"/>
      <c r="CZ72" s="64"/>
      <c r="DA72" s="64"/>
      <c r="DB72" s="64"/>
      <c r="DC72" s="64"/>
      <c r="DD72" s="64"/>
      <c r="DE72" s="64"/>
      <c r="DF72" s="64"/>
      <c r="DP72" s="64"/>
      <c r="DQ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</row>
    <row r="73" spans="3:148" ht="15.75" x14ac:dyDescent="0.2">
      <c r="C73" s="67"/>
      <c r="D73" s="64"/>
      <c r="E73" s="64"/>
      <c r="F73" s="64"/>
      <c r="G73" s="64"/>
      <c r="H73" s="64"/>
      <c r="I73" s="64"/>
      <c r="J73" s="64"/>
      <c r="M73" s="67"/>
      <c r="N73" s="64"/>
      <c r="O73" s="64"/>
      <c r="P73" s="64"/>
      <c r="Q73" s="64"/>
      <c r="R73" s="64"/>
      <c r="S73" s="64"/>
      <c r="W73" s="67"/>
      <c r="X73" s="64"/>
      <c r="Y73" s="64"/>
      <c r="Z73" s="64"/>
      <c r="AA73" s="64"/>
      <c r="AB73" s="64"/>
      <c r="AC73" s="64"/>
      <c r="AG73" s="67"/>
      <c r="AH73" s="64"/>
      <c r="AI73" s="64"/>
      <c r="AJ73" s="64"/>
      <c r="AK73" s="64"/>
      <c r="AL73" s="64"/>
      <c r="AM73" s="64"/>
      <c r="AN73" s="64"/>
      <c r="AQ73" s="67"/>
      <c r="AR73" s="64"/>
      <c r="AS73" s="64"/>
      <c r="AT73" s="64"/>
      <c r="AU73" s="64"/>
      <c r="AV73" s="64"/>
      <c r="AW73" s="64"/>
      <c r="BA73" s="67"/>
      <c r="BB73" s="64"/>
      <c r="BC73" s="64"/>
      <c r="BD73" s="64"/>
      <c r="BE73" s="64"/>
      <c r="BF73" s="64"/>
      <c r="BG73" s="64"/>
      <c r="BK73" s="67"/>
      <c r="BL73" s="64"/>
      <c r="BM73" s="64"/>
      <c r="BN73" s="64"/>
      <c r="BO73" s="64"/>
      <c r="BP73" s="64"/>
      <c r="BQ73" s="64"/>
      <c r="BU73" s="67"/>
      <c r="BV73" s="64"/>
      <c r="BW73" s="64"/>
      <c r="BX73" s="64"/>
      <c r="BY73" s="64"/>
      <c r="BZ73" s="64"/>
      <c r="CA73" s="64"/>
      <c r="CE73" s="67"/>
      <c r="CF73" s="64"/>
      <c r="CG73" s="64"/>
      <c r="CH73" s="64"/>
      <c r="CI73" s="64"/>
      <c r="CJ73" s="64"/>
      <c r="CK73" s="64"/>
      <c r="CO73" s="67"/>
      <c r="CP73" s="64"/>
      <c r="CQ73" s="64"/>
      <c r="CR73" s="64"/>
      <c r="CS73" s="64"/>
      <c r="CT73" s="64"/>
      <c r="CU73" s="64"/>
      <c r="CY73" s="67"/>
      <c r="CZ73" s="64"/>
      <c r="DA73" s="64"/>
      <c r="DB73" s="64"/>
      <c r="DC73" s="64"/>
      <c r="DD73" s="64"/>
      <c r="DE73" s="64"/>
      <c r="DF73" s="64"/>
      <c r="DP73" s="64"/>
      <c r="DQ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</row>
    <row r="74" spans="3:148" ht="15.75" x14ac:dyDescent="0.2">
      <c r="C74" s="67"/>
      <c r="D74" s="64"/>
      <c r="E74" s="64"/>
      <c r="F74" s="64"/>
      <c r="G74" s="64"/>
      <c r="H74" s="64"/>
      <c r="I74" s="64"/>
      <c r="J74" s="64"/>
      <c r="M74" s="67"/>
      <c r="N74" s="64"/>
      <c r="O74" s="64"/>
      <c r="P74" s="64"/>
      <c r="Q74" s="64"/>
      <c r="R74" s="64"/>
      <c r="S74" s="64"/>
      <c r="W74" s="67"/>
      <c r="X74" s="64"/>
      <c r="Y74" s="64"/>
      <c r="Z74" s="64"/>
      <c r="AA74" s="64"/>
      <c r="AB74" s="64"/>
      <c r="AC74" s="64"/>
      <c r="AG74" s="67"/>
      <c r="AH74" s="64"/>
      <c r="AI74" s="64"/>
      <c r="AJ74" s="64"/>
      <c r="AK74" s="64"/>
      <c r="AL74" s="64"/>
      <c r="AM74" s="64"/>
      <c r="AN74" s="64"/>
      <c r="AQ74" s="67"/>
      <c r="AR74" s="64"/>
      <c r="AS74" s="64"/>
      <c r="AT74" s="64"/>
      <c r="AU74" s="64"/>
      <c r="AV74" s="64"/>
      <c r="AW74" s="64"/>
      <c r="BA74" s="67"/>
      <c r="BB74" s="64"/>
      <c r="BC74" s="64"/>
      <c r="BD74" s="64"/>
      <c r="BE74" s="64"/>
      <c r="BF74" s="64"/>
      <c r="BG74" s="64"/>
      <c r="BK74" s="67"/>
      <c r="BL74" s="64"/>
      <c r="BM74" s="64"/>
      <c r="BN74" s="64"/>
      <c r="BO74" s="64"/>
      <c r="BP74" s="64"/>
      <c r="BQ74" s="64"/>
      <c r="BU74" s="67"/>
      <c r="BV74" s="64"/>
      <c r="BW74" s="64"/>
      <c r="BX74" s="64"/>
      <c r="BY74" s="64"/>
      <c r="BZ74" s="64"/>
      <c r="CA74" s="64"/>
      <c r="CE74" s="67"/>
      <c r="CF74" s="64"/>
      <c r="CG74" s="64"/>
      <c r="CH74" s="64"/>
      <c r="CI74" s="64"/>
      <c r="CJ74" s="64"/>
      <c r="CK74" s="64"/>
      <c r="CO74" s="67"/>
      <c r="CP74" s="64"/>
      <c r="CQ74" s="64"/>
      <c r="CR74" s="64"/>
      <c r="CS74" s="64"/>
      <c r="CT74" s="64"/>
      <c r="CU74" s="64"/>
      <c r="CY74" s="67"/>
      <c r="CZ74" s="64"/>
      <c r="DA74" s="64"/>
      <c r="DB74" s="64"/>
      <c r="DC74" s="64"/>
      <c r="DD74" s="64"/>
      <c r="DE74" s="64"/>
      <c r="DF74" s="64"/>
      <c r="DP74" s="64"/>
      <c r="DQ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</row>
    <row r="75" spans="3:148" ht="15.75" x14ac:dyDescent="0.2">
      <c r="C75" s="67"/>
      <c r="D75" s="64"/>
      <c r="E75" s="64"/>
      <c r="F75" s="64"/>
      <c r="G75" s="64"/>
      <c r="H75" s="64"/>
      <c r="I75" s="64"/>
      <c r="J75" s="64"/>
      <c r="M75" s="67"/>
      <c r="N75" s="64"/>
      <c r="O75" s="64"/>
      <c r="P75" s="64"/>
      <c r="Q75" s="64"/>
      <c r="R75" s="64"/>
      <c r="S75" s="64"/>
      <c r="W75" s="67"/>
      <c r="X75" s="64"/>
      <c r="Y75" s="64"/>
      <c r="Z75" s="64"/>
      <c r="AA75" s="64"/>
      <c r="AB75" s="64"/>
      <c r="AC75" s="64"/>
      <c r="AG75" s="67"/>
      <c r="AH75" s="64"/>
      <c r="AI75" s="64"/>
      <c r="AJ75" s="64"/>
      <c r="AK75" s="64"/>
      <c r="AL75" s="64"/>
      <c r="AM75" s="64"/>
      <c r="AN75" s="64"/>
      <c r="AQ75" s="67"/>
      <c r="AR75" s="64"/>
      <c r="AS75" s="64"/>
      <c r="AT75" s="64"/>
      <c r="AU75" s="64"/>
      <c r="AV75" s="64"/>
      <c r="AW75" s="64"/>
      <c r="BA75" s="67"/>
      <c r="BB75" s="64"/>
      <c r="BC75" s="64"/>
      <c r="BD75" s="64"/>
      <c r="BE75" s="64"/>
      <c r="BF75" s="64"/>
      <c r="BG75" s="64"/>
      <c r="BK75" s="67"/>
      <c r="BL75" s="64"/>
      <c r="BM75" s="64"/>
      <c r="BN75" s="64"/>
      <c r="BO75" s="64"/>
      <c r="BP75" s="64"/>
      <c r="BQ75" s="64"/>
      <c r="BU75" s="67"/>
      <c r="BV75" s="64"/>
      <c r="BW75" s="64"/>
      <c r="BX75" s="64"/>
      <c r="BY75" s="64"/>
      <c r="BZ75" s="64"/>
      <c r="CA75" s="64"/>
      <c r="CE75" s="67"/>
      <c r="CF75" s="64"/>
      <c r="CG75" s="64"/>
      <c r="CH75" s="64"/>
      <c r="CI75" s="64"/>
      <c r="CJ75" s="64"/>
      <c r="CK75" s="64"/>
      <c r="CO75" s="67"/>
      <c r="CP75" s="64"/>
      <c r="CQ75" s="64"/>
      <c r="CR75" s="64"/>
      <c r="CS75" s="64"/>
      <c r="CT75" s="64"/>
      <c r="CU75" s="64"/>
      <c r="CY75" s="67"/>
      <c r="CZ75" s="64"/>
      <c r="DA75" s="64"/>
      <c r="DB75" s="64"/>
      <c r="DC75" s="64"/>
      <c r="DD75" s="64"/>
      <c r="DE75" s="64"/>
      <c r="DF75" s="64"/>
      <c r="DP75" s="64"/>
      <c r="DQ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</row>
    <row r="76" spans="3:148" ht="15.75" x14ac:dyDescent="0.2">
      <c r="C76" s="67"/>
      <c r="D76" s="64"/>
      <c r="E76" s="64"/>
      <c r="F76" s="64"/>
      <c r="G76" s="64"/>
      <c r="H76" s="64"/>
      <c r="I76" s="64"/>
      <c r="J76" s="64"/>
      <c r="M76" s="67"/>
      <c r="N76" s="64"/>
      <c r="O76" s="64"/>
      <c r="P76" s="64"/>
      <c r="Q76" s="64"/>
      <c r="R76" s="64"/>
      <c r="S76" s="64"/>
      <c r="W76" s="67"/>
      <c r="X76" s="64"/>
      <c r="Y76" s="64"/>
      <c r="Z76" s="64"/>
      <c r="AA76" s="64"/>
      <c r="AB76" s="64"/>
      <c r="AC76" s="64"/>
      <c r="AG76" s="67"/>
      <c r="AH76" s="64"/>
      <c r="AI76" s="64"/>
      <c r="AJ76" s="64"/>
      <c r="AK76" s="64"/>
      <c r="AL76" s="64"/>
      <c r="AM76" s="64"/>
      <c r="AN76" s="64"/>
      <c r="AQ76" s="67"/>
      <c r="AR76" s="64"/>
      <c r="AS76" s="64"/>
      <c r="AT76" s="64"/>
      <c r="AU76" s="64"/>
      <c r="AV76" s="64"/>
      <c r="AW76" s="64"/>
      <c r="BA76" s="67"/>
      <c r="BB76" s="64"/>
      <c r="BC76" s="64"/>
      <c r="BD76" s="64"/>
      <c r="BE76" s="64"/>
      <c r="BF76" s="64"/>
      <c r="BG76" s="64"/>
      <c r="BK76" s="67"/>
      <c r="BL76" s="64"/>
      <c r="BM76" s="64"/>
      <c r="BN76" s="64"/>
      <c r="BO76" s="64"/>
      <c r="BP76" s="64"/>
      <c r="BQ76" s="64"/>
      <c r="BU76" s="67"/>
      <c r="BV76" s="64"/>
      <c r="BW76" s="64"/>
      <c r="BX76" s="64"/>
      <c r="BY76" s="64"/>
      <c r="BZ76" s="64"/>
      <c r="CA76" s="64"/>
      <c r="CE76" s="67"/>
      <c r="CF76" s="64"/>
      <c r="CG76" s="64"/>
      <c r="CH76" s="64"/>
      <c r="CI76" s="64"/>
      <c r="CJ76" s="64"/>
      <c r="CK76" s="64"/>
      <c r="CO76" s="67"/>
      <c r="CP76" s="64"/>
      <c r="CQ76" s="64"/>
      <c r="CR76" s="64"/>
      <c r="CS76" s="64"/>
      <c r="CT76" s="64"/>
      <c r="CU76" s="64"/>
      <c r="CY76" s="67"/>
      <c r="CZ76" s="64"/>
      <c r="DA76" s="64"/>
      <c r="DB76" s="64"/>
      <c r="DC76" s="64"/>
      <c r="DD76" s="64"/>
      <c r="DE76" s="64"/>
      <c r="DF76" s="64"/>
      <c r="DP76" s="64"/>
      <c r="DQ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</row>
    <row r="77" spans="3:148" ht="15.75" x14ac:dyDescent="0.2">
      <c r="C77" s="67"/>
      <c r="D77" s="64"/>
      <c r="E77" s="64"/>
      <c r="F77" s="64"/>
      <c r="G77" s="64"/>
      <c r="H77" s="64"/>
      <c r="I77" s="64"/>
      <c r="J77" s="64"/>
      <c r="M77" s="67"/>
      <c r="N77" s="64"/>
      <c r="O77" s="64"/>
      <c r="P77" s="64"/>
      <c r="Q77" s="64"/>
      <c r="R77" s="64"/>
      <c r="S77" s="64"/>
      <c r="W77" s="67"/>
      <c r="X77" s="64"/>
      <c r="Y77" s="64"/>
      <c r="Z77" s="64"/>
      <c r="AA77" s="64"/>
      <c r="AB77" s="64"/>
      <c r="AC77" s="64"/>
      <c r="AG77" s="67"/>
      <c r="AH77" s="64"/>
      <c r="AI77" s="64"/>
      <c r="AJ77" s="64"/>
      <c r="AK77" s="64"/>
      <c r="AL77" s="64"/>
      <c r="AM77" s="64"/>
      <c r="AN77" s="64"/>
      <c r="AQ77" s="67"/>
      <c r="AR77" s="64"/>
      <c r="AS77" s="64"/>
      <c r="AT77" s="64"/>
      <c r="AU77" s="64"/>
      <c r="AV77" s="64"/>
      <c r="AW77" s="64"/>
      <c r="BA77" s="67"/>
      <c r="BB77" s="64"/>
      <c r="BC77" s="64"/>
      <c r="BD77" s="64"/>
      <c r="BE77" s="64"/>
      <c r="BF77" s="64"/>
      <c r="BG77" s="64"/>
      <c r="BK77" s="67"/>
      <c r="BL77" s="64"/>
      <c r="BM77" s="64"/>
      <c r="BN77" s="64"/>
      <c r="BO77" s="64"/>
      <c r="BP77" s="64"/>
      <c r="BQ77" s="64"/>
      <c r="BU77" s="67"/>
      <c r="BV77" s="64"/>
      <c r="BW77" s="64"/>
      <c r="BX77" s="64"/>
      <c r="BY77" s="64"/>
      <c r="BZ77" s="64"/>
      <c r="CA77" s="64"/>
      <c r="CE77" s="67"/>
      <c r="CF77" s="64"/>
      <c r="CG77" s="64"/>
      <c r="CH77" s="64"/>
      <c r="CI77" s="64"/>
      <c r="CJ77" s="64"/>
      <c r="CK77" s="64"/>
      <c r="CO77" s="67"/>
      <c r="CP77" s="64"/>
      <c r="CQ77" s="64"/>
      <c r="CR77" s="64"/>
      <c r="CS77" s="64"/>
      <c r="CT77" s="64"/>
      <c r="CU77" s="64"/>
      <c r="CY77" s="67"/>
      <c r="CZ77" s="64"/>
      <c r="DA77" s="64"/>
      <c r="DB77" s="64"/>
      <c r="DC77" s="64"/>
      <c r="DD77" s="64"/>
      <c r="DE77" s="64"/>
      <c r="DF77" s="64"/>
      <c r="DP77" s="64"/>
      <c r="DQ77" s="64"/>
      <c r="DW77" s="25">
        <f>(DV$77*DU$77)</f>
        <v>0</v>
      </c>
      <c r="DY77" s="64">
        <f>(DX$77*DU$77)</f>
        <v>0</v>
      </c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</row>
    <row r="78" spans="3:148" ht="15.75" x14ac:dyDescent="0.2">
      <c r="C78" s="67"/>
      <c r="D78" s="64"/>
      <c r="E78" s="64"/>
      <c r="F78" s="64"/>
      <c r="G78" s="64"/>
      <c r="H78" s="64"/>
      <c r="I78" s="64"/>
      <c r="J78" s="64"/>
      <c r="M78" s="67"/>
      <c r="N78" s="64"/>
      <c r="O78" s="64"/>
      <c r="P78" s="64"/>
      <c r="Q78" s="64"/>
      <c r="R78" s="64"/>
      <c r="S78" s="64"/>
      <c r="W78" s="67"/>
      <c r="X78" s="64"/>
      <c r="Y78" s="64"/>
      <c r="Z78" s="64"/>
      <c r="AA78" s="64"/>
      <c r="AB78" s="64"/>
      <c r="AC78" s="64"/>
      <c r="AG78" s="67"/>
      <c r="AH78" s="64"/>
      <c r="AI78" s="64"/>
      <c r="AJ78" s="64"/>
      <c r="AK78" s="64"/>
      <c r="AL78" s="64"/>
      <c r="AM78" s="64"/>
      <c r="AN78" s="64"/>
      <c r="AQ78" s="67"/>
      <c r="AR78" s="64"/>
      <c r="AS78" s="64"/>
      <c r="AT78" s="64"/>
      <c r="AU78" s="64"/>
      <c r="AV78" s="64"/>
      <c r="AW78" s="64"/>
      <c r="BA78" s="67"/>
      <c r="BB78" s="64"/>
      <c r="BC78" s="64"/>
      <c r="BD78" s="64"/>
      <c r="BE78" s="64"/>
      <c r="BF78" s="64"/>
      <c r="BG78" s="64"/>
      <c r="BK78" s="67"/>
      <c r="BL78" s="64"/>
      <c r="BM78" s="64"/>
      <c r="BN78" s="64"/>
      <c r="BO78" s="64"/>
      <c r="BP78" s="64"/>
      <c r="BQ78" s="64"/>
      <c r="BU78" s="67"/>
      <c r="BV78" s="64"/>
      <c r="BW78" s="64"/>
      <c r="BX78" s="64"/>
      <c r="BY78" s="64"/>
      <c r="BZ78" s="64"/>
      <c r="CA78" s="64"/>
      <c r="CE78" s="67"/>
      <c r="CF78" s="64"/>
      <c r="CG78" s="64"/>
      <c r="CH78" s="64"/>
      <c r="CI78" s="64"/>
      <c r="CJ78" s="64"/>
      <c r="CK78" s="64"/>
      <c r="CO78" s="67"/>
      <c r="CP78" s="64"/>
      <c r="CQ78" s="64"/>
      <c r="CR78" s="64"/>
      <c r="CS78" s="64"/>
      <c r="CT78" s="64"/>
      <c r="CU78" s="64"/>
      <c r="CY78" s="67"/>
      <c r="CZ78" s="64"/>
      <c r="DA78" s="64"/>
      <c r="DB78" s="64"/>
      <c r="DC78" s="64"/>
      <c r="DD78" s="64"/>
      <c r="DE78" s="64"/>
      <c r="DF78" s="64"/>
      <c r="DP78" s="64"/>
      <c r="DQ78" s="64"/>
      <c r="DY78" s="64">
        <f>DU$78*DX$78</f>
        <v>0</v>
      </c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</row>
    <row r="79" spans="3:148" ht="15.75" x14ac:dyDescent="0.2">
      <c r="C79" s="67"/>
      <c r="D79" s="64"/>
      <c r="E79" s="64"/>
      <c r="F79" s="64"/>
      <c r="G79" s="64"/>
      <c r="H79" s="64"/>
      <c r="I79" s="64"/>
      <c r="J79" s="64"/>
      <c r="M79" s="67"/>
      <c r="N79" s="64"/>
      <c r="O79" s="64"/>
      <c r="P79" s="64"/>
      <c r="Q79" s="64"/>
      <c r="R79" s="64"/>
      <c r="S79" s="64"/>
      <c r="W79" s="67"/>
      <c r="X79" s="64"/>
      <c r="Y79" s="64"/>
      <c r="Z79" s="64"/>
      <c r="AA79" s="64"/>
      <c r="AB79" s="64"/>
      <c r="AC79" s="64"/>
      <c r="AG79" s="67"/>
      <c r="AH79" s="64"/>
      <c r="AI79" s="64"/>
      <c r="AJ79" s="64"/>
      <c r="AK79" s="64"/>
      <c r="AL79" s="64"/>
      <c r="AM79" s="64"/>
      <c r="AN79" s="64"/>
      <c r="AQ79" s="67"/>
      <c r="AR79" s="64"/>
      <c r="AS79" s="64"/>
      <c r="AT79" s="64"/>
      <c r="AU79" s="64"/>
      <c r="AV79" s="64"/>
      <c r="AW79" s="64"/>
      <c r="BA79" s="67"/>
      <c r="BB79" s="64"/>
      <c r="BC79" s="64"/>
      <c r="BD79" s="64"/>
      <c r="BE79" s="64"/>
      <c r="BF79" s="64"/>
      <c r="BG79" s="64"/>
      <c r="BK79" s="67"/>
      <c r="BL79" s="64"/>
      <c r="BM79" s="64"/>
      <c r="BN79" s="64"/>
      <c r="BO79" s="64"/>
      <c r="BP79" s="64"/>
      <c r="BQ79" s="64"/>
      <c r="BU79" s="67"/>
      <c r="BV79" s="64"/>
      <c r="BW79" s="64"/>
      <c r="BX79" s="64"/>
      <c r="BY79" s="64"/>
      <c r="BZ79" s="64"/>
      <c r="CA79" s="64"/>
      <c r="CE79" s="67"/>
      <c r="CF79" s="64"/>
      <c r="CG79" s="64"/>
      <c r="CH79" s="64"/>
      <c r="CI79" s="64"/>
      <c r="CJ79" s="64"/>
      <c r="CK79" s="64"/>
      <c r="CO79" s="67"/>
      <c r="CP79" s="64"/>
      <c r="CQ79" s="64"/>
      <c r="CR79" s="64"/>
      <c r="CS79" s="64"/>
      <c r="CT79" s="64"/>
      <c r="CU79" s="64"/>
      <c r="CY79" s="67"/>
      <c r="CZ79" s="64"/>
      <c r="DA79" s="64"/>
      <c r="DB79" s="64"/>
      <c r="DC79" s="64"/>
      <c r="DD79" s="64"/>
      <c r="DE79" s="64"/>
      <c r="DF79" s="64"/>
      <c r="DP79" s="64"/>
      <c r="DQ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</row>
    <row r="80" spans="3:148" ht="15.75" x14ac:dyDescent="0.2">
      <c r="C80" s="67"/>
      <c r="D80" s="64"/>
      <c r="E80" s="64"/>
      <c r="F80" s="64"/>
      <c r="G80" s="64"/>
      <c r="H80" s="64"/>
      <c r="I80" s="64"/>
      <c r="J80" s="64"/>
      <c r="M80" s="67"/>
      <c r="N80" s="64"/>
      <c r="O80" s="64"/>
      <c r="P80" s="64"/>
      <c r="Q80" s="64"/>
      <c r="R80" s="64"/>
      <c r="S80" s="64"/>
      <c r="W80" s="67"/>
      <c r="X80" s="64"/>
      <c r="Y80" s="64"/>
      <c r="Z80" s="64"/>
      <c r="AA80" s="64"/>
      <c r="AB80" s="64"/>
      <c r="AC80" s="64"/>
      <c r="AG80" s="67"/>
      <c r="AH80" s="64"/>
      <c r="AI80" s="64"/>
      <c r="AJ80" s="64"/>
      <c r="AK80" s="64"/>
      <c r="AL80" s="64"/>
      <c r="AM80" s="64"/>
      <c r="AN80" s="64"/>
      <c r="AQ80" s="67"/>
      <c r="AR80" s="64"/>
      <c r="AS80" s="64"/>
      <c r="AT80" s="64"/>
      <c r="AU80" s="64"/>
      <c r="AV80" s="64"/>
      <c r="AW80" s="64"/>
      <c r="BA80" s="67"/>
      <c r="BB80" s="64"/>
      <c r="BC80" s="64"/>
      <c r="BD80" s="64"/>
      <c r="BE80" s="64"/>
      <c r="BF80" s="64"/>
      <c r="BG80" s="64"/>
      <c r="BK80" s="67"/>
      <c r="BL80" s="64"/>
      <c r="BM80" s="64"/>
      <c r="BN80" s="64"/>
      <c r="BO80" s="64"/>
      <c r="BP80" s="64"/>
      <c r="BQ80" s="64"/>
      <c r="BU80" s="67"/>
      <c r="BV80" s="64"/>
      <c r="BW80" s="64"/>
      <c r="BX80" s="64"/>
      <c r="BY80" s="64"/>
      <c r="BZ80" s="64"/>
      <c r="CA80" s="64"/>
      <c r="CE80" s="67"/>
      <c r="CF80" s="64"/>
      <c r="CG80" s="64"/>
      <c r="CH80" s="64"/>
      <c r="CI80" s="64"/>
      <c r="CJ80" s="64"/>
      <c r="CK80" s="64"/>
      <c r="CO80" s="67"/>
      <c r="CP80" s="64"/>
      <c r="CQ80" s="64"/>
      <c r="CR80" s="64"/>
      <c r="CS80" s="64"/>
      <c r="CT80" s="64"/>
      <c r="CU80" s="64"/>
      <c r="CY80" s="67"/>
      <c r="CZ80" s="64"/>
      <c r="DA80" s="64"/>
      <c r="DB80" s="64"/>
      <c r="DC80" s="64"/>
      <c r="DD80" s="64"/>
      <c r="DE80" s="64"/>
      <c r="DF80" s="64"/>
      <c r="DP80" s="64"/>
      <c r="DQ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</row>
    <row r="81" spans="3:148" ht="15.75" x14ac:dyDescent="0.2">
      <c r="C81" s="67"/>
      <c r="D81" s="64"/>
      <c r="E81" s="64"/>
      <c r="F81" s="64"/>
      <c r="G81" s="64"/>
      <c r="H81" s="64"/>
      <c r="I81" s="64"/>
      <c r="J81" s="64"/>
      <c r="M81" s="67"/>
      <c r="N81" s="64"/>
      <c r="O81" s="64"/>
      <c r="P81" s="64"/>
      <c r="Q81" s="64"/>
      <c r="R81" s="64"/>
      <c r="S81" s="64"/>
      <c r="W81" s="67"/>
      <c r="X81" s="64"/>
      <c r="Y81" s="64"/>
      <c r="Z81" s="64"/>
      <c r="AA81" s="64"/>
      <c r="AB81" s="64"/>
      <c r="AC81" s="64"/>
      <c r="AG81" s="67"/>
      <c r="AH81" s="64"/>
      <c r="AI81" s="64"/>
      <c r="AJ81" s="64"/>
      <c r="AK81" s="64"/>
      <c r="AL81" s="64"/>
      <c r="AM81" s="64"/>
      <c r="AN81" s="64"/>
      <c r="AQ81" s="67"/>
      <c r="AR81" s="64"/>
      <c r="AS81" s="64"/>
      <c r="AT81" s="64"/>
      <c r="AU81" s="64"/>
      <c r="AV81" s="64"/>
      <c r="AW81" s="64"/>
      <c r="BA81" s="67"/>
      <c r="BB81" s="64"/>
      <c r="BC81" s="64"/>
      <c r="BD81" s="64"/>
      <c r="BE81" s="64"/>
      <c r="BF81" s="64"/>
      <c r="BG81" s="64"/>
      <c r="BK81" s="67"/>
      <c r="BL81" s="64"/>
      <c r="BM81" s="64"/>
      <c r="BN81" s="64"/>
      <c r="BO81" s="64"/>
      <c r="BP81" s="64"/>
      <c r="BQ81" s="64"/>
      <c r="BU81" s="67"/>
      <c r="BV81" s="64"/>
      <c r="BW81" s="64"/>
      <c r="BX81" s="64"/>
      <c r="BY81" s="64"/>
      <c r="BZ81" s="64"/>
      <c r="CA81" s="64"/>
      <c r="CE81" s="67"/>
      <c r="CF81" s="64"/>
      <c r="CG81" s="64"/>
      <c r="CH81" s="64"/>
      <c r="CI81" s="64"/>
      <c r="CJ81" s="64"/>
      <c r="CK81" s="64"/>
      <c r="CO81" s="67"/>
      <c r="CP81" s="64"/>
      <c r="CQ81" s="64"/>
      <c r="CR81" s="64"/>
      <c r="CS81" s="64"/>
      <c r="CT81" s="64"/>
      <c r="CU81" s="64"/>
      <c r="CY81" s="67"/>
      <c r="CZ81" s="64"/>
      <c r="DA81" s="64"/>
      <c r="DB81" s="64"/>
      <c r="DC81" s="64"/>
      <c r="DD81" s="64"/>
      <c r="DE81" s="64"/>
      <c r="DF81" s="64"/>
      <c r="DP81" s="64"/>
      <c r="DQ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</row>
    <row r="82" spans="3:148" ht="15.75" x14ac:dyDescent="0.2">
      <c r="C82" s="67"/>
      <c r="D82" s="64"/>
      <c r="E82" s="64"/>
      <c r="F82" s="64"/>
      <c r="G82" s="64"/>
      <c r="H82" s="64"/>
      <c r="I82" s="64"/>
      <c r="J82" s="64"/>
      <c r="M82" s="67"/>
      <c r="N82" s="64"/>
      <c r="O82" s="64"/>
      <c r="P82" s="64"/>
      <c r="Q82" s="64"/>
      <c r="R82" s="64"/>
      <c r="S82" s="64"/>
      <c r="W82" s="67"/>
      <c r="X82" s="64"/>
      <c r="Y82" s="64"/>
      <c r="Z82" s="64"/>
      <c r="AA82" s="64"/>
      <c r="AB82" s="64"/>
      <c r="AC82" s="64"/>
      <c r="AG82" s="67"/>
      <c r="AH82" s="64"/>
      <c r="AI82" s="64"/>
      <c r="AJ82" s="64"/>
      <c r="AK82" s="64"/>
      <c r="AL82" s="64"/>
      <c r="AM82" s="64"/>
      <c r="AN82" s="64"/>
      <c r="AQ82" s="67"/>
      <c r="AR82" s="64"/>
      <c r="AS82" s="64"/>
      <c r="AT82" s="64"/>
      <c r="AU82" s="64"/>
      <c r="AV82" s="64"/>
      <c r="AW82" s="64"/>
      <c r="BA82" s="67"/>
      <c r="BB82" s="64"/>
      <c r="BC82" s="64"/>
      <c r="BD82" s="64"/>
      <c r="BE82" s="64"/>
      <c r="BF82" s="64"/>
      <c r="BG82" s="64"/>
      <c r="BK82" s="67"/>
      <c r="BL82" s="64"/>
      <c r="BM82" s="64"/>
      <c r="BN82" s="64"/>
      <c r="BO82" s="64"/>
      <c r="BP82" s="64"/>
      <c r="BQ82" s="64"/>
      <c r="BU82" s="67"/>
      <c r="BV82" s="64"/>
      <c r="BW82" s="64"/>
      <c r="BX82" s="64"/>
      <c r="BY82" s="64"/>
      <c r="BZ82" s="64"/>
      <c r="CA82" s="64"/>
      <c r="CE82" s="67"/>
      <c r="CF82" s="64"/>
      <c r="CG82" s="64"/>
      <c r="CH82" s="64"/>
      <c r="CI82" s="64"/>
      <c r="CJ82" s="64"/>
      <c r="CK82" s="64"/>
      <c r="CO82" s="67"/>
      <c r="CP82" s="64"/>
      <c r="CQ82" s="64"/>
      <c r="CR82" s="64"/>
      <c r="CS82" s="64"/>
      <c r="CT82" s="64"/>
      <c r="CU82" s="64"/>
      <c r="CY82" s="67"/>
      <c r="CZ82" s="64"/>
      <c r="DA82" s="64"/>
      <c r="DB82" s="64"/>
      <c r="DC82" s="64"/>
      <c r="DD82" s="64"/>
      <c r="DE82" s="64"/>
      <c r="DF82" s="64"/>
      <c r="DP82" s="64"/>
      <c r="DQ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</row>
    <row r="83" spans="3:148" ht="15.75" x14ac:dyDescent="0.2">
      <c r="C83" s="67"/>
      <c r="D83" s="64"/>
      <c r="E83" s="64"/>
      <c r="F83" s="64"/>
      <c r="G83" s="64"/>
      <c r="H83" s="64"/>
      <c r="I83" s="64"/>
      <c r="J83" s="64"/>
      <c r="M83" s="67"/>
      <c r="N83" s="64"/>
      <c r="O83" s="64"/>
      <c r="P83" s="64"/>
      <c r="Q83" s="64"/>
      <c r="R83" s="64"/>
      <c r="S83" s="64"/>
      <c r="W83" s="67"/>
      <c r="X83" s="64"/>
      <c r="Y83" s="64"/>
      <c r="Z83" s="64"/>
      <c r="AA83" s="64"/>
      <c r="AB83" s="64"/>
      <c r="AC83" s="64"/>
      <c r="AG83" s="67"/>
      <c r="AH83" s="64"/>
      <c r="AI83" s="64"/>
      <c r="AJ83" s="64"/>
      <c r="AK83" s="64"/>
      <c r="AL83" s="64"/>
      <c r="AM83" s="64"/>
      <c r="AN83" s="64"/>
      <c r="AQ83" s="67"/>
      <c r="AR83" s="64"/>
      <c r="AS83" s="64"/>
      <c r="AT83" s="64"/>
      <c r="AU83" s="64"/>
      <c r="AV83" s="64"/>
      <c r="AW83" s="64"/>
      <c r="BA83" s="67"/>
      <c r="BB83" s="64"/>
      <c r="BC83" s="64"/>
      <c r="BD83" s="64"/>
      <c r="BE83" s="64"/>
      <c r="BF83" s="64"/>
      <c r="BG83" s="64"/>
      <c r="BK83" s="67"/>
      <c r="BL83" s="64"/>
      <c r="BM83" s="64"/>
      <c r="BN83" s="64"/>
      <c r="BO83" s="64"/>
      <c r="BP83" s="64"/>
      <c r="BQ83" s="64"/>
      <c r="BU83" s="67"/>
      <c r="BV83" s="64"/>
      <c r="BW83" s="64"/>
      <c r="BX83" s="64"/>
      <c r="BY83" s="64"/>
      <c r="BZ83" s="64"/>
      <c r="CA83" s="64"/>
      <c r="CE83" s="67"/>
      <c r="CF83" s="64"/>
      <c r="CG83" s="64"/>
      <c r="CH83" s="64"/>
      <c r="CI83" s="64"/>
      <c r="CJ83" s="64"/>
      <c r="CK83" s="64"/>
      <c r="CO83" s="67"/>
      <c r="CP83" s="64"/>
      <c r="CQ83" s="64"/>
      <c r="CR83" s="64"/>
      <c r="CS83" s="64"/>
      <c r="CT83" s="64"/>
      <c r="CU83" s="64"/>
      <c r="CY83" s="67"/>
      <c r="CZ83" s="64"/>
      <c r="DA83" s="64"/>
      <c r="DB83" s="64"/>
      <c r="DC83" s="64"/>
      <c r="DD83" s="64"/>
      <c r="DE83" s="64"/>
      <c r="DF83" s="64"/>
      <c r="DP83" s="64"/>
      <c r="DQ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</row>
    <row r="84" spans="3:148" ht="15.75" x14ac:dyDescent="0.2">
      <c r="C84" s="67"/>
      <c r="D84" s="64"/>
      <c r="E84" s="64"/>
      <c r="F84" s="64"/>
      <c r="G84" s="64"/>
      <c r="H84" s="64"/>
      <c r="I84" s="64"/>
      <c r="J84" s="64"/>
      <c r="M84" s="67"/>
      <c r="N84" s="64"/>
      <c r="O84" s="64"/>
      <c r="P84" s="64"/>
      <c r="Q84" s="64"/>
      <c r="R84" s="64"/>
      <c r="S84" s="64"/>
      <c r="W84" s="67"/>
      <c r="X84" s="64"/>
      <c r="Y84" s="64"/>
      <c r="Z84" s="64"/>
      <c r="AA84" s="64"/>
      <c r="AB84" s="64"/>
      <c r="AC84" s="64"/>
      <c r="AG84" s="67"/>
      <c r="AH84" s="64"/>
      <c r="AI84" s="64"/>
      <c r="AJ84" s="64"/>
      <c r="AK84" s="64"/>
      <c r="AL84" s="64"/>
      <c r="AM84" s="64"/>
      <c r="AN84" s="64"/>
      <c r="AQ84" s="67"/>
      <c r="AR84" s="64"/>
      <c r="AS84" s="64"/>
      <c r="AT84" s="64"/>
      <c r="AU84" s="64"/>
      <c r="AV84" s="64"/>
      <c r="AW84" s="64"/>
      <c r="BA84" s="67"/>
      <c r="BB84" s="64"/>
      <c r="BC84" s="64"/>
      <c r="BD84" s="64"/>
      <c r="BE84" s="64"/>
      <c r="BF84" s="64"/>
      <c r="BG84" s="64"/>
      <c r="BK84" s="67"/>
      <c r="BL84" s="64"/>
      <c r="BM84" s="64"/>
      <c r="BN84" s="64"/>
      <c r="BO84" s="64"/>
      <c r="BP84" s="64"/>
      <c r="BQ84" s="64"/>
      <c r="BU84" s="67"/>
      <c r="BV84" s="64"/>
      <c r="BW84" s="64"/>
      <c r="BX84" s="64"/>
      <c r="BY84" s="64"/>
      <c r="BZ84" s="64"/>
      <c r="CA84" s="64"/>
      <c r="CE84" s="67"/>
      <c r="CF84" s="64"/>
      <c r="CG84" s="64"/>
      <c r="CH84" s="64"/>
      <c r="CI84" s="64"/>
      <c r="CJ84" s="64"/>
      <c r="CK84" s="64"/>
      <c r="CO84" s="67"/>
      <c r="CP84" s="64"/>
      <c r="CQ84" s="64"/>
      <c r="CR84" s="64"/>
      <c r="CS84" s="64"/>
      <c r="CT84" s="64"/>
      <c r="CU84" s="64"/>
      <c r="CY84" s="67"/>
      <c r="CZ84" s="64"/>
      <c r="DA84" s="64"/>
      <c r="DB84" s="64"/>
      <c r="DC84" s="64"/>
      <c r="DD84" s="64"/>
      <c r="DE84" s="64"/>
      <c r="DF84" s="64"/>
      <c r="DP84" s="64"/>
      <c r="DQ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</row>
    <row r="85" spans="3:148" ht="15.75" x14ac:dyDescent="0.2">
      <c r="C85" s="67"/>
      <c r="D85" s="64"/>
      <c r="E85" s="64"/>
      <c r="F85" s="64"/>
      <c r="G85" s="64"/>
      <c r="H85" s="64"/>
      <c r="I85" s="64"/>
      <c r="J85" s="64"/>
      <c r="M85" s="67"/>
      <c r="N85" s="64"/>
      <c r="O85" s="64"/>
      <c r="P85" s="64"/>
      <c r="Q85" s="64"/>
      <c r="R85" s="64"/>
      <c r="S85" s="64"/>
      <c r="W85" s="67"/>
      <c r="X85" s="64"/>
      <c r="Y85" s="64"/>
      <c r="Z85" s="64"/>
      <c r="AA85" s="64"/>
      <c r="AB85" s="64"/>
      <c r="AC85" s="64"/>
      <c r="AG85" s="67"/>
      <c r="AH85" s="64"/>
      <c r="AI85" s="64"/>
      <c r="AJ85" s="64"/>
      <c r="AK85" s="64"/>
      <c r="AL85" s="64"/>
      <c r="AM85" s="64"/>
      <c r="AN85" s="64"/>
      <c r="AQ85" s="67"/>
      <c r="AR85" s="64"/>
      <c r="AS85" s="64"/>
      <c r="AT85" s="64"/>
      <c r="AU85" s="64"/>
      <c r="AV85" s="64"/>
      <c r="AW85" s="64"/>
      <c r="BA85" s="67"/>
      <c r="BB85" s="64"/>
      <c r="BC85" s="64"/>
      <c r="BD85" s="64"/>
      <c r="BE85" s="64"/>
      <c r="BF85" s="64"/>
      <c r="BG85" s="64"/>
      <c r="BK85" s="67"/>
      <c r="BL85" s="64"/>
      <c r="BM85" s="64"/>
      <c r="BN85" s="64"/>
      <c r="BO85" s="64"/>
      <c r="BP85" s="64"/>
      <c r="BQ85" s="64"/>
      <c r="BU85" s="67"/>
      <c r="BV85" s="64"/>
      <c r="BW85" s="64"/>
      <c r="BX85" s="64"/>
      <c r="BY85" s="64"/>
      <c r="BZ85" s="64"/>
      <c r="CA85" s="64"/>
      <c r="CE85" s="67"/>
      <c r="CF85" s="64"/>
      <c r="CG85" s="64"/>
      <c r="CH85" s="64"/>
      <c r="CI85" s="64"/>
      <c r="CJ85" s="64"/>
      <c r="CK85" s="64"/>
      <c r="CO85" s="67"/>
      <c r="CP85" s="64"/>
      <c r="CQ85" s="64"/>
      <c r="CR85" s="64"/>
      <c r="CS85" s="64"/>
      <c r="CT85" s="64"/>
      <c r="CU85" s="64"/>
      <c r="CY85" s="67"/>
      <c r="CZ85" s="64"/>
      <c r="DA85" s="64"/>
      <c r="DB85" s="64"/>
      <c r="DC85" s="64"/>
      <c r="DD85" s="64"/>
      <c r="DE85" s="64"/>
      <c r="DF85" s="64"/>
      <c r="DP85" s="64"/>
      <c r="DQ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</row>
    <row r="86" spans="3:148" ht="15.75" x14ac:dyDescent="0.2">
      <c r="C86" s="67"/>
      <c r="D86" s="64"/>
      <c r="E86" s="64"/>
      <c r="F86" s="64"/>
      <c r="G86" s="64"/>
      <c r="H86" s="64"/>
      <c r="I86" s="64"/>
      <c r="J86" s="64"/>
      <c r="M86" s="67"/>
      <c r="N86" s="64"/>
      <c r="O86" s="64"/>
      <c r="P86" s="64"/>
      <c r="Q86" s="64"/>
      <c r="R86" s="64"/>
      <c r="S86" s="64"/>
      <c r="W86" s="67"/>
      <c r="X86" s="64"/>
      <c r="Y86" s="64"/>
      <c r="Z86" s="64"/>
      <c r="AA86" s="64"/>
      <c r="AB86" s="64"/>
      <c r="AC86" s="64"/>
      <c r="AG86" s="67"/>
      <c r="AH86" s="64"/>
      <c r="AI86" s="64"/>
      <c r="AJ86" s="64"/>
      <c r="AK86" s="64"/>
      <c r="AL86" s="64"/>
      <c r="AM86" s="64"/>
      <c r="AN86" s="64"/>
      <c r="AQ86" s="67"/>
      <c r="AR86" s="64"/>
      <c r="AS86" s="64"/>
      <c r="AT86" s="64"/>
      <c r="AU86" s="64"/>
      <c r="AV86" s="64"/>
      <c r="AW86" s="64"/>
      <c r="BA86" s="67"/>
      <c r="BB86" s="64"/>
      <c r="BC86" s="64"/>
      <c r="BD86" s="64"/>
      <c r="BE86" s="64"/>
      <c r="BF86" s="64"/>
      <c r="BG86" s="64"/>
      <c r="BK86" s="67"/>
      <c r="BL86" s="64"/>
      <c r="BM86" s="64"/>
      <c r="BN86" s="64"/>
      <c r="BO86" s="64"/>
      <c r="BP86" s="64"/>
      <c r="BQ86" s="64"/>
      <c r="BU86" s="67"/>
      <c r="BV86" s="64"/>
      <c r="BW86" s="64"/>
      <c r="BX86" s="64"/>
      <c r="BY86" s="64"/>
      <c r="BZ86" s="64"/>
      <c r="CA86" s="64"/>
      <c r="CE86" s="67"/>
      <c r="CF86" s="64"/>
      <c r="CG86" s="64"/>
      <c r="CH86" s="64"/>
      <c r="CI86" s="64"/>
      <c r="CJ86" s="64"/>
      <c r="CK86" s="64"/>
      <c r="CO86" s="67"/>
      <c r="CP86" s="64"/>
      <c r="CQ86" s="64"/>
      <c r="CR86" s="64"/>
      <c r="CS86" s="64"/>
      <c r="CT86" s="64"/>
      <c r="CU86" s="64"/>
      <c r="CY86" s="67"/>
      <c r="CZ86" s="64"/>
      <c r="DA86" s="64"/>
      <c r="DB86" s="64"/>
      <c r="DC86" s="64"/>
      <c r="DD86" s="64"/>
      <c r="DE86" s="64"/>
      <c r="DF86" s="64"/>
      <c r="DP86" s="64"/>
      <c r="DQ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</row>
    <row r="87" spans="3:148" ht="15.75" x14ac:dyDescent="0.2">
      <c r="C87" s="67"/>
      <c r="D87" s="64"/>
      <c r="E87" s="64"/>
      <c r="F87" s="64"/>
      <c r="G87" s="64"/>
      <c r="H87" s="64"/>
      <c r="I87" s="64"/>
      <c r="J87" s="64"/>
      <c r="M87" s="67"/>
      <c r="N87" s="64"/>
      <c r="O87" s="64"/>
      <c r="P87" s="64"/>
      <c r="Q87" s="64"/>
      <c r="R87" s="64"/>
      <c r="S87" s="64"/>
      <c r="W87" s="67"/>
      <c r="X87" s="64"/>
      <c r="Y87" s="64"/>
      <c r="Z87" s="64"/>
      <c r="AA87" s="64"/>
      <c r="AB87" s="64"/>
      <c r="AC87" s="64"/>
      <c r="AG87" s="67"/>
      <c r="AH87" s="64"/>
      <c r="AI87" s="64"/>
      <c r="AJ87" s="64"/>
      <c r="AK87" s="64"/>
      <c r="AL87" s="64"/>
      <c r="AM87" s="64"/>
      <c r="AN87" s="64"/>
      <c r="AQ87" s="67"/>
      <c r="AR87" s="64"/>
      <c r="AS87" s="64"/>
      <c r="AT87" s="64"/>
      <c r="AU87" s="64"/>
      <c r="AV87" s="64"/>
      <c r="AW87" s="64"/>
      <c r="BA87" s="67"/>
      <c r="BB87" s="64"/>
      <c r="BC87" s="64"/>
      <c r="BD87" s="64"/>
      <c r="BE87" s="64"/>
      <c r="BF87" s="64"/>
      <c r="BG87" s="64"/>
      <c r="BK87" s="67"/>
      <c r="BL87" s="64"/>
      <c r="BM87" s="64"/>
      <c r="BN87" s="64"/>
      <c r="BO87" s="64"/>
      <c r="BP87" s="64"/>
      <c r="BQ87" s="64"/>
      <c r="BU87" s="67"/>
      <c r="BV87" s="64"/>
      <c r="BW87" s="64"/>
      <c r="BX87" s="64"/>
      <c r="BY87" s="64"/>
      <c r="BZ87" s="64"/>
      <c r="CA87" s="64"/>
      <c r="CE87" s="67"/>
      <c r="CF87" s="64"/>
      <c r="CG87" s="64"/>
      <c r="CH87" s="64"/>
      <c r="CI87" s="64"/>
      <c r="CJ87" s="64"/>
      <c r="CK87" s="64"/>
      <c r="CO87" s="67"/>
      <c r="CP87" s="64"/>
      <c r="CQ87" s="64"/>
      <c r="CR87" s="64"/>
      <c r="CS87" s="64"/>
      <c r="CT87" s="64"/>
      <c r="CU87" s="64"/>
      <c r="CY87" s="67"/>
      <c r="CZ87" s="64"/>
      <c r="DA87" s="64"/>
      <c r="DB87" s="64"/>
      <c r="DC87" s="64"/>
      <c r="DD87" s="64"/>
      <c r="DE87" s="64"/>
      <c r="DF87" s="64"/>
      <c r="DP87" s="64"/>
      <c r="DQ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</row>
    <row r="88" spans="3:148" ht="15.75" x14ac:dyDescent="0.2">
      <c r="C88" s="67"/>
      <c r="D88" s="64"/>
      <c r="E88" s="64"/>
      <c r="F88" s="64"/>
      <c r="G88" s="64"/>
      <c r="H88" s="64"/>
      <c r="I88" s="64"/>
      <c r="J88" s="64"/>
      <c r="M88" s="67"/>
      <c r="N88" s="64"/>
      <c r="O88" s="64"/>
      <c r="P88" s="64"/>
      <c r="Q88" s="64"/>
      <c r="R88" s="64"/>
      <c r="S88" s="64"/>
      <c r="W88" s="67"/>
      <c r="X88" s="64"/>
      <c r="Y88" s="64"/>
      <c r="Z88" s="64"/>
      <c r="AA88" s="64"/>
      <c r="AB88" s="64"/>
      <c r="AC88" s="64"/>
      <c r="AG88" s="67"/>
      <c r="AH88" s="64"/>
      <c r="AI88" s="64"/>
      <c r="AJ88" s="64"/>
      <c r="AK88" s="64"/>
      <c r="AL88" s="64"/>
      <c r="AM88" s="64"/>
      <c r="AN88" s="64"/>
      <c r="AQ88" s="67"/>
      <c r="AR88" s="64"/>
      <c r="AS88" s="64"/>
      <c r="AT88" s="64"/>
      <c r="AU88" s="64"/>
      <c r="AV88" s="64"/>
      <c r="AW88" s="64"/>
      <c r="BA88" s="67"/>
      <c r="BB88" s="64"/>
      <c r="BC88" s="64"/>
      <c r="BD88" s="64"/>
      <c r="BE88" s="64"/>
      <c r="BF88" s="64"/>
      <c r="BG88" s="64"/>
      <c r="BK88" s="67"/>
      <c r="BL88" s="64"/>
      <c r="BM88" s="64"/>
      <c r="BN88" s="64"/>
      <c r="BO88" s="64"/>
      <c r="BP88" s="64"/>
      <c r="BQ88" s="64"/>
      <c r="BU88" s="67"/>
      <c r="BV88" s="64"/>
      <c r="BW88" s="64"/>
      <c r="BX88" s="64"/>
      <c r="BY88" s="64"/>
      <c r="BZ88" s="64"/>
      <c r="CA88" s="64"/>
      <c r="CE88" s="67"/>
      <c r="CF88" s="64"/>
      <c r="CG88" s="64"/>
      <c r="CH88" s="64"/>
      <c r="CI88" s="64"/>
      <c r="CJ88" s="64"/>
      <c r="CK88" s="64"/>
      <c r="CO88" s="67"/>
      <c r="CP88" s="64"/>
      <c r="CQ88" s="64"/>
      <c r="CR88" s="64"/>
      <c r="CS88" s="64"/>
      <c r="CT88" s="64"/>
      <c r="CU88" s="64"/>
      <c r="CY88" s="67"/>
      <c r="CZ88" s="64"/>
      <c r="DA88" s="64"/>
      <c r="DB88" s="64"/>
      <c r="DC88" s="64"/>
      <c r="DD88" s="64"/>
      <c r="DE88" s="64"/>
      <c r="DF88" s="64"/>
      <c r="DP88" s="64"/>
      <c r="DQ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</row>
    <row r="89" spans="3:148" ht="15.75" x14ac:dyDescent="0.2">
      <c r="C89" s="67"/>
      <c r="D89" s="64"/>
      <c r="E89" s="64"/>
      <c r="F89" s="64"/>
      <c r="G89" s="64"/>
      <c r="H89" s="64"/>
      <c r="I89" s="64"/>
      <c r="J89" s="64"/>
      <c r="M89" s="67"/>
      <c r="N89" s="64"/>
      <c r="O89" s="64"/>
      <c r="P89" s="64"/>
      <c r="Q89" s="64"/>
      <c r="R89" s="64"/>
      <c r="S89" s="64"/>
      <c r="W89" s="67"/>
      <c r="X89" s="64"/>
      <c r="Y89" s="64"/>
      <c r="Z89" s="64"/>
      <c r="AA89" s="64"/>
      <c r="AB89" s="64"/>
      <c r="AC89" s="64"/>
      <c r="AG89" s="67"/>
      <c r="AH89" s="64"/>
      <c r="AI89" s="64"/>
      <c r="AJ89" s="64"/>
      <c r="AK89" s="64"/>
      <c r="AL89" s="64"/>
      <c r="AM89" s="64"/>
      <c r="AN89" s="64"/>
      <c r="AQ89" s="67"/>
      <c r="AR89" s="64"/>
      <c r="AS89" s="64"/>
      <c r="AT89" s="64"/>
      <c r="AU89" s="64"/>
      <c r="AV89" s="64"/>
      <c r="AW89" s="64"/>
      <c r="BA89" s="67"/>
      <c r="BB89" s="64"/>
      <c r="BC89" s="64"/>
      <c r="BD89" s="64"/>
      <c r="BE89" s="64"/>
      <c r="BF89" s="64"/>
      <c r="BG89" s="64"/>
      <c r="BK89" s="67"/>
      <c r="BL89" s="64"/>
      <c r="BM89" s="64"/>
      <c r="BN89" s="64"/>
      <c r="BO89" s="64"/>
      <c r="BP89" s="64"/>
      <c r="BQ89" s="64"/>
      <c r="BU89" s="67"/>
      <c r="BV89" s="64"/>
      <c r="BW89" s="64"/>
      <c r="BX89" s="64"/>
      <c r="BY89" s="64"/>
      <c r="BZ89" s="64"/>
      <c r="CA89" s="64"/>
      <c r="CE89" s="67"/>
      <c r="CF89" s="64"/>
      <c r="CG89" s="64"/>
      <c r="CH89" s="64"/>
      <c r="CI89" s="64"/>
      <c r="CJ89" s="64"/>
      <c r="CK89" s="64"/>
      <c r="CO89" s="67"/>
      <c r="CP89" s="64"/>
      <c r="CQ89" s="64"/>
      <c r="CR89" s="64"/>
      <c r="CS89" s="64"/>
      <c r="CT89" s="64"/>
      <c r="CU89" s="64"/>
      <c r="CY89" s="67"/>
      <c r="CZ89" s="64"/>
      <c r="DA89" s="64"/>
      <c r="DB89" s="64"/>
      <c r="DC89" s="64"/>
      <c r="DD89" s="64"/>
      <c r="DE89" s="64"/>
      <c r="DF89" s="64"/>
      <c r="DP89" s="64"/>
      <c r="DQ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</row>
    <row r="96" spans="3:148" x14ac:dyDescent="0.2">
      <c r="C96" s="68"/>
      <c r="D96" s="28"/>
      <c r="M96" s="68"/>
      <c r="N96" s="28"/>
      <c r="W96" s="68"/>
      <c r="X96" s="28"/>
      <c r="AG96" s="68"/>
      <c r="AH96" s="28"/>
      <c r="AQ96" s="68"/>
      <c r="AR96" s="28"/>
      <c r="BA96" s="68"/>
      <c r="BB96" s="28"/>
      <c r="BK96" s="68"/>
      <c r="BL96" s="28"/>
      <c r="BU96" s="68"/>
      <c r="BV96" s="28"/>
      <c r="CE96" s="68"/>
      <c r="CF96" s="28"/>
      <c r="CO96" s="68"/>
      <c r="CP96" s="28"/>
      <c r="CY96" s="68"/>
      <c r="CZ96" s="28"/>
    </row>
    <row r="100" spans="127:129" x14ac:dyDescent="0.2">
      <c r="DW100" s="25">
        <f>DV$100*$DW$44</f>
        <v>0</v>
      </c>
      <c r="DY100" s="25">
        <f>DX$100*$DY$44</f>
        <v>0</v>
      </c>
    </row>
    <row r="101" spans="127:129" x14ac:dyDescent="0.2">
      <c r="DW101" s="25">
        <f>DV$101*$DW$44</f>
        <v>0</v>
      </c>
      <c r="DY101" s="25">
        <f>DX$101*$DY$44</f>
        <v>0</v>
      </c>
    </row>
    <row r="102" spans="127:129" x14ac:dyDescent="0.2">
      <c r="DW102" s="25">
        <f>DV$102*$DW$44</f>
        <v>0</v>
      </c>
      <c r="DY102" s="25">
        <f>DX$102*$DY$44</f>
        <v>0</v>
      </c>
    </row>
    <row r="103" spans="127:129" x14ac:dyDescent="0.2">
      <c r="DW103" s="25">
        <f>DV$103*$DW$44</f>
        <v>0</v>
      </c>
      <c r="DY103" s="25">
        <f>DX$103*$DY$44</f>
        <v>0</v>
      </c>
    </row>
    <row r="104" spans="127:129" x14ac:dyDescent="0.2">
      <c r="DW104" s="25">
        <f>DV$104*$DW$44</f>
        <v>0</v>
      </c>
      <c r="DY104" s="25">
        <f>DX$104*$DY$44</f>
        <v>0</v>
      </c>
    </row>
    <row r="105" spans="127:129" x14ac:dyDescent="0.2">
      <c r="DW105" s="25">
        <f>DV$105*$DW$44</f>
        <v>0</v>
      </c>
      <c r="DY105" s="25">
        <f>DX$105*$DY$44</f>
        <v>0</v>
      </c>
    </row>
    <row r="114" spans="126:129" x14ac:dyDescent="0.2">
      <c r="DW114" s="25">
        <f>DV$114*$DW$44</f>
        <v>0</v>
      </c>
      <c r="DY114" s="25">
        <f>DX$114*$DY$44</f>
        <v>0</v>
      </c>
    </row>
    <row r="115" spans="126:129" x14ac:dyDescent="0.2">
      <c r="DW115" s="25">
        <f>DV$115*$DW$44</f>
        <v>0</v>
      </c>
      <c r="DY115" s="25">
        <f>DX$115*$DY$44</f>
        <v>0</v>
      </c>
    </row>
    <row r="116" spans="126:129" x14ac:dyDescent="0.2">
      <c r="DW116" s="25">
        <f>DV$116*$DW$44</f>
        <v>0</v>
      </c>
      <c r="DY116" s="25">
        <f>DX$116*$DY$44</f>
        <v>0</v>
      </c>
    </row>
    <row r="117" spans="126:129" x14ac:dyDescent="0.2">
      <c r="DV117" s="765">
        <f>'Relatório de Custos TA 03'!H69</f>
        <v>2.1111111111111108E-4</v>
      </c>
      <c r="DW117" s="25">
        <f>DV$117*$DW$44</f>
        <v>0</v>
      </c>
      <c r="DX117" s="765">
        <f>'Relatório de Custos TA 03'!H69</f>
        <v>2.1111111111111108E-4</v>
      </c>
      <c r="DY117" s="25">
        <f>DX$117*$DY$44</f>
        <v>0</v>
      </c>
    </row>
    <row r="118" spans="126:129" x14ac:dyDescent="0.2">
      <c r="DW118" s="25">
        <f>DV$118*$DW$44</f>
        <v>0</v>
      </c>
      <c r="DY118" s="25">
        <f>DX$118*$DY$44</f>
        <v>0</v>
      </c>
    </row>
    <row r="119" spans="126:129" x14ac:dyDescent="0.2">
      <c r="DW119" s="25">
        <f>DV$119*$DW$44</f>
        <v>0</v>
      </c>
      <c r="DY119" s="25">
        <f>DX$119*$DY$44</f>
        <v>0</v>
      </c>
    </row>
    <row r="134" spans="127:129" x14ac:dyDescent="0.2">
      <c r="DY134" s="25">
        <f>DY$120</f>
        <v>0</v>
      </c>
    </row>
    <row r="142" spans="127:129" x14ac:dyDescent="0.2">
      <c r="DW142" s="764">
        <f>SUM('(VI) Uniforme '!Z26:AA26)</f>
        <v>42.889791199708093</v>
      </c>
      <c r="DY142" s="764">
        <f>SUM('(VI) Uniforme '!Z26:AA26)</f>
        <v>42.889791199708093</v>
      </c>
    </row>
    <row r="143" spans="127:129" x14ac:dyDescent="0.2">
      <c r="DW143" s="764">
        <f>SUM('(IV) Ferramentas '!J71:K71)</f>
        <v>7.8512112499999995</v>
      </c>
      <c r="DY143" s="764">
        <f>SUM('(IV) Ferramentas '!J71:K71)</f>
        <v>7.8512112499999995</v>
      </c>
    </row>
    <row r="144" spans="127:129" x14ac:dyDescent="0.2">
      <c r="DW144" s="764">
        <f>SUM('(V) Equipamentos'!I17:J17)</f>
        <v>42.256437499999997</v>
      </c>
      <c r="DY144" s="764">
        <f>SUM('(V) Equipamentos'!I17:J17)</f>
        <v>42.256437499999997</v>
      </c>
    </row>
    <row r="145" spans="127:129" x14ac:dyDescent="0.2">
      <c r="DW145" s="764">
        <f>SUM('(VII) EPI'!H33:I33)</f>
        <v>46.331013240133601</v>
      </c>
      <c r="DY145" s="764">
        <f>SUM('(VII) EPI'!H33:I33)</f>
        <v>46.331013240133601</v>
      </c>
    </row>
    <row r="152" spans="127:129" x14ac:dyDescent="0.2">
      <c r="DW152" s="25">
        <f>DV$152*($DW$44+$DW$94+$DW$106+$DW$136+$DW$146)</f>
        <v>0</v>
      </c>
      <c r="DY152" s="25">
        <f>DX$152*($DY$44+$DY$94+$DY$106+$DY$136+$DY$146)</f>
        <v>0</v>
      </c>
    </row>
    <row r="153" spans="127:129" x14ac:dyDescent="0.2">
      <c r="DW153" s="25">
        <f>DV$153*($DW$44+$DW$94+$DW$106+$DW$136+$DW$146+$DW$152)</f>
        <v>0</v>
      </c>
      <c r="DY153" s="25">
        <f>DX$153*($DY$44+$DY$94+$DY$106+$DY$136+$DY$146+$DY$152)</f>
        <v>0</v>
      </c>
    </row>
  </sheetData>
  <mergeCells count="656">
    <mergeCell ref="IY2:JG2"/>
    <mergeCell ref="JA3:JG3"/>
    <mergeCell ref="IY4:IY41"/>
    <mergeCell ref="IZ4:IZ26"/>
    <mergeCell ref="JA24:JE24"/>
    <mergeCell ref="JA25:JE25"/>
    <mergeCell ref="JF25:JG25"/>
    <mergeCell ref="JA26:JE26"/>
    <mergeCell ref="JF26:JG26"/>
    <mergeCell ref="IZ28:IZ30"/>
    <mergeCell ref="JA28:JE28"/>
    <mergeCell ref="JA29:JE29"/>
    <mergeCell ref="JA30:JD30"/>
    <mergeCell ref="JA31:JE31"/>
    <mergeCell ref="JA32:JE32"/>
    <mergeCell ref="JA33:JE33"/>
    <mergeCell ref="JA34:JE34"/>
    <mergeCell ref="IZ35:IZ38"/>
    <mergeCell ref="JA35:JE35"/>
    <mergeCell ref="JA36:JE36"/>
    <mergeCell ref="JA37:JE37"/>
    <mergeCell ref="JA38:JE38"/>
    <mergeCell ref="IZ40:JE41"/>
    <mergeCell ref="IO2:IW2"/>
    <mergeCell ref="IQ3:IW3"/>
    <mergeCell ref="IO4:IO41"/>
    <mergeCell ref="IP4:IP26"/>
    <mergeCell ref="IQ24:IU24"/>
    <mergeCell ref="IQ25:IU25"/>
    <mergeCell ref="IV25:IW25"/>
    <mergeCell ref="IQ26:IU26"/>
    <mergeCell ref="IV26:IW26"/>
    <mergeCell ref="IP28:IP30"/>
    <mergeCell ref="IQ28:IU28"/>
    <mergeCell ref="IQ29:IU29"/>
    <mergeCell ref="IQ30:IT30"/>
    <mergeCell ref="IQ31:IU31"/>
    <mergeCell ref="IQ32:IU32"/>
    <mergeCell ref="IQ33:IU33"/>
    <mergeCell ref="IQ34:IU34"/>
    <mergeCell ref="IP35:IP38"/>
    <mergeCell ref="IQ35:IU35"/>
    <mergeCell ref="IQ36:IU36"/>
    <mergeCell ref="IQ37:IU37"/>
    <mergeCell ref="IQ38:IU38"/>
    <mergeCell ref="IP40:IU41"/>
    <mergeCell ref="IE2:IM2"/>
    <mergeCell ref="IG3:IM3"/>
    <mergeCell ref="IE4:IE41"/>
    <mergeCell ref="IF4:IF26"/>
    <mergeCell ref="IG24:IK24"/>
    <mergeCell ref="IG25:IK25"/>
    <mergeCell ref="IL25:IM25"/>
    <mergeCell ref="IG26:IK26"/>
    <mergeCell ref="IL26:IM26"/>
    <mergeCell ref="IF28:IF30"/>
    <mergeCell ref="IG28:IK28"/>
    <mergeCell ref="IG29:IK29"/>
    <mergeCell ref="IG30:IJ30"/>
    <mergeCell ref="IG31:IK31"/>
    <mergeCell ref="IG32:IK32"/>
    <mergeCell ref="IG33:IK33"/>
    <mergeCell ref="IG34:IK34"/>
    <mergeCell ref="IF35:IF38"/>
    <mergeCell ref="IG35:IK35"/>
    <mergeCell ref="IG36:IK36"/>
    <mergeCell ref="IG37:IK37"/>
    <mergeCell ref="IG38:IK38"/>
    <mergeCell ref="IF40:IK41"/>
    <mergeCell ref="HU2:IC2"/>
    <mergeCell ref="HW3:IC3"/>
    <mergeCell ref="HU4:HU41"/>
    <mergeCell ref="HV4:HV26"/>
    <mergeCell ref="HW24:IA24"/>
    <mergeCell ref="HW25:IA25"/>
    <mergeCell ref="IB25:IC25"/>
    <mergeCell ref="HW26:IA26"/>
    <mergeCell ref="IB26:IC26"/>
    <mergeCell ref="HV28:HV30"/>
    <mergeCell ref="HW28:IA28"/>
    <mergeCell ref="HW29:IA29"/>
    <mergeCell ref="HW30:HZ30"/>
    <mergeCell ref="HW31:IA31"/>
    <mergeCell ref="HW32:IA32"/>
    <mergeCell ref="HW33:IA33"/>
    <mergeCell ref="HW34:IA34"/>
    <mergeCell ref="HV35:HV38"/>
    <mergeCell ref="HW35:IA35"/>
    <mergeCell ref="HW36:IA36"/>
    <mergeCell ref="HW37:IA37"/>
    <mergeCell ref="HW38:IA38"/>
    <mergeCell ref="HV40:IA41"/>
    <mergeCell ref="HK2:HS2"/>
    <mergeCell ref="HM3:HS3"/>
    <mergeCell ref="HK4:HK41"/>
    <mergeCell ref="HL4:HL26"/>
    <mergeCell ref="HM24:HQ24"/>
    <mergeCell ref="HM25:HQ25"/>
    <mergeCell ref="HR25:HS25"/>
    <mergeCell ref="HM26:HQ26"/>
    <mergeCell ref="HR26:HS26"/>
    <mergeCell ref="HL28:HL30"/>
    <mergeCell ref="HM28:HQ28"/>
    <mergeCell ref="HM29:HQ29"/>
    <mergeCell ref="HM30:HP30"/>
    <mergeCell ref="HM31:HQ31"/>
    <mergeCell ref="HM32:HQ32"/>
    <mergeCell ref="HM33:HQ33"/>
    <mergeCell ref="HM34:HQ34"/>
    <mergeCell ref="HL35:HL38"/>
    <mergeCell ref="HM35:HQ35"/>
    <mergeCell ref="HM36:HQ36"/>
    <mergeCell ref="HM37:HQ37"/>
    <mergeCell ref="HM38:HQ38"/>
    <mergeCell ref="HL40:HQ41"/>
    <mergeCell ref="FN2:FV2"/>
    <mergeCell ref="FP3:FV3"/>
    <mergeCell ref="FN4:FN41"/>
    <mergeCell ref="FO4:FO26"/>
    <mergeCell ref="FP24:FT24"/>
    <mergeCell ref="FP25:FT25"/>
    <mergeCell ref="FU25:FV25"/>
    <mergeCell ref="FP26:FT26"/>
    <mergeCell ref="FU26:FV26"/>
    <mergeCell ref="FO28:FO30"/>
    <mergeCell ref="FP28:FT28"/>
    <mergeCell ref="FP29:FT29"/>
    <mergeCell ref="FP30:FS30"/>
    <mergeCell ref="FP31:FT31"/>
    <mergeCell ref="FP32:FT32"/>
    <mergeCell ref="FP33:FT33"/>
    <mergeCell ref="FP34:FT34"/>
    <mergeCell ref="FO35:FO38"/>
    <mergeCell ref="FP35:FT35"/>
    <mergeCell ref="FP36:FT36"/>
    <mergeCell ref="FP37:FT37"/>
    <mergeCell ref="FP38:FT38"/>
    <mergeCell ref="FO40:FT41"/>
    <mergeCell ref="FD2:FL2"/>
    <mergeCell ref="FF3:FL3"/>
    <mergeCell ref="FD4:FD41"/>
    <mergeCell ref="FE4:FE26"/>
    <mergeCell ref="FF24:FJ24"/>
    <mergeCell ref="FF25:FJ25"/>
    <mergeCell ref="FK25:FL25"/>
    <mergeCell ref="FF26:FJ26"/>
    <mergeCell ref="FK26:FL26"/>
    <mergeCell ref="FE28:FE30"/>
    <mergeCell ref="FF28:FJ28"/>
    <mergeCell ref="FF29:FJ29"/>
    <mergeCell ref="FF30:FI30"/>
    <mergeCell ref="FF31:FJ31"/>
    <mergeCell ref="FF32:FJ32"/>
    <mergeCell ref="FF33:FJ33"/>
    <mergeCell ref="FF34:FJ34"/>
    <mergeCell ref="FE35:FE38"/>
    <mergeCell ref="FF35:FJ35"/>
    <mergeCell ref="FF36:FJ36"/>
    <mergeCell ref="FF37:FJ37"/>
    <mergeCell ref="FF38:FJ38"/>
    <mergeCell ref="FE40:FJ41"/>
    <mergeCell ref="DG2:DO2"/>
    <mergeCell ref="DI3:DO3"/>
    <mergeCell ref="DG4:DG41"/>
    <mergeCell ref="DH4:DH26"/>
    <mergeCell ref="DI24:DM24"/>
    <mergeCell ref="DI25:DM25"/>
    <mergeCell ref="DN25:DO25"/>
    <mergeCell ref="DI26:DM26"/>
    <mergeCell ref="DN26:DO26"/>
    <mergeCell ref="DH28:DH30"/>
    <mergeCell ref="DI28:DM28"/>
    <mergeCell ref="DI29:DM29"/>
    <mergeCell ref="DI30:DL30"/>
    <mergeCell ref="DI31:DM31"/>
    <mergeCell ref="DI32:DM32"/>
    <mergeCell ref="DI33:DM33"/>
    <mergeCell ref="DI34:DM34"/>
    <mergeCell ref="DH35:DH38"/>
    <mergeCell ref="DI35:DM35"/>
    <mergeCell ref="DI36:DM36"/>
    <mergeCell ref="DI37:DM37"/>
    <mergeCell ref="DI38:DM38"/>
    <mergeCell ref="DH40:DM41"/>
    <mergeCell ref="FX2:GF2"/>
    <mergeCell ref="FZ3:GF3"/>
    <mergeCell ref="FX4:FX41"/>
    <mergeCell ref="FY4:FY26"/>
    <mergeCell ref="FZ24:GD24"/>
    <mergeCell ref="FZ25:GD25"/>
    <mergeCell ref="GE25:GF25"/>
    <mergeCell ref="FZ26:GD26"/>
    <mergeCell ref="GE26:GF26"/>
    <mergeCell ref="FY28:FY30"/>
    <mergeCell ref="FZ28:GD28"/>
    <mergeCell ref="FZ29:GD29"/>
    <mergeCell ref="FZ30:GC30"/>
    <mergeCell ref="FZ31:GD31"/>
    <mergeCell ref="FZ32:GD32"/>
    <mergeCell ref="FZ33:GD33"/>
    <mergeCell ref="FZ34:GD34"/>
    <mergeCell ref="FY35:FY38"/>
    <mergeCell ref="FZ35:GD35"/>
    <mergeCell ref="FZ36:GD36"/>
    <mergeCell ref="FZ37:GD37"/>
    <mergeCell ref="FZ38:GD38"/>
    <mergeCell ref="FY40:GD41"/>
    <mergeCell ref="AQ38:AU38"/>
    <mergeCell ref="AP40:AU41"/>
    <mergeCell ref="BK37:BO37"/>
    <mergeCell ref="BK38:BO38"/>
    <mergeCell ref="AO1:AW1"/>
    <mergeCell ref="AO2:AW2"/>
    <mergeCell ref="AQ3:AW3"/>
    <mergeCell ref="AO4:AO41"/>
    <mergeCell ref="AP4:AP26"/>
    <mergeCell ref="AQ24:AU24"/>
    <mergeCell ref="AQ25:AU25"/>
    <mergeCell ref="AV25:AW25"/>
    <mergeCell ref="AQ26:AU26"/>
    <mergeCell ref="AV26:AW26"/>
    <mergeCell ref="AP28:AP30"/>
    <mergeCell ref="AQ28:AU28"/>
    <mergeCell ref="AQ29:AU29"/>
    <mergeCell ref="AQ30:AT30"/>
    <mergeCell ref="AQ31:AU31"/>
    <mergeCell ref="AQ32:AU32"/>
    <mergeCell ref="AQ33:AU33"/>
    <mergeCell ref="AQ34:AU34"/>
    <mergeCell ref="AP35:AP38"/>
    <mergeCell ref="AQ35:AU35"/>
    <mergeCell ref="AQ36:AU36"/>
    <mergeCell ref="AQ37:AU37"/>
    <mergeCell ref="BC45:BF45"/>
    <mergeCell ref="BI1:BQ1"/>
    <mergeCell ref="BI2:BQ2"/>
    <mergeCell ref="BK3:BQ3"/>
    <mergeCell ref="BI4:BI41"/>
    <mergeCell ref="BJ4:BJ26"/>
    <mergeCell ref="BK24:BO24"/>
    <mergeCell ref="BK25:BO25"/>
    <mergeCell ref="BP25:BQ25"/>
    <mergeCell ref="BK26:BO26"/>
    <mergeCell ref="BP26:BQ26"/>
    <mergeCell ref="BJ28:BJ30"/>
    <mergeCell ref="BK28:BO28"/>
    <mergeCell ref="BK29:BO29"/>
    <mergeCell ref="BK30:BN30"/>
    <mergeCell ref="BA33:BE33"/>
    <mergeCell ref="BA34:BE34"/>
    <mergeCell ref="BA35:BE35"/>
    <mergeCell ref="BA36:BE36"/>
    <mergeCell ref="BA37:BE37"/>
    <mergeCell ref="BA38:BE38"/>
    <mergeCell ref="AY1:BG1"/>
    <mergeCell ref="BJ40:BO41"/>
    <mergeCell ref="BM45:BP45"/>
    <mergeCell ref="AY2:BG2"/>
    <mergeCell ref="BA3:BG3"/>
    <mergeCell ref="AY4:AY41"/>
    <mergeCell ref="AZ4:AZ26"/>
    <mergeCell ref="BA24:BE24"/>
    <mergeCell ref="BA25:BE25"/>
    <mergeCell ref="BF25:BG25"/>
    <mergeCell ref="BA26:BE26"/>
    <mergeCell ref="BF26:BG26"/>
    <mergeCell ref="AZ28:AZ30"/>
    <mergeCell ref="BA28:BE28"/>
    <mergeCell ref="BA29:BE29"/>
    <mergeCell ref="BA30:BD30"/>
    <mergeCell ref="BA31:BE31"/>
    <mergeCell ref="BA32:BE32"/>
    <mergeCell ref="AZ40:BE41"/>
    <mergeCell ref="AZ35:AZ38"/>
    <mergeCell ref="BJ35:BJ38"/>
    <mergeCell ref="BK35:BO35"/>
    <mergeCell ref="BK36:BO36"/>
    <mergeCell ref="AE1:AM1"/>
    <mergeCell ref="AE2:AM2"/>
    <mergeCell ref="AG3:AM3"/>
    <mergeCell ref="AE4:AE41"/>
    <mergeCell ref="AF4:AF26"/>
    <mergeCell ref="AG24:AK24"/>
    <mergeCell ref="AG25:AK25"/>
    <mergeCell ref="AL25:AM25"/>
    <mergeCell ref="AG26:AK26"/>
    <mergeCell ref="AL26:AM26"/>
    <mergeCell ref="AF28:AF30"/>
    <mergeCell ref="AG28:AK28"/>
    <mergeCell ref="AG29:AK29"/>
    <mergeCell ref="AF40:AK41"/>
    <mergeCell ref="AG30:AJ30"/>
    <mergeCell ref="AG31:AK31"/>
    <mergeCell ref="AI45:AL45"/>
    <mergeCell ref="AG32:AK32"/>
    <mergeCell ref="AG33:AK33"/>
    <mergeCell ref="AG34:AK34"/>
    <mergeCell ref="AF35:AF38"/>
    <mergeCell ref="AG35:AK35"/>
    <mergeCell ref="AG36:AK36"/>
    <mergeCell ref="AG37:AK37"/>
    <mergeCell ref="AG38:AK38"/>
    <mergeCell ref="U2:AC2"/>
    <mergeCell ref="W3:AC3"/>
    <mergeCell ref="U4:U41"/>
    <mergeCell ref="V4:V26"/>
    <mergeCell ref="W24:AA24"/>
    <mergeCell ref="W25:AA25"/>
    <mergeCell ref="AB25:AC25"/>
    <mergeCell ref="W26:AA26"/>
    <mergeCell ref="AB26:AC26"/>
    <mergeCell ref="V28:V30"/>
    <mergeCell ref="W28:AA28"/>
    <mergeCell ref="W29:AA29"/>
    <mergeCell ref="W30:Z30"/>
    <mergeCell ref="W31:AA31"/>
    <mergeCell ref="W32:AA32"/>
    <mergeCell ref="V40:AA41"/>
    <mergeCell ref="W33:AA33"/>
    <mergeCell ref="W34:AA34"/>
    <mergeCell ref="V35:V38"/>
    <mergeCell ref="W35:AA35"/>
    <mergeCell ref="W36:AA36"/>
    <mergeCell ref="W37:AA37"/>
    <mergeCell ref="W38:AA38"/>
    <mergeCell ref="R25:S25"/>
    <mergeCell ref="M26:Q26"/>
    <mergeCell ref="R26:S26"/>
    <mergeCell ref="L28:L30"/>
    <mergeCell ref="M28:Q28"/>
    <mergeCell ref="M29:Q29"/>
    <mergeCell ref="M30:P30"/>
    <mergeCell ref="M31:Q31"/>
    <mergeCell ref="M32:Q32"/>
    <mergeCell ref="U1:AC1"/>
    <mergeCell ref="A1:I1"/>
    <mergeCell ref="A2:I2"/>
    <mergeCell ref="C35:G35"/>
    <mergeCell ref="C3:I3"/>
    <mergeCell ref="C24:G24"/>
    <mergeCell ref="C25:G25"/>
    <mergeCell ref="H25:I25"/>
    <mergeCell ref="H26:I26"/>
    <mergeCell ref="C28:G28"/>
    <mergeCell ref="C29:G29"/>
    <mergeCell ref="C31:G31"/>
    <mergeCell ref="C33:G33"/>
    <mergeCell ref="C32:G32"/>
    <mergeCell ref="B35:B38"/>
    <mergeCell ref="C36:G36"/>
    <mergeCell ref="C30:F30"/>
    <mergeCell ref="K1:S1"/>
    <mergeCell ref="K2:S2"/>
    <mergeCell ref="M3:S3"/>
    <mergeCell ref="K4:K41"/>
    <mergeCell ref="L4:L26"/>
    <mergeCell ref="M24:Q24"/>
    <mergeCell ref="M25:Q25"/>
    <mergeCell ref="BU36:BY36"/>
    <mergeCell ref="BU37:BY37"/>
    <mergeCell ref="BU38:BY38"/>
    <mergeCell ref="BT40:BY41"/>
    <mergeCell ref="C34:G34"/>
    <mergeCell ref="A4:A41"/>
    <mergeCell ref="B4:B26"/>
    <mergeCell ref="B28:B30"/>
    <mergeCell ref="B40:G41"/>
    <mergeCell ref="C26:G26"/>
    <mergeCell ref="C37:G37"/>
    <mergeCell ref="C38:G38"/>
    <mergeCell ref="L40:Q41"/>
    <mergeCell ref="M33:Q33"/>
    <mergeCell ref="M34:Q34"/>
    <mergeCell ref="L35:L38"/>
    <mergeCell ref="M35:Q35"/>
    <mergeCell ref="M36:Q36"/>
    <mergeCell ref="M37:Q37"/>
    <mergeCell ref="M38:Q38"/>
    <mergeCell ref="BK31:BO31"/>
    <mergeCell ref="BK32:BO32"/>
    <mergeCell ref="BK33:BO33"/>
    <mergeCell ref="BK34:BO34"/>
    <mergeCell ref="CE37:CI37"/>
    <mergeCell ref="CE38:CI38"/>
    <mergeCell ref="CD40:CI41"/>
    <mergeCell ref="BW45:BZ45"/>
    <mergeCell ref="BS1:CA1"/>
    <mergeCell ref="BS2:CA2"/>
    <mergeCell ref="BU3:CA3"/>
    <mergeCell ref="BS4:BS41"/>
    <mergeCell ref="BT4:BT26"/>
    <mergeCell ref="BU24:BY24"/>
    <mergeCell ref="BU25:BY25"/>
    <mergeCell ref="BZ25:CA25"/>
    <mergeCell ref="BU26:BY26"/>
    <mergeCell ref="BZ26:CA26"/>
    <mergeCell ref="BT28:BT30"/>
    <mergeCell ref="BU28:BY28"/>
    <mergeCell ref="BU29:BY29"/>
    <mergeCell ref="BU30:BX30"/>
    <mergeCell ref="BU31:BY31"/>
    <mergeCell ref="BU32:BY32"/>
    <mergeCell ref="BU33:BY33"/>
    <mergeCell ref="BU34:BY34"/>
    <mergeCell ref="BT35:BT38"/>
    <mergeCell ref="BU35:BY35"/>
    <mergeCell ref="CO36:CS36"/>
    <mergeCell ref="CO37:CS37"/>
    <mergeCell ref="CO38:CS38"/>
    <mergeCell ref="CC1:CK1"/>
    <mergeCell ref="CC2:CK2"/>
    <mergeCell ref="CE3:CK3"/>
    <mergeCell ref="CC4:CC41"/>
    <mergeCell ref="CD4:CD26"/>
    <mergeCell ref="CE24:CI24"/>
    <mergeCell ref="CE25:CI25"/>
    <mergeCell ref="CJ25:CK25"/>
    <mergeCell ref="CE26:CI26"/>
    <mergeCell ref="CJ26:CK26"/>
    <mergeCell ref="CD28:CD30"/>
    <mergeCell ref="CE28:CI28"/>
    <mergeCell ref="CE29:CI29"/>
    <mergeCell ref="CE30:CH30"/>
    <mergeCell ref="CE31:CI31"/>
    <mergeCell ref="CE32:CI32"/>
    <mergeCell ref="CE33:CI33"/>
    <mergeCell ref="CE34:CI34"/>
    <mergeCell ref="CD35:CD38"/>
    <mergeCell ref="CE35:CI35"/>
    <mergeCell ref="CE36:CI36"/>
    <mergeCell ref="CY35:DC35"/>
    <mergeCell ref="CY36:DC36"/>
    <mergeCell ref="CY37:DC37"/>
    <mergeCell ref="CG45:CJ45"/>
    <mergeCell ref="CM1:CU1"/>
    <mergeCell ref="CM2:CU2"/>
    <mergeCell ref="CO3:CU3"/>
    <mergeCell ref="CM4:CM41"/>
    <mergeCell ref="CN4:CN26"/>
    <mergeCell ref="CO24:CS24"/>
    <mergeCell ref="CO25:CS25"/>
    <mergeCell ref="CT25:CU25"/>
    <mergeCell ref="CO26:CS26"/>
    <mergeCell ref="CT26:CU26"/>
    <mergeCell ref="CN28:CN30"/>
    <mergeCell ref="CO28:CS28"/>
    <mergeCell ref="CO29:CS29"/>
    <mergeCell ref="CO30:CR30"/>
    <mergeCell ref="CO31:CS31"/>
    <mergeCell ref="CO32:CS32"/>
    <mergeCell ref="CO33:CS33"/>
    <mergeCell ref="CO34:CS34"/>
    <mergeCell ref="CN35:CN38"/>
    <mergeCell ref="CO35:CS35"/>
    <mergeCell ref="CY38:DC38"/>
    <mergeCell ref="CX40:DC41"/>
    <mergeCell ref="DA45:DD45"/>
    <mergeCell ref="CN40:CS41"/>
    <mergeCell ref="CQ45:CT45"/>
    <mergeCell ref="CW1:DE1"/>
    <mergeCell ref="CW2:DE2"/>
    <mergeCell ref="CY3:DE3"/>
    <mergeCell ref="CW4:CW41"/>
    <mergeCell ref="CX4:CX26"/>
    <mergeCell ref="CY24:DC24"/>
    <mergeCell ref="CY25:DC25"/>
    <mergeCell ref="DD25:DE25"/>
    <mergeCell ref="CY26:DC26"/>
    <mergeCell ref="DD26:DE26"/>
    <mergeCell ref="CX28:CX30"/>
    <mergeCell ref="CY28:DC28"/>
    <mergeCell ref="CY29:DC29"/>
    <mergeCell ref="CY30:DB30"/>
    <mergeCell ref="CY31:DC31"/>
    <mergeCell ref="CY32:DC32"/>
    <mergeCell ref="CY33:DC33"/>
    <mergeCell ref="CY34:DC34"/>
    <mergeCell ref="CX35:CX38"/>
    <mergeCell ref="ET2:FB2"/>
    <mergeCell ref="EV3:FB3"/>
    <mergeCell ref="ET4:ET41"/>
    <mergeCell ref="EU4:EU26"/>
    <mergeCell ref="EV24:EZ24"/>
    <mergeCell ref="EV25:EZ25"/>
    <mergeCell ref="FA25:FB25"/>
    <mergeCell ref="EV26:EZ26"/>
    <mergeCell ref="FA26:FB26"/>
    <mergeCell ref="EU28:EU30"/>
    <mergeCell ref="EV28:EZ28"/>
    <mergeCell ref="EV29:EZ29"/>
    <mergeCell ref="EV30:EY30"/>
    <mergeCell ref="EV31:EZ31"/>
    <mergeCell ref="EV32:EZ32"/>
    <mergeCell ref="EV33:EZ33"/>
    <mergeCell ref="EV34:EZ34"/>
    <mergeCell ref="EU35:EU38"/>
    <mergeCell ref="EV35:EZ35"/>
    <mergeCell ref="EV36:EZ36"/>
    <mergeCell ref="EV37:EZ37"/>
    <mergeCell ref="EV38:EZ38"/>
    <mergeCell ref="EU40:EZ41"/>
    <mergeCell ref="DZ2:EH2"/>
    <mergeCell ref="EB3:EH3"/>
    <mergeCell ref="DZ4:DZ41"/>
    <mergeCell ref="EA4:EA26"/>
    <mergeCell ref="EB24:EF24"/>
    <mergeCell ref="EB25:EF25"/>
    <mergeCell ref="EG25:EH25"/>
    <mergeCell ref="EB26:EF26"/>
    <mergeCell ref="EG26:EH26"/>
    <mergeCell ref="EA28:EA30"/>
    <mergeCell ref="EB28:EF28"/>
    <mergeCell ref="EB29:EF29"/>
    <mergeCell ref="EB30:EE30"/>
    <mergeCell ref="EB31:EF31"/>
    <mergeCell ref="EB32:EF32"/>
    <mergeCell ref="EB33:EF33"/>
    <mergeCell ref="EB34:EF34"/>
    <mergeCell ref="EA35:EA38"/>
    <mergeCell ref="EB35:EF35"/>
    <mergeCell ref="EB36:EF36"/>
    <mergeCell ref="EB37:EF37"/>
    <mergeCell ref="EB38:EF38"/>
    <mergeCell ref="EA40:EF41"/>
    <mergeCell ref="EJ2:ER2"/>
    <mergeCell ref="EL3:ER3"/>
    <mergeCell ref="EJ4:EJ41"/>
    <mergeCell ref="EK4:EK26"/>
    <mergeCell ref="EL24:EP24"/>
    <mergeCell ref="EL25:EP25"/>
    <mergeCell ref="EQ25:ER25"/>
    <mergeCell ref="EL26:EP26"/>
    <mergeCell ref="EQ26:ER26"/>
    <mergeCell ref="EK28:EK30"/>
    <mergeCell ref="EL28:EP28"/>
    <mergeCell ref="EL29:EP29"/>
    <mergeCell ref="EL30:EO30"/>
    <mergeCell ref="EL31:EP31"/>
    <mergeCell ref="EL32:EP32"/>
    <mergeCell ref="EL33:EP33"/>
    <mergeCell ref="EL34:EP34"/>
    <mergeCell ref="EK35:EK38"/>
    <mergeCell ref="EL35:EP35"/>
    <mergeCell ref="EL36:EP36"/>
    <mergeCell ref="EL37:EP37"/>
    <mergeCell ref="EL38:EP38"/>
    <mergeCell ref="EK40:EP41"/>
    <mergeCell ref="GH2:GP2"/>
    <mergeCell ref="GJ3:GP3"/>
    <mergeCell ref="GH4:GH41"/>
    <mergeCell ref="GI4:GI26"/>
    <mergeCell ref="GJ24:GN24"/>
    <mergeCell ref="GJ25:GN25"/>
    <mergeCell ref="GO25:GP25"/>
    <mergeCell ref="GJ26:GN26"/>
    <mergeCell ref="GO26:GP26"/>
    <mergeCell ref="GI28:GI30"/>
    <mergeCell ref="GJ28:GN28"/>
    <mergeCell ref="GJ29:GN29"/>
    <mergeCell ref="GJ30:GM30"/>
    <mergeCell ref="GJ31:GN31"/>
    <mergeCell ref="GJ32:GN32"/>
    <mergeCell ref="GJ33:GN33"/>
    <mergeCell ref="GJ34:GN34"/>
    <mergeCell ref="GI35:GI38"/>
    <mergeCell ref="GJ35:GN35"/>
    <mergeCell ref="GJ36:GN36"/>
    <mergeCell ref="GJ37:GN37"/>
    <mergeCell ref="GJ38:GN38"/>
    <mergeCell ref="GI40:GN41"/>
    <mergeCell ref="GQ2:GY2"/>
    <mergeCell ref="GS3:GY3"/>
    <mergeCell ref="GQ4:GQ41"/>
    <mergeCell ref="GR4:GR26"/>
    <mergeCell ref="GS24:GW24"/>
    <mergeCell ref="GS25:GW25"/>
    <mergeCell ref="GX25:GY25"/>
    <mergeCell ref="GS26:GW26"/>
    <mergeCell ref="GX26:GY26"/>
    <mergeCell ref="GR28:GR30"/>
    <mergeCell ref="GS28:GW28"/>
    <mergeCell ref="GS29:GW29"/>
    <mergeCell ref="GS30:GV30"/>
    <mergeCell ref="GS31:GW31"/>
    <mergeCell ref="GS32:GW32"/>
    <mergeCell ref="GS33:GW33"/>
    <mergeCell ref="GS34:GW34"/>
    <mergeCell ref="GR35:GR38"/>
    <mergeCell ref="GS35:GW35"/>
    <mergeCell ref="GS36:GW36"/>
    <mergeCell ref="GS37:GW37"/>
    <mergeCell ref="GS38:GW38"/>
    <mergeCell ref="GR40:GW41"/>
    <mergeCell ref="HA2:HI2"/>
    <mergeCell ref="HC3:HI3"/>
    <mergeCell ref="HA4:HA41"/>
    <mergeCell ref="HB4:HB26"/>
    <mergeCell ref="HC24:HG24"/>
    <mergeCell ref="HC25:HG25"/>
    <mergeCell ref="HH25:HI25"/>
    <mergeCell ref="HC26:HG26"/>
    <mergeCell ref="HH26:HI26"/>
    <mergeCell ref="HB28:HB30"/>
    <mergeCell ref="HC28:HG28"/>
    <mergeCell ref="HC29:HG29"/>
    <mergeCell ref="HC30:HF30"/>
    <mergeCell ref="HC31:HG31"/>
    <mergeCell ref="HC32:HG32"/>
    <mergeCell ref="HC33:HG33"/>
    <mergeCell ref="HC34:HG34"/>
    <mergeCell ref="HB35:HB38"/>
    <mergeCell ref="HC35:HG35"/>
    <mergeCell ref="HC36:HG36"/>
    <mergeCell ref="HC37:HG37"/>
    <mergeCell ref="HC38:HG38"/>
    <mergeCell ref="HB40:HG41"/>
    <mergeCell ref="JI2:JQ2"/>
    <mergeCell ref="JK3:JQ3"/>
    <mergeCell ref="JI4:JI41"/>
    <mergeCell ref="JJ4:JJ26"/>
    <mergeCell ref="JK24:JO24"/>
    <mergeCell ref="JK25:JO25"/>
    <mergeCell ref="JP25:JQ25"/>
    <mergeCell ref="JK26:JO26"/>
    <mergeCell ref="JP26:JQ26"/>
    <mergeCell ref="JJ28:JJ30"/>
    <mergeCell ref="JK28:JO28"/>
    <mergeCell ref="JK29:JO29"/>
    <mergeCell ref="JK30:JN30"/>
    <mergeCell ref="JK31:JO31"/>
    <mergeCell ref="JK32:JO32"/>
    <mergeCell ref="JK33:JO33"/>
    <mergeCell ref="JK34:JO34"/>
    <mergeCell ref="JJ35:JJ38"/>
    <mergeCell ref="JK35:JO35"/>
    <mergeCell ref="JK36:JO36"/>
    <mergeCell ref="JK37:JO37"/>
    <mergeCell ref="JK38:JO38"/>
    <mergeCell ref="JJ40:JO41"/>
    <mergeCell ref="DR31:DV31"/>
    <mergeCell ref="DR32:DV32"/>
    <mergeCell ref="DR33:DV33"/>
    <mergeCell ref="DR34:DV34"/>
    <mergeCell ref="DR35:DV35"/>
    <mergeCell ref="DR36:DV36"/>
    <mergeCell ref="DR37:DV37"/>
    <mergeCell ref="DR38:DV38"/>
    <mergeCell ref="DR3:DX3"/>
    <mergeCell ref="DR24:DV24"/>
    <mergeCell ref="DR25:DV25"/>
    <mergeCell ref="DW25:DX25"/>
    <mergeCell ref="DR26:DV26"/>
    <mergeCell ref="DW26:DX26"/>
    <mergeCell ref="DR28:DV28"/>
    <mergeCell ref="DR29:DV29"/>
    <mergeCell ref="DR30:DU30"/>
  </mergeCells>
  <printOptions horizontalCentered="1"/>
  <pageMargins left="0.51181102362204722" right="0.51181102362204722" top="0.59055118110236227" bottom="0.59055118110236227" header="0" footer="0"/>
  <pageSetup paperSize="9" orientation="portrait" r:id="rId1"/>
  <rowBreaks count="1" manualBreakCount="1">
    <brk id="27" min="2" max="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EI196"/>
  <sheetViews>
    <sheetView showGridLines="0" topLeftCell="U1" zoomScaleNormal="100" workbookViewId="0">
      <selection activeCell="AG3" sqref="AG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 customWidth="1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20.42578125" style="35" customWidth="1"/>
    <col min="21" max="21" width="4.85546875" style="35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8.85546875" style="35" customWidth="1"/>
    <col min="28" max="28" width="5.85546875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 customWidth="1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8.85546875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7.85546875" style="120" hidden="1" customWidth="1"/>
    <col min="50" max="50" width="0" style="2" hidden="1" customWidth="1"/>
    <col min="51" max="51" width="23.7109375" style="2" hidden="1" customWidth="1"/>
    <col min="52" max="52" width="15.42578125" style="2" hidden="1" customWidth="1"/>
    <col min="53" max="53" width="17.140625" style="2" hidden="1" customWidth="1"/>
    <col min="54" max="54" width="12.42578125" style="2" hidden="1" customWidth="1"/>
    <col min="55" max="55" width="18.85546875" style="2" hidden="1" customWidth="1"/>
    <col min="56" max="56" width="7.7109375" style="35" customWidth="1"/>
    <col min="57" max="62" width="17" style="35" customWidth="1"/>
    <col min="63" max="63" width="7.5703125" style="35" customWidth="1"/>
    <col min="64" max="69" width="17" style="35" customWidth="1"/>
    <col min="70" max="70" width="7.85546875" style="2" customWidth="1"/>
    <col min="71" max="71" width="9.140625" style="2"/>
    <col min="72" max="72" width="23.7109375" style="2" customWidth="1"/>
    <col min="73" max="73" width="15.42578125" style="2" customWidth="1"/>
    <col min="74" max="74" width="17.140625" style="2" customWidth="1"/>
    <col min="75" max="75" width="12.42578125" style="2" customWidth="1"/>
    <col min="76" max="76" width="18.85546875" style="2" customWidth="1"/>
    <col min="77" max="77" width="7.42578125" style="2" customWidth="1"/>
    <col min="78" max="78" width="9.140625" style="2"/>
    <col min="79" max="79" width="23.7109375" style="2" customWidth="1"/>
    <col min="80" max="80" width="15.42578125" style="2" customWidth="1"/>
    <col min="81" max="81" width="17.140625" style="2" customWidth="1"/>
    <col min="82" max="82" width="12.42578125" style="2" customWidth="1"/>
    <col min="83" max="83" width="18.85546875" style="2" customWidth="1"/>
    <col min="84" max="84" width="4.140625" style="2" customWidth="1"/>
    <col min="85" max="85" width="9.140625" style="2"/>
    <col min="86" max="86" width="23.7109375" style="2" customWidth="1"/>
    <col min="87" max="87" width="15.42578125" style="2" customWidth="1"/>
    <col min="88" max="88" width="17.140625" style="2" customWidth="1"/>
    <col min="89" max="89" width="12.42578125" style="2" customWidth="1"/>
    <col min="90" max="90" width="18.85546875" style="2" customWidth="1"/>
    <col min="91" max="91" width="5.140625" style="2" customWidth="1"/>
    <col min="92" max="92" width="9.140625" style="2"/>
    <col min="93" max="93" width="22.42578125" style="2" customWidth="1"/>
    <col min="94" max="94" width="15.85546875" style="2" customWidth="1"/>
    <col min="95" max="95" width="14.28515625" style="2" customWidth="1"/>
    <col min="96" max="96" width="15.5703125" style="2" customWidth="1"/>
    <col min="97" max="97" width="23.42578125" style="2" customWidth="1"/>
    <col min="98" max="98" width="4.5703125" style="2" customWidth="1"/>
    <col min="99" max="99" width="9.140625" style="2"/>
    <col min="100" max="100" width="22.42578125" style="2" customWidth="1"/>
    <col min="101" max="101" width="15.85546875" style="2" customWidth="1"/>
    <col min="102" max="102" width="14.28515625" style="2" customWidth="1"/>
    <col min="103" max="103" width="15.5703125" style="2" customWidth="1"/>
    <col min="104" max="104" width="23.42578125" style="2" customWidth="1"/>
    <col min="105" max="105" width="4.5703125" style="2" customWidth="1"/>
    <col min="106" max="106" width="15.5703125" style="2" customWidth="1"/>
    <col min="107" max="107" width="11.85546875" style="2" customWidth="1"/>
    <col min="108" max="108" width="13.5703125" style="2" customWidth="1"/>
    <col min="109" max="109" width="23.5703125" style="2" customWidth="1"/>
    <col min="110" max="110" width="9.140625" style="2"/>
    <col min="111" max="111" width="19" style="2" customWidth="1"/>
    <col min="112" max="112" width="5.42578125" style="2" customWidth="1"/>
    <col min="113" max="113" width="15.5703125" style="2" customWidth="1"/>
    <col min="114" max="114" width="11.85546875" style="2" customWidth="1"/>
    <col min="115" max="115" width="13.5703125" style="2" customWidth="1"/>
    <col min="116" max="116" width="23.5703125" style="2" customWidth="1"/>
    <col min="117" max="117" width="9.140625" style="2"/>
    <col min="118" max="118" width="19" style="2" customWidth="1"/>
    <col min="119" max="119" width="5.140625" style="2" customWidth="1"/>
    <col min="120" max="120" width="15.5703125" style="2" customWidth="1"/>
    <col min="121" max="121" width="11.85546875" style="2" customWidth="1"/>
    <col min="122" max="122" width="13.5703125" style="2" customWidth="1"/>
    <col min="123" max="123" width="23.5703125" style="2" customWidth="1"/>
    <col min="124" max="124" width="9.140625" style="2"/>
    <col min="125" max="125" width="19" style="2" customWidth="1"/>
    <col min="126" max="126" width="3.140625" style="2" customWidth="1"/>
    <col min="127" max="127" width="15.5703125" style="2" customWidth="1"/>
    <col min="128" max="128" width="11.85546875" style="2" customWidth="1"/>
    <col min="129" max="129" width="13.5703125" style="2" customWidth="1"/>
    <col min="130" max="130" width="23.5703125" style="2" customWidth="1"/>
    <col min="131" max="131" width="9.140625" style="2"/>
    <col min="132" max="132" width="19" style="2" customWidth="1"/>
    <col min="133" max="133" width="5.28515625" style="2" customWidth="1"/>
    <col min="134" max="134" width="15.5703125" style="2" customWidth="1"/>
    <col min="135" max="135" width="11.85546875" style="2" customWidth="1"/>
    <col min="136" max="136" width="13.5703125" style="2" customWidth="1"/>
    <col min="137" max="137" width="23.5703125" style="2" customWidth="1"/>
    <col min="138" max="138" width="9.140625" style="2"/>
    <col min="139" max="139" width="19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139" ht="15.75" x14ac:dyDescent="0.25">
      <c r="A5" s="1074"/>
      <c r="B5" s="1075"/>
      <c r="C5" s="1075"/>
      <c r="D5" s="1076"/>
      <c r="E5" s="1076"/>
      <c r="F5" s="1077"/>
      <c r="G5" s="1077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37.5" customHeight="1" x14ac:dyDescent="0.2">
      <c r="A6" s="1078" t="s">
        <v>769</v>
      </c>
      <c r="B6" s="1079"/>
      <c r="C6" s="1079"/>
      <c r="D6" s="1079"/>
      <c r="E6" s="1079"/>
      <c r="F6" s="1079"/>
      <c r="H6" s="1058" t="s">
        <v>852</v>
      </c>
      <c r="I6" s="1058"/>
      <c r="J6" s="1058"/>
      <c r="K6" s="1058"/>
      <c r="L6" s="1058"/>
      <c r="M6" s="1058"/>
      <c r="O6" s="1080" t="s">
        <v>887</v>
      </c>
      <c r="P6" s="1081"/>
      <c r="Q6" s="1081"/>
      <c r="R6" s="1081"/>
      <c r="S6" s="1081"/>
      <c r="T6" s="1081"/>
      <c r="U6" s="438"/>
      <c r="V6" s="1082" t="s">
        <v>1015</v>
      </c>
      <c r="W6" s="1083"/>
      <c r="X6" s="1083"/>
      <c r="Y6" s="1083"/>
      <c r="Z6" s="1083"/>
      <c r="AA6" s="1083"/>
      <c r="AC6" s="1057" t="s">
        <v>878</v>
      </c>
      <c r="AD6" s="1058"/>
      <c r="AE6" s="1058"/>
      <c r="AF6" s="1058"/>
      <c r="AG6" s="1058"/>
      <c r="AH6" s="1058"/>
      <c r="AJ6" s="1072" t="s">
        <v>888</v>
      </c>
      <c r="AK6" s="1073"/>
      <c r="AL6" s="1073"/>
      <c r="AM6" s="1073"/>
      <c r="AN6" s="1073"/>
      <c r="AO6" s="1073"/>
      <c r="AQ6" s="1057" t="s">
        <v>891</v>
      </c>
      <c r="AR6" s="1058"/>
      <c r="AS6" s="1058"/>
      <c r="AT6" s="1058"/>
      <c r="AU6" s="1058"/>
      <c r="AV6" s="1058"/>
      <c r="AW6" s="434"/>
      <c r="AX6" s="1086" t="s">
        <v>990</v>
      </c>
      <c r="AY6" s="1087"/>
      <c r="AZ6" s="1087"/>
      <c r="BA6" s="1087"/>
      <c r="BB6" s="1087"/>
      <c r="BC6" s="1087"/>
      <c r="BD6" s="487"/>
      <c r="BE6" s="995" t="s">
        <v>1016</v>
      </c>
      <c r="BF6" s="996"/>
      <c r="BG6" s="996"/>
      <c r="BH6" s="996"/>
      <c r="BI6" s="996"/>
      <c r="BJ6" s="996"/>
      <c r="BK6" s="487"/>
      <c r="BL6" s="1084" t="s">
        <v>976</v>
      </c>
      <c r="BM6" s="1085"/>
      <c r="BN6" s="1085"/>
      <c r="BO6" s="1085"/>
      <c r="BP6" s="1085"/>
      <c r="BQ6" s="1085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993" t="s">
        <v>983</v>
      </c>
      <c r="CO6" s="994"/>
      <c r="CP6" s="994"/>
      <c r="CQ6" s="994"/>
      <c r="CR6" s="994"/>
      <c r="CS6" s="994"/>
      <c r="CU6" s="1092" t="s">
        <v>1046</v>
      </c>
      <c r="CV6" s="1093"/>
      <c r="CW6" s="1093"/>
      <c r="CX6" s="1093"/>
      <c r="CY6" s="1093"/>
      <c r="CZ6" s="1093"/>
      <c r="DB6" s="1090" t="s">
        <v>1023</v>
      </c>
      <c r="DC6" s="1091"/>
      <c r="DD6" s="1091"/>
      <c r="DE6" s="1091"/>
      <c r="DF6" s="1091"/>
      <c r="DG6" s="1091"/>
      <c r="DH6" s="487"/>
      <c r="DI6" s="1096" t="s">
        <v>1066</v>
      </c>
      <c r="DJ6" s="1097"/>
      <c r="DK6" s="1097"/>
      <c r="DL6" s="1097"/>
      <c r="DM6" s="1097"/>
      <c r="DN6" s="1097"/>
      <c r="DO6" s="487"/>
      <c r="DP6" s="973" t="s">
        <v>1071</v>
      </c>
      <c r="DQ6" s="974"/>
      <c r="DR6" s="974"/>
      <c r="DS6" s="974"/>
      <c r="DT6" s="974"/>
      <c r="DU6" s="974"/>
      <c r="DV6" s="487"/>
      <c r="DW6" s="993" t="s">
        <v>1078</v>
      </c>
      <c r="DX6" s="994"/>
      <c r="DY6" s="994"/>
      <c r="DZ6" s="994"/>
      <c r="EA6" s="994"/>
      <c r="EB6" s="994"/>
      <c r="ED6" s="1094" t="s">
        <v>1049</v>
      </c>
      <c r="EE6" s="1095"/>
      <c r="EF6" s="1095"/>
      <c r="EG6" s="1095"/>
      <c r="EH6" s="1095"/>
      <c r="EI6" s="1095"/>
    </row>
    <row r="7" spans="1:139" x14ac:dyDescent="0.2">
      <c r="A7" s="117" t="s">
        <v>762</v>
      </c>
      <c r="B7" s="118"/>
      <c r="C7" s="118"/>
      <c r="D7" s="118"/>
      <c r="E7" s="118"/>
      <c r="F7" s="118"/>
      <c r="H7" s="117" t="s">
        <v>762</v>
      </c>
      <c r="I7" s="118"/>
      <c r="J7" s="118"/>
      <c r="K7" s="118"/>
      <c r="L7" s="118"/>
      <c r="M7" s="118"/>
      <c r="O7" s="117" t="s">
        <v>762</v>
      </c>
      <c r="P7" s="118"/>
      <c r="Q7" s="118"/>
      <c r="R7" s="118"/>
      <c r="S7" s="118"/>
      <c r="T7" s="118"/>
      <c r="U7" s="118"/>
      <c r="V7" s="117" t="s">
        <v>762</v>
      </c>
      <c r="W7" s="118"/>
      <c r="X7" s="118"/>
      <c r="Y7" s="118"/>
      <c r="Z7" s="118"/>
      <c r="AA7" s="118"/>
      <c r="AC7" s="117" t="s">
        <v>762</v>
      </c>
      <c r="AD7" s="118"/>
      <c r="AE7" s="118"/>
      <c r="AF7" s="118"/>
      <c r="AG7" s="118"/>
      <c r="AH7" s="118"/>
      <c r="AJ7" s="117" t="s">
        <v>762</v>
      </c>
      <c r="AK7" s="118"/>
      <c r="AL7" s="118"/>
      <c r="AM7" s="118"/>
      <c r="AN7" s="118"/>
      <c r="AO7" s="118"/>
      <c r="AQ7" s="117" t="s">
        <v>762</v>
      </c>
      <c r="AR7" s="118"/>
      <c r="AS7" s="118"/>
      <c r="AT7" s="118"/>
      <c r="AU7" s="118"/>
      <c r="AV7" s="118"/>
      <c r="AW7" s="118"/>
      <c r="AX7" s="117" t="s">
        <v>762</v>
      </c>
      <c r="AY7" s="118"/>
      <c r="AZ7" s="118"/>
      <c r="BA7" s="118"/>
      <c r="BB7" s="118"/>
      <c r="BC7" s="118"/>
      <c r="BD7" s="499"/>
      <c r="BE7" s="214" t="s">
        <v>762</v>
      </c>
      <c r="BF7" s="499"/>
      <c r="BG7" s="499"/>
      <c r="BH7" s="499"/>
      <c r="BI7" s="499"/>
      <c r="BJ7" s="499"/>
      <c r="BK7" s="499"/>
      <c r="BL7" s="214" t="s">
        <v>762</v>
      </c>
      <c r="BM7" s="499"/>
      <c r="BN7" s="499"/>
      <c r="BO7" s="499"/>
      <c r="BP7" s="499"/>
      <c r="BQ7" s="499"/>
      <c r="BS7" s="214" t="s">
        <v>762</v>
      </c>
      <c r="BT7" s="499"/>
      <c r="BU7" s="499"/>
      <c r="BV7" s="499"/>
      <c r="BW7" s="499"/>
      <c r="BX7" s="499"/>
      <c r="BY7" s="499"/>
      <c r="BZ7" s="214" t="s">
        <v>762</v>
      </c>
      <c r="CA7" s="499"/>
      <c r="CB7" s="499"/>
      <c r="CC7" s="499"/>
      <c r="CD7" s="499"/>
      <c r="CE7" s="499"/>
      <c r="CF7" s="499"/>
      <c r="CG7" s="214" t="s">
        <v>762</v>
      </c>
      <c r="CH7" s="499"/>
      <c r="CI7" s="499"/>
      <c r="CJ7" s="499"/>
      <c r="CK7" s="499"/>
      <c r="CL7" s="499"/>
      <c r="CN7" s="214" t="s">
        <v>762</v>
      </c>
      <c r="CO7" s="499"/>
      <c r="CP7" s="499"/>
      <c r="CQ7" s="499"/>
      <c r="CR7" s="499"/>
      <c r="CS7" s="499"/>
      <c r="CU7" s="214" t="s">
        <v>762</v>
      </c>
      <c r="CV7" s="499"/>
      <c r="CW7" s="499"/>
      <c r="CX7" s="499"/>
      <c r="CY7" s="499"/>
      <c r="CZ7" s="499"/>
      <c r="DB7" s="214" t="s">
        <v>762</v>
      </c>
      <c r="DC7" s="499"/>
      <c r="DD7" s="499"/>
      <c r="DE7" s="499"/>
      <c r="DF7" s="499"/>
      <c r="DG7" s="499"/>
      <c r="DH7" s="499"/>
      <c r="DI7" s="214" t="s">
        <v>762</v>
      </c>
      <c r="DJ7" s="499"/>
      <c r="DK7" s="499"/>
      <c r="DL7" s="499"/>
      <c r="DM7" s="499"/>
      <c r="DN7" s="499"/>
      <c r="DO7" s="499"/>
      <c r="DP7" s="214" t="s">
        <v>762</v>
      </c>
      <c r="DQ7" s="499"/>
      <c r="DR7" s="499"/>
      <c r="DS7" s="499"/>
      <c r="DT7" s="499"/>
      <c r="DU7" s="499"/>
      <c r="DV7" s="499"/>
      <c r="DW7" s="214" t="s">
        <v>762</v>
      </c>
      <c r="DX7" s="499"/>
      <c r="DY7" s="499"/>
      <c r="DZ7" s="499"/>
      <c r="EA7" s="499"/>
      <c r="EB7" s="499"/>
      <c r="ED7" s="214" t="s">
        <v>762</v>
      </c>
      <c r="EE7" s="499"/>
      <c r="EF7" s="499"/>
      <c r="EG7" s="499"/>
      <c r="EH7" s="499"/>
      <c r="EI7" s="499"/>
    </row>
    <row r="8" spans="1:139" x14ac:dyDescent="0.2">
      <c r="A8" s="119"/>
      <c r="B8" s="119"/>
      <c r="C8" s="119"/>
      <c r="D8" s="119"/>
      <c r="E8" s="119"/>
      <c r="F8" s="120"/>
      <c r="H8" s="119"/>
      <c r="I8" s="119"/>
      <c r="J8" s="119"/>
      <c r="K8" s="119"/>
      <c r="L8" s="119"/>
      <c r="M8" s="120"/>
      <c r="O8" s="119"/>
      <c r="P8" s="119"/>
      <c r="Q8" s="119"/>
      <c r="R8" s="119"/>
      <c r="S8" s="119"/>
      <c r="T8" s="120"/>
      <c r="U8" s="120"/>
      <c r="V8" s="119"/>
      <c r="W8" s="119"/>
      <c r="X8" s="119"/>
      <c r="Y8" s="119"/>
      <c r="Z8" s="119"/>
      <c r="AA8" s="120"/>
      <c r="AC8" s="119"/>
      <c r="AD8" s="119"/>
      <c r="AE8" s="119"/>
      <c r="AF8" s="119"/>
      <c r="AG8" s="119"/>
      <c r="AH8" s="120"/>
      <c r="AJ8" s="119"/>
      <c r="AK8" s="119"/>
      <c r="AL8" s="119"/>
      <c r="AM8" s="119"/>
      <c r="AN8" s="119"/>
      <c r="AO8" s="120"/>
      <c r="AQ8" s="119"/>
      <c r="AR8" s="119"/>
      <c r="AS8" s="119"/>
      <c r="AT8" s="119"/>
      <c r="AU8" s="119"/>
      <c r="AV8" s="120"/>
      <c r="AX8" s="119"/>
      <c r="AY8" s="119"/>
      <c r="AZ8" s="119"/>
      <c r="BA8" s="119"/>
      <c r="BB8" s="119"/>
      <c r="BC8" s="120"/>
      <c r="BE8" s="34"/>
      <c r="BF8" s="34"/>
      <c r="BG8" s="34"/>
      <c r="BH8" s="34"/>
      <c r="BI8" s="34"/>
      <c r="BL8" s="34"/>
      <c r="BM8" s="34"/>
      <c r="BN8" s="34"/>
      <c r="BO8" s="34"/>
      <c r="BP8" s="34"/>
      <c r="BS8" s="34"/>
      <c r="BT8" s="34"/>
      <c r="BU8" s="34"/>
      <c r="BV8" s="34"/>
      <c r="BW8" s="34"/>
      <c r="BX8" s="35"/>
      <c r="BY8" s="35"/>
      <c r="BZ8" s="34"/>
      <c r="CA8" s="34"/>
      <c r="CB8" s="34"/>
      <c r="CC8" s="34"/>
      <c r="CD8" s="34"/>
      <c r="CE8" s="35"/>
      <c r="CF8" s="35"/>
      <c r="CG8" s="34"/>
      <c r="CH8" s="34"/>
      <c r="CI8" s="34"/>
      <c r="CJ8" s="34"/>
      <c r="CK8" s="34"/>
      <c r="CL8" s="35"/>
      <c r="CN8" s="34"/>
      <c r="CO8" s="34"/>
      <c r="CP8" s="34"/>
      <c r="CQ8" s="34"/>
      <c r="CR8" s="34"/>
      <c r="CS8" s="35"/>
      <c r="CU8" s="34"/>
      <c r="CV8" s="34"/>
      <c r="CW8" s="34"/>
      <c r="CX8" s="34"/>
      <c r="CY8" s="34"/>
      <c r="CZ8" s="35"/>
      <c r="DB8" s="34"/>
      <c r="DC8" s="34"/>
      <c r="DD8" s="34"/>
      <c r="DE8" s="34"/>
      <c r="DF8" s="34"/>
      <c r="DG8" s="35"/>
      <c r="DH8" s="35"/>
      <c r="DI8" s="34"/>
      <c r="DJ8" s="34"/>
      <c r="DK8" s="34"/>
      <c r="DL8" s="34"/>
      <c r="DM8" s="34"/>
      <c r="DN8" s="35"/>
      <c r="DO8" s="35"/>
      <c r="DP8" s="34"/>
      <c r="DQ8" s="34"/>
      <c r="DR8" s="34"/>
      <c r="DS8" s="34"/>
      <c r="DT8" s="34"/>
      <c r="DU8" s="35"/>
      <c r="DV8" s="35"/>
      <c r="DW8" s="34"/>
      <c r="DX8" s="34"/>
      <c r="DY8" s="34"/>
      <c r="DZ8" s="34"/>
      <c r="EA8" s="34"/>
      <c r="EB8" s="35"/>
      <c r="ED8" s="34"/>
      <c r="EE8" s="34"/>
      <c r="EF8" s="34"/>
      <c r="EG8" s="34"/>
      <c r="EH8" s="34"/>
      <c r="EI8" s="35"/>
    </row>
    <row r="9" spans="1:139" x14ac:dyDescent="0.2">
      <c r="A9" s="119"/>
      <c r="B9" s="121" t="s">
        <v>49</v>
      </c>
      <c r="C9" s="1059" t="s">
        <v>768</v>
      </c>
      <c r="D9" s="1059"/>
      <c r="E9" s="1059"/>
      <c r="F9" s="1059"/>
      <c r="H9" s="119"/>
      <c r="I9" s="121" t="s">
        <v>49</v>
      </c>
      <c r="J9" s="1059" t="s">
        <v>768</v>
      </c>
      <c r="K9" s="1059"/>
      <c r="L9" s="1059"/>
      <c r="M9" s="1059"/>
      <c r="O9" s="119"/>
      <c r="P9" s="121" t="s">
        <v>49</v>
      </c>
      <c r="Q9" s="1059" t="s">
        <v>768</v>
      </c>
      <c r="R9" s="1059"/>
      <c r="S9" s="1059"/>
      <c r="T9" s="1059"/>
      <c r="U9" s="145"/>
      <c r="V9" s="119"/>
      <c r="W9" s="121" t="s">
        <v>49</v>
      </c>
      <c r="X9" s="1059" t="s">
        <v>768</v>
      </c>
      <c r="Y9" s="1059"/>
      <c r="Z9" s="1059"/>
      <c r="AA9" s="1059"/>
      <c r="AC9" s="119"/>
      <c r="AD9" s="121" t="s">
        <v>49</v>
      </c>
      <c r="AE9" s="1059" t="s">
        <v>768</v>
      </c>
      <c r="AF9" s="1059"/>
      <c r="AG9" s="1059"/>
      <c r="AH9" s="1059"/>
      <c r="AJ9" s="119"/>
      <c r="AK9" s="121" t="s">
        <v>49</v>
      </c>
      <c r="AL9" s="1059" t="s">
        <v>768</v>
      </c>
      <c r="AM9" s="1059"/>
      <c r="AN9" s="1059"/>
      <c r="AO9" s="1059"/>
      <c r="AQ9" s="119"/>
      <c r="AR9" s="121" t="s">
        <v>49</v>
      </c>
      <c r="AS9" s="1059" t="s">
        <v>768</v>
      </c>
      <c r="AT9" s="1059"/>
      <c r="AU9" s="1059"/>
      <c r="AV9" s="1059"/>
      <c r="AW9" s="145"/>
      <c r="AX9" s="119"/>
      <c r="AY9" s="121" t="s">
        <v>49</v>
      </c>
      <c r="AZ9" s="1059" t="s">
        <v>768</v>
      </c>
      <c r="BA9" s="1059"/>
      <c r="BB9" s="1059"/>
      <c r="BC9" s="1059"/>
      <c r="BD9" s="500"/>
      <c r="BE9" s="34"/>
      <c r="BF9" s="577" t="s">
        <v>49</v>
      </c>
      <c r="BG9" s="975" t="s">
        <v>768</v>
      </c>
      <c r="BH9" s="975"/>
      <c r="BI9" s="975"/>
      <c r="BJ9" s="975"/>
      <c r="BK9" s="500"/>
      <c r="BL9" s="34"/>
      <c r="BM9" s="577" t="s">
        <v>49</v>
      </c>
      <c r="BN9" s="975" t="s">
        <v>768</v>
      </c>
      <c r="BO9" s="975"/>
      <c r="BP9" s="975"/>
      <c r="BQ9" s="975"/>
      <c r="BS9" s="34"/>
      <c r="BT9" s="577" t="s">
        <v>49</v>
      </c>
      <c r="BU9" s="975" t="s">
        <v>768</v>
      </c>
      <c r="BV9" s="975"/>
      <c r="BW9" s="975"/>
      <c r="BX9" s="975"/>
      <c r="BY9" s="500"/>
      <c r="BZ9" s="34"/>
      <c r="CA9" s="577" t="s">
        <v>49</v>
      </c>
      <c r="CB9" s="975" t="s">
        <v>768</v>
      </c>
      <c r="CC9" s="975"/>
      <c r="CD9" s="975"/>
      <c r="CE9" s="975"/>
      <c r="CF9" s="500"/>
      <c r="CG9" s="34"/>
      <c r="CH9" s="577" t="s">
        <v>49</v>
      </c>
      <c r="CI9" s="975" t="s">
        <v>768</v>
      </c>
      <c r="CJ9" s="975"/>
      <c r="CK9" s="975"/>
      <c r="CL9" s="975"/>
      <c r="CN9" s="34"/>
      <c r="CO9" s="577" t="s">
        <v>49</v>
      </c>
      <c r="CP9" s="975" t="s">
        <v>768</v>
      </c>
      <c r="CQ9" s="975"/>
      <c r="CR9" s="975"/>
      <c r="CS9" s="975"/>
      <c r="CU9" s="34"/>
      <c r="CV9" s="577" t="s">
        <v>49</v>
      </c>
      <c r="CW9" s="975" t="s">
        <v>768</v>
      </c>
      <c r="CX9" s="975"/>
      <c r="CY9" s="975"/>
      <c r="CZ9" s="975"/>
      <c r="DB9" s="34"/>
      <c r="DC9" s="577" t="s">
        <v>49</v>
      </c>
      <c r="DD9" s="975" t="s">
        <v>768</v>
      </c>
      <c r="DE9" s="975"/>
      <c r="DF9" s="975"/>
      <c r="DG9" s="975"/>
      <c r="DH9" s="500"/>
      <c r="DI9" s="34"/>
      <c r="DJ9" s="577" t="s">
        <v>49</v>
      </c>
      <c r="DK9" s="975" t="s">
        <v>768</v>
      </c>
      <c r="DL9" s="975"/>
      <c r="DM9" s="975"/>
      <c r="DN9" s="975"/>
      <c r="DO9" s="500"/>
      <c r="DP9" s="34"/>
      <c r="DQ9" s="577" t="s">
        <v>49</v>
      </c>
      <c r="DR9" s="975" t="s">
        <v>768</v>
      </c>
      <c r="DS9" s="975"/>
      <c r="DT9" s="975"/>
      <c r="DU9" s="975"/>
      <c r="DV9" s="500"/>
      <c r="DW9" s="34"/>
      <c r="DX9" s="577" t="s">
        <v>49</v>
      </c>
      <c r="DY9" s="975" t="s">
        <v>768</v>
      </c>
      <c r="DZ9" s="975"/>
      <c r="EA9" s="975"/>
      <c r="EB9" s="975"/>
      <c r="ED9" s="34"/>
      <c r="EE9" s="577" t="s">
        <v>49</v>
      </c>
      <c r="EF9" s="975" t="s">
        <v>768</v>
      </c>
      <c r="EG9" s="975"/>
      <c r="EH9" s="975"/>
      <c r="EI9" s="975"/>
    </row>
    <row r="10" spans="1:139" x14ac:dyDescent="0.2">
      <c r="A10" s="119"/>
      <c r="B10" s="121" t="s">
        <v>50</v>
      </c>
      <c r="C10" s="1059" t="s">
        <v>820</v>
      </c>
      <c r="D10" s="1059"/>
      <c r="E10" s="1059"/>
      <c r="F10" s="1059"/>
      <c r="H10" s="119"/>
      <c r="I10" s="121" t="s">
        <v>50</v>
      </c>
      <c r="J10" s="1059" t="s">
        <v>820</v>
      </c>
      <c r="K10" s="1059"/>
      <c r="L10" s="1059"/>
      <c r="M10" s="1059"/>
      <c r="O10" s="119"/>
      <c r="P10" s="121" t="s">
        <v>50</v>
      </c>
      <c r="Q10" s="1059" t="s">
        <v>820</v>
      </c>
      <c r="R10" s="1059"/>
      <c r="S10" s="1059"/>
      <c r="T10" s="1059"/>
      <c r="U10" s="145"/>
      <c r="V10" s="119"/>
      <c r="W10" s="121" t="s">
        <v>50</v>
      </c>
      <c r="X10" s="1059" t="s">
        <v>820</v>
      </c>
      <c r="Y10" s="1059"/>
      <c r="Z10" s="1059"/>
      <c r="AA10" s="1059"/>
      <c r="AC10" s="119"/>
      <c r="AD10" s="121" t="s">
        <v>50</v>
      </c>
      <c r="AE10" s="1059" t="s">
        <v>820</v>
      </c>
      <c r="AF10" s="1059"/>
      <c r="AG10" s="1059"/>
      <c r="AH10" s="1059"/>
      <c r="AJ10" s="119"/>
      <c r="AK10" s="121" t="s">
        <v>50</v>
      </c>
      <c r="AL10" s="1059" t="s">
        <v>820</v>
      </c>
      <c r="AM10" s="1059"/>
      <c r="AN10" s="1059"/>
      <c r="AO10" s="1059"/>
      <c r="AQ10" s="119"/>
      <c r="AR10" s="121" t="s">
        <v>50</v>
      </c>
      <c r="AS10" s="1059" t="s">
        <v>820</v>
      </c>
      <c r="AT10" s="1059"/>
      <c r="AU10" s="1059"/>
      <c r="AV10" s="1059"/>
      <c r="AW10" s="145"/>
      <c r="AX10" s="119"/>
      <c r="AY10" s="121" t="s">
        <v>50</v>
      </c>
      <c r="AZ10" s="1059" t="s">
        <v>820</v>
      </c>
      <c r="BA10" s="1059"/>
      <c r="BB10" s="1059"/>
      <c r="BC10" s="1059"/>
      <c r="BD10" s="500"/>
      <c r="BE10" s="34"/>
      <c r="BF10" s="577" t="s">
        <v>50</v>
      </c>
      <c r="BG10" s="975" t="s">
        <v>820</v>
      </c>
      <c r="BH10" s="975"/>
      <c r="BI10" s="975"/>
      <c r="BJ10" s="975"/>
      <c r="BK10" s="500"/>
      <c r="BL10" s="34"/>
      <c r="BM10" s="577" t="s">
        <v>50</v>
      </c>
      <c r="BN10" s="975" t="s">
        <v>820</v>
      </c>
      <c r="BO10" s="975"/>
      <c r="BP10" s="975"/>
      <c r="BQ10" s="975"/>
      <c r="BS10" s="34"/>
      <c r="BT10" s="577" t="s">
        <v>50</v>
      </c>
      <c r="BU10" s="975" t="s">
        <v>820</v>
      </c>
      <c r="BV10" s="975"/>
      <c r="BW10" s="975"/>
      <c r="BX10" s="975"/>
      <c r="BY10" s="500"/>
      <c r="BZ10" s="34"/>
      <c r="CA10" s="577" t="s">
        <v>50</v>
      </c>
      <c r="CB10" s="975" t="s">
        <v>820</v>
      </c>
      <c r="CC10" s="975"/>
      <c r="CD10" s="975"/>
      <c r="CE10" s="975"/>
      <c r="CF10" s="500"/>
      <c r="CG10" s="34"/>
      <c r="CH10" s="577" t="s">
        <v>50</v>
      </c>
      <c r="CI10" s="975" t="s">
        <v>820</v>
      </c>
      <c r="CJ10" s="975"/>
      <c r="CK10" s="975"/>
      <c r="CL10" s="975"/>
      <c r="CN10" s="34"/>
      <c r="CO10" s="577" t="s">
        <v>50</v>
      </c>
      <c r="CP10" s="975" t="s">
        <v>820</v>
      </c>
      <c r="CQ10" s="975"/>
      <c r="CR10" s="975"/>
      <c r="CS10" s="975"/>
      <c r="CU10" s="34"/>
      <c r="CV10" s="577" t="s">
        <v>50</v>
      </c>
      <c r="CW10" s="975" t="s">
        <v>820</v>
      </c>
      <c r="CX10" s="975"/>
      <c r="CY10" s="975"/>
      <c r="CZ10" s="975"/>
      <c r="DB10" s="34"/>
      <c r="DC10" s="577" t="s">
        <v>50</v>
      </c>
      <c r="DD10" s="975" t="s">
        <v>820</v>
      </c>
      <c r="DE10" s="975"/>
      <c r="DF10" s="975"/>
      <c r="DG10" s="975"/>
      <c r="DH10" s="500"/>
      <c r="DI10" s="34"/>
      <c r="DJ10" s="577" t="s">
        <v>50</v>
      </c>
      <c r="DK10" s="975" t="s">
        <v>820</v>
      </c>
      <c r="DL10" s="975"/>
      <c r="DM10" s="975"/>
      <c r="DN10" s="975"/>
      <c r="DO10" s="500"/>
      <c r="DP10" s="34"/>
      <c r="DQ10" s="577" t="s">
        <v>50</v>
      </c>
      <c r="DR10" s="975" t="s">
        <v>820</v>
      </c>
      <c r="DS10" s="975"/>
      <c r="DT10" s="975"/>
      <c r="DU10" s="975"/>
      <c r="DV10" s="500"/>
      <c r="DW10" s="34"/>
      <c r="DX10" s="577" t="s">
        <v>50</v>
      </c>
      <c r="DY10" s="975" t="s">
        <v>820</v>
      </c>
      <c r="DZ10" s="975"/>
      <c r="EA10" s="975"/>
      <c r="EB10" s="975"/>
      <c r="ED10" s="34"/>
      <c r="EE10" s="577" t="s">
        <v>50</v>
      </c>
      <c r="EF10" s="975" t="s">
        <v>820</v>
      </c>
      <c r="EG10" s="975"/>
      <c r="EH10" s="975"/>
      <c r="EI10" s="975"/>
    </row>
    <row r="11" spans="1:139" x14ac:dyDescent="0.2">
      <c r="A11" s="119"/>
      <c r="B11" s="121" t="s">
        <v>0</v>
      </c>
      <c r="C11" s="1059" t="s">
        <v>821</v>
      </c>
      <c r="D11" s="1059"/>
      <c r="E11" s="1059"/>
      <c r="F11" s="1059"/>
      <c r="H11" s="119"/>
      <c r="I11" s="121" t="s">
        <v>0</v>
      </c>
      <c r="J11" s="1059" t="s">
        <v>821</v>
      </c>
      <c r="K11" s="1059"/>
      <c r="L11" s="1059"/>
      <c r="M11" s="1059"/>
      <c r="O11" s="119"/>
      <c r="P11" s="121" t="s">
        <v>0</v>
      </c>
      <c r="Q11" s="1059" t="s">
        <v>821</v>
      </c>
      <c r="R11" s="1059"/>
      <c r="S11" s="1059"/>
      <c r="T11" s="1059"/>
      <c r="U11" s="145"/>
      <c r="V11" s="119"/>
      <c r="W11" s="121" t="s">
        <v>0</v>
      </c>
      <c r="X11" s="1059" t="s">
        <v>821</v>
      </c>
      <c r="Y11" s="1059"/>
      <c r="Z11" s="1059"/>
      <c r="AA11" s="1059"/>
      <c r="AC11" s="119"/>
      <c r="AD11" s="121" t="s">
        <v>0</v>
      </c>
      <c r="AE11" s="1059" t="s">
        <v>821</v>
      </c>
      <c r="AF11" s="1059"/>
      <c r="AG11" s="1059"/>
      <c r="AH11" s="1059"/>
      <c r="AJ11" s="119"/>
      <c r="AK11" s="121" t="s">
        <v>0</v>
      </c>
      <c r="AL11" s="1059" t="s">
        <v>821</v>
      </c>
      <c r="AM11" s="1059"/>
      <c r="AN11" s="1059"/>
      <c r="AO11" s="1059"/>
      <c r="AQ11" s="119"/>
      <c r="AR11" s="121" t="s">
        <v>0</v>
      </c>
      <c r="AS11" s="1059" t="s">
        <v>821</v>
      </c>
      <c r="AT11" s="1059"/>
      <c r="AU11" s="1059"/>
      <c r="AV11" s="1059"/>
      <c r="AW11" s="145"/>
      <c r="AX11" s="119"/>
      <c r="AY11" s="121" t="s">
        <v>0</v>
      </c>
      <c r="AZ11" s="1059" t="s">
        <v>821</v>
      </c>
      <c r="BA11" s="1059"/>
      <c r="BB11" s="1059"/>
      <c r="BC11" s="1059"/>
      <c r="BD11" s="500"/>
      <c r="BE11" s="34"/>
      <c r="BF11" s="577" t="s">
        <v>0</v>
      </c>
      <c r="BG11" s="975" t="s">
        <v>821</v>
      </c>
      <c r="BH11" s="975"/>
      <c r="BI11" s="975"/>
      <c r="BJ11" s="975"/>
      <c r="BK11" s="500"/>
      <c r="BL11" s="34"/>
      <c r="BM11" s="577" t="s">
        <v>0</v>
      </c>
      <c r="BN11" s="975" t="s">
        <v>821</v>
      </c>
      <c r="BO11" s="975"/>
      <c r="BP11" s="975"/>
      <c r="BQ11" s="975"/>
      <c r="BS11" s="34"/>
      <c r="BT11" s="577" t="s">
        <v>0</v>
      </c>
      <c r="BU11" s="975" t="s">
        <v>821</v>
      </c>
      <c r="BV11" s="975"/>
      <c r="BW11" s="975"/>
      <c r="BX11" s="975"/>
      <c r="BY11" s="500"/>
      <c r="BZ11" s="34"/>
      <c r="CA11" s="577" t="s">
        <v>0</v>
      </c>
      <c r="CB11" s="975" t="s">
        <v>821</v>
      </c>
      <c r="CC11" s="975"/>
      <c r="CD11" s="975"/>
      <c r="CE11" s="975"/>
      <c r="CF11" s="500"/>
      <c r="CG11" s="34"/>
      <c r="CH11" s="577" t="s">
        <v>0</v>
      </c>
      <c r="CI11" s="975" t="s">
        <v>821</v>
      </c>
      <c r="CJ11" s="975"/>
      <c r="CK11" s="975"/>
      <c r="CL11" s="975"/>
      <c r="CN11" s="34"/>
      <c r="CO11" s="577" t="s">
        <v>0</v>
      </c>
      <c r="CP11" s="975" t="s">
        <v>821</v>
      </c>
      <c r="CQ11" s="975"/>
      <c r="CR11" s="975"/>
      <c r="CS11" s="975"/>
      <c r="CU11" s="34"/>
      <c r="CV11" s="577" t="s">
        <v>0</v>
      </c>
      <c r="CW11" s="975" t="s">
        <v>821</v>
      </c>
      <c r="CX11" s="975"/>
      <c r="CY11" s="975"/>
      <c r="CZ11" s="975"/>
      <c r="DB11" s="34"/>
      <c r="DC11" s="577" t="s">
        <v>0</v>
      </c>
      <c r="DD11" s="975" t="s">
        <v>821</v>
      </c>
      <c r="DE11" s="975"/>
      <c r="DF11" s="975"/>
      <c r="DG11" s="975"/>
      <c r="DH11" s="500"/>
      <c r="DI11" s="34"/>
      <c r="DJ11" s="577" t="s">
        <v>0</v>
      </c>
      <c r="DK11" s="975" t="s">
        <v>821</v>
      </c>
      <c r="DL11" s="975"/>
      <c r="DM11" s="975"/>
      <c r="DN11" s="975"/>
      <c r="DO11" s="500"/>
      <c r="DP11" s="34"/>
      <c r="DQ11" s="577" t="s">
        <v>0</v>
      </c>
      <c r="DR11" s="975" t="s">
        <v>821</v>
      </c>
      <c r="DS11" s="975"/>
      <c r="DT11" s="975"/>
      <c r="DU11" s="975"/>
      <c r="DV11" s="500"/>
      <c r="DW11" s="34"/>
      <c r="DX11" s="577" t="s">
        <v>0</v>
      </c>
      <c r="DY11" s="975" t="s">
        <v>821</v>
      </c>
      <c r="DZ11" s="975"/>
      <c r="EA11" s="975"/>
      <c r="EB11" s="975"/>
      <c r="ED11" s="34"/>
      <c r="EE11" s="577" t="s">
        <v>0</v>
      </c>
      <c r="EF11" s="975" t="s">
        <v>821</v>
      </c>
      <c r="EG11" s="975"/>
      <c r="EH11" s="975"/>
      <c r="EI11" s="975"/>
    </row>
    <row r="12" spans="1:139" x14ac:dyDescent="0.2">
      <c r="A12" s="119"/>
      <c r="B12" s="119"/>
      <c r="C12" s="119"/>
      <c r="D12" s="119"/>
      <c r="E12" s="119"/>
      <c r="F12" s="120"/>
      <c r="H12" s="119"/>
      <c r="I12" s="119"/>
      <c r="J12" s="119"/>
      <c r="K12" s="119"/>
      <c r="L12" s="119"/>
      <c r="M12" s="120"/>
      <c r="O12" s="119"/>
      <c r="P12" s="119"/>
      <c r="Q12" s="119"/>
      <c r="R12" s="119"/>
      <c r="S12" s="119"/>
      <c r="T12" s="120"/>
      <c r="U12" s="120"/>
      <c r="V12" s="119"/>
      <c r="W12" s="119"/>
      <c r="X12" s="119"/>
      <c r="Y12" s="119"/>
      <c r="Z12" s="119"/>
      <c r="AA12" s="120"/>
      <c r="AC12" s="119"/>
      <c r="AD12" s="119"/>
      <c r="AE12" s="119"/>
      <c r="AF12" s="119"/>
      <c r="AG12" s="119"/>
      <c r="AH12" s="120"/>
      <c r="AJ12" s="119"/>
      <c r="AK12" s="119"/>
      <c r="AL12" s="119"/>
      <c r="AM12" s="119"/>
      <c r="AN12" s="119"/>
      <c r="AO12" s="120"/>
      <c r="AQ12" s="119"/>
      <c r="AR12" s="119"/>
      <c r="AS12" s="119"/>
      <c r="AT12" s="119"/>
      <c r="AU12" s="119"/>
      <c r="AV12" s="120"/>
      <c r="AX12" s="119"/>
      <c r="AY12" s="119"/>
      <c r="AZ12" s="119"/>
      <c r="BA12" s="119"/>
      <c r="BB12" s="119"/>
      <c r="BC12" s="120"/>
      <c r="BE12" s="34"/>
      <c r="BF12" s="34"/>
      <c r="BG12" s="34"/>
      <c r="BH12" s="34"/>
      <c r="BI12" s="34"/>
      <c r="BL12" s="34"/>
      <c r="BM12" s="34"/>
      <c r="BN12" s="34"/>
      <c r="BO12" s="34"/>
      <c r="BP12" s="34"/>
      <c r="BS12" s="34"/>
      <c r="BT12" s="34"/>
      <c r="BU12" s="34"/>
      <c r="BV12" s="34"/>
      <c r="BW12" s="34"/>
      <c r="BX12" s="35"/>
      <c r="BY12" s="35"/>
      <c r="BZ12" s="34"/>
      <c r="CA12" s="34"/>
      <c r="CB12" s="34"/>
      <c r="CC12" s="34"/>
      <c r="CD12" s="34"/>
      <c r="CE12" s="35"/>
      <c r="CF12" s="35"/>
      <c r="CG12" s="34"/>
      <c r="CH12" s="34"/>
      <c r="CI12" s="34"/>
      <c r="CJ12" s="34"/>
      <c r="CK12" s="34"/>
      <c r="CL12" s="35"/>
      <c r="CN12" s="34"/>
      <c r="CO12" s="34"/>
      <c r="CP12" s="34"/>
      <c r="CQ12" s="34"/>
      <c r="CR12" s="34"/>
      <c r="CS12" s="35"/>
      <c r="CU12" s="34"/>
      <c r="CV12" s="34"/>
      <c r="CW12" s="34"/>
      <c r="CX12" s="34"/>
      <c r="CY12" s="34"/>
      <c r="CZ12" s="35"/>
      <c r="DB12" s="34"/>
      <c r="DC12" s="34"/>
      <c r="DD12" s="34"/>
      <c r="DE12" s="34"/>
      <c r="DF12" s="34"/>
      <c r="DG12" s="35"/>
      <c r="DH12" s="35"/>
      <c r="DI12" s="34"/>
      <c r="DJ12" s="34"/>
      <c r="DK12" s="34"/>
      <c r="DL12" s="34"/>
      <c r="DM12" s="34"/>
      <c r="DN12" s="35"/>
      <c r="DO12" s="35"/>
      <c r="DP12" s="34"/>
      <c r="DQ12" s="34"/>
      <c r="DR12" s="34"/>
      <c r="DS12" s="34"/>
      <c r="DT12" s="34"/>
      <c r="DU12" s="35"/>
      <c r="DV12" s="35"/>
      <c r="DW12" s="34"/>
      <c r="DX12" s="34"/>
      <c r="DY12" s="34"/>
      <c r="DZ12" s="34"/>
      <c r="EA12" s="34"/>
      <c r="EB12" s="35"/>
      <c r="ED12" s="34"/>
      <c r="EE12" s="34"/>
      <c r="EF12" s="34"/>
      <c r="EG12" s="34"/>
      <c r="EH12" s="34"/>
      <c r="EI12" s="35"/>
    </row>
    <row r="13" spans="1:139" x14ac:dyDescent="0.2">
      <c r="A13" s="1030" t="s">
        <v>1</v>
      </c>
      <c r="B13" s="1030"/>
      <c r="C13" s="1030"/>
      <c r="D13" s="1030"/>
      <c r="E13" s="1030"/>
      <c r="F13" s="1030"/>
      <c r="H13" s="1030" t="s">
        <v>1</v>
      </c>
      <c r="I13" s="1030"/>
      <c r="J13" s="1030"/>
      <c r="K13" s="1030"/>
      <c r="L13" s="1030"/>
      <c r="M13" s="1030"/>
      <c r="O13" s="1030" t="s">
        <v>1</v>
      </c>
      <c r="P13" s="1030"/>
      <c r="Q13" s="1030"/>
      <c r="R13" s="1030"/>
      <c r="S13" s="1030"/>
      <c r="T13" s="1030"/>
      <c r="U13" s="136"/>
      <c r="V13" s="1030" t="s">
        <v>1</v>
      </c>
      <c r="W13" s="1030"/>
      <c r="X13" s="1030"/>
      <c r="Y13" s="1030"/>
      <c r="Z13" s="1030"/>
      <c r="AA13" s="1030"/>
      <c r="AC13" s="1030" t="s">
        <v>1</v>
      </c>
      <c r="AD13" s="1030"/>
      <c r="AE13" s="1030"/>
      <c r="AF13" s="1030"/>
      <c r="AG13" s="1030"/>
      <c r="AH13" s="1030"/>
      <c r="AJ13" s="1030" t="s">
        <v>1</v>
      </c>
      <c r="AK13" s="1030"/>
      <c r="AL13" s="1030"/>
      <c r="AM13" s="1030"/>
      <c r="AN13" s="1030"/>
      <c r="AO13" s="1030"/>
      <c r="AQ13" s="1030" t="s">
        <v>1</v>
      </c>
      <c r="AR13" s="1030"/>
      <c r="AS13" s="1030"/>
      <c r="AT13" s="1030"/>
      <c r="AU13" s="1030"/>
      <c r="AV13" s="1030"/>
      <c r="AW13" s="136"/>
      <c r="AX13" s="1030" t="s">
        <v>1</v>
      </c>
      <c r="AY13" s="1030"/>
      <c r="AZ13" s="1030"/>
      <c r="BA13" s="1030"/>
      <c r="BB13" s="1030"/>
      <c r="BC13" s="1030"/>
      <c r="BD13" s="49"/>
      <c r="BE13" s="961" t="s">
        <v>1</v>
      </c>
      <c r="BF13" s="961"/>
      <c r="BG13" s="961"/>
      <c r="BH13" s="961"/>
      <c r="BI13" s="961"/>
      <c r="BJ13" s="961"/>
      <c r="BK13" s="49"/>
      <c r="BL13" s="961" t="s">
        <v>1</v>
      </c>
      <c r="BM13" s="961"/>
      <c r="BN13" s="961"/>
      <c r="BO13" s="961"/>
      <c r="BP13" s="961"/>
      <c r="BQ13" s="961"/>
      <c r="BS13" s="961" t="s">
        <v>1</v>
      </c>
      <c r="BT13" s="961"/>
      <c r="BU13" s="961"/>
      <c r="BV13" s="961"/>
      <c r="BW13" s="961"/>
      <c r="BX13" s="961"/>
      <c r="BY13" s="49"/>
      <c r="BZ13" s="961" t="s">
        <v>1</v>
      </c>
      <c r="CA13" s="961"/>
      <c r="CB13" s="961"/>
      <c r="CC13" s="961"/>
      <c r="CD13" s="961"/>
      <c r="CE13" s="961"/>
      <c r="CF13" s="49"/>
      <c r="CG13" s="961" t="s">
        <v>1</v>
      </c>
      <c r="CH13" s="961"/>
      <c r="CI13" s="961"/>
      <c r="CJ13" s="961"/>
      <c r="CK13" s="961"/>
      <c r="CL13" s="961"/>
      <c r="CN13" s="961" t="s">
        <v>1</v>
      </c>
      <c r="CO13" s="961"/>
      <c r="CP13" s="961"/>
      <c r="CQ13" s="961"/>
      <c r="CR13" s="961"/>
      <c r="CS13" s="961"/>
      <c r="CU13" s="961" t="s">
        <v>1</v>
      </c>
      <c r="CV13" s="961"/>
      <c r="CW13" s="961"/>
      <c r="CX13" s="961"/>
      <c r="CY13" s="961"/>
      <c r="CZ13" s="961"/>
      <c r="DB13" s="961" t="s">
        <v>1</v>
      </c>
      <c r="DC13" s="961"/>
      <c r="DD13" s="961"/>
      <c r="DE13" s="961"/>
      <c r="DF13" s="961"/>
      <c r="DG13" s="961"/>
      <c r="DH13" s="49"/>
      <c r="DI13" s="961" t="s">
        <v>1</v>
      </c>
      <c r="DJ13" s="961"/>
      <c r="DK13" s="961"/>
      <c r="DL13" s="961"/>
      <c r="DM13" s="961"/>
      <c r="DN13" s="961"/>
      <c r="DO13" s="49"/>
      <c r="DP13" s="961" t="s">
        <v>1</v>
      </c>
      <c r="DQ13" s="961"/>
      <c r="DR13" s="961"/>
      <c r="DS13" s="961"/>
      <c r="DT13" s="961"/>
      <c r="DU13" s="961"/>
      <c r="DV13" s="49"/>
      <c r="DW13" s="961" t="s">
        <v>1</v>
      </c>
      <c r="DX13" s="961"/>
      <c r="DY13" s="961"/>
      <c r="DZ13" s="961"/>
      <c r="EA13" s="961"/>
      <c r="EB13" s="961"/>
      <c r="ED13" s="961" t="s">
        <v>1</v>
      </c>
      <c r="EE13" s="961"/>
      <c r="EF13" s="961"/>
      <c r="EG13" s="961"/>
      <c r="EH13" s="961"/>
      <c r="EI13" s="961"/>
    </row>
    <row r="14" spans="1:139" x14ac:dyDescent="0.2">
      <c r="A14" s="122" t="s">
        <v>22</v>
      </c>
      <c r="B14" s="123" t="s">
        <v>2</v>
      </c>
      <c r="C14" s="124"/>
      <c r="D14" s="124"/>
      <c r="E14" s="124"/>
      <c r="F14" s="125"/>
      <c r="H14" s="122" t="s">
        <v>22</v>
      </c>
      <c r="I14" s="123" t="s">
        <v>2</v>
      </c>
      <c r="J14" s="124"/>
      <c r="K14" s="124"/>
      <c r="L14" s="124"/>
      <c r="M14" s="125"/>
      <c r="O14" s="122" t="s">
        <v>22</v>
      </c>
      <c r="P14" s="123" t="s">
        <v>2</v>
      </c>
      <c r="Q14" s="124"/>
      <c r="R14" s="124"/>
      <c r="S14" s="124"/>
      <c r="T14" s="125"/>
      <c r="U14" s="146"/>
      <c r="V14" s="122" t="s">
        <v>22</v>
      </c>
      <c r="W14" s="123" t="s">
        <v>2</v>
      </c>
      <c r="X14" s="124"/>
      <c r="Y14" s="124"/>
      <c r="Z14" s="124"/>
      <c r="AA14" s="125"/>
      <c r="AC14" s="122" t="s">
        <v>22</v>
      </c>
      <c r="AD14" s="123" t="s">
        <v>2</v>
      </c>
      <c r="AE14" s="124"/>
      <c r="AF14" s="124"/>
      <c r="AG14" s="124"/>
      <c r="AH14" s="125"/>
      <c r="AJ14" s="122" t="s">
        <v>22</v>
      </c>
      <c r="AK14" s="123" t="s">
        <v>2</v>
      </c>
      <c r="AL14" s="124"/>
      <c r="AM14" s="124"/>
      <c r="AN14" s="124"/>
      <c r="AO14" s="125"/>
      <c r="AQ14" s="122" t="s">
        <v>22</v>
      </c>
      <c r="AR14" s="123" t="s">
        <v>2</v>
      </c>
      <c r="AS14" s="124"/>
      <c r="AT14" s="124"/>
      <c r="AU14" s="124"/>
      <c r="AV14" s="125"/>
      <c r="AW14" s="146"/>
      <c r="AX14" s="122" t="s">
        <v>22</v>
      </c>
      <c r="AY14" s="123" t="s">
        <v>2</v>
      </c>
      <c r="AZ14" s="124"/>
      <c r="BA14" s="124"/>
      <c r="BB14" s="124"/>
      <c r="BC14" s="125"/>
      <c r="BD14" s="366"/>
      <c r="BE14" s="4" t="s">
        <v>22</v>
      </c>
      <c r="BF14" s="578" t="s">
        <v>2</v>
      </c>
      <c r="BG14" s="480"/>
      <c r="BH14" s="480"/>
      <c r="BI14" s="480"/>
      <c r="BJ14" s="579"/>
      <c r="BK14" s="366"/>
      <c r="BL14" s="4" t="s">
        <v>22</v>
      </c>
      <c r="BM14" s="578" t="s">
        <v>2</v>
      </c>
      <c r="BN14" s="480"/>
      <c r="BO14" s="480"/>
      <c r="BP14" s="480"/>
      <c r="BQ14" s="579"/>
      <c r="BS14" s="4" t="s">
        <v>22</v>
      </c>
      <c r="BT14" s="578" t="s">
        <v>2</v>
      </c>
      <c r="BU14" s="480"/>
      <c r="BV14" s="480"/>
      <c r="BW14" s="480"/>
      <c r="BX14" s="579"/>
      <c r="BY14" s="366"/>
      <c r="BZ14" s="4" t="s">
        <v>22</v>
      </c>
      <c r="CA14" s="578" t="s">
        <v>2</v>
      </c>
      <c r="CB14" s="480"/>
      <c r="CC14" s="480"/>
      <c r="CD14" s="480"/>
      <c r="CE14" s="579"/>
      <c r="CF14" s="366"/>
      <c r="CG14" s="4" t="s">
        <v>22</v>
      </c>
      <c r="CH14" s="578" t="s">
        <v>2</v>
      </c>
      <c r="CI14" s="480"/>
      <c r="CJ14" s="480"/>
      <c r="CK14" s="480"/>
      <c r="CL14" s="579"/>
      <c r="CN14" s="4" t="s">
        <v>22</v>
      </c>
      <c r="CO14" s="578" t="s">
        <v>2</v>
      </c>
      <c r="CP14" s="480"/>
      <c r="CQ14" s="480"/>
      <c r="CR14" s="480"/>
      <c r="CS14" s="579"/>
      <c r="CU14" s="4" t="s">
        <v>22</v>
      </c>
      <c r="CV14" s="578" t="s">
        <v>2</v>
      </c>
      <c r="CW14" s="480"/>
      <c r="CX14" s="480"/>
      <c r="CY14" s="480"/>
      <c r="CZ14" s="579"/>
      <c r="DB14" s="4" t="s">
        <v>22</v>
      </c>
      <c r="DC14" s="578" t="s">
        <v>2</v>
      </c>
      <c r="DD14" s="480"/>
      <c r="DE14" s="480"/>
      <c r="DF14" s="480"/>
      <c r="DG14" s="579"/>
      <c r="DH14" s="366"/>
      <c r="DI14" s="4" t="s">
        <v>22</v>
      </c>
      <c r="DJ14" s="578" t="s">
        <v>2</v>
      </c>
      <c r="DK14" s="480"/>
      <c r="DL14" s="480"/>
      <c r="DM14" s="480"/>
      <c r="DN14" s="579"/>
      <c r="DO14" s="366"/>
      <c r="DP14" s="4" t="s">
        <v>22</v>
      </c>
      <c r="DQ14" s="578" t="s">
        <v>2</v>
      </c>
      <c r="DR14" s="480"/>
      <c r="DS14" s="480"/>
      <c r="DT14" s="480"/>
      <c r="DU14" s="579"/>
      <c r="DV14" s="366"/>
      <c r="DW14" s="4" t="s">
        <v>22</v>
      </c>
      <c r="DX14" s="578" t="s">
        <v>2</v>
      </c>
      <c r="DY14" s="480"/>
      <c r="DZ14" s="480"/>
      <c r="EA14" s="480"/>
      <c r="EB14" s="579"/>
      <c r="ED14" s="4" t="s">
        <v>22</v>
      </c>
      <c r="EE14" s="578" t="s">
        <v>2</v>
      </c>
      <c r="EF14" s="480"/>
      <c r="EG14" s="480"/>
      <c r="EH14" s="480"/>
      <c r="EI14" s="579"/>
    </row>
    <row r="15" spans="1:139" x14ac:dyDescent="0.2">
      <c r="A15" s="122" t="s">
        <v>23</v>
      </c>
      <c r="B15" s="126" t="s">
        <v>3</v>
      </c>
      <c r="C15" s="127"/>
      <c r="D15" s="127"/>
      <c r="E15" s="127"/>
      <c r="F15" s="10" t="s">
        <v>174</v>
      </c>
      <c r="H15" s="122" t="s">
        <v>23</v>
      </c>
      <c r="I15" s="126" t="s">
        <v>3</v>
      </c>
      <c r="J15" s="127"/>
      <c r="K15" s="127"/>
      <c r="L15" s="127"/>
      <c r="M15" s="10" t="s">
        <v>174</v>
      </c>
      <c r="O15" s="122" t="s">
        <v>23</v>
      </c>
      <c r="P15" s="126" t="s">
        <v>3</v>
      </c>
      <c r="Q15" s="127"/>
      <c r="R15" s="127"/>
      <c r="S15" s="127"/>
      <c r="T15" s="10" t="s">
        <v>174</v>
      </c>
      <c r="U15" s="108"/>
      <c r="V15" s="122" t="s">
        <v>23</v>
      </c>
      <c r="W15" s="126" t="s">
        <v>3</v>
      </c>
      <c r="X15" s="127"/>
      <c r="Y15" s="127"/>
      <c r="Z15" s="127"/>
      <c r="AA15" s="10" t="s">
        <v>174</v>
      </c>
      <c r="AC15" s="122" t="s">
        <v>23</v>
      </c>
      <c r="AD15" s="126" t="s">
        <v>3</v>
      </c>
      <c r="AE15" s="127"/>
      <c r="AF15" s="127"/>
      <c r="AG15" s="127"/>
      <c r="AH15" s="10" t="s">
        <v>174</v>
      </c>
      <c r="AJ15" s="122" t="s">
        <v>23</v>
      </c>
      <c r="AK15" s="126" t="s">
        <v>3</v>
      </c>
      <c r="AL15" s="127"/>
      <c r="AM15" s="127"/>
      <c r="AN15" s="127"/>
      <c r="AO15" s="10" t="s">
        <v>174</v>
      </c>
      <c r="AQ15" s="122" t="s">
        <v>23</v>
      </c>
      <c r="AR15" s="126" t="s">
        <v>3</v>
      </c>
      <c r="AS15" s="127"/>
      <c r="AT15" s="127"/>
      <c r="AU15" s="127"/>
      <c r="AV15" s="10" t="s">
        <v>174</v>
      </c>
      <c r="AW15" s="156"/>
      <c r="AX15" s="122" t="s">
        <v>23</v>
      </c>
      <c r="AY15" s="126" t="s">
        <v>3</v>
      </c>
      <c r="AZ15" s="127"/>
      <c r="BA15" s="127"/>
      <c r="BB15" s="127"/>
      <c r="BC15" s="10" t="s">
        <v>174</v>
      </c>
      <c r="BD15" s="108"/>
      <c r="BE15" s="4" t="s">
        <v>23</v>
      </c>
      <c r="BF15" s="580" t="s">
        <v>3</v>
      </c>
      <c r="BG15" s="581"/>
      <c r="BH15" s="581"/>
      <c r="BI15" s="581"/>
      <c r="BJ15" s="10" t="s">
        <v>174</v>
      </c>
      <c r="BK15" s="108"/>
      <c r="BL15" s="4" t="s">
        <v>23</v>
      </c>
      <c r="BM15" s="580" t="s">
        <v>3</v>
      </c>
      <c r="BN15" s="581"/>
      <c r="BO15" s="581"/>
      <c r="BP15" s="581"/>
      <c r="BQ15" s="10" t="s">
        <v>174</v>
      </c>
      <c r="BS15" s="4" t="s">
        <v>23</v>
      </c>
      <c r="BT15" s="580" t="s">
        <v>3</v>
      </c>
      <c r="BU15" s="581"/>
      <c r="BV15" s="581"/>
      <c r="BW15" s="581"/>
      <c r="BX15" s="10" t="s">
        <v>174</v>
      </c>
      <c r="BY15" s="108"/>
      <c r="BZ15" s="4" t="s">
        <v>23</v>
      </c>
      <c r="CA15" s="580" t="s">
        <v>3</v>
      </c>
      <c r="CB15" s="581"/>
      <c r="CC15" s="581"/>
      <c r="CD15" s="581"/>
      <c r="CE15" s="10" t="s">
        <v>174</v>
      </c>
      <c r="CF15" s="108"/>
      <c r="CG15" s="4" t="s">
        <v>23</v>
      </c>
      <c r="CH15" s="580" t="s">
        <v>3</v>
      </c>
      <c r="CI15" s="581"/>
      <c r="CJ15" s="581"/>
      <c r="CK15" s="581"/>
      <c r="CL15" s="10" t="s">
        <v>174</v>
      </c>
      <c r="CN15" s="4" t="s">
        <v>23</v>
      </c>
      <c r="CO15" s="580" t="s">
        <v>3</v>
      </c>
      <c r="CP15" s="581"/>
      <c r="CQ15" s="581"/>
      <c r="CR15" s="581"/>
      <c r="CS15" s="10" t="s">
        <v>174</v>
      </c>
      <c r="CU15" s="4" t="s">
        <v>23</v>
      </c>
      <c r="CV15" s="580" t="s">
        <v>3</v>
      </c>
      <c r="CW15" s="581"/>
      <c r="CX15" s="581"/>
      <c r="CY15" s="581"/>
      <c r="CZ15" s="10" t="s">
        <v>174</v>
      </c>
      <c r="DB15" s="4" t="s">
        <v>23</v>
      </c>
      <c r="DC15" s="580" t="s">
        <v>3</v>
      </c>
      <c r="DD15" s="581"/>
      <c r="DE15" s="581"/>
      <c r="DF15" s="581"/>
      <c r="DG15" s="10" t="s">
        <v>174</v>
      </c>
      <c r="DH15" s="108"/>
      <c r="DI15" s="4" t="s">
        <v>23</v>
      </c>
      <c r="DJ15" s="580" t="s">
        <v>3</v>
      </c>
      <c r="DK15" s="581"/>
      <c r="DL15" s="581"/>
      <c r="DM15" s="581"/>
      <c r="DN15" s="10" t="s">
        <v>174</v>
      </c>
      <c r="DO15" s="108"/>
      <c r="DP15" s="4" t="s">
        <v>23</v>
      </c>
      <c r="DQ15" s="580" t="s">
        <v>3</v>
      </c>
      <c r="DR15" s="581"/>
      <c r="DS15" s="581"/>
      <c r="DT15" s="581"/>
      <c r="DU15" s="10" t="s">
        <v>174</v>
      </c>
      <c r="DV15" s="108"/>
      <c r="DW15" s="4" t="s">
        <v>23</v>
      </c>
      <c r="DX15" s="580" t="s">
        <v>3</v>
      </c>
      <c r="DY15" s="581"/>
      <c r="DZ15" s="581"/>
      <c r="EA15" s="581"/>
      <c r="EB15" s="10" t="s">
        <v>174</v>
      </c>
      <c r="ED15" s="4" t="s">
        <v>23</v>
      </c>
      <c r="EE15" s="580" t="s">
        <v>3</v>
      </c>
      <c r="EF15" s="581"/>
      <c r="EG15" s="581"/>
      <c r="EH15" s="581"/>
      <c r="EI15" s="10" t="s">
        <v>174</v>
      </c>
    </row>
    <row r="16" spans="1:139" ht="25.5" x14ac:dyDescent="0.2">
      <c r="A16" s="128" t="s">
        <v>24</v>
      </c>
      <c r="B16" s="129" t="s">
        <v>101</v>
      </c>
      <c r="C16" s="130"/>
      <c r="D16" s="130"/>
      <c r="E16" s="131"/>
      <c r="F16" s="320" t="s">
        <v>713</v>
      </c>
      <c r="H16" s="128" t="s">
        <v>24</v>
      </c>
      <c r="I16" s="129" t="s">
        <v>101</v>
      </c>
      <c r="J16" s="130"/>
      <c r="K16" s="130"/>
      <c r="L16" s="131"/>
      <c r="M16" s="320" t="s">
        <v>713</v>
      </c>
      <c r="O16" s="128" t="s">
        <v>24</v>
      </c>
      <c r="P16" s="129" t="s">
        <v>101</v>
      </c>
      <c r="Q16" s="130"/>
      <c r="R16" s="130"/>
      <c r="S16" s="131"/>
      <c r="T16" s="320" t="s">
        <v>713</v>
      </c>
      <c r="U16" s="426"/>
      <c r="V16" s="128" t="s">
        <v>24</v>
      </c>
      <c r="W16" s="129" t="s">
        <v>101</v>
      </c>
      <c r="X16" s="130"/>
      <c r="Y16" s="130"/>
      <c r="Z16" s="131"/>
      <c r="AA16" s="320" t="s">
        <v>713</v>
      </c>
      <c r="AC16" s="128" t="s">
        <v>24</v>
      </c>
      <c r="AD16" s="129" t="s">
        <v>101</v>
      </c>
      <c r="AE16" s="130"/>
      <c r="AF16" s="130"/>
      <c r="AG16" s="131"/>
      <c r="AH16" s="320" t="s">
        <v>713</v>
      </c>
      <c r="AJ16" s="128" t="s">
        <v>24</v>
      </c>
      <c r="AK16" s="129" t="s">
        <v>101</v>
      </c>
      <c r="AL16" s="130"/>
      <c r="AM16" s="130"/>
      <c r="AN16" s="131"/>
      <c r="AO16" s="320" t="s">
        <v>889</v>
      </c>
      <c r="AQ16" s="128" t="s">
        <v>24</v>
      </c>
      <c r="AR16" s="129" t="s">
        <v>101</v>
      </c>
      <c r="AS16" s="130"/>
      <c r="AT16" s="130"/>
      <c r="AU16" s="131"/>
      <c r="AV16" s="320" t="s">
        <v>889</v>
      </c>
      <c r="AW16" s="426"/>
      <c r="AX16" s="128" t="s">
        <v>24</v>
      </c>
      <c r="AY16" s="129" t="s">
        <v>101</v>
      </c>
      <c r="AZ16" s="130"/>
      <c r="BA16" s="130"/>
      <c r="BB16" s="131"/>
      <c r="BC16" s="320" t="s">
        <v>889</v>
      </c>
      <c r="BD16" s="523"/>
      <c r="BE16" s="582" t="s">
        <v>24</v>
      </c>
      <c r="BF16" s="485" t="s">
        <v>101</v>
      </c>
      <c r="BG16" s="486"/>
      <c r="BH16" s="486"/>
      <c r="BI16" s="583"/>
      <c r="BJ16" s="584" t="s">
        <v>889</v>
      </c>
      <c r="BK16" s="523"/>
      <c r="BL16" s="582" t="s">
        <v>24</v>
      </c>
      <c r="BM16" s="485" t="s">
        <v>101</v>
      </c>
      <c r="BN16" s="486"/>
      <c r="BO16" s="486"/>
      <c r="BP16" s="583"/>
      <c r="BQ16" s="584" t="s">
        <v>889</v>
      </c>
      <c r="BS16" s="582" t="s">
        <v>24</v>
      </c>
      <c r="BT16" s="485" t="s">
        <v>101</v>
      </c>
      <c r="BU16" s="486"/>
      <c r="BV16" s="486"/>
      <c r="BW16" s="583"/>
      <c r="BX16" s="584" t="s">
        <v>889</v>
      </c>
      <c r="BY16" s="523"/>
      <c r="BZ16" s="582" t="s">
        <v>24</v>
      </c>
      <c r="CA16" s="485" t="s">
        <v>101</v>
      </c>
      <c r="CB16" s="486"/>
      <c r="CC16" s="486"/>
      <c r="CD16" s="583"/>
      <c r="CE16" s="584" t="s">
        <v>889</v>
      </c>
      <c r="CF16" s="523"/>
      <c r="CG16" s="582" t="s">
        <v>24</v>
      </c>
      <c r="CH16" s="485" t="s">
        <v>101</v>
      </c>
      <c r="CI16" s="486"/>
      <c r="CJ16" s="486"/>
      <c r="CK16" s="583"/>
      <c r="CL16" s="584" t="s">
        <v>1033</v>
      </c>
      <c r="CN16" s="582" t="s">
        <v>24</v>
      </c>
      <c r="CO16" s="485" t="s">
        <v>101</v>
      </c>
      <c r="CP16" s="486"/>
      <c r="CQ16" s="486"/>
      <c r="CR16" s="583"/>
      <c r="CS16" s="584" t="s">
        <v>1033</v>
      </c>
      <c r="CU16" s="582" t="s">
        <v>24</v>
      </c>
      <c r="CV16" s="485" t="s">
        <v>101</v>
      </c>
      <c r="CW16" s="486"/>
      <c r="CX16" s="486"/>
      <c r="CY16" s="583"/>
      <c r="CZ16" s="584" t="s">
        <v>1033</v>
      </c>
      <c r="DB16" s="582" t="s">
        <v>24</v>
      </c>
      <c r="DC16" s="485" t="s">
        <v>101</v>
      </c>
      <c r="DD16" s="486"/>
      <c r="DE16" s="486"/>
      <c r="DF16" s="583"/>
      <c r="DG16" s="584" t="s">
        <v>1033</v>
      </c>
      <c r="DH16" s="523"/>
      <c r="DI16" s="582" t="s">
        <v>24</v>
      </c>
      <c r="DJ16" s="485" t="s">
        <v>101</v>
      </c>
      <c r="DK16" s="486"/>
      <c r="DL16" s="486"/>
      <c r="DM16" s="583"/>
      <c r="DN16" s="584" t="s">
        <v>1033</v>
      </c>
      <c r="DO16" s="523"/>
      <c r="DP16" s="582" t="s">
        <v>24</v>
      </c>
      <c r="DQ16" s="485" t="s">
        <v>101</v>
      </c>
      <c r="DR16" s="486"/>
      <c r="DS16" s="486"/>
      <c r="DT16" s="583"/>
      <c r="DU16" s="584" t="s">
        <v>1033</v>
      </c>
      <c r="DV16" s="523"/>
      <c r="DW16" s="582" t="s">
        <v>24</v>
      </c>
      <c r="DX16" s="485" t="s">
        <v>101</v>
      </c>
      <c r="DY16" s="486"/>
      <c r="DZ16" s="486"/>
      <c r="EA16" s="583"/>
      <c r="EB16" s="584" t="s">
        <v>1033</v>
      </c>
      <c r="ED16" s="582" t="s">
        <v>24</v>
      </c>
      <c r="EE16" s="485" t="s">
        <v>101</v>
      </c>
      <c r="EF16" s="486"/>
      <c r="EG16" s="486"/>
      <c r="EH16" s="583"/>
      <c r="EI16" s="584" t="s">
        <v>1033</v>
      </c>
    </row>
    <row r="17" spans="1:139" x14ac:dyDescent="0.2">
      <c r="A17" s="122" t="s">
        <v>25</v>
      </c>
      <c r="B17" s="132" t="s">
        <v>46</v>
      </c>
      <c r="C17" s="133"/>
      <c r="D17" s="133"/>
      <c r="E17" s="133"/>
      <c r="F17" s="155">
        <v>12</v>
      </c>
      <c r="H17" s="122" t="s">
        <v>25</v>
      </c>
      <c r="I17" s="132" t="s">
        <v>46</v>
      </c>
      <c r="J17" s="133"/>
      <c r="K17" s="133"/>
      <c r="L17" s="133"/>
      <c r="M17" s="155">
        <v>12</v>
      </c>
      <c r="O17" s="122" t="s">
        <v>25</v>
      </c>
      <c r="P17" s="132" t="s">
        <v>46</v>
      </c>
      <c r="Q17" s="133"/>
      <c r="R17" s="133"/>
      <c r="S17" s="133"/>
      <c r="T17" s="155">
        <v>12</v>
      </c>
      <c r="U17" s="156"/>
      <c r="V17" s="122" t="s">
        <v>25</v>
      </c>
      <c r="W17" s="132" t="s">
        <v>46</v>
      </c>
      <c r="X17" s="133"/>
      <c r="Y17" s="133"/>
      <c r="Z17" s="133"/>
      <c r="AA17" s="155">
        <v>12</v>
      </c>
      <c r="AC17" s="122" t="s">
        <v>25</v>
      </c>
      <c r="AD17" s="132" t="s">
        <v>46</v>
      </c>
      <c r="AE17" s="133"/>
      <c r="AF17" s="133"/>
      <c r="AG17" s="133"/>
      <c r="AH17" s="155">
        <v>12</v>
      </c>
      <c r="AJ17" s="122" t="s">
        <v>25</v>
      </c>
      <c r="AK17" s="132" t="s">
        <v>46</v>
      </c>
      <c r="AL17" s="133"/>
      <c r="AM17" s="133"/>
      <c r="AN17" s="133"/>
      <c r="AO17" s="155">
        <v>12</v>
      </c>
      <c r="AQ17" s="122" t="s">
        <v>25</v>
      </c>
      <c r="AR17" s="132" t="s">
        <v>46</v>
      </c>
      <c r="AS17" s="133"/>
      <c r="AT17" s="133"/>
      <c r="AU17" s="133"/>
      <c r="AV17" s="155">
        <v>12</v>
      </c>
      <c r="AW17" s="156"/>
      <c r="AX17" s="122" t="s">
        <v>25</v>
      </c>
      <c r="AY17" s="132" t="s">
        <v>46</v>
      </c>
      <c r="AZ17" s="133"/>
      <c r="BA17" s="133"/>
      <c r="BB17" s="133"/>
      <c r="BC17" s="155">
        <v>12</v>
      </c>
      <c r="BD17" s="108"/>
      <c r="BE17" s="4" t="s">
        <v>25</v>
      </c>
      <c r="BF17" s="585" t="s">
        <v>46</v>
      </c>
      <c r="BG17" s="586"/>
      <c r="BH17" s="586"/>
      <c r="BI17" s="586"/>
      <c r="BJ17" s="10">
        <v>12</v>
      </c>
      <c r="BK17" s="108"/>
      <c r="BL17" s="4" t="s">
        <v>25</v>
      </c>
      <c r="BM17" s="585" t="s">
        <v>46</v>
      </c>
      <c r="BN17" s="586"/>
      <c r="BO17" s="586"/>
      <c r="BP17" s="586"/>
      <c r="BQ17" s="10">
        <v>12</v>
      </c>
      <c r="BS17" s="4" t="s">
        <v>25</v>
      </c>
      <c r="BT17" s="585" t="s">
        <v>46</v>
      </c>
      <c r="BU17" s="586"/>
      <c r="BV17" s="586"/>
      <c r="BW17" s="586"/>
      <c r="BX17" s="10">
        <v>12</v>
      </c>
      <c r="BY17" s="108"/>
      <c r="BZ17" s="4" t="s">
        <v>25</v>
      </c>
      <c r="CA17" s="585" t="s">
        <v>46</v>
      </c>
      <c r="CB17" s="586"/>
      <c r="CC17" s="586"/>
      <c r="CD17" s="586"/>
      <c r="CE17" s="10">
        <v>12</v>
      </c>
      <c r="CF17" s="108"/>
      <c r="CG17" s="4" t="s">
        <v>25</v>
      </c>
      <c r="CH17" s="585" t="s">
        <v>46</v>
      </c>
      <c r="CI17" s="586"/>
      <c r="CJ17" s="586"/>
      <c r="CK17" s="586"/>
      <c r="CL17" s="10">
        <v>12</v>
      </c>
      <c r="CN17" s="4" t="s">
        <v>25</v>
      </c>
      <c r="CO17" s="585" t="s">
        <v>46</v>
      </c>
      <c r="CP17" s="586"/>
      <c r="CQ17" s="586"/>
      <c r="CR17" s="586"/>
      <c r="CS17" s="10">
        <v>12</v>
      </c>
      <c r="CU17" s="4" t="s">
        <v>25</v>
      </c>
      <c r="CV17" s="585" t="s">
        <v>46</v>
      </c>
      <c r="CW17" s="586"/>
      <c r="CX17" s="586"/>
      <c r="CY17" s="586"/>
      <c r="CZ17" s="10">
        <v>12</v>
      </c>
      <c r="DB17" s="4" t="s">
        <v>25</v>
      </c>
      <c r="DC17" s="585" t="s">
        <v>46</v>
      </c>
      <c r="DD17" s="586"/>
      <c r="DE17" s="586"/>
      <c r="DF17" s="586"/>
      <c r="DG17" s="10">
        <v>12</v>
      </c>
      <c r="DH17" s="108"/>
      <c r="DI17" s="4" t="s">
        <v>25</v>
      </c>
      <c r="DJ17" s="585" t="s">
        <v>46</v>
      </c>
      <c r="DK17" s="586"/>
      <c r="DL17" s="586"/>
      <c r="DM17" s="586"/>
      <c r="DN17" s="10">
        <v>12</v>
      </c>
      <c r="DO17" s="108"/>
      <c r="DP17" s="4" t="s">
        <v>25</v>
      </c>
      <c r="DQ17" s="585" t="s">
        <v>46</v>
      </c>
      <c r="DR17" s="586"/>
      <c r="DS17" s="586"/>
      <c r="DT17" s="586"/>
      <c r="DU17" s="10">
        <v>12</v>
      </c>
      <c r="DV17" s="108"/>
      <c r="DW17" s="4" t="s">
        <v>25</v>
      </c>
      <c r="DX17" s="585" t="s">
        <v>46</v>
      </c>
      <c r="DY17" s="586"/>
      <c r="DZ17" s="586"/>
      <c r="EA17" s="586"/>
      <c r="EB17" s="10">
        <v>12</v>
      </c>
      <c r="ED17" s="4" t="s">
        <v>25</v>
      </c>
      <c r="EE17" s="585" t="s">
        <v>46</v>
      </c>
      <c r="EF17" s="586"/>
      <c r="EG17" s="586"/>
      <c r="EH17" s="586"/>
      <c r="EI17" s="10">
        <v>12</v>
      </c>
    </row>
    <row r="18" spans="1:139" x14ac:dyDescent="0.2">
      <c r="A18" s="119"/>
      <c r="B18" s="119"/>
      <c r="C18" s="119"/>
      <c r="D18" s="119"/>
      <c r="E18" s="119"/>
      <c r="F18" s="120"/>
      <c r="H18" s="119"/>
      <c r="I18" s="119"/>
      <c r="J18" s="119"/>
      <c r="K18" s="119"/>
      <c r="L18" s="119"/>
      <c r="M18" s="120"/>
      <c r="O18" s="119"/>
      <c r="P18" s="119"/>
      <c r="Q18" s="119"/>
      <c r="R18" s="119"/>
      <c r="S18" s="119"/>
      <c r="T18" s="120"/>
      <c r="U18" s="120"/>
      <c r="V18" s="119"/>
      <c r="W18" s="119"/>
      <c r="X18" s="119"/>
      <c r="Y18" s="119"/>
      <c r="Z18" s="119"/>
      <c r="AA18" s="120"/>
      <c r="AC18" s="119"/>
      <c r="AD18" s="119"/>
      <c r="AE18" s="119"/>
      <c r="AF18" s="119"/>
      <c r="AG18" s="119"/>
      <c r="AH18" s="120"/>
      <c r="AJ18" s="119"/>
      <c r="AK18" s="119"/>
      <c r="AL18" s="119"/>
      <c r="AM18" s="119"/>
      <c r="AN18" s="119"/>
      <c r="AO18" s="120"/>
      <c r="AQ18" s="119"/>
      <c r="AR18" s="119"/>
      <c r="AS18" s="119"/>
      <c r="AT18" s="119"/>
      <c r="AU18" s="119"/>
      <c r="AV18" s="120"/>
      <c r="AX18" s="119"/>
      <c r="AY18" s="119"/>
      <c r="AZ18" s="119"/>
      <c r="BA18" s="119"/>
      <c r="BB18" s="119"/>
      <c r="BC18" s="120"/>
      <c r="BE18" s="34"/>
      <c r="BF18" s="34"/>
      <c r="BG18" s="34"/>
      <c r="BH18" s="34"/>
      <c r="BI18" s="34"/>
      <c r="BL18" s="34"/>
      <c r="BM18" s="34"/>
      <c r="BN18" s="34"/>
      <c r="BO18" s="34"/>
      <c r="BP18" s="34"/>
      <c r="BS18" s="34"/>
      <c r="BT18" s="34"/>
      <c r="BU18" s="34"/>
      <c r="BV18" s="34"/>
      <c r="BW18" s="34"/>
      <c r="BX18" s="35"/>
      <c r="BY18" s="35"/>
      <c r="BZ18" s="34"/>
      <c r="CA18" s="34"/>
      <c r="CB18" s="34"/>
      <c r="CC18" s="34"/>
      <c r="CD18" s="34"/>
      <c r="CE18" s="35"/>
      <c r="CF18" s="35"/>
      <c r="CG18" s="34"/>
      <c r="CH18" s="34"/>
      <c r="CI18" s="34"/>
      <c r="CJ18" s="34"/>
      <c r="CK18" s="34"/>
      <c r="CL18" s="35"/>
      <c r="CN18" s="34"/>
      <c r="CO18" s="34"/>
      <c r="CP18" s="34"/>
      <c r="CQ18" s="34"/>
      <c r="CR18" s="34"/>
      <c r="CS18" s="35"/>
      <c r="CU18" s="34"/>
      <c r="CV18" s="34"/>
      <c r="CW18" s="34"/>
      <c r="CX18" s="34"/>
      <c r="CY18" s="34"/>
      <c r="CZ18" s="35"/>
      <c r="DB18" s="34"/>
      <c r="DC18" s="34"/>
      <c r="DD18" s="34"/>
      <c r="DE18" s="34"/>
      <c r="DF18" s="34"/>
      <c r="DG18" s="35"/>
      <c r="DH18" s="35"/>
      <c r="DI18" s="34"/>
      <c r="DJ18" s="34"/>
      <c r="DK18" s="34"/>
      <c r="DL18" s="34"/>
      <c r="DM18" s="34"/>
      <c r="DN18" s="35"/>
      <c r="DO18" s="35"/>
      <c r="DP18" s="34"/>
      <c r="DQ18" s="34"/>
      <c r="DR18" s="34"/>
      <c r="DS18" s="34"/>
      <c r="DT18" s="34"/>
      <c r="DU18" s="35"/>
      <c r="DV18" s="35"/>
      <c r="DW18" s="34"/>
      <c r="DX18" s="34"/>
      <c r="DY18" s="34"/>
      <c r="DZ18" s="34"/>
      <c r="EA18" s="34"/>
      <c r="EB18" s="35"/>
      <c r="ED18" s="34"/>
      <c r="EE18" s="34"/>
      <c r="EF18" s="34"/>
      <c r="EG18" s="34"/>
      <c r="EH18" s="34"/>
      <c r="EI18" s="35"/>
    </row>
    <row r="19" spans="1:139" x14ac:dyDescent="0.2">
      <c r="A19" s="1030" t="s">
        <v>26</v>
      </c>
      <c r="B19" s="1030"/>
      <c r="C19" s="1030"/>
      <c r="D19" s="1030"/>
      <c r="E19" s="1030"/>
      <c r="F19" s="1030"/>
      <c r="H19" s="1030" t="s">
        <v>26</v>
      </c>
      <c r="I19" s="1030"/>
      <c r="J19" s="1030"/>
      <c r="K19" s="1030"/>
      <c r="L19" s="1030"/>
      <c r="M19" s="1030"/>
      <c r="O19" s="1030" t="s">
        <v>26</v>
      </c>
      <c r="P19" s="1030"/>
      <c r="Q19" s="1030"/>
      <c r="R19" s="1030"/>
      <c r="S19" s="1030"/>
      <c r="T19" s="1030"/>
      <c r="U19" s="136"/>
      <c r="V19" s="1030" t="s">
        <v>26</v>
      </c>
      <c r="W19" s="1030"/>
      <c r="X19" s="1030"/>
      <c r="Y19" s="1030"/>
      <c r="Z19" s="1030"/>
      <c r="AA19" s="1030"/>
      <c r="AC19" s="1030" t="s">
        <v>26</v>
      </c>
      <c r="AD19" s="1030"/>
      <c r="AE19" s="1030"/>
      <c r="AF19" s="1030"/>
      <c r="AG19" s="1030"/>
      <c r="AH19" s="1030"/>
      <c r="AJ19" s="1030" t="s">
        <v>26</v>
      </c>
      <c r="AK19" s="1030"/>
      <c r="AL19" s="1030"/>
      <c r="AM19" s="1030"/>
      <c r="AN19" s="1030"/>
      <c r="AO19" s="1030"/>
      <c r="AQ19" s="1030" t="s">
        <v>26</v>
      </c>
      <c r="AR19" s="1030"/>
      <c r="AS19" s="1030"/>
      <c r="AT19" s="1030"/>
      <c r="AU19" s="1030"/>
      <c r="AV19" s="1030"/>
      <c r="AW19" s="136"/>
      <c r="AX19" s="1030" t="s">
        <v>26</v>
      </c>
      <c r="AY19" s="1030"/>
      <c r="AZ19" s="1030"/>
      <c r="BA19" s="1030"/>
      <c r="BB19" s="1030"/>
      <c r="BC19" s="1030"/>
      <c r="BD19" s="49"/>
      <c r="BE19" s="961" t="s">
        <v>26</v>
      </c>
      <c r="BF19" s="961"/>
      <c r="BG19" s="961"/>
      <c r="BH19" s="961"/>
      <c r="BI19" s="961"/>
      <c r="BJ19" s="961"/>
      <c r="BK19" s="49"/>
      <c r="BL19" s="961" t="s">
        <v>26</v>
      </c>
      <c r="BM19" s="961"/>
      <c r="BN19" s="961"/>
      <c r="BO19" s="961"/>
      <c r="BP19" s="961"/>
      <c r="BQ19" s="961"/>
      <c r="BS19" s="961" t="s">
        <v>26</v>
      </c>
      <c r="BT19" s="961"/>
      <c r="BU19" s="961"/>
      <c r="BV19" s="961"/>
      <c r="BW19" s="961"/>
      <c r="BX19" s="961"/>
      <c r="BY19" s="49"/>
      <c r="BZ19" s="961" t="s">
        <v>26</v>
      </c>
      <c r="CA19" s="961"/>
      <c r="CB19" s="961"/>
      <c r="CC19" s="961"/>
      <c r="CD19" s="961"/>
      <c r="CE19" s="961"/>
      <c r="CF19" s="49"/>
      <c r="CG19" s="961" t="s">
        <v>26</v>
      </c>
      <c r="CH19" s="961"/>
      <c r="CI19" s="961"/>
      <c r="CJ19" s="961"/>
      <c r="CK19" s="961"/>
      <c r="CL19" s="961"/>
      <c r="CN19" s="961" t="s">
        <v>26</v>
      </c>
      <c r="CO19" s="961"/>
      <c r="CP19" s="961"/>
      <c r="CQ19" s="961"/>
      <c r="CR19" s="961"/>
      <c r="CS19" s="961"/>
      <c r="CU19" s="961" t="s">
        <v>26</v>
      </c>
      <c r="CV19" s="961"/>
      <c r="CW19" s="961"/>
      <c r="CX19" s="961"/>
      <c r="CY19" s="961"/>
      <c r="CZ19" s="961"/>
      <c r="DB19" s="961" t="s">
        <v>26</v>
      </c>
      <c r="DC19" s="961"/>
      <c r="DD19" s="961"/>
      <c r="DE19" s="961"/>
      <c r="DF19" s="961"/>
      <c r="DG19" s="961"/>
      <c r="DH19" s="49"/>
      <c r="DI19" s="961" t="s">
        <v>26</v>
      </c>
      <c r="DJ19" s="961"/>
      <c r="DK19" s="961"/>
      <c r="DL19" s="961"/>
      <c r="DM19" s="961"/>
      <c r="DN19" s="961"/>
      <c r="DO19" s="49"/>
      <c r="DP19" s="961" t="s">
        <v>26</v>
      </c>
      <c r="DQ19" s="961"/>
      <c r="DR19" s="961"/>
      <c r="DS19" s="961"/>
      <c r="DT19" s="961"/>
      <c r="DU19" s="961"/>
      <c r="DV19" s="49"/>
      <c r="DW19" s="961" t="s">
        <v>26</v>
      </c>
      <c r="DX19" s="961"/>
      <c r="DY19" s="961"/>
      <c r="DZ19" s="961"/>
      <c r="EA19" s="961"/>
      <c r="EB19" s="961"/>
      <c r="ED19" s="961" t="s">
        <v>26</v>
      </c>
      <c r="EE19" s="961"/>
      <c r="EF19" s="961"/>
      <c r="EG19" s="961"/>
      <c r="EH19" s="961"/>
      <c r="EI19" s="961"/>
    </row>
    <row r="20" spans="1:139" ht="15" x14ac:dyDescent="0.2">
      <c r="A20" s="1040" t="s">
        <v>27</v>
      </c>
      <c r="B20" s="1052"/>
      <c r="C20" s="1053"/>
      <c r="D20" s="1040" t="s">
        <v>102</v>
      </c>
      <c r="E20" s="1053"/>
      <c r="F20" s="134" t="s">
        <v>95</v>
      </c>
      <c r="H20" s="1040" t="s">
        <v>27</v>
      </c>
      <c r="I20" s="1052"/>
      <c r="J20" s="1053"/>
      <c r="K20" s="1040" t="s">
        <v>102</v>
      </c>
      <c r="L20" s="1053"/>
      <c r="M20" s="134" t="s">
        <v>95</v>
      </c>
      <c r="O20" s="1040" t="s">
        <v>27</v>
      </c>
      <c r="P20" s="1052"/>
      <c r="Q20" s="1053"/>
      <c r="R20" s="1040" t="s">
        <v>102</v>
      </c>
      <c r="S20" s="1053"/>
      <c r="T20" s="134" t="s">
        <v>95</v>
      </c>
      <c r="U20" s="136"/>
      <c r="V20" s="1040" t="s">
        <v>27</v>
      </c>
      <c r="W20" s="1052"/>
      <c r="X20" s="1053"/>
      <c r="Y20" s="1040" t="s">
        <v>102</v>
      </c>
      <c r="Z20" s="1053"/>
      <c r="AA20" s="134" t="s">
        <v>95</v>
      </c>
      <c r="AC20" s="1040" t="s">
        <v>27</v>
      </c>
      <c r="AD20" s="1052"/>
      <c r="AE20" s="1053"/>
      <c r="AF20" s="1040" t="s">
        <v>102</v>
      </c>
      <c r="AG20" s="1053"/>
      <c r="AH20" s="134" t="s">
        <v>95</v>
      </c>
      <c r="AJ20" s="1040" t="s">
        <v>27</v>
      </c>
      <c r="AK20" s="1052"/>
      <c r="AL20" s="1053"/>
      <c r="AM20" s="1040" t="s">
        <v>102</v>
      </c>
      <c r="AN20" s="1053"/>
      <c r="AO20" s="134" t="s">
        <v>95</v>
      </c>
      <c r="AQ20" s="1040" t="s">
        <v>27</v>
      </c>
      <c r="AR20" s="1052"/>
      <c r="AS20" s="1053"/>
      <c r="AT20" s="1040" t="s">
        <v>102</v>
      </c>
      <c r="AU20" s="1053"/>
      <c r="AV20" s="134" t="s">
        <v>95</v>
      </c>
      <c r="AW20" s="136"/>
      <c r="AX20" s="1040" t="s">
        <v>27</v>
      </c>
      <c r="AY20" s="1052"/>
      <c r="AZ20" s="1053"/>
      <c r="BA20" s="1040" t="s">
        <v>102</v>
      </c>
      <c r="BB20" s="1053"/>
      <c r="BC20" s="134" t="s">
        <v>95</v>
      </c>
      <c r="BD20" s="49"/>
      <c r="BE20" s="935" t="s">
        <v>27</v>
      </c>
      <c r="BF20" s="968"/>
      <c r="BG20" s="969"/>
      <c r="BH20" s="935" t="s">
        <v>102</v>
      </c>
      <c r="BI20" s="969"/>
      <c r="BJ20" s="587" t="s">
        <v>95</v>
      </c>
      <c r="BK20" s="49"/>
      <c r="BL20" s="935" t="s">
        <v>27</v>
      </c>
      <c r="BM20" s="968"/>
      <c r="BN20" s="969"/>
      <c r="BO20" s="935" t="s">
        <v>102</v>
      </c>
      <c r="BP20" s="969"/>
      <c r="BQ20" s="587" t="s">
        <v>95</v>
      </c>
      <c r="BS20" s="935" t="s">
        <v>27</v>
      </c>
      <c r="BT20" s="968"/>
      <c r="BU20" s="969"/>
      <c r="BV20" s="935" t="s">
        <v>102</v>
      </c>
      <c r="BW20" s="969"/>
      <c r="BX20" s="587" t="s">
        <v>95</v>
      </c>
      <c r="BY20" s="49"/>
      <c r="BZ20" s="935" t="s">
        <v>27</v>
      </c>
      <c r="CA20" s="968"/>
      <c r="CB20" s="969"/>
      <c r="CC20" s="935" t="s">
        <v>102</v>
      </c>
      <c r="CD20" s="969"/>
      <c r="CE20" s="587" t="s">
        <v>95</v>
      </c>
      <c r="CF20" s="49"/>
      <c r="CG20" s="935" t="s">
        <v>27</v>
      </c>
      <c r="CH20" s="968"/>
      <c r="CI20" s="969"/>
      <c r="CJ20" s="935" t="s">
        <v>102</v>
      </c>
      <c r="CK20" s="969"/>
      <c r="CL20" s="587" t="s">
        <v>95</v>
      </c>
      <c r="CN20" s="935" t="s">
        <v>27</v>
      </c>
      <c r="CO20" s="968"/>
      <c r="CP20" s="969"/>
      <c r="CQ20" s="935" t="s">
        <v>102</v>
      </c>
      <c r="CR20" s="969"/>
      <c r="CS20" s="587" t="s">
        <v>95</v>
      </c>
      <c r="CU20" s="935" t="s">
        <v>27</v>
      </c>
      <c r="CV20" s="968"/>
      <c r="CW20" s="969"/>
      <c r="CX20" s="935" t="s">
        <v>102</v>
      </c>
      <c r="CY20" s="969"/>
      <c r="CZ20" s="587" t="s">
        <v>95</v>
      </c>
      <c r="DB20" s="935" t="s">
        <v>27</v>
      </c>
      <c r="DC20" s="968"/>
      <c r="DD20" s="969"/>
      <c r="DE20" s="935" t="s">
        <v>102</v>
      </c>
      <c r="DF20" s="969"/>
      <c r="DG20" s="587" t="s">
        <v>95</v>
      </c>
      <c r="DH20" s="49"/>
      <c r="DI20" s="935" t="s">
        <v>27</v>
      </c>
      <c r="DJ20" s="968"/>
      <c r="DK20" s="969"/>
      <c r="DL20" s="935" t="s">
        <v>102</v>
      </c>
      <c r="DM20" s="969"/>
      <c r="DN20" s="587" t="s">
        <v>95</v>
      </c>
      <c r="DO20" s="49"/>
      <c r="DP20" s="935" t="s">
        <v>27</v>
      </c>
      <c r="DQ20" s="968"/>
      <c r="DR20" s="969"/>
      <c r="DS20" s="935" t="s">
        <v>102</v>
      </c>
      <c r="DT20" s="969"/>
      <c r="DU20" s="587" t="s">
        <v>95</v>
      </c>
      <c r="DV20" s="49"/>
      <c r="DW20" s="935" t="s">
        <v>27</v>
      </c>
      <c r="DX20" s="968"/>
      <c r="DY20" s="969"/>
      <c r="DZ20" s="935" t="s">
        <v>102</v>
      </c>
      <c r="EA20" s="969"/>
      <c r="EB20" s="587" t="s">
        <v>95</v>
      </c>
      <c r="ED20" s="935" t="s">
        <v>27</v>
      </c>
      <c r="EE20" s="968"/>
      <c r="EF20" s="969"/>
      <c r="EG20" s="935" t="s">
        <v>102</v>
      </c>
      <c r="EH20" s="969"/>
      <c r="EI20" s="587" t="s">
        <v>95</v>
      </c>
    </row>
    <row r="21" spans="1:139" ht="15" x14ac:dyDescent="0.2">
      <c r="A21" s="1021" t="s">
        <v>185</v>
      </c>
      <c r="B21" s="1060"/>
      <c r="C21" s="1061"/>
      <c r="D21" s="1016" t="s">
        <v>144</v>
      </c>
      <c r="E21" s="1062"/>
      <c r="F21" s="113">
        <v>2</v>
      </c>
      <c r="H21" s="1021" t="s">
        <v>185</v>
      </c>
      <c r="I21" s="1060"/>
      <c r="J21" s="1061"/>
      <c r="K21" s="1016" t="s">
        <v>144</v>
      </c>
      <c r="L21" s="1062"/>
      <c r="M21" s="113">
        <v>2</v>
      </c>
      <c r="O21" s="1021" t="s">
        <v>185</v>
      </c>
      <c r="P21" s="1060"/>
      <c r="Q21" s="1061"/>
      <c r="R21" s="1016" t="s">
        <v>144</v>
      </c>
      <c r="S21" s="1062"/>
      <c r="T21" s="113">
        <v>2</v>
      </c>
      <c r="U21" s="178"/>
      <c r="V21" s="1021" t="s">
        <v>185</v>
      </c>
      <c r="W21" s="1060"/>
      <c r="X21" s="1061"/>
      <c r="Y21" s="1016" t="s">
        <v>144</v>
      </c>
      <c r="Z21" s="1062"/>
      <c r="AA21" s="113">
        <v>2</v>
      </c>
      <c r="AC21" s="1021" t="s">
        <v>185</v>
      </c>
      <c r="AD21" s="1060"/>
      <c r="AE21" s="1061"/>
      <c r="AF21" s="1016" t="s">
        <v>144</v>
      </c>
      <c r="AG21" s="1062"/>
      <c r="AH21" s="113">
        <v>2</v>
      </c>
      <c r="AJ21" s="1021" t="s">
        <v>185</v>
      </c>
      <c r="AK21" s="1060"/>
      <c r="AL21" s="1061"/>
      <c r="AM21" s="1016" t="s">
        <v>144</v>
      </c>
      <c r="AN21" s="1062"/>
      <c r="AO21" s="113">
        <v>2</v>
      </c>
      <c r="AQ21" s="1021" t="s">
        <v>185</v>
      </c>
      <c r="AR21" s="1060"/>
      <c r="AS21" s="1061"/>
      <c r="AT21" s="1016" t="s">
        <v>144</v>
      </c>
      <c r="AU21" s="1062"/>
      <c r="AV21" s="113">
        <v>2</v>
      </c>
      <c r="AW21" s="178"/>
      <c r="AX21" s="1021" t="s">
        <v>185</v>
      </c>
      <c r="AY21" s="1060"/>
      <c r="AZ21" s="1061"/>
      <c r="BA21" s="1016" t="s">
        <v>144</v>
      </c>
      <c r="BB21" s="1062"/>
      <c r="BC21" s="113">
        <v>2</v>
      </c>
      <c r="BD21" s="52"/>
      <c r="BE21" s="922" t="s">
        <v>185</v>
      </c>
      <c r="BF21" s="976"/>
      <c r="BG21" s="977"/>
      <c r="BH21" s="938" t="s">
        <v>144</v>
      </c>
      <c r="BI21" s="978"/>
      <c r="BJ21" s="51">
        <v>2</v>
      </c>
      <c r="BK21" s="52"/>
      <c r="BL21" s="922" t="s">
        <v>185</v>
      </c>
      <c r="BM21" s="976"/>
      <c r="BN21" s="977"/>
      <c r="BO21" s="938" t="s">
        <v>144</v>
      </c>
      <c r="BP21" s="978"/>
      <c r="BQ21" s="51">
        <v>2</v>
      </c>
      <c r="BS21" s="922" t="s">
        <v>185</v>
      </c>
      <c r="BT21" s="976"/>
      <c r="BU21" s="977"/>
      <c r="BV21" s="938" t="s">
        <v>144</v>
      </c>
      <c r="BW21" s="978"/>
      <c r="BX21" s="51">
        <v>2</v>
      </c>
      <c r="BY21" s="52"/>
      <c r="BZ21" s="922" t="s">
        <v>185</v>
      </c>
      <c r="CA21" s="976"/>
      <c r="CB21" s="977"/>
      <c r="CC21" s="938" t="s">
        <v>144</v>
      </c>
      <c r="CD21" s="978"/>
      <c r="CE21" s="51">
        <v>2</v>
      </c>
      <c r="CF21" s="52"/>
      <c r="CG21" s="922" t="s">
        <v>185</v>
      </c>
      <c r="CH21" s="976"/>
      <c r="CI21" s="977"/>
      <c r="CJ21" s="938" t="s">
        <v>144</v>
      </c>
      <c r="CK21" s="978"/>
      <c r="CL21" s="51">
        <v>2</v>
      </c>
      <c r="CN21" s="922" t="s">
        <v>185</v>
      </c>
      <c r="CO21" s="976"/>
      <c r="CP21" s="977"/>
      <c r="CQ21" s="938" t="s">
        <v>144</v>
      </c>
      <c r="CR21" s="978"/>
      <c r="CS21" s="51">
        <v>2</v>
      </c>
      <c r="CU21" s="922" t="s">
        <v>185</v>
      </c>
      <c r="CV21" s="976"/>
      <c r="CW21" s="977"/>
      <c r="CX21" s="938" t="s">
        <v>144</v>
      </c>
      <c r="CY21" s="978"/>
      <c r="CZ21" s="51">
        <v>2</v>
      </c>
      <c r="DB21" s="922" t="s">
        <v>185</v>
      </c>
      <c r="DC21" s="976"/>
      <c r="DD21" s="977"/>
      <c r="DE21" s="938" t="s">
        <v>144</v>
      </c>
      <c r="DF21" s="978"/>
      <c r="DG21" s="51">
        <v>2</v>
      </c>
      <c r="DH21" s="52"/>
      <c r="DI21" s="922" t="s">
        <v>185</v>
      </c>
      <c r="DJ21" s="976"/>
      <c r="DK21" s="977"/>
      <c r="DL21" s="938" t="s">
        <v>144</v>
      </c>
      <c r="DM21" s="978"/>
      <c r="DN21" s="51">
        <v>2</v>
      </c>
      <c r="DO21" s="52"/>
      <c r="DP21" s="922" t="s">
        <v>185</v>
      </c>
      <c r="DQ21" s="976"/>
      <c r="DR21" s="977"/>
      <c r="DS21" s="938" t="s">
        <v>144</v>
      </c>
      <c r="DT21" s="978"/>
      <c r="DU21" s="51">
        <v>2</v>
      </c>
      <c r="DV21" s="52"/>
      <c r="DW21" s="922" t="s">
        <v>185</v>
      </c>
      <c r="DX21" s="976"/>
      <c r="DY21" s="977"/>
      <c r="DZ21" s="938" t="s">
        <v>144</v>
      </c>
      <c r="EA21" s="978"/>
      <c r="EB21" s="51">
        <v>2</v>
      </c>
      <c r="ED21" s="922" t="s">
        <v>185</v>
      </c>
      <c r="EE21" s="976"/>
      <c r="EF21" s="977"/>
      <c r="EG21" s="938" t="s">
        <v>144</v>
      </c>
      <c r="EH21" s="978"/>
      <c r="EI21" s="51">
        <v>2</v>
      </c>
    </row>
    <row r="22" spans="1:139" x14ac:dyDescent="0.2">
      <c r="A22" s="119"/>
      <c r="B22" s="119"/>
      <c r="C22" s="119"/>
      <c r="D22" s="119"/>
      <c r="E22" s="119"/>
      <c r="F22" s="120"/>
      <c r="H22" s="119"/>
      <c r="I22" s="119"/>
      <c r="J22" s="119"/>
      <c r="K22" s="119"/>
      <c r="L22" s="119"/>
      <c r="M22" s="120"/>
      <c r="O22" s="119"/>
      <c r="P22" s="119"/>
      <c r="Q22" s="119"/>
      <c r="R22" s="119"/>
      <c r="S22" s="119"/>
      <c r="T22" s="120"/>
      <c r="U22" s="120"/>
      <c r="V22" s="119"/>
      <c r="W22" s="119"/>
      <c r="X22" s="119"/>
      <c r="Y22" s="119"/>
      <c r="Z22" s="119"/>
      <c r="AA22" s="120"/>
      <c r="AC22" s="119"/>
      <c r="AD22" s="119"/>
      <c r="AE22" s="119"/>
      <c r="AF22" s="119"/>
      <c r="AG22" s="119"/>
      <c r="AH22" s="120"/>
      <c r="AJ22" s="119"/>
      <c r="AK22" s="119"/>
      <c r="AL22" s="119"/>
      <c r="AM22" s="119"/>
      <c r="AN22" s="119"/>
      <c r="AO22" s="120"/>
      <c r="AQ22" s="119"/>
      <c r="AR22" s="119"/>
      <c r="AS22" s="119"/>
      <c r="AT22" s="119"/>
      <c r="AU22" s="119"/>
      <c r="AV22" s="120"/>
      <c r="AX22" s="119"/>
      <c r="AY22" s="119"/>
      <c r="AZ22" s="119"/>
      <c r="BA22" s="119"/>
      <c r="BB22" s="119"/>
      <c r="BC22" s="120"/>
      <c r="BE22" s="34"/>
      <c r="BF22" s="34"/>
      <c r="BG22" s="34"/>
      <c r="BH22" s="34"/>
      <c r="BI22" s="34"/>
      <c r="BL22" s="34"/>
      <c r="BM22" s="34"/>
      <c r="BN22" s="34"/>
      <c r="BO22" s="34"/>
      <c r="BP22" s="34"/>
      <c r="BS22" s="34"/>
      <c r="BT22" s="34"/>
      <c r="BU22" s="34"/>
      <c r="BV22" s="34"/>
      <c r="BW22" s="34"/>
      <c r="BX22" s="35"/>
      <c r="BY22" s="35"/>
      <c r="BZ22" s="34"/>
      <c r="CA22" s="34"/>
      <c r="CB22" s="34"/>
      <c r="CC22" s="34"/>
      <c r="CD22" s="34"/>
      <c r="CE22" s="35"/>
      <c r="CF22" s="35"/>
      <c r="CG22" s="34"/>
      <c r="CH22" s="34"/>
      <c r="CI22" s="34"/>
      <c r="CJ22" s="34"/>
      <c r="CK22" s="34"/>
      <c r="CL22" s="35"/>
      <c r="CN22" s="34"/>
      <c r="CO22" s="34"/>
      <c r="CP22" s="34"/>
      <c r="CQ22" s="34"/>
      <c r="CR22" s="34"/>
      <c r="CS22" s="35"/>
      <c r="CU22" s="34"/>
      <c r="CV22" s="34"/>
      <c r="CW22" s="34"/>
      <c r="CX22" s="34"/>
      <c r="CY22" s="34"/>
      <c r="CZ22" s="35"/>
      <c r="DB22" s="34"/>
      <c r="DC22" s="34"/>
      <c r="DD22" s="34"/>
      <c r="DE22" s="34"/>
      <c r="DF22" s="34"/>
      <c r="DG22" s="35"/>
      <c r="DH22" s="35"/>
      <c r="DI22" s="34"/>
      <c r="DJ22" s="34"/>
      <c r="DK22" s="34"/>
      <c r="DL22" s="34"/>
      <c r="DM22" s="34"/>
      <c r="DN22" s="35"/>
      <c r="DO22" s="35"/>
      <c r="DP22" s="34"/>
      <c r="DQ22" s="34"/>
      <c r="DR22" s="34"/>
      <c r="DS22" s="34"/>
      <c r="DT22" s="34"/>
      <c r="DU22" s="35"/>
      <c r="DV22" s="35"/>
      <c r="DW22" s="34"/>
      <c r="DX22" s="34"/>
      <c r="DY22" s="34"/>
      <c r="DZ22" s="34"/>
      <c r="EA22" s="34"/>
      <c r="EB22" s="35"/>
      <c r="ED22" s="34"/>
      <c r="EE22" s="34"/>
      <c r="EF22" s="34"/>
      <c r="EG22" s="34"/>
      <c r="EH22" s="34"/>
      <c r="EI22" s="35"/>
    </row>
    <row r="23" spans="1:139" x14ac:dyDescent="0.2">
      <c r="A23" s="135" t="s">
        <v>4</v>
      </c>
      <c r="B23" s="136"/>
      <c r="C23" s="136"/>
      <c r="D23" s="136"/>
      <c r="E23" s="136"/>
      <c r="F23" s="136"/>
      <c r="H23" s="135" t="s">
        <v>4</v>
      </c>
      <c r="I23" s="136"/>
      <c r="J23" s="136"/>
      <c r="K23" s="136"/>
      <c r="L23" s="136"/>
      <c r="M23" s="136"/>
      <c r="O23" s="135" t="s">
        <v>4</v>
      </c>
      <c r="P23" s="136"/>
      <c r="Q23" s="136"/>
      <c r="R23" s="136"/>
      <c r="S23" s="136"/>
      <c r="T23" s="136"/>
      <c r="U23" s="136"/>
      <c r="V23" s="135" t="s">
        <v>4</v>
      </c>
      <c r="W23" s="136"/>
      <c r="X23" s="136"/>
      <c r="Y23" s="136"/>
      <c r="Z23" s="136"/>
      <c r="AA23" s="136"/>
      <c r="AC23" s="135" t="s">
        <v>4</v>
      </c>
      <c r="AD23" s="136"/>
      <c r="AE23" s="136"/>
      <c r="AF23" s="136"/>
      <c r="AG23" s="136"/>
      <c r="AH23" s="136"/>
      <c r="AJ23" s="135" t="s">
        <v>4</v>
      </c>
      <c r="AK23" s="136"/>
      <c r="AL23" s="136"/>
      <c r="AM23" s="136"/>
      <c r="AN23" s="136"/>
      <c r="AO23" s="136"/>
      <c r="AQ23" s="135" t="s">
        <v>4</v>
      </c>
      <c r="AR23" s="136"/>
      <c r="AS23" s="136"/>
      <c r="AT23" s="136"/>
      <c r="AU23" s="136"/>
      <c r="AV23" s="136"/>
      <c r="AW23" s="136"/>
      <c r="AX23" s="135" t="s">
        <v>4</v>
      </c>
      <c r="AY23" s="136"/>
      <c r="AZ23" s="136"/>
      <c r="BA23" s="136"/>
      <c r="BB23" s="136"/>
      <c r="BC23" s="136"/>
      <c r="BD23" s="49"/>
      <c r="BE23" s="588" t="s">
        <v>4</v>
      </c>
      <c r="BF23" s="49"/>
      <c r="BG23" s="49"/>
      <c r="BH23" s="49"/>
      <c r="BI23" s="49"/>
      <c r="BJ23" s="49"/>
      <c r="BK23" s="49"/>
      <c r="BL23" s="588" t="s">
        <v>4</v>
      </c>
      <c r="BM23" s="49"/>
      <c r="BN23" s="49"/>
      <c r="BO23" s="49"/>
      <c r="BP23" s="49"/>
      <c r="BQ23" s="49"/>
      <c r="BS23" s="588" t="s">
        <v>4</v>
      </c>
      <c r="BT23" s="49"/>
      <c r="BU23" s="49"/>
      <c r="BV23" s="49"/>
      <c r="BW23" s="49"/>
      <c r="BX23" s="49"/>
      <c r="BY23" s="49"/>
      <c r="BZ23" s="588" t="s">
        <v>4</v>
      </c>
      <c r="CA23" s="49"/>
      <c r="CB23" s="49"/>
      <c r="CC23" s="49"/>
      <c r="CD23" s="49"/>
      <c r="CE23" s="49"/>
      <c r="CF23" s="49"/>
      <c r="CG23" s="588" t="s">
        <v>4</v>
      </c>
      <c r="CH23" s="49"/>
      <c r="CI23" s="49"/>
      <c r="CJ23" s="49"/>
      <c r="CK23" s="49"/>
      <c r="CL23" s="49"/>
      <c r="CN23" s="588" t="s">
        <v>4</v>
      </c>
      <c r="CO23" s="49"/>
      <c r="CP23" s="49"/>
      <c r="CQ23" s="49"/>
      <c r="CR23" s="49"/>
      <c r="CS23" s="49"/>
      <c r="CU23" s="588" t="s">
        <v>4</v>
      </c>
      <c r="CV23" s="49"/>
      <c r="CW23" s="49"/>
      <c r="CX23" s="49"/>
      <c r="CY23" s="49"/>
      <c r="CZ23" s="49"/>
      <c r="DB23" s="588" t="s">
        <v>4</v>
      </c>
      <c r="DC23" s="49"/>
      <c r="DD23" s="49"/>
      <c r="DE23" s="49"/>
      <c r="DF23" s="49"/>
      <c r="DG23" s="49"/>
      <c r="DH23" s="49"/>
      <c r="DI23" s="588" t="s">
        <v>4</v>
      </c>
      <c r="DJ23" s="49"/>
      <c r="DK23" s="49"/>
      <c r="DL23" s="49"/>
      <c r="DM23" s="49"/>
      <c r="DN23" s="49"/>
      <c r="DO23" s="49"/>
      <c r="DP23" s="588" t="s">
        <v>4</v>
      </c>
      <c r="DQ23" s="49"/>
      <c r="DR23" s="49"/>
      <c r="DS23" s="49"/>
      <c r="DT23" s="49"/>
      <c r="DU23" s="49"/>
      <c r="DV23" s="49"/>
      <c r="DW23" s="588" t="s">
        <v>4</v>
      </c>
      <c r="DX23" s="49"/>
      <c r="DY23" s="49"/>
      <c r="DZ23" s="49"/>
      <c r="EA23" s="49"/>
      <c r="EB23" s="49"/>
      <c r="ED23" s="588" t="s">
        <v>4</v>
      </c>
      <c r="EE23" s="49"/>
      <c r="EF23" s="49"/>
      <c r="EG23" s="49"/>
      <c r="EH23" s="49"/>
      <c r="EI23" s="49"/>
    </row>
    <row r="24" spans="1:139" x14ac:dyDescent="0.2">
      <c r="A24" s="137" t="s">
        <v>106</v>
      </c>
      <c r="B24" s="138"/>
      <c r="C24" s="138"/>
      <c r="D24" s="138"/>
      <c r="E24" s="138"/>
      <c r="F24" s="139"/>
      <c r="H24" s="137" t="s">
        <v>106</v>
      </c>
      <c r="I24" s="138"/>
      <c r="J24" s="138"/>
      <c r="K24" s="138"/>
      <c r="L24" s="138"/>
      <c r="M24" s="139"/>
      <c r="O24" s="137" t="s">
        <v>106</v>
      </c>
      <c r="P24" s="138"/>
      <c r="Q24" s="138"/>
      <c r="R24" s="138"/>
      <c r="S24" s="138"/>
      <c r="T24" s="139"/>
      <c r="U24" s="136"/>
      <c r="V24" s="137" t="s">
        <v>106</v>
      </c>
      <c r="W24" s="138"/>
      <c r="X24" s="138"/>
      <c r="Y24" s="138"/>
      <c r="Z24" s="138"/>
      <c r="AA24" s="139"/>
      <c r="AC24" s="137" t="s">
        <v>106</v>
      </c>
      <c r="AD24" s="138"/>
      <c r="AE24" s="138"/>
      <c r="AF24" s="138"/>
      <c r="AG24" s="138"/>
      <c r="AH24" s="139"/>
      <c r="AJ24" s="137" t="s">
        <v>106</v>
      </c>
      <c r="AK24" s="138"/>
      <c r="AL24" s="138"/>
      <c r="AM24" s="138"/>
      <c r="AN24" s="138"/>
      <c r="AO24" s="139"/>
      <c r="AQ24" s="137" t="s">
        <v>106</v>
      </c>
      <c r="AR24" s="138"/>
      <c r="AS24" s="138"/>
      <c r="AT24" s="138"/>
      <c r="AU24" s="138"/>
      <c r="AV24" s="139"/>
      <c r="AW24" s="136"/>
      <c r="AX24" s="137" t="s">
        <v>106</v>
      </c>
      <c r="AY24" s="138"/>
      <c r="AZ24" s="138"/>
      <c r="BA24" s="138"/>
      <c r="BB24" s="138"/>
      <c r="BC24" s="139"/>
      <c r="BD24" s="49"/>
      <c r="BE24" s="589" t="s">
        <v>106</v>
      </c>
      <c r="BF24" s="483"/>
      <c r="BG24" s="483"/>
      <c r="BH24" s="483"/>
      <c r="BI24" s="483"/>
      <c r="BJ24" s="484"/>
      <c r="BK24" s="49"/>
      <c r="BL24" s="589" t="s">
        <v>106</v>
      </c>
      <c r="BM24" s="483"/>
      <c r="BN24" s="483"/>
      <c r="BO24" s="483"/>
      <c r="BP24" s="483"/>
      <c r="BQ24" s="484"/>
      <c r="BS24" s="589" t="s">
        <v>106</v>
      </c>
      <c r="BT24" s="483"/>
      <c r="BU24" s="483"/>
      <c r="BV24" s="483"/>
      <c r="BW24" s="483"/>
      <c r="BX24" s="484"/>
      <c r="BY24" s="49"/>
      <c r="BZ24" s="589" t="s">
        <v>106</v>
      </c>
      <c r="CA24" s="483"/>
      <c r="CB24" s="483"/>
      <c r="CC24" s="483"/>
      <c r="CD24" s="483"/>
      <c r="CE24" s="484"/>
      <c r="CF24" s="49"/>
      <c r="CG24" s="589" t="s">
        <v>106</v>
      </c>
      <c r="CH24" s="483"/>
      <c r="CI24" s="483"/>
      <c r="CJ24" s="483"/>
      <c r="CK24" s="483"/>
      <c r="CL24" s="484"/>
      <c r="CN24" s="589" t="s">
        <v>106</v>
      </c>
      <c r="CO24" s="483"/>
      <c r="CP24" s="483"/>
      <c r="CQ24" s="483"/>
      <c r="CR24" s="483"/>
      <c r="CS24" s="484"/>
      <c r="CU24" s="589" t="s">
        <v>106</v>
      </c>
      <c r="CV24" s="483"/>
      <c r="CW24" s="483"/>
      <c r="CX24" s="483"/>
      <c r="CY24" s="483"/>
      <c r="CZ24" s="484"/>
      <c r="DB24" s="589" t="s">
        <v>106</v>
      </c>
      <c r="DC24" s="483"/>
      <c r="DD24" s="483"/>
      <c r="DE24" s="483"/>
      <c r="DF24" s="483"/>
      <c r="DG24" s="484"/>
      <c r="DH24" s="49"/>
      <c r="DI24" s="589" t="s">
        <v>106</v>
      </c>
      <c r="DJ24" s="483"/>
      <c r="DK24" s="483"/>
      <c r="DL24" s="483"/>
      <c r="DM24" s="483"/>
      <c r="DN24" s="484"/>
      <c r="DO24" s="49"/>
      <c r="DP24" s="589" t="s">
        <v>106</v>
      </c>
      <c r="DQ24" s="483"/>
      <c r="DR24" s="483"/>
      <c r="DS24" s="483"/>
      <c r="DT24" s="483"/>
      <c r="DU24" s="484"/>
      <c r="DV24" s="49"/>
      <c r="DW24" s="589" t="s">
        <v>106</v>
      </c>
      <c r="DX24" s="483"/>
      <c r="DY24" s="483"/>
      <c r="DZ24" s="483"/>
      <c r="EA24" s="483"/>
      <c r="EB24" s="484"/>
      <c r="ED24" s="589" t="s">
        <v>106</v>
      </c>
      <c r="EE24" s="483"/>
      <c r="EF24" s="483"/>
      <c r="EG24" s="483"/>
      <c r="EH24" s="483"/>
      <c r="EI24" s="484"/>
    </row>
    <row r="25" spans="1:139" x14ac:dyDescent="0.2">
      <c r="A25" s="140">
        <v>1</v>
      </c>
      <c r="B25" s="132" t="s">
        <v>74</v>
      </c>
      <c r="C25" s="133"/>
      <c r="D25" s="133"/>
      <c r="E25" s="141"/>
      <c r="F25" s="197" t="s">
        <v>145</v>
      </c>
      <c r="H25" s="140">
        <v>1</v>
      </c>
      <c r="I25" s="132" t="s">
        <v>74</v>
      </c>
      <c r="J25" s="133"/>
      <c r="K25" s="133"/>
      <c r="L25" s="141"/>
      <c r="M25" s="197" t="s">
        <v>145</v>
      </c>
      <c r="O25" s="140">
        <v>1</v>
      </c>
      <c r="P25" s="132" t="s">
        <v>74</v>
      </c>
      <c r="Q25" s="133"/>
      <c r="R25" s="133"/>
      <c r="S25" s="141"/>
      <c r="T25" s="197" t="s">
        <v>145</v>
      </c>
      <c r="U25" s="178"/>
      <c r="V25" s="140">
        <v>1</v>
      </c>
      <c r="W25" s="132" t="s">
        <v>74</v>
      </c>
      <c r="X25" s="133"/>
      <c r="Y25" s="133"/>
      <c r="Z25" s="141"/>
      <c r="AA25" s="197" t="s">
        <v>145</v>
      </c>
      <c r="AC25" s="140">
        <v>1</v>
      </c>
      <c r="AD25" s="132" t="s">
        <v>74</v>
      </c>
      <c r="AE25" s="133"/>
      <c r="AF25" s="133"/>
      <c r="AG25" s="141"/>
      <c r="AH25" s="197" t="s">
        <v>145</v>
      </c>
      <c r="AJ25" s="140">
        <v>1</v>
      </c>
      <c r="AK25" s="132" t="s">
        <v>74</v>
      </c>
      <c r="AL25" s="133"/>
      <c r="AM25" s="133"/>
      <c r="AN25" s="141"/>
      <c r="AO25" s="197" t="s">
        <v>145</v>
      </c>
      <c r="AQ25" s="140">
        <v>1</v>
      </c>
      <c r="AR25" s="132" t="s">
        <v>74</v>
      </c>
      <c r="AS25" s="133"/>
      <c r="AT25" s="133"/>
      <c r="AU25" s="141"/>
      <c r="AV25" s="197" t="s">
        <v>145</v>
      </c>
      <c r="AW25" s="178"/>
      <c r="AX25" s="140">
        <v>1</v>
      </c>
      <c r="AY25" s="132" t="s">
        <v>74</v>
      </c>
      <c r="AZ25" s="133"/>
      <c r="BA25" s="133"/>
      <c r="BB25" s="141"/>
      <c r="BC25" s="197" t="s">
        <v>145</v>
      </c>
      <c r="BD25" s="52"/>
      <c r="BE25" s="590">
        <v>1</v>
      </c>
      <c r="BF25" s="585" t="s">
        <v>74</v>
      </c>
      <c r="BG25" s="586"/>
      <c r="BH25" s="586"/>
      <c r="BI25" s="591"/>
      <c r="BJ25" s="592" t="s">
        <v>145</v>
      </c>
      <c r="BK25" s="52"/>
      <c r="BL25" s="590">
        <v>1</v>
      </c>
      <c r="BM25" s="585" t="s">
        <v>74</v>
      </c>
      <c r="BN25" s="586"/>
      <c r="BO25" s="586"/>
      <c r="BP25" s="591"/>
      <c r="BQ25" s="592" t="s">
        <v>145</v>
      </c>
      <c r="BS25" s="590">
        <v>1</v>
      </c>
      <c r="BT25" s="585" t="s">
        <v>74</v>
      </c>
      <c r="BU25" s="586"/>
      <c r="BV25" s="586"/>
      <c r="BW25" s="591"/>
      <c r="BX25" s="592" t="s">
        <v>145</v>
      </c>
      <c r="BY25" s="52"/>
      <c r="BZ25" s="590">
        <v>1</v>
      </c>
      <c r="CA25" s="585" t="s">
        <v>74</v>
      </c>
      <c r="CB25" s="586"/>
      <c r="CC25" s="586"/>
      <c r="CD25" s="591"/>
      <c r="CE25" s="592" t="s">
        <v>145</v>
      </c>
      <c r="CF25" s="52"/>
      <c r="CG25" s="590">
        <v>1</v>
      </c>
      <c r="CH25" s="585" t="s">
        <v>74</v>
      </c>
      <c r="CI25" s="586"/>
      <c r="CJ25" s="586"/>
      <c r="CK25" s="591"/>
      <c r="CL25" s="592" t="s">
        <v>145</v>
      </c>
      <c r="CN25" s="590">
        <v>1</v>
      </c>
      <c r="CO25" s="585" t="s">
        <v>74</v>
      </c>
      <c r="CP25" s="586"/>
      <c r="CQ25" s="586"/>
      <c r="CR25" s="591"/>
      <c r="CS25" s="592" t="s">
        <v>145</v>
      </c>
      <c r="CU25" s="590">
        <v>1</v>
      </c>
      <c r="CV25" s="585" t="s">
        <v>74</v>
      </c>
      <c r="CW25" s="586"/>
      <c r="CX25" s="586"/>
      <c r="CY25" s="591"/>
      <c r="CZ25" s="592" t="s">
        <v>145</v>
      </c>
      <c r="DB25" s="590">
        <v>1</v>
      </c>
      <c r="DC25" s="585" t="s">
        <v>74</v>
      </c>
      <c r="DD25" s="586"/>
      <c r="DE25" s="586"/>
      <c r="DF25" s="591"/>
      <c r="DG25" s="592" t="s">
        <v>145</v>
      </c>
      <c r="DH25" s="52"/>
      <c r="DI25" s="590">
        <v>1</v>
      </c>
      <c r="DJ25" s="585" t="s">
        <v>74</v>
      </c>
      <c r="DK25" s="586"/>
      <c r="DL25" s="586"/>
      <c r="DM25" s="591"/>
      <c r="DN25" s="592" t="s">
        <v>145</v>
      </c>
      <c r="DO25" s="52"/>
      <c r="DP25" s="590">
        <v>1</v>
      </c>
      <c r="DQ25" s="585" t="s">
        <v>74</v>
      </c>
      <c r="DR25" s="586"/>
      <c r="DS25" s="586"/>
      <c r="DT25" s="591"/>
      <c r="DU25" s="592" t="s">
        <v>145</v>
      </c>
      <c r="DV25" s="52"/>
      <c r="DW25" s="590">
        <v>1</v>
      </c>
      <c r="DX25" s="585" t="s">
        <v>74</v>
      </c>
      <c r="DY25" s="586"/>
      <c r="DZ25" s="586"/>
      <c r="EA25" s="591"/>
      <c r="EB25" s="592" t="s">
        <v>145</v>
      </c>
      <c r="ED25" s="590">
        <v>1</v>
      </c>
      <c r="EE25" s="585" t="s">
        <v>74</v>
      </c>
      <c r="EF25" s="586"/>
      <c r="EG25" s="586"/>
      <c r="EH25" s="591"/>
      <c r="EI25" s="592" t="s">
        <v>145</v>
      </c>
    </row>
    <row r="26" spans="1:139" ht="13.5" thickBot="1" x14ac:dyDescent="0.25">
      <c r="A26" s="122">
        <v>2</v>
      </c>
      <c r="B26" s="137" t="s">
        <v>73</v>
      </c>
      <c r="C26" s="142"/>
      <c r="D26" s="142"/>
      <c r="E26" s="143"/>
      <c r="F26" s="200" t="s">
        <v>763</v>
      </c>
      <c r="H26" s="122">
        <v>2</v>
      </c>
      <c r="I26" s="137" t="s">
        <v>73</v>
      </c>
      <c r="J26" s="142"/>
      <c r="K26" s="142"/>
      <c r="L26" s="143"/>
      <c r="M26" s="200" t="s">
        <v>763</v>
      </c>
      <c r="O26" s="122">
        <v>2</v>
      </c>
      <c r="P26" s="137" t="s">
        <v>73</v>
      </c>
      <c r="Q26" s="142"/>
      <c r="R26" s="142"/>
      <c r="S26" s="143"/>
      <c r="T26" s="200" t="s">
        <v>763</v>
      </c>
      <c r="U26" s="178"/>
      <c r="V26" s="122">
        <v>2</v>
      </c>
      <c r="W26" s="137" t="s">
        <v>73</v>
      </c>
      <c r="X26" s="142"/>
      <c r="Y26" s="142"/>
      <c r="Z26" s="143"/>
      <c r="AA26" s="200" t="s">
        <v>763</v>
      </c>
      <c r="AC26" s="122">
        <v>2</v>
      </c>
      <c r="AD26" s="137" t="s">
        <v>73</v>
      </c>
      <c r="AE26" s="142"/>
      <c r="AF26" s="142"/>
      <c r="AG26" s="143"/>
      <c r="AH26" s="200" t="s">
        <v>763</v>
      </c>
      <c r="AJ26" s="122">
        <v>2</v>
      </c>
      <c r="AK26" s="137" t="s">
        <v>73</v>
      </c>
      <c r="AL26" s="142"/>
      <c r="AM26" s="142"/>
      <c r="AN26" s="143"/>
      <c r="AO26" s="200" t="s">
        <v>763</v>
      </c>
      <c r="AQ26" s="122">
        <v>2</v>
      </c>
      <c r="AR26" s="137" t="s">
        <v>73</v>
      </c>
      <c r="AS26" s="142"/>
      <c r="AT26" s="142"/>
      <c r="AU26" s="143"/>
      <c r="AV26" s="200" t="s">
        <v>763</v>
      </c>
      <c r="AW26" s="178"/>
      <c r="AX26" s="122">
        <v>2</v>
      </c>
      <c r="AY26" s="137" t="s">
        <v>73</v>
      </c>
      <c r="AZ26" s="142"/>
      <c r="BA26" s="142"/>
      <c r="BB26" s="143"/>
      <c r="BC26" s="200" t="s">
        <v>763</v>
      </c>
      <c r="BD26" s="52"/>
      <c r="BE26" s="4">
        <v>2</v>
      </c>
      <c r="BF26" s="589" t="s">
        <v>73</v>
      </c>
      <c r="BG26" s="593"/>
      <c r="BH26" s="593"/>
      <c r="BI26" s="594"/>
      <c r="BJ26" s="595" t="s">
        <v>763</v>
      </c>
      <c r="BK26" s="52"/>
      <c r="BL26" s="4">
        <v>2</v>
      </c>
      <c r="BM26" s="589" t="s">
        <v>73</v>
      </c>
      <c r="BN26" s="593"/>
      <c r="BO26" s="593"/>
      <c r="BP26" s="594"/>
      <c r="BQ26" s="595" t="s">
        <v>763</v>
      </c>
      <c r="BS26" s="4">
        <v>2</v>
      </c>
      <c r="BT26" s="589" t="s">
        <v>73</v>
      </c>
      <c r="BU26" s="593"/>
      <c r="BV26" s="593"/>
      <c r="BW26" s="594"/>
      <c r="BX26" s="595" t="s">
        <v>763</v>
      </c>
      <c r="BY26" s="52"/>
      <c r="BZ26" s="4">
        <v>2</v>
      </c>
      <c r="CA26" s="589" t="s">
        <v>73</v>
      </c>
      <c r="CB26" s="593"/>
      <c r="CC26" s="593"/>
      <c r="CD26" s="594"/>
      <c r="CE26" s="595" t="s">
        <v>763</v>
      </c>
      <c r="CF26" s="52"/>
      <c r="CG26" s="4">
        <v>2</v>
      </c>
      <c r="CH26" s="589" t="s">
        <v>73</v>
      </c>
      <c r="CI26" s="593"/>
      <c r="CJ26" s="593"/>
      <c r="CK26" s="594"/>
      <c r="CL26" s="595" t="s">
        <v>763</v>
      </c>
      <c r="CN26" s="4">
        <v>2</v>
      </c>
      <c r="CO26" s="589" t="s">
        <v>73</v>
      </c>
      <c r="CP26" s="593"/>
      <c r="CQ26" s="593"/>
      <c r="CR26" s="594"/>
      <c r="CS26" s="595" t="s">
        <v>763</v>
      </c>
      <c r="CU26" s="4">
        <v>2</v>
      </c>
      <c r="CV26" s="589" t="s">
        <v>73</v>
      </c>
      <c r="CW26" s="593"/>
      <c r="CX26" s="593"/>
      <c r="CY26" s="594"/>
      <c r="CZ26" s="595" t="s">
        <v>763</v>
      </c>
      <c r="DB26" s="4">
        <v>2</v>
      </c>
      <c r="DC26" s="589" t="s">
        <v>73</v>
      </c>
      <c r="DD26" s="593"/>
      <c r="DE26" s="593"/>
      <c r="DF26" s="594"/>
      <c r="DG26" s="595" t="s">
        <v>763</v>
      </c>
      <c r="DH26" s="52"/>
      <c r="DI26" s="4">
        <v>2</v>
      </c>
      <c r="DJ26" s="589" t="s">
        <v>73</v>
      </c>
      <c r="DK26" s="593"/>
      <c r="DL26" s="593"/>
      <c r="DM26" s="594"/>
      <c r="DN26" s="595" t="s">
        <v>763</v>
      </c>
      <c r="DO26" s="52"/>
      <c r="DP26" s="4">
        <v>2</v>
      </c>
      <c r="DQ26" s="589" t="s">
        <v>73</v>
      </c>
      <c r="DR26" s="593"/>
      <c r="DS26" s="593"/>
      <c r="DT26" s="594"/>
      <c r="DU26" s="595" t="s">
        <v>763</v>
      </c>
      <c r="DV26" s="52"/>
      <c r="DW26" s="4">
        <v>2</v>
      </c>
      <c r="DX26" s="589" t="s">
        <v>73</v>
      </c>
      <c r="DY26" s="593"/>
      <c r="DZ26" s="593"/>
      <c r="EA26" s="594"/>
      <c r="EB26" s="595" t="s">
        <v>763</v>
      </c>
      <c r="ED26" s="4">
        <v>2</v>
      </c>
      <c r="EE26" s="589" t="s">
        <v>73</v>
      </c>
      <c r="EF26" s="593"/>
      <c r="EG26" s="593"/>
      <c r="EH26" s="594"/>
      <c r="EI26" s="595" t="s">
        <v>763</v>
      </c>
    </row>
    <row r="27" spans="1:139" ht="13.5" thickBot="1" x14ac:dyDescent="0.25">
      <c r="A27" s="122">
        <v>3</v>
      </c>
      <c r="B27" s="123" t="s">
        <v>28</v>
      </c>
      <c r="C27" s="124"/>
      <c r="D27" s="124"/>
      <c r="E27" s="124"/>
      <c r="F27" s="321">
        <v>8483</v>
      </c>
      <c r="G27" s="111"/>
      <c r="H27" s="122">
        <v>3</v>
      </c>
      <c r="I27" s="123" t="s">
        <v>28</v>
      </c>
      <c r="J27" s="124"/>
      <c r="K27" s="124"/>
      <c r="L27" s="124"/>
      <c r="M27" s="321">
        <v>8483</v>
      </c>
      <c r="O27" s="122">
        <v>3</v>
      </c>
      <c r="P27" s="123" t="s">
        <v>28</v>
      </c>
      <c r="Q27" s="124"/>
      <c r="R27" s="124"/>
      <c r="S27" s="124"/>
      <c r="T27" s="376">
        <v>8882.5</v>
      </c>
      <c r="U27" s="175"/>
      <c r="V27" s="122">
        <v>3</v>
      </c>
      <c r="W27" s="123" t="s">
        <v>28</v>
      </c>
      <c r="X27" s="124"/>
      <c r="Y27" s="124"/>
      <c r="Z27" s="124"/>
      <c r="AA27" s="321">
        <v>8882.5</v>
      </c>
      <c r="AB27" s="111"/>
      <c r="AC27" s="122">
        <v>3</v>
      </c>
      <c r="AD27" s="123" t="s">
        <v>28</v>
      </c>
      <c r="AE27" s="124"/>
      <c r="AF27" s="124"/>
      <c r="AG27" s="124"/>
      <c r="AH27" s="321">
        <v>8882.5</v>
      </c>
      <c r="AJ27" s="122">
        <v>3</v>
      </c>
      <c r="AK27" s="123" t="s">
        <v>28</v>
      </c>
      <c r="AL27" s="124"/>
      <c r="AM27" s="124"/>
      <c r="AN27" s="124"/>
      <c r="AO27" s="376">
        <v>9366.57</v>
      </c>
      <c r="AQ27" s="122">
        <v>3</v>
      </c>
      <c r="AR27" s="123" t="s">
        <v>28</v>
      </c>
      <c r="AS27" s="124"/>
      <c r="AT27" s="124"/>
      <c r="AU27" s="124"/>
      <c r="AV27" s="321">
        <v>9366.57</v>
      </c>
      <c r="AW27" s="175"/>
      <c r="AX27" s="122">
        <v>3</v>
      </c>
      <c r="AY27" s="123" t="s">
        <v>28</v>
      </c>
      <c r="AZ27" s="124"/>
      <c r="BA27" s="124"/>
      <c r="BB27" s="124"/>
      <c r="BC27" s="321">
        <v>9366.57</v>
      </c>
      <c r="BD27" s="40"/>
      <c r="BE27" s="4">
        <v>3</v>
      </c>
      <c r="BF27" s="578" t="s">
        <v>28</v>
      </c>
      <c r="BG27" s="480"/>
      <c r="BH27" s="480"/>
      <c r="BI27" s="480"/>
      <c r="BJ27" s="478">
        <v>9366.57</v>
      </c>
      <c r="BK27" s="40"/>
      <c r="BL27" s="4">
        <v>3</v>
      </c>
      <c r="BM27" s="578" t="s">
        <v>28</v>
      </c>
      <c r="BN27" s="480"/>
      <c r="BO27" s="480"/>
      <c r="BP27" s="480"/>
      <c r="BQ27" s="478">
        <v>9366.57</v>
      </c>
      <c r="BS27" s="4">
        <v>3</v>
      </c>
      <c r="BT27" s="578" t="s">
        <v>28</v>
      </c>
      <c r="BU27" s="480"/>
      <c r="BV27" s="480"/>
      <c r="BW27" s="480"/>
      <c r="BX27" s="478">
        <v>9366.57</v>
      </c>
      <c r="BY27" s="40"/>
      <c r="BZ27" s="4">
        <v>3</v>
      </c>
      <c r="CA27" s="578" t="s">
        <v>28</v>
      </c>
      <c r="CB27" s="480"/>
      <c r="CC27" s="480"/>
      <c r="CD27" s="480"/>
      <c r="CE27" s="376">
        <v>10302</v>
      </c>
      <c r="CF27" s="40"/>
      <c r="CG27" s="4">
        <v>3</v>
      </c>
      <c r="CH27" s="578" t="s">
        <v>28</v>
      </c>
      <c r="CI27" s="480"/>
      <c r="CJ27" s="480"/>
      <c r="CK27" s="480"/>
      <c r="CL27" s="478">
        <v>10302</v>
      </c>
      <c r="CN27" s="4">
        <v>3</v>
      </c>
      <c r="CO27" s="578" t="s">
        <v>28</v>
      </c>
      <c r="CP27" s="480"/>
      <c r="CQ27" s="480"/>
      <c r="CR27" s="480"/>
      <c r="CS27" s="478">
        <v>10302</v>
      </c>
      <c r="CU27" s="4">
        <v>3</v>
      </c>
      <c r="CV27" s="578" t="s">
        <v>28</v>
      </c>
      <c r="CW27" s="480"/>
      <c r="CX27" s="480"/>
      <c r="CY27" s="480"/>
      <c r="CZ27" s="478">
        <v>10302</v>
      </c>
      <c r="DB27" s="4">
        <v>3</v>
      </c>
      <c r="DC27" s="578" t="s">
        <v>28</v>
      </c>
      <c r="DD27" s="480"/>
      <c r="DE27" s="480"/>
      <c r="DF27" s="480"/>
      <c r="DG27" s="478">
        <v>10302</v>
      </c>
      <c r="DH27" s="40"/>
      <c r="DI27" s="4">
        <v>3</v>
      </c>
      <c r="DJ27" s="578" t="s">
        <v>28</v>
      </c>
      <c r="DK27" s="480"/>
      <c r="DL27" s="480"/>
      <c r="DM27" s="480"/>
      <c r="DN27" s="376">
        <f>CZ27*1.0383</f>
        <v>10696.5666</v>
      </c>
      <c r="DO27" s="40"/>
      <c r="DP27" s="4">
        <v>3</v>
      </c>
      <c r="DQ27" s="578" t="s">
        <v>28</v>
      </c>
      <c r="DR27" s="480"/>
      <c r="DS27" s="480"/>
      <c r="DT27" s="480"/>
      <c r="DU27" s="478">
        <f>DG27*1.0383</f>
        <v>10696.5666</v>
      </c>
      <c r="DV27" s="40"/>
      <c r="DW27" s="4">
        <v>3</v>
      </c>
      <c r="DX27" s="578" t="s">
        <v>28</v>
      </c>
      <c r="DY27" s="480"/>
      <c r="DZ27" s="480"/>
      <c r="EA27" s="480"/>
      <c r="EB27" s="478">
        <f>DG27*1.0383</f>
        <v>10696.5666</v>
      </c>
      <c r="ED27" s="4">
        <v>3</v>
      </c>
      <c r="EE27" s="578" t="s">
        <v>28</v>
      </c>
      <c r="EF27" s="480"/>
      <c r="EG27" s="480"/>
      <c r="EH27" s="480"/>
      <c r="EI27" s="478">
        <f>EB27</f>
        <v>10696.5666</v>
      </c>
    </row>
    <row r="28" spans="1:139" x14ac:dyDescent="0.2">
      <c r="A28" s="122">
        <v>4</v>
      </c>
      <c r="B28" s="123" t="s">
        <v>5</v>
      </c>
      <c r="C28" s="124"/>
      <c r="D28" s="124"/>
      <c r="E28" s="144"/>
      <c r="F28" s="195" t="s">
        <v>788</v>
      </c>
      <c r="H28" s="122">
        <v>4</v>
      </c>
      <c r="I28" s="123" t="s">
        <v>5</v>
      </c>
      <c r="J28" s="124"/>
      <c r="K28" s="124"/>
      <c r="L28" s="144"/>
      <c r="M28" s="195" t="s">
        <v>788</v>
      </c>
      <c r="O28" s="122">
        <v>4</v>
      </c>
      <c r="P28" s="123" t="s">
        <v>5</v>
      </c>
      <c r="Q28" s="124"/>
      <c r="R28" s="124"/>
      <c r="S28" s="144"/>
      <c r="T28" s="195" t="s">
        <v>788</v>
      </c>
      <c r="U28" s="156"/>
      <c r="V28" s="122">
        <v>4</v>
      </c>
      <c r="W28" s="123" t="s">
        <v>5</v>
      </c>
      <c r="X28" s="124"/>
      <c r="Y28" s="124"/>
      <c r="Z28" s="144"/>
      <c r="AA28" s="195" t="s">
        <v>788</v>
      </c>
      <c r="AC28" s="122">
        <v>4</v>
      </c>
      <c r="AD28" s="123" t="s">
        <v>5</v>
      </c>
      <c r="AE28" s="124"/>
      <c r="AF28" s="124"/>
      <c r="AG28" s="144"/>
      <c r="AH28" s="195" t="s">
        <v>788</v>
      </c>
      <c r="AJ28" s="122">
        <v>4</v>
      </c>
      <c r="AK28" s="123" t="s">
        <v>5</v>
      </c>
      <c r="AL28" s="124"/>
      <c r="AM28" s="124"/>
      <c r="AN28" s="144"/>
      <c r="AO28" s="195" t="s">
        <v>788</v>
      </c>
      <c r="AQ28" s="122">
        <v>4</v>
      </c>
      <c r="AR28" s="123" t="s">
        <v>5</v>
      </c>
      <c r="AS28" s="124"/>
      <c r="AT28" s="124"/>
      <c r="AU28" s="144"/>
      <c r="AV28" s="195" t="s">
        <v>788</v>
      </c>
      <c r="AW28" s="156"/>
      <c r="AX28" s="122">
        <v>4</v>
      </c>
      <c r="AY28" s="123" t="s">
        <v>5</v>
      </c>
      <c r="AZ28" s="124"/>
      <c r="BA28" s="124"/>
      <c r="BB28" s="144"/>
      <c r="BC28" s="195" t="s">
        <v>788</v>
      </c>
      <c r="BD28" s="108"/>
      <c r="BE28" s="4">
        <v>4</v>
      </c>
      <c r="BF28" s="578" t="s">
        <v>5</v>
      </c>
      <c r="BG28" s="480"/>
      <c r="BH28" s="480"/>
      <c r="BI28" s="596"/>
      <c r="BJ28" s="597" t="s">
        <v>788</v>
      </c>
      <c r="BK28" s="108"/>
      <c r="BL28" s="4">
        <v>4</v>
      </c>
      <c r="BM28" s="578" t="s">
        <v>5</v>
      </c>
      <c r="BN28" s="480"/>
      <c r="BO28" s="480"/>
      <c r="BP28" s="596"/>
      <c r="BQ28" s="597" t="s">
        <v>788</v>
      </c>
      <c r="BS28" s="4">
        <v>4</v>
      </c>
      <c r="BT28" s="578" t="s">
        <v>5</v>
      </c>
      <c r="BU28" s="480"/>
      <c r="BV28" s="480"/>
      <c r="BW28" s="596"/>
      <c r="BX28" s="597" t="s">
        <v>788</v>
      </c>
      <c r="BY28" s="108"/>
      <c r="BZ28" s="4">
        <v>4</v>
      </c>
      <c r="CA28" s="578" t="s">
        <v>5</v>
      </c>
      <c r="CB28" s="480"/>
      <c r="CC28" s="480"/>
      <c r="CD28" s="596"/>
      <c r="CE28" s="597" t="s">
        <v>788</v>
      </c>
      <c r="CF28" s="108"/>
      <c r="CG28" s="4">
        <v>4</v>
      </c>
      <c r="CH28" s="578" t="s">
        <v>5</v>
      </c>
      <c r="CI28" s="480"/>
      <c r="CJ28" s="480"/>
      <c r="CK28" s="596"/>
      <c r="CL28" s="597" t="s">
        <v>788</v>
      </c>
      <c r="CN28" s="4">
        <v>4</v>
      </c>
      <c r="CO28" s="578" t="s">
        <v>5</v>
      </c>
      <c r="CP28" s="480"/>
      <c r="CQ28" s="480"/>
      <c r="CR28" s="596"/>
      <c r="CS28" s="597" t="s">
        <v>788</v>
      </c>
      <c r="CU28" s="4">
        <v>4</v>
      </c>
      <c r="CV28" s="578" t="s">
        <v>5</v>
      </c>
      <c r="CW28" s="480"/>
      <c r="CX28" s="480"/>
      <c r="CY28" s="596"/>
      <c r="CZ28" s="597" t="s">
        <v>788</v>
      </c>
      <c r="DB28" s="4">
        <v>4</v>
      </c>
      <c r="DC28" s="578" t="s">
        <v>5</v>
      </c>
      <c r="DD28" s="480"/>
      <c r="DE28" s="480"/>
      <c r="DF28" s="596"/>
      <c r="DG28" s="597" t="s">
        <v>788</v>
      </c>
      <c r="DH28" s="108"/>
      <c r="DI28" s="4">
        <v>4</v>
      </c>
      <c r="DJ28" s="578" t="s">
        <v>5</v>
      </c>
      <c r="DK28" s="480"/>
      <c r="DL28" s="480"/>
      <c r="DM28" s="596"/>
      <c r="DN28" s="597" t="s">
        <v>788</v>
      </c>
      <c r="DO28" s="108"/>
      <c r="DP28" s="4">
        <v>4</v>
      </c>
      <c r="DQ28" s="578" t="s">
        <v>5</v>
      </c>
      <c r="DR28" s="480"/>
      <c r="DS28" s="480"/>
      <c r="DT28" s="596"/>
      <c r="DU28" s="597" t="s">
        <v>788</v>
      </c>
      <c r="DV28" s="108"/>
      <c r="DW28" s="4">
        <v>4</v>
      </c>
      <c r="DX28" s="578" t="s">
        <v>5</v>
      </c>
      <c r="DY28" s="480"/>
      <c r="DZ28" s="480"/>
      <c r="EA28" s="596"/>
      <c r="EB28" s="597" t="s">
        <v>788</v>
      </c>
      <c r="ED28" s="4">
        <v>4</v>
      </c>
      <c r="EE28" s="578" t="s">
        <v>5</v>
      </c>
      <c r="EF28" s="480"/>
      <c r="EG28" s="480"/>
      <c r="EH28" s="596"/>
      <c r="EI28" s="597" t="s">
        <v>788</v>
      </c>
    </row>
    <row r="29" spans="1:139" x14ac:dyDescent="0.2">
      <c r="A29" s="122">
        <v>5</v>
      </c>
      <c r="B29" s="123" t="s">
        <v>6</v>
      </c>
      <c r="C29" s="124"/>
      <c r="D29" s="124"/>
      <c r="E29" s="144"/>
      <c r="F29" s="322" t="s">
        <v>175</v>
      </c>
      <c r="H29" s="122">
        <v>5</v>
      </c>
      <c r="I29" s="123" t="s">
        <v>6</v>
      </c>
      <c r="J29" s="124"/>
      <c r="K29" s="124"/>
      <c r="L29" s="144"/>
      <c r="M29" s="322" t="s">
        <v>175</v>
      </c>
      <c r="O29" s="122">
        <v>5</v>
      </c>
      <c r="P29" s="123" t="s">
        <v>6</v>
      </c>
      <c r="Q29" s="124"/>
      <c r="R29" s="124"/>
      <c r="S29" s="144"/>
      <c r="T29" s="322" t="s">
        <v>175</v>
      </c>
      <c r="U29" s="427"/>
      <c r="V29" s="122">
        <v>5</v>
      </c>
      <c r="W29" s="123" t="s">
        <v>6</v>
      </c>
      <c r="X29" s="124"/>
      <c r="Y29" s="124"/>
      <c r="Z29" s="144"/>
      <c r="AA29" s="322" t="s">
        <v>175</v>
      </c>
      <c r="AC29" s="122">
        <v>5</v>
      </c>
      <c r="AD29" s="123" t="s">
        <v>6</v>
      </c>
      <c r="AE29" s="124"/>
      <c r="AF29" s="124"/>
      <c r="AG29" s="144"/>
      <c r="AH29" s="322" t="s">
        <v>175</v>
      </c>
      <c r="AJ29" s="122">
        <v>5</v>
      </c>
      <c r="AK29" s="123" t="s">
        <v>6</v>
      </c>
      <c r="AL29" s="124"/>
      <c r="AM29" s="124"/>
      <c r="AN29" s="144"/>
      <c r="AO29" s="322" t="s">
        <v>876</v>
      </c>
      <c r="AQ29" s="122">
        <v>5</v>
      </c>
      <c r="AR29" s="123" t="s">
        <v>6</v>
      </c>
      <c r="AS29" s="124"/>
      <c r="AT29" s="124"/>
      <c r="AU29" s="144"/>
      <c r="AV29" s="322" t="s">
        <v>876</v>
      </c>
      <c r="AW29" s="427"/>
      <c r="AX29" s="122">
        <v>5</v>
      </c>
      <c r="AY29" s="123" t="s">
        <v>6</v>
      </c>
      <c r="AZ29" s="124"/>
      <c r="BA29" s="124"/>
      <c r="BB29" s="144"/>
      <c r="BC29" s="322" t="s">
        <v>876</v>
      </c>
      <c r="BD29" s="524"/>
      <c r="BE29" s="4">
        <v>5</v>
      </c>
      <c r="BF29" s="578" t="s">
        <v>6</v>
      </c>
      <c r="BG29" s="480"/>
      <c r="BH29" s="480"/>
      <c r="BI29" s="596"/>
      <c r="BJ29" s="598" t="s">
        <v>876</v>
      </c>
      <c r="BK29" s="524"/>
      <c r="BL29" s="4">
        <v>5</v>
      </c>
      <c r="BM29" s="578" t="s">
        <v>6</v>
      </c>
      <c r="BN29" s="480"/>
      <c r="BO29" s="480"/>
      <c r="BP29" s="596"/>
      <c r="BQ29" s="598" t="s">
        <v>982</v>
      </c>
      <c r="BS29" s="4">
        <v>5</v>
      </c>
      <c r="BT29" s="578" t="s">
        <v>6</v>
      </c>
      <c r="BU29" s="480"/>
      <c r="BV29" s="480"/>
      <c r="BW29" s="596"/>
      <c r="BX29" s="598" t="s">
        <v>982</v>
      </c>
      <c r="BY29" s="524"/>
      <c r="BZ29" s="4">
        <v>5</v>
      </c>
      <c r="CA29" s="578" t="s">
        <v>6</v>
      </c>
      <c r="CB29" s="480"/>
      <c r="CC29" s="480"/>
      <c r="CD29" s="596"/>
      <c r="CE29" s="598" t="s">
        <v>982</v>
      </c>
      <c r="CF29" s="524"/>
      <c r="CG29" s="4">
        <v>5</v>
      </c>
      <c r="CH29" s="578" t="s">
        <v>6</v>
      </c>
      <c r="CI29" s="480"/>
      <c r="CJ29" s="480"/>
      <c r="CK29" s="596"/>
      <c r="CL29" s="598" t="s">
        <v>982</v>
      </c>
      <c r="CN29" s="4">
        <v>5</v>
      </c>
      <c r="CO29" s="578" t="s">
        <v>6</v>
      </c>
      <c r="CP29" s="480"/>
      <c r="CQ29" s="480"/>
      <c r="CR29" s="596"/>
      <c r="CS29" s="598" t="s">
        <v>982</v>
      </c>
      <c r="CU29" s="4">
        <v>5</v>
      </c>
      <c r="CV29" s="578" t="s">
        <v>6</v>
      </c>
      <c r="CW29" s="480"/>
      <c r="CX29" s="480"/>
      <c r="CY29" s="596"/>
      <c r="CZ29" s="598" t="s">
        <v>982</v>
      </c>
      <c r="DB29" s="4">
        <v>5</v>
      </c>
      <c r="DC29" s="578" t="s">
        <v>6</v>
      </c>
      <c r="DD29" s="480"/>
      <c r="DE29" s="480"/>
      <c r="DF29" s="596"/>
      <c r="DG29" s="598" t="s">
        <v>1032</v>
      </c>
      <c r="DH29" s="524"/>
      <c r="DI29" s="4">
        <v>5</v>
      </c>
      <c r="DJ29" s="578" t="s">
        <v>6</v>
      </c>
      <c r="DK29" s="480"/>
      <c r="DL29" s="480"/>
      <c r="DM29" s="596"/>
      <c r="DN29" s="598" t="s">
        <v>1032</v>
      </c>
      <c r="DO29" s="524"/>
      <c r="DP29" s="4">
        <v>5</v>
      </c>
      <c r="DQ29" s="578" t="s">
        <v>6</v>
      </c>
      <c r="DR29" s="480"/>
      <c r="DS29" s="480"/>
      <c r="DT29" s="596"/>
      <c r="DU29" s="598" t="s">
        <v>1032</v>
      </c>
      <c r="DV29" s="524"/>
      <c r="DW29" s="4">
        <v>5</v>
      </c>
      <c r="DX29" s="578" t="s">
        <v>6</v>
      </c>
      <c r="DY29" s="480"/>
      <c r="DZ29" s="480"/>
      <c r="EA29" s="596"/>
      <c r="EB29" s="598" t="s">
        <v>1032</v>
      </c>
      <c r="ED29" s="4">
        <v>5</v>
      </c>
      <c r="EE29" s="578" t="s">
        <v>6</v>
      </c>
      <c r="EF29" s="480"/>
      <c r="EG29" s="480"/>
      <c r="EH29" s="596"/>
      <c r="EI29" s="598" t="s">
        <v>1052</v>
      </c>
    </row>
    <row r="30" spans="1:139" ht="15" x14ac:dyDescent="0.2">
      <c r="A30" s="145"/>
      <c r="B30" s="146"/>
      <c r="C30" s="146"/>
      <c r="D30" s="1063" t="s">
        <v>764</v>
      </c>
      <c r="E30" s="1062"/>
      <c r="F30" s="38">
        <v>1045</v>
      </c>
      <c r="H30" s="145"/>
      <c r="I30" s="146"/>
      <c r="J30" s="146"/>
      <c r="K30" s="1063" t="s">
        <v>764</v>
      </c>
      <c r="L30" s="1062"/>
      <c r="M30" s="38">
        <v>1045</v>
      </c>
      <c r="O30" s="145"/>
      <c r="P30" s="146"/>
      <c r="Q30" s="146"/>
      <c r="R30" s="1063" t="s">
        <v>764</v>
      </c>
      <c r="S30" s="1062"/>
      <c r="T30" s="38">
        <v>1045</v>
      </c>
      <c r="U30" s="159"/>
      <c r="V30" s="145"/>
      <c r="W30" s="146"/>
      <c r="X30" s="146"/>
      <c r="Y30" s="1063" t="s">
        <v>877</v>
      </c>
      <c r="Z30" s="1062"/>
      <c r="AA30" s="38">
        <v>1100</v>
      </c>
      <c r="AC30" s="145"/>
      <c r="AD30" s="146"/>
      <c r="AE30" s="146"/>
      <c r="AF30" s="1063" t="s">
        <v>877</v>
      </c>
      <c r="AG30" s="1062"/>
      <c r="AH30" s="38">
        <v>1100</v>
      </c>
      <c r="AJ30" s="145"/>
      <c r="AK30" s="146"/>
      <c r="AL30" s="146"/>
      <c r="AM30" s="1063" t="s">
        <v>877</v>
      </c>
      <c r="AN30" s="1062"/>
      <c r="AO30" s="38">
        <v>1100</v>
      </c>
      <c r="AQ30" s="145"/>
      <c r="AR30" s="146"/>
      <c r="AS30" s="146"/>
      <c r="AT30" s="1063" t="s">
        <v>877</v>
      </c>
      <c r="AU30" s="1062"/>
      <c r="AV30" s="38">
        <v>1100</v>
      </c>
      <c r="AW30" s="159"/>
      <c r="AX30" s="145"/>
      <c r="AY30" s="146"/>
      <c r="AZ30" s="146"/>
      <c r="BA30" s="1063" t="s">
        <v>893</v>
      </c>
      <c r="BB30" s="1062"/>
      <c r="BC30" s="398">
        <v>1212</v>
      </c>
      <c r="BD30" s="22"/>
      <c r="BE30" s="500"/>
      <c r="BF30" s="366"/>
      <c r="BG30" s="366"/>
      <c r="BH30" s="979" t="s">
        <v>893</v>
      </c>
      <c r="BI30" s="978"/>
      <c r="BJ30" s="38">
        <v>1212</v>
      </c>
      <c r="BK30" s="22"/>
      <c r="BL30" s="500"/>
      <c r="BM30" s="366"/>
      <c r="BN30" s="366"/>
      <c r="BO30" s="979" t="s">
        <v>893</v>
      </c>
      <c r="BP30" s="978"/>
      <c r="BQ30" s="50">
        <v>1212</v>
      </c>
      <c r="BS30" s="500"/>
      <c r="BT30" s="366"/>
      <c r="BU30" s="366"/>
      <c r="BV30" s="979" t="s">
        <v>893</v>
      </c>
      <c r="BW30" s="978"/>
      <c r="BX30" s="50">
        <v>1212</v>
      </c>
      <c r="BY30" s="22"/>
      <c r="BZ30" s="500"/>
      <c r="CA30" s="366"/>
      <c r="CB30" s="366"/>
      <c r="CC30" s="979" t="s">
        <v>893</v>
      </c>
      <c r="CD30" s="978"/>
      <c r="CE30" s="50">
        <v>1212</v>
      </c>
      <c r="CF30" s="22"/>
      <c r="CG30" s="500"/>
      <c r="CH30" s="366"/>
      <c r="CI30" s="366"/>
      <c r="CJ30" s="979" t="s">
        <v>893</v>
      </c>
      <c r="CK30" s="978"/>
      <c r="CL30" s="50">
        <v>1212</v>
      </c>
      <c r="CN30" s="500"/>
      <c r="CO30" s="366"/>
      <c r="CP30" s="366"/>
      <c r="CQ30" s="979" t="s">
        <v>893</v>
      </c>
      <c r="CR30" s="978"/>
      <c r="CS30" s="50">
        <v>1212</v>
      </c>
      <c r="CU30" s="500"/>
      <c r="CV30" s="366"/>
      <c r="CW30" s="366"/>
      <c r="CX30" s="979" t="s">
        <v>1031</v>
      </c>
      <c r="CY30" s="978"/>
      <c r="CZ30" s="50">
        <v>1302</v>
      </c>
      <c r="DB30" s="500"/>
      <c r="DC30" s="366"/>
      <c r="DD30" s="366"/>
      <c r="DE30" s="979" t="s">
        <v>1031</v>
      </c>
      <c r="DF30" s="978"/>
      <c r="DG30" s="50">
        <v>1320</v>
      </c>
      <c r="DH30" s="22"/>
      <c r="DI30" s="500"/>
      <c r="DJ30" s="366"/>
      <c r="DK30" s="366"/>
      <c r="DL30" s="979" t="s">
        <v>1031</v>
      </c>
      <c r="DM30" s="978"/>
      <c r="DN30" s="50">
        <v>1320</v>
      </c>
      <c r="DO30" s="22"/>
      <c r="DP30" s="500"/>
      <c r="DQ30" s="366"/>
      <c r="DR30" s="366"/>
      <c r="DS30" s="979" t="s">
        <v>1031</v>
      </c>
      <c r="DT30" s="978"/>
      <c r="DU30" s="50">
        <v>1412</v>
      </c>
      <c r="DV30" s="22"/>
      <c r="DW30" s="500"/>
      <c r="DX30" s="366"/>
      <c r="DY30" s="366"/>
      <c r="DZ30" s="979" t="s">
        <v>1031</v>
      </c>
      <c r="EA30" s="978"/>
      <c r="EB30" s="50">
        <v>1412</v>
      </c>
      <c r="ED30" s="500"/>
      <c r="EE30" s="366"/>
      <c r="EF30" s="366"/>
      <c r="EG30" s="979" t="s">
        <v>1051</v>
      </c>
      <c r="EH30" s="978"/>
      <c r="EI30" s="50">
        <v>1412</v>
      </c>
    </row>
    <row r="31" spans="1:139" s="7" customFormat="1" ht="13.5" x14ac:dyDescent="0.2">
      <c r="A31" s="147"/>
      <c r="B31" s="148"/>
      <c r="C31" s="149"/>
      <c r="D31" s="150"/>
      <c r="E31" s="150"/>
      <c r="F31" s="150"/>
      <c r="H31" s="147"/>
      <c r="I31" s="148"/>
      <c r="J31" s="149"/>
      <c r="K31" s="150"/>
      <c r="L31" s="150"/>
      <c r="M31" s="150"/>
      <c r="O31" s="147"/>
      <c r="P31" s="148"/>
      <c r="Q31" s="149"/>
      <c r="R31" s="150"/>
      <c r="S31" s="150"/>
      <c r="T31" s="150"/>
      <c r="U31" s="150"/>
      <c r="V31" s="147"/>
      <c r="W31" s="148"/>
      <c r="X31" s="149"/>
      <c r="Y31" s="150"/>
      <c r="Z31" s="150"/>
      <c r="AA31" s="150"/>
      <c r="AC31" s="147"/>
      <c r="AD31" s="148"/>
      <c r="AE31" s="149"/>
      <c r="AF31" s="150"/>
      <c r="AG31" s="150"/>
      <c r="AH31" s="150"/>
      <c r="AJ31" s="147"/>
      <c r="AK31" s="148"/>
      <c r="AL31" s="149"/>
      <c r="AM31" s="150"/>
      <c r="AN31" s="150"/>
      <c r="AO31" s="150"/>
      <c r="AQ31" s="147"/>
      <c r="AR31" s="148"/>
      <c r="AS31" s="149"/>
      <c r="AT31" s="150"/>
      <c r="AU31" s="150"/>
      <c r="AV31" s="150"/>
      <c r="AW31" s="150"/>
      <c r="AX31" s="147"/>
      <c r="AY31" s="148"/>
      <c r="AZ31" s="149"/>
      <c r="BA31" s="150"/>
      <c r="BB31" s="150"/>
      <c r="BC31" s="150"/>
      <c r="BD31" s="525"/>
      <c r="BE31" s="599"/>
      <c r="BF31" s="600"/>
      <c r="BG31" s="601"/>
      <c r="BH31" s="525"/>
      <c r="BI31" s="525"/>
      <c r="BJ31" s="525"/>
      <c r="BK31" s="525"/>
      <c r="BL31" s="599"/>
      <c r="BM31" s="600"/>
      <c r="BN31" s="601"/>
      <c r="BO31" s="525"/>
      <c r="BP31" s="525"/>
      <c r="BQ31" s="525"/>
      <c r="BS31" s="599"/>
      <c r="BT31" s="600"/>
      <c r="BU31" s="601"/>
      <c r="BV31" s="525"/>
      <c r="BW31" s="525"/>
      <c r="BX31" s="525"/>
      <c r="BY31" s="525"/>
      <c r="BZ31" s="599"/>
      <c r="CA31" s="600"/>
      <c r="CB31" s="601"/>
      <c r="CC31" s="525"/>
      <c r="CD31" s="525"/>
      <c r="CE31" s="525"/>
      <c r="CF31" s="525"/>
      <c r="CG31" s="599"/>
      <c r="CH31" s="600"/>
      <c r="CI31" s="601"/>
      <c r="CJ31" s="525"/>
      <c r="CK31" s="525"/>
      <c r="CL31" s="525"/>
      <c r="CN31" s="599"/>
      <c r="CO31" s="600"/>
      <c r="CP31" s="601"/>
      <c r="CQ31" s="525"/>
      <c r="CR31" s="525"/>
      <c r="CS31" s="525"/>
      <c r="CU31" s="599"/>
      <c r="CV31" s="600"/>
      <c r="CW31" s="601"/>
      <c r="CX31" s="525"/>
      <c r="CY31" s="525"/>
      <c r="CZ31" s="525"/>
      <c r="DB31" s="599"/>
      <c r="DC31" s="600"/>
      <c r="DD31" s="601"/>
      <c r="DE31" s="525"/>
      <c r="DF31" s="525"/>
      <c r="DG31" s="525"/>
      <c r="DH31" s="525"/>
      <c r="DI31" s="599"/>
      <c r="DJ31" s="600"/>
      <c r="DK31" s="601"/>
      <c r="DL31" s="525"/>
      <c r="DM31" s="525"/>
      <c r="DN31" s="525"/>
      <c r="DO31" s="525"/>
      <c r="DP31" s="599"/>
      <c r="DQ31" s="600"/>
      <c r="DR31" s="601"/>
      <c r="DS31" s="525"/>
      <c r="DT31" s="525"/>
      <c r="DU31" s="525"/>
      <c r="DV31" s="525"/>
      <c r="DW31" s="599"/>
      <c r="DX31" s="600"/>
      <c r="DY31" s="601"/>
      <c r="DZ31" s="525"/>
      <c r="EA31" s="525"/>
      <c r="EB31" s="525"/>
      <c r="ED31" s="599"/>
      <c r="EE31" s="600"/>
      <c r="EF31" s="601"/>
      <c r="EG31" s="525"/>
      <c r="EH31" s="525"/>
      <c r="EI31" s="525"/>
    </row>
    <row r="32" spans="1:139" s="7" customFormat="1" ht="13.5" x14ac:dyDescent="0.2">
      <c r="A32" s="147"/>
      <c r="B32" s="148"/>
      <c r="C32" s="149"/>
      <c r="D32" s="150"/>
      <c r="E32" s="150"/>
      <c r="F32" s="150"/>
      <c r="H32" s="147"/>
      <c r="I32" s="148"/>
      <c r="J32" s="149"/>
      <c r="K32" s="150"/>
      <c r="L32" s="150"/>
      <c r="M32" s="150"/>
      <c r="O32" s="147"/>
      <c r="P32" s="148"/>
      <c r="Q32" s="149"/>
      <c r="R32" s="150"/>
      <c r="S32" s="150"/>
      <c r="T32" s="150"/>
      <c r="U32" s="150"/>
      <c r="V32" s="147"/>
      <c r="W32" s="148"/>
      <c r="X32" s="149"/>
      <c r="Y32" s="150"/>
      <c r="Z32" s="150"/>
      <c r="AA32" s="150"/>
      <c r="AC32" s="147"/>
      <c r="AD32" s="148"/>
      <c r="AE32" s="149"/>
      <c r="AF32" s="150"/>
      <c r="AG32" s="150"/>
      <c r="AH32" s="150"/>
      <c r="AJ32" s="147"/>
      <c r="AK32" s="148"/>
      <c r="AL32" s="149"/>
      <c r="AM32" s="150"/>
      <c r="AN32" s="150"/>
      <c r="AO32" s="150"/>
      <c r="AQ32" s="147"/>
      <c r="AR32" s="148"/>
      <c r="AS32" s="149"/>
      <c r="AT32" s="150"/>
      <c r="AU32" s="150"/>
      <c r="AV32" s="150"/>
      <c r="AW32" s="150"/>
      <c r="AX32" s="147"/>
      <c r="AY32" s="148"/>
      <c r="AZ32" s="149"/>
      <c r="BA32" s="150"/>
      <c r="BB32" s="150"/>
      <c r="BC32" s="150"/>
      <c r="BD32" s="150"/>
      <c r="BE32" s="599"/>
      <c r="BF32" s="600"/>
      <c r="BG32" s="601"/>
      <c r="BH32" s="525"/>
      <c r="BI32" s="525"/>
      <c r="BJ32" s="525"/>
      <c r="BK32" s="525"/>
      <c r="BL32" s="599"/>
      <c r="BM32" s="600"/>
      <c r="BN32" s="601"/>
      <c r="BO32" s="525"/>
      <c r="BP32" s="525"/>
      <c r="BQ32" s="525"/>
      <c r="BS32" s="599"/>
      <c r="BT32" s="600"/>
      <c r="BU32" s="601"/>
      <c r="BV32" s="525"/>
      <c r="BW32" s="525"/>
      <c r="BX32" s="525"/>
      <c r="BY32" s="525"/>
      <c r="BZ32" s="599"/>
      <c r="CA32" s="600"/>
      <c r="CB32" s="601"/>
      <c r="CC32" s="525"/>
      <c r="CD32" s="525"/>
      <c r="CE32" s="525"/>
      <c r="CF32" s="525"/>
      <c r="CG32" s="599"/>
      <c r="CH32" s="600"/>
      <c r="CI32" s="601"/>
      <c r="CJ32" s="525"/>
      <c r="CK32" s="525"/>
      <c r="CL32" s="525"/>
      <c r="CN32" s="599"/>
      <c r="CO32" s="600"/>
      <c r="CP32" s="601"/>
      <c r="CQ32" s="525"/>
      <c r="CR32" s="525"/>
      <c r="CS32" s="525"/>
      <c r="CU32" s="599"/>
      <c r="CV32" s="600"/>
      <c r="CW32" s="601"/>
      <c r="CX32" s="525"/>
      <c r="CY32" s="525"/>
      <c r="CZ32" s="525"/>
      <c r="DB32" s="599"/>
      <c r="DC32" s="600"/>
      <c r="DD32" s="601"/>
      <c r="DE32" s="525"/>
      <c r="DF32" s="525"/>
      <c r="DG32" s="525"/>
      <c r="DH32" s="525"/>
      <c r="DI32" s="599"/>
      <c r="DJ32" s="600"/>
      <c r="DK32" s="601"/>
      <c r="DL32" s="525"/>
      <c r="DM32" s="525"/>
      <c r="DN32" s="525"/>
      <c r="DO32" s="525"/>
      <c r="DP32" s="599"/>
      <c r="DQ32" s="600"/>
      <c r="DR32" s="601"/>
      <c r="DS32" s="525"/>
      <c r="DT32" s="525"/>
      <c r="DU32" s="525"/>
      <c r="DV32" s="525"/>
      <c r="DW32" s="599"/>
      <c r="DX32" s="600"/>
      <c r="DY32" s="601"/>
      <c r="DZ32" s="525"/>
      <c r="EA32" s="525"/>
      <c r="EB32" s="525"/>
      <c r="ED32" s="599"/>
      <c r="EE32" s="600"/>
      <c r="EF32" s="601"/>
      <c r="EG32" s="525"/>
      <c r="EH32" s="525"/>
      <c r="EI32" s="525"/>
    </row>
    <row r="33" spans="1:139" x14ac:dyDescent="0.2">
      <c r="A33" s="145"/>
      <c r="B33" s="146"/>
      <c r="C33" s="146"/>
      <c r="D33" s="146"/>
      <c r="E33" s="120"/>
      <c r="F33" s="120"/>
      <c r="H33" s="145"/>
      <c r="I33" s="146"/>
      <c r="J33" s="146"/>
      <c r="K33" s="146"/>
      <c r="L33" s="120"/>
      <c r="M33" s="120"/>
      <c r="O33" s="145"/>
      <c r="P33" s="146"/>
      <c r="Q33" s="146"/>
      <c r="R33" s="146"/>
      <c r="S33" s="120"/>
      <c r="T33" s="120"/>
      <c r="U33" s="120"/>
      <c r="V33" s="145"/>
      <c r="W33" s="146"/>
      <c r="X33" s="146"/>
      <c r="Y33" s="146"/>
      <c r="Z33" s="120"/>
      <c r="AA33" s="120"/>
      <c r="AC33" s="145"/>
      <c r="AD33" s="146"/>
      <c r="AE33" s="146"/>
      <c r="AF33" s="146"/>
      <c r="AG33" s="120"/>
      <c r="AH33" s="120"/>
      <c r="AJ33" s="145"/>
      <c r="AK33" s="146"/>
      <c r="AL33" s="146"/>
      <c r="AM33" s="146"/>
      <c r="AN33" s="120"/>
      <c r="AO33" s="120"/>
      <c r="AQ33" s="145"/>
      <c r="AR33" s="146"/>
      <c r="AS33" s="146"/>
      <c r="AT33" s="146"/>
      <c r="AU33" s="120"/>
      <c r="AV33" s="120"/>
      <c r="AX33" s="145"/>
      <c r="AY33" s="146"/>
      <c r="AZ33" s="146"/>
      <c r="BA33" s="146"/>
      <c r="BB33" s="120"/>
      <c r="BC33" s="120"/>
      <c r="BD33" s="120"/>
      <c r="BE33" s="500"/>
      <c r="BF33" s="366"/>
      <c r="BG33" s="366"/>
      <c r="BH33" s="366"/>
      <c r="BL33" s="500"/>
      <c r="BM33" s="366"/>
      <c r="BN33" s="366"/>
      <c r="BO33" s="366"/>
      <c r="BS33" s="500"/>
      <c r="BT33" s="366"/>
      <c r="BU33" s="366"/>
      <c r="BV33" s="366"/>
      <c r="BW33" s="35"/>
      <c r="BX33" s="35"/>
      <c r="BY33" s="35"/>
      <c r="BZ33" s="500"/>
      <c r="CA33" s="366"/>
      <c r="CB33" s="366"/>
      <c r="CC33" s="366"/>
      <c r="CD33" s="35"/>
      <c r="CE33" s="35"/>
      <c r="CF33" s="35"/>
      <c r="CG33" s="500"/>
      <c r="CH33" s="366"/>
      <c r="CI33" s="366"/>
      <c r="CJ33" s="366"/>
      <c r="CK33" s="35"/>
      <c r="CL33" s="35"/>
      <c r="CN33" s="500"/>
      <c r="CO33" s="366"/>
      <c r="CP33" s="366"/>
      <c r="CQ33" s="366"/>
      <c r="CR33" s="35"/>
      <c r="CS33" s="35"/>
      <c r="CU33" s="500"/>
      <c r="CV33" s="366"/>
      <c r="CW33" s="366"/>
      <c r="CX33" s="366"/>
      <c r="CY33" s="35"/>
      <c r="CZ33" s="35"/>
      <c r="DB33" s="500"/>
      <c r="DC33" s="366"/>
      <c r="DD33" s="366"/>
      <c r="DE33" s="366"/>
      <c r="DF33" s="35"/>
      <c r="DG33" s="35"/>
      <c r="DH33" s="35"/>
      <c r="DI33" s="500"/>
      <c r="DJ33" s="366"/>
      <c r="DK33" s="366"/>
      <c r="DL33" s="366"/>
      <c r="DM33" s="35"/>
      <c r="DN33" s="35"/>
      <c r="DO33" s="35"/>
      <c r="DP33" s="500"/>
      <c r="DQ33" s="366"/>
      <c r="DR33" s="366"/>
      <c r="DS33" s="366"/>
      <c r="DT33" s="35"/>
      <c r="DU33" s="35"/>
      <c r="DV33" s="35"/>
      <c r="DW33" s="500"/>
      <c r="DX33" s="366"/>
      <c r="DY33" s="366"/>
      <c r="DZ33" s="366"/>
      <c r="EA33" s="35"/>
      <c r="EB33" s="35"/>
      <c r="ED33" s="500"/>
      <c r="EE33" s="366"/>
      <c r="EF33" s="366"/>
      <c r="EG33" s="366"/>
      <c r="EH33" s="35"/>
      <c r="EI33" s="35"/>
    </row>
    <row r="34" spans="1:139" x14ac:dyDescent="0.2">
      <c r="A34" s="145"/>
      <c r="B34" s="146"/>
      <c r="C34" s="146"/>
      <c r="D34" s="146"/>
      <c r="E34" s="120"/>
      <c r="F34" s="120"/>
      <c r="H34" s="145"/>
      <c r="I34" s="146"/>
      <c r="J34" s="146"/>
      <c r="K34" s="146"/>
      <c r="L34" s="120"/>
      <c r="M34" s="120"/>
      <c r="O34" s="145"/>
      <c r="P34" s="146"/>
      <c r="Q34" s="146"/>
      <c r="R34" s="146"/>
      <c r="S34" s="120"/>
      <c r="T34" s="120"/>
      <c r="U34" s="120"/>
      <c r="V34" s="145"/>
      <c r="W34" s="146"/>
      <c r="X34" s="146"/>
      <c r="Y34" s="146"/>
      <c r="Z34" s="120"/>
      <c r="AA34" s="120"/>
      <c r="AC34" s="145"/>
      <c r="AD34" s="146"/>
      <c r="AE34" s="146"/>
      <c r="AF34" s="146"/>
      <c r="AG34" s="120"/>
      <c r="AH34" s="120"/>
      <c r="AJ34" s="145"/>
      <c r="AK34" s="146"/>
      <c r="AL34" s="146"/>
      <c r="AM34" s="146"/>
      <c r="AN34" s="120"/>
      <c r="AO34" s="120"/>
      <c r="AQ34" s="145"/>
      <c r="AR34" s="146"/>
      <c r="AS34" s="146"/>
      <c r="AT34" s="146"/>
      <c r="AU34" s="120"/>
      <c r="AV34" s="120"/>
      <c r="AX34" s="145"/>
      <c r="AY34" s="146"/>
      <c r="AZ34" s="146"/>
      <c r="BA34" s="146"/>
      <c r="BB34" s="120"/>
      <c r="BC34" s="120"/>
      <c r="BD34" s="120"/>
      <c r="BE34" s="500"/>
      <c r="BF34" s="366"/>
      <c r="BG34" s="366"/>
      <c r="BH34" s="366"/>
      <c r="BL34" s="500"/>
      <c r="BM34" s="366"/>
      <c r="BN34" s="366"/>
      <c r="BO34" s="366"/>
      <c r="BS34" s="500"/>
      <c r="BT34" s="366"/>
      <c r="BU34" s="366"/>
      <c r="BV34" s="366"/>
      <c r="BW34" s="35"/>
      <c r="BX34" s="35"/>
      <c r="BY34" s="35"/>
      <c r="BZ34" s="500"/>
      <c r="CA34" s="366"/>
      <c r="CB34" s="366"/>
      <c r="CC34" s="366"/>
      <c r="CD34" s="35"/>
      <c r="CE34" s="35"/>
      <c r="CF34" s="35"/>
      <c r="CG34" s="500"/>
      <c r="CH34" s="366"/>
      <c r="CI34" s="366"/>
      <c r="CJ34" s="366"/>
      <c r="CK34" s="35"/>
      <c r="CL34" s="35"/>
      <c r="CN34" s="500"/>
      <c r="CO34" s="366"/>
      <c r="CP34" s="366"/>
      <c r="CQ34" s="366"/>
      <c r="CR34" s="35"/>
      <c r="CS34" s="35"/>
      <c r="CU34" s="500"/>
      <c r="CV34" s="366"/>
      <c r="CW34" s="366"/>
      <c r="CX34" s="366"/>
      <c r="CY34" s="35"/>
      <c r="CZ34" s="35"/>
      <c r="DB34" s="500"/>
      <c r="DC34" s="366"/>
      <c r="DD34" s="366"/>
      <c r="DE34" s="366"/>
      <c r="DF34" s="35"/>
      <c r="DG34" s="35"/>
      <c r="DH34" s="35"/>
      <c r="DI34" s="500"/>
      <c r="DJ34" s="366"/>
      <c r="DK34" s="366"/>
      <c r="DL34" s="366"/>
      <c r="DM34" s="35"/>
      <c r="DN34" s="35"/>
      <c r="DO34" s="35"/>
      <c r="DP34" s="500"/>
      <c r="DQ34" s="366"/>
      <c r="DR34" s="366"/>
      <c r="DS34" s="366"/>
      <c r="DT34" s="35"/>
      <c r="DU34" s="35"/>
      <c r="DV34" s="35"/>
      <c r="DW34" s="500"/>
      <c r="DX34" s="366"/>
      <c r="DY34" s="366"/>
      <c r="DZ34" s="366"/>
      <c r="EA34" s="35"/>
      <c r="EB34" s="35"/>
      <c r="ED34" s="500"/>
      <c r="EE34" s="366"/>
      <c r="EF34" s="366"/>
      <c r="EG34" s="366"/>
      <c r="EH34" s="35"/>
      <c r="EI34" s="35"/>
    </row>
    <row r="35" spans="1:139" x14ac:dyDescent="0.2">
      <c r="A35" s="145"/>
      <c r="B35" s="1064" t="s">
        <v>29</v>
      </c>
      <c r="C35" s="1064"/>
      <c r="D35" s="1064"/>
      <c r="E35" s="1064"/>
      <c r="F35" s="1064"/>
      <c r="H35" s="145"/>
      <c r="I35" s="1064" t="s">
        <v>29</v>
      </c>
      <c r="J35" s="1064"/>
      <c r="K35" s="1064"/>
      <c r="L35" s="1064"/>
      <c r="M35" s="1064"/>
      <c r="O35" s="145"/>
      <c r="P35" s="1064" t="s">
        <v>29</v>
      </c>
      <c r="Q35" s="1064"/>
      <c r="R35" s="1064"/>
      <c r="S35" s="1064"/>
      <c r="T35" s="1064"/>
      <c r="U35" s="136"/>
      <c r="V35" s="145"/>
      <c r="W35" s="1064" t="s">
        <v>29</v>
      </c>
      <c r="X35" s="1064"/>
      <c r="Y35" s="1064"/>
      <c r="Z35" s="1064"/>
      <c r="AA35" s="1064"/>
      <c r="AC35" s="145"/>
      <c r="AD35" s="1064" t="s">
        <v>29</v>
      </c>
      <c r="AE35" s="1064"/>
      <c r="AF35" s="1064"/>
      <c r="AG35" s="1064"/>
      <c r="AH35" s="1064"/>
      <c r="AJ35" s="145"/>
      <c r="AK35" s="1064" t="s">
        <v>29</v>
      </c>
      <c r="AL35" s="1064"/>
      <c r="AM35" s="1064"/>
      <c r="AN35" s="1064"/>
      <c r="AO35" s="1064"/>
      <c r="AQ35" s="145"/>
      <c r="AR35" s="1064" t="s">
        <v>29</v>
      </c>
      <c r="AS35" s="1064"/>
      <c r="AT35" s="1064"/>
      <c r="AU35" s="1064"/>
      <c r="AV35" s="1064"/>
      <c r="AW35" s="136"/>
      <c r="AX35" s="145"/>
      <c r="AY35" s="1064" t="s">
        <v>29</v>
      </c>
      <c r="AZ35" s="1064"/>
      <c r="BA35" s="1064"/>
      <c r="BB35" s="1064"/>
      <c r="BC35" s="1064"/>
      <c r="BD35" s="136"/>
      <c r="BE35" s="500"/>
      <c r="BF35" s="980" t="s">
        <v>29</v>
      </c>
      <c r="BG35" s="980"/>
      <c r="BH35" s="980"/>
      <c r="BI35" s="980"/>
      <c r="BJ35" s="980"/>
      <c r="BK35" s="49"/>
      <c r="BL35" s="500"/>
      <c r="BM35" s="980" t="s">
        <v>29</v>
      </c>
      <c r="BN35" s="980"/>
      <c r="BO35" s="980"/>
      <c r="BP35" s="980"/>
      <c r="BQ35" s="980"/>
      <c r="BS35" s="500"/>
      <c r="BT35" s="980" t="s">
        <v>29</v>
      </c>
      <c r="BU35" s="980"/>
      <c r="BV35" s="980"/>
      <c r="BW35" s="980"/>
      <c r="BX35" s="980"/>
      <c r="BY35" s="49"/>
      <c r="BZ35" s="500"/>
      <c r="CA35" s="980" t="s">
        <v>29</v>
      </c>
      <c r="CB35" s="980"/>
      <c r="CC35" s="980"/>
      <c r="CD35" s="980"/>
      <c r="CE35" s="980"/>
      <c r="CF35" s="49"/>
      <c r="CG35" s="500"/>
      <c r="CH35" s="980" t="s">
        <v>29</v>
      </c>
      <c r="CI35" s="980"/>
      <c r="CJ35" s="980"/>
      <c r="CK35" s="980"/>
      <c r="CL35" s="980"/>
      <c r="CN35" s="500"/>
      <c r="CO35" s="980" t="s">
        <v>29</v>
      </c>
      <c r="CP35" s="980"/>
      <c r="CQ35" s="980"/>
      <c r="CR35" s="980"/>
      <c r="CS35" s="980"/>
      <c r="CU35" s="500"/>
      <c r="CV35" s="980" t="s">
        <v>29</v>
      </c>
      <c r="CW35" s="980"/>
      <c r="CX35" s="980"/>
      <c r="CY35" s="980"/>
      <c r="CZ35" s="980"/>
      <c r="DB35" s="500"/>
      <c r="DC35" s="980" t="s">
        <v>29</v>
      </c>
      <c r="DD35" s="980"/>
      <c r="DE35" s="980"/>
      <c r="DF35" s="980"/>
      <c r="DG35" s="980"/>
      <c r="DH35" s="49"/>
      <c r="DI35" s="500"/>
      <c r="DJ35" s="980" t="s">
        <v>29</v>
      </c>
      <c r="DK35" s="980"/>
      <c r="DL35" s="980"/>
      <c r="DM35" s="980"/>
      <c r="DN35" s="980"/>
      <c r="DO35" s="49"/>
      <c r="DP35" s="500"/>
      <c r="DQ35" s="980" t="s">
        <v>29</v>
      </c>
      <c r="DR35" s="980"/>
      <c r="DS35" s="980"/>
      <c r="DT35" s="980"/>
      <c r="DU35" s="980"/>
      <c r="DV35" s="49"/>
      <c r="DW35" s="500"/>
      <c r="DX35" s="980" t="s">
        <v>29</v>
      </c>
      <c r="DY35" s="980"/>
      <c r="DZ35" s="980"/>
      <c r="EA35" s="980"/>
      <c r="EB35" s="980"/>
      <c r="ED35" s="500"/>
      <c r="EE35" s="980" t="s">
        <v>29</v>
      </c>
      <c r="EF35" s="980"/>
      <c r="EG35" s="980"/>
      <c r="EH35" s="980"/>
      <c r="EI35" s="980"/>
    </row>
    <row r="36" spans="1:139" x14ac:dyDescent="0.2">
      <c r="A36" s="119"/>
      <c r="B36" s="119"/>
      <c r="C36" s="119"/>
      <c r="D36" s="119"/>
      <c r="E36" s="119"/>
      <c r="F36" s="120"/>
      <c r="H36" s="119"/>
      <c r="I36" s="119"/>
      <c r="J36" s="119"/>
      <c r="K36" s="119"/>
      <c r="L36" s="119"/>
      <c r="M36" s="120"/>
      <c r="O36" s="119"/>
      <c r="P36" s="119"/>
      <c r="Q36" s="119"/>
      <c r="R36" s="119"/>
      <c r="S36" s="119"/>
      <c r="T36" s="120"/>
      <c r="U36" s="120"/>
      <c r="V36" s="119"/>
      <c r="W36" s="119"/>
      <c r="X36" s="119"/>
      <c r="Y36" s="119"/>
      <c r="Z36" s="119"/>
      <c r="AA36" s="120"/>
      <c r="AC36" s="119"/>
      <c r="AD36" s="119"/>
      <c r="AE36" s="119"/>
      <c r="AF36" s="119"/>
      <c r="AG36" s="119"/>
      <c r="AH36" s="120"/>
      <c r="AJ36" s="119"/>
      <c r="AK36" s="119"/>
      <c r="AL36" s="119"/>
      <c r="AM36" s="119"/>
      <c r="AN36" s="119"/>
      <c r="AO36" s="120"/>
      <c r="AQ36" s="119"/>
      <c r="AR36" s="119"/>
      <c r="AS36" s="119"/>
      <c r="AT36" s="119"/>
      <c r="AU36" s="119"/>
      <c r="AV36" s="120"/>
      <c r="AX36" s="119"/>
      <c r="AY36" s="119"/>
      <c r="AZ36" s="119"/>
      <c r="BA36" s="119"/>
      <c r="BB36" s="119"/>
      <c r="BC36" s="120"/>
      <c r="BD36" s="120"/>
      <c r="BE36" s="34"/>
      <c r="BF36" s="34"/>
      <c r="BG36" s="34"/>
      <c r="BH36" s="34"/>
      <c r="BI36" s="34"/>
      <c r="BL36" s="34"/>
      <c r="BM36" s="34"/>
      <c r="BN36" s="34"/>
      <c r="BO36" s="34"/>
      <c r="BP36" s="34"/>
      <c r="BS36" s="34"/>
      <c r="BT36" s="34"/>
      <c r="BU36" s="34"/>
      <c r="BV36" s="34"/>
      <c r="BW36" s="34"/>
      <c r="BX36" s="35"/>
      <c r="BY36" s="35"/>
      <c r="BZ36" s="34"/>
      <c r="CA36" s="34"/>
      <c r="CB36" s="34"/>
      <c r="CC36" s="34"/>
      <c r="CD36" s="34"/>
      <c r="CE36" s="35"/>
      <c r="CF36" s="35"/>
      <c r="CG36" s="34"/>
      <c r="CH36" s="34"/>
      <c r="CI36" s="34"/>
      <c r="CJ36" s="34"/>
      <c r="CK36" s="34"/>
      <c r="CL36" s="35"/>
      <c r="CN36" s="34"/>
      <c r="CO36" s="34"/>
      <c r="CP36" s="34"/>
      <c r="CQ36" s="34"/>
      <c r="CR36" s="34"/>
      <c r="CS36" s="35"/>
      <c r="CU36" s="34"/>
      <c r="CV36" s="34"/>
      <c r="CW36" s="34"/>
      <c r="CX36" s="34"/>
      <c r="CY36" s="34"/>
      <c r="CZ36" s="35"/>
      <c r="DB36" s="34"/>
      <c r="DC36" s="34"/>
      <c r="DD36" s="34"/>
      <c r="DE36" s="34"/>
      <c r="DF36" s="34"/>
      <c r="DG36" s="35"/>
      <c r="DH36" s="35"/>
      <c r="DI36" s="34"/>
      <c r="DJ36" s="34"/>
      <c r="DK36" s="34"/>
      <c r="DL36" s="34"/>
      <c r="DM36" s="34"/>
      <c r="DN36" s="35"/>
      <c r="DO36" s="35"/>
      <c r="DP36" s="34"/>
      <c r="DQ36" s="34"/>
      <c r="DR36" s="34"/>
      <c r="DS36" s="34"/>
      <c r="DT36" s="34"/>
      <c r="DU36" s="35"/>
      <c r="DV36" s="35"/>
      <c r="DW36" s="34"/>
      <c r="DX36" s="34"/>
      <c r="DY36" s="34"/>
      <c r="DZ36" s="34"/>
      <c r="EA36" s="34"/>
      <c r="EB36" s="35"/>
      <c r="ED36" s="34"/>
      <c r="EE36" s="34"/>
      <c r="EF36" s="34"/>
      <c r="EG36" s="34"/>
      <c r="EH36" s="34"/>
      <c r="EI36" s="35"/>
    </row>
    <row r="37" spans="1:139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U37" s="178"/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178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H37" s="52"/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8483</v>
      </c>
      <c r="G38" s="12"/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8483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8882.5</v>
      </c>
      <c r="U38" s="159"/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8882.5</v>
      </c>
      <c r="AB38" s="12"/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8882.5</v>
      </c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9366.57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9366.57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9366.57</v>
      </c>
      <c r="BD38" s="159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9366.57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9366.57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9366.57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10302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10302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10302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10302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10302</v>
      </c>
      <c r="DH38" s="22"/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10696.5666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10696.5666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10696.5666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10696.5666</v>
      </c>
    </row>
    <row r="39" spans="1:139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2544.9</v>
      </c>
      <c r="G39" s="12"/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2544.9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2664.75</v>
      </c>
      <c r="U39" s="159"/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2664.75</v>
      </c>
      <c r="AB39" s="12"/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2664.75</v>
      </c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2809.971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2809.971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2809.971</v>
      </c>
      <c r="BD39" s="159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2809.971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2809.971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2809.971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3090.6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3090.6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3090.6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3090.6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3090.6</v>
      </c>
      <c r="DH39" s="22"/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3208.9699799999999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3208.9699799999999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3208.9699799999999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3208.9699799999999</v>
      </c>
    </row>
    <row r="40" spans="1:139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G40" s="13"/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U40" s="159"/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B40" s="13"/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159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H40" s="22"/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DU$30*DT$40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EB$30*EA$40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EI$30*EH$40</f>
        <v>0</v>
      </c>
    </row>
    <row r="41" spans="1:139" ht="15" x14ac:dyDescent="0.2">
      <c r="A41" s="163" t="s">
        <v>25</v>
      </c>
      <c r="B41" s="1027" t="s">
        <v>708</v>
      </c>
      <c r="C41" s="1065"/>
      <c r="D41" s="1066"/>
      <c r="E41" s="1070">
        <v>0</v>
      </c>
      <c r="F41" s="164">
        <f>((((F38+F39+F40)/220)*E41)*(15*7))</f>
        <v>0</v>
      </c>
      <c r="G41" s="13"/>
      <c r="H41" s="163" t="s">
        <v>25</v>
      </c>
      <c r="I41" s="1027" t="s">
        <v>708</v>
      </c>
      <c r="J41" s="1065"/>
      <c r="K41" s="1066"/>
      <c r="L41" s="1070">
        <v>0</v>
      </c>
      <c r="M41" s="164">
        <f>((((M38+M39+M40)/220)*L41)*(15*7))</f>
        <v>0</v>
      </c>
      <c r="O41" s="163" t="s">
        <v>25</v>
      </c>
      <c r="P41" s="1027" t="s">
        <v>708</v>
      </c>
      <c r="Q41" s="1065"/>
      <c r="R41" s="1066"/>
      <c r="S41" s="1070">
        <v>0</v>
      </c>
      <c r="T41" s="164">
        <f>((((T38+T39+T40)/220)*S41)*(15*7))</f>
        <v>0</v>
      </c>
      <c r="U41" s="428"/>
      <c r="V41" s="163" t="s">
        <v>25</v>
      </c>
      <c r="W41" s="1027" t="s">
        <v>708</v>
      </c>
      <c r="X41" s="1065"/>
      <c r="Y41" s="1066"/>
      <c r="Z41" s="1070">
        <v>0</v>
      </c>
      <c r="AA41" s="164">
        <f>((((AA38+AA39+AA40)/220)*Z41)*(15*7))</f>
        <v>0</v>
      </c>
      <c r="AB41" s="13"/>
      <c r="AC41" s="163" t="s">
        <v>25</v>
      </c>
      <c r="AD41" s="1027" t="s">
        <v>708</v>
      </c>
      <c r="AE41" s="1065"/>
      <c r="AF41" s="1066"/>
      <c r="AG41" s="1070">
        <v>0</v>
      </c>
      <c r="AH41" s="164">
        <f>((((AH38+AH39+AH40)/220)*AG41)*(15*7))</f>
        <v>0</v>
      </c>
      <c r="AJ41" s="163" t="s">
        <v>25</v>
      </c>
      <c r="AK41" s="1027" t="s">
        <v>708</v>
      </c>
      <c r="AL41" s="1065"/>
      <c r="AM41" s="1066"/>
      <c r="AN41" s="1070">
        <v>0</v>
      </c>
      <c r="AO41" s="164">
        <f>((((AO38+AO39+AO40)/220)*AN41)*(15*7))</f>
        <v>0</v>
      </c>
      <c r="AQ41" s="163" t="s">
        <v>25</v>
      </c>
      <c r="AR41" s="1027" t="s">
        <v>708</v>
      </c>
      <c r="AS41" s="1065"/>
      <c r="AT41" s="1066"/>
      <c r="AU41" s="1070">
        <v>0</v>
      </c>
      <c r="AV41" s="164">
        <f>((((AV38+AV39+AV40)/220)*AU41)*(15*7))</f>
        <v>0</v>
      </c>
      <c r="AW41" s="428"/>
      <c r="AX41" s="163" t="s">
        <v>25</v>
      </c>
      <c r="AY41" s="1027" t="s">
        <v>708</v>
      </c>
      <c r="AZ41" s="1065"/>
      <c r="BA41" s="1066"/>
      <c r="BB41" s="1070">
        <v>0</v>
      </c>
      <c r="BC41" s="164">
        <f>((((BC38+BC39+BC40)/220)*BB41)*(15*7))</f>
        <v>0</v>
      </c>
      <c r="BD41" s="428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((((BJ$38+BJ$39+BJ$40)/220)*BI$41)*(15*7))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((((BQ$38+BQ$39+BQ$40)/220)*BP$41)*(15*7))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H41" s="526"/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526"/>
      <c r="DP41" s="24" t="s">
        <v>25</v>
      </c>
      <c r="DQ41" s="927" t="s">
        <v>708</v>
      </c>
      <c r="DR41" s="981"/>
      <c r="DS41" s="982"/>
      <c r="DT41" s="986">
        <v>0</v>
      </c>
      <c r="DU41" s="220">
        <f>((((DU38+DU39+DU40)/220)*DT41)*(15*7))</f>
        <v>0</v>
      </c>
      <c r="DV41" s="526"/>
      <c r="DW41" s="24" t="s">
        <v>25</v>
      </c>
      <c r="DX41" s="927" t="s">
        <v>708</v>
      </c>
      <c r="DY41" s="981"/>
      <c r="DZ41" s="982"/>
      <c r="EA41" s="986">
        <v>0</v>
      </c>
      <c r="EB41" s="220">
        <f>((((EB38+EB39+EB40)/220)*EA41)*(15*7))</f>
        <v>0</v>
      </c>
      <c r="ED41" s="24" t="s">
        <v>25</v>
      </c>
      <c r="EE41" s="927" t="s">
        <v>708</v>
      </c>
      <c r="EF41" s="981"/>
      <c r="EG41" s="982"/>
      <c r="EH41" s="986">
        <v>0</v>
      </c>
      <c r="EI41" s="220">
        <f>((((EI38+EI39+EI40)/220)*EH41)*(15*7))</f>
        <v>0</v>
      </c>
    </row>
    <row r="42" spans="1:139" ht="15" x14ac:dyDescent="0.2">
      <c r="A42" s="163" t="s">
        <v>32</v>
      </c>
      <c r="B42" s="1044" t="s">
        <v>107</v>
      </c>
      <c r="C42" s="1045"/>
      <c r="D42" s="1046"/>
      <c r="E42" s="1071"/>
      <c r="F42" s="38" t="str">
        <f>IF((E41&lt;=0),"0,00",((((7*1.1429)-7)*15)*((F38+F39+F40)/220)*(1+E41)))</f>
        <v>0,00</v>
      </c>
      <c r="G42" s="14"/>
      <c r="H42" s="163" t="s">
        <v>32</v>
      </c>
      <c r="I42" s="1044" t="s">
        <v>107</v>
      </c>
      <c r="J42" s="1045"/>
      <c r="K42" s="1046"/>
      <c r="L42" s="1071"/>
      <c r="M42" s="38" t="str">
        <f>IF((L41&lt;=0),"0,00",((((7*1.1429)-7)*15)*((M38+M39+M40)/220)*(1+L41)))</f>
        <v>0,00</v>
      </c>
      <c r="O42" s="163" t="s">
        <v>32</v>
      </c>
      <c r="P42" s="1044" t="s">
        <v>107</v>
      </c>
      <c r="Q42" s="1045"/>
      <c r="R42" s="1046"/>
      <c r="S42" s="1071"/>
      <c r="T42" s="38" t="str">
        <f>IF((S41&lt;=0),"0,00",((((7*1.1429)-7)*15)*((T38+T39+T40)/220)*(1+S41)))</f>
        <v>0,00</v>
      </c>
      <c r="U42" s="159"/>
      <c r="V42" s="163" t="s">
        <v>32</v>
      </c>
      <c r="W42" s="1044" t="s">
        <v>107</v>
      </c>
      <c r="X42" s="1045"/>
      <c r="Y42" s="1046"/>
      <c r="Z42" s="1071"/>
      <c r="AA42" s="38" t="str">
        <f>IF((Z41&lt;=0),"0,00",((((7*1.1429)-7)*15)*((AA38+AA39+AA40)/220)*(1+Z41)))</f>
        <v>0,00</v>
      </c>
      <c r="AB42" s="14"/>
      <c r="AC42" s="163" t="s">
        <v>32</v>
      </c>
      <c r="AD42" s="1044" t="s">
        <v>107</v>
      </c>
      <c r="AE42" s="1045"/>
      <c r="AF42" s="1046"/>
      <c r="AG42" s="1071"/>
      <c r="AH42" s="38" t="str">
        <f>IF((AG41&lt;=0),"0,00",((((7*1.1429)-7)*15)*((AH38+AH39+AH40)/220)*(1+AG41)))</f>
        <v>0,00</v>
      </c>
      <c r="AJ42" s="163" t="s">
        <v>32</v>
      </c>
      <c r="AK42" s="1044" t="s">
        <v>107</v>
      </c>
      <c r="AL42" s="1045"/>
      <c r="AM42" s="1046"/>
      <c r="AN42" s="1071"/>
      <c r="AO42" s="38" t="str">
        <f>IF((AN41&lt;=0),"0,00",((((7*1.1429)-7)*15)*((AO38+AO39+AO40)/220)*(1+AN41)))</f>
        <v>0,00</v>
      </c>
      <c r="AQ42" s="163" t="s">
        <v>32</v>
      </c>
      <c r="AR42" s="1044" t="s">
        <v>107</v>
      </c>
      <c r="AS42" s="1045"/>
      <c r="AT42" s="1046"/>
      <c r="AU42" s="1071"/>
      <c r="AV42" s="38" t="str">
        <f>IF((AU41&lt;=0),"0,00",((((7*1.1429)-7)*15)*((AV38+AV39+AV40)/220)*(1+AU41)))</f>
        <v>0,00</v>
      </c>
      <c r="AW42" s="159"/>
      <c r="AX42" s="163" t="s">
        <v>32</v>
      </c>
      <c r="AY42" s="1044" t="s">
        <v>107</v>
      </c>
      <c r="AZ42" s="1045"/>
      <c r="BA42" s="1046"/>
      <c r="BB42" s="1071"/>
      <c r="BC42" s="38" t="str">
        <f>IF((BB41&lt;=0),"0,00",((((7*1.1429)-7)*15)*((BC38+BC39+BC40)/220)*(1+BB41)))</f>
        <v>0,00</v>
      </c>
      <c r="BD42" s="159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H42" s="22"/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22"/>
      <c r="DP42" s="24" t="s">
        <v>32</v>
      </c>
      <c r="DQ42" s="988" t="s">
        <v>107</v>
      </c>
      <c r="DR42" s="989"/>
      <c r="DS42" s="990"/>
      <c r="DT42" s="987"/>
      <c r="DU42" s="50" t="str">
        <f>IF((DT41&lt;=0),"0,00",((((7*1.1429)-7)*15)*((DU38+DU39+DU40)/220)*(1+DT41)))</f>
        <v>0,00</v>
      </c>
      <c r="DV42" s="22"/>
      <c r="DW42" s="24" t="s">
        <v>32</v>
      </c>
      <c r="DX42" s="988" t="s">
        <v>107</v>
      </c>
      <c r="DY42" s="989"/>
      <c r="DZ42" s="990"/>
      <c r="EA42" s="987"/>
      <c r="EB42" s="50" t="str">
        <f>IF((EA41&lt;=0),"0,00",((((7*1.1429)-7)*15)*((EB38+EB39+EB40)/220)*(1+EA41)))</f>
        <v>0,00</v>
      </c>
      <c r="ED42" s="24" t="s">
        <v>32</v>
      </c>
      <c r="EE42" s="988" t="s">
        <v>107</v>
      </c>
      <c r="EF42" s="989"/>
      <c r="EG42" s="990"/>
      <c r="EH42" s="987"/>
      <c r="EI42" s="50" t="str">
        <f>IF((EH41&lt;=0),"0,00",((((7*1.1429)-7)*15)*((EI38+EI39+EI40)/220)*(1+EH41)))</f>
        <v>0,00</v>
      </c>
    </row>
    <row r="43" spans="1:139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U43" s="159"/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159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H43" s="22"/>
      <c r="DI43" s="10" t="s">
        <v>33</v>
      </c>
      <c r="DJ43" s="105" t="s">
        <v>9</v>
      </c>
      <c r="DK43" s="106"/>
      <c r="DL43" s="107"/>
      <c r="DM43" s="1">
        <v>0</v>
      </c>
      <c r="DN43" s="50">
        <v>0</v>
      </c>
      <c r="DO43" s="22"/>
      <c r="DP43" s="10" t="s">
        <v>33</v>
      </c>
      <c r="DQ43" s="105" t="s">
        <v>9</v>
      </c>
      <c r="DR43" s="106"/>
      <c r="DS43" s="107"/>
      <c r="DT43" s="1">
        <v>0</v>
      </c>
      <c r="DU43" s="50">
        <v>0</v>
      </c>
      <c r="DV43" s="22"/>
      <c r="DW43" s="10" t="s">
        <v>33</v>
      </c>
      <c r="DX43" s="105" t="s">
        <v>9</v>
      </c>
      <c r="DY43" s="106"/>
      <c r="DZ43" s="107"/>
      <c r="EA43" s="1">
        <v>0</v>
      </c>
      <c r="EB43" s="50">
        <v>0</v>
      </c>
      <c r="ED43" s="10" t="s">
        <v>33</v>
      </c>
      <c r="EE43" s="105" t="s">
        <v>9</v>
      </c>
      <c r="EF43" s="106"/>
      <c r="EG43" s="107"/>
      <c r="EH43" s="1">
        <v>0</v>
      </c>
      <c r="EI43" s="50">
        <v>0</v>
      </c>
    </row>
    <row r="44" spans="1:139" ht="15" x14ac:dyDescent="0.2">
      <c r="A44" s="1047" t="s">
        <v>21</v>
      </c>
      <c r="B44" s="1048"/>
      <c r="C44" s="1048"/>
      <c r="D44" s="1048"/>
      <c r="E44" s="1049"/>
      <c r="F44" s="114">
        <f>SUM(F38:F43)</f>
        <v>11027.9</v>
      </c>
      <c r="H44" s="1047" t="s">
        <v>21</v>
      </c>
      <c r="I44" s="1048"/>
      <c r="J44" s="1048"/>
      <c r="K44" s="1048"/>
      <c r="L44" s="1049"/>
      <c r="M44" s="114">
        <f>SUM(M38:M43)</f>
        <v>11027.9</v>
      </c>
      <c r="O44" s="1047" t="s">
        <v>21</v>
      </c>
      <c r="P44" s="1048"/>
      <c r="Q44" s="1048"/>
      <c r="R44" s="1048"/>
      <c r="S44" s="1049"/>
      <c r="T44" s="114">
        <f>SUM(T38:T43)</f>
        <v>11547.25</v>
      </c>
      <c r="U44" s="175"/>
      <c r="V44" s="1047" t="s">
        <v>21</v>
      </c>
      <c r="W44" s="1048"/>
      <c r="X44" s="1048"/>
      <c r="Y44" s="1048"/>
      <c r="Z44" s="1049"/>
      <c r="AA44" s="114">
        <f>SUM(AA38:AA43)</f>
        <v>11547.25</v>
      </c>
      <c r="AC44" s="1047" t="s">
        <v>21</v>
      </c>
      <c r="AD44" s="1048"/>
      <c r="AE44" s="1048"/>
      <c r="AF44" s="1048"/>
      <c r="AG44" s="1049"/>
      <c r="AH44" s="114">
        <f>SUM(AH38:AH43)</f>
        <v>11547.25</v>
      </c>
      <c r="AJ44" s="1047" t="s">
        <v>21</v>
      </c>
      <c r="AK44" s="1048"/>
      <c r="AL44" s="1048"/>
      <c r="AM44" s="1048"/>
      <c r="AN44" s="1049"/>
      <c r="AO44" s="114">
        <f>SUM(AO38:AO43)</f>
        <v>12176.540999999999</v>
      </c>
      <c r="AQ44" s="1047" t="s">
        <v>21</v>
      </c>
      <c r="AR44" s="1048"/>
      <c r="AS44" s="1048"/>
      <c r="AT44" s="1048"/>
      <c r="AU44" s="1049"/>
      <c r="AV44" s="114">
        <f>SUM(AV38:AV43)</f>
        <v>12176.540999999999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12176.540999999999</v>
      </c>
      <c r="BD44" s="175"/>
      <c r="BE44" s="962" t="s">
        <v>21</v>
      </c>
      <c r="BF44" s="963"/>
      <c r="BG44" s="963"/>
      <c r="BH44" s="963"/>
      <c r="BI44" s="964"/>
      <c r="BJ44" s="11">
        <f>SUM(BJ$38:BJ$43)</f>
        <v>12176.540999999999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12176.540999999999</v>
      </c>
      <c r="BS44" s="962" t="s">
        <v>21</v>
      </c>
      <c r="BT44" s="963"/>
      <c r="BU44" s="963"/>
      <c r="BV44" s="963"/>
      <c r="BW44" s="964"/>
      <c r="BX44" s="11">
        <f>SUM(BX$38:BX$43)</f>
        <v>12176.540999999999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13392.6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13392.6</v>
      </c>
      <c r="CN44" s="962" t="s">
        <v>21</v>
      </c>
      <c r="CO44" s="963"/>
      <c r="CP44" s="963"/>
      <c r="CQ44" s="963"/>
      <c r="CR44" s="964"/>
      <c r="CS44" s="11">
        <f>SUM(CS$38:CS$43)</f>
        <v>13392.6</v>
      </c>
      <c r="CU44" s="962" t="s">
        <v>21</v>
      </c>
      <c r="CV44" s="963"/>
      <c r="CW44" s="963"/>
      <c r="CX44" s="963"/>
      <c r="CY44" s="964"/>
      <c r="CZ44" s="11">
        <f>SUM(CZ$38:CZ$43)</f>
        <v>13392.6</v>
      </c>
      <c r="DB44" s="962" t="s">
        <v>21</v>
      </c>
      <c r="DC44" s="963"/>
      <c r="DD44" s="963"/>
      <c r="DE44" s="963"/>
      <c r="DF44" s="964"/>
      <c r="DG44" s="11">
        <f>SUM(DG$38:DG$43)</f>
        <v>13392.6</v>
      </c>
      <c r="DH44" s="40"/>
      <c r="DI44" s="962" t="s">
        <v>21</v>
      </c>
      <c r="DJ44" s="963"/>
      <c r="DK44" s="963"/>
      <c r="DL44" s="963"/>
      <c r="DM44" s="964"/>
      <c r="DN44" s="11">
        <f>SUM(DN$38:DN$43)</f>
        <v>13905.53658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13905.53658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13905.53658</v>
      </c>
      <c r="ED44" s="962" t="s">
        <v>21</v>
      </c>
      <c r="EE44" s="963"/>
      <c r="EF44" s="963"/>
      <c r="EG44" s="963"/>
      <c r="EH44" s="964"/>
      <c r="EI44" s="11">
        <f>SUM(EI$38:EI$43)</f>
        <v>13905.53658</v>
      </c>
    </row>
    <row r="45" spans="1:139" ht="13.5" x14ac:dyDescent="0.2">
      <c r="A45" s="147"/>
      <c r="B45" s="1036"/>
      <c r="C45" s="1041"/>
      <c r="D45" s="1041"/>
      <c r="E45" s="1041"/>
      <c r="F45" s="1041"/>
      <c r="H45" s="147"/>
      <c r="I45" s="1036"/>
      <c r="J45" s="1041"/>
      <c r="K45" s="1041"/>
      <c r="L45" s="1041"/>
      <c r="M45" s="1041"/>
      <c r="O45" s="147"/>
      <c r="P45" s="1036"/>
      <c r="Q45" s="1041"/>
      <c r="R45" s="1041"/>
      <c r="S45" s="1041"/>
      <c r="T45" s="1041"/>
      <c r="U45" s="420"/>
      <c r="V45" s="147"/>
      <c r="W45" s="1036"/>
      <c r="X45" s="1041"/>
      <c r="Y45" s="1041"/>
      <c r="Z45" s="1041"/>
      <c r="AA45" s="1041"/>
      <c r="AC45" s="147"/>
      <c r="AD45" s="1036"/>
      <c r="AE45" s="1041"/>
      <c r="AF45" s="1041"/>
      <c r="AG45" s="1041"/>
      <c r="AH45" s="1041"/>
      <c r="AJ45" s="147"/>
      <c r="AK45" s="1036"/>
      <c r="AL45" s="1041"/>
      <c r="AM45" s="1041"/>
      <c r="AN45" s="1041"/>
      <c r="AO45" s="1041"/>
      <c r="AQ45" s="147"/>
      <c r="AR45" s="1036"/>
      <c r="AS45" s="1041"/>
      <c r="AT45" s="1041"/>
      <c r="AU45" s="1041"/>
      <c r="AV45" s="1041"/>
      <c r="AW45" s="420"/>
      <c r="AX45" s="147"/>
      <c r="AY45" s="1036"/>
      <c r="AZ45" s="1041"/>
      <c r="BA45" s="1041"/>
      <c r="BB45" s="1041"/>
      <c r="BC45" s="1041"/>
      <c r="BD45" s="420"/>
      <c r="BE45" s="599"/>
      <c r="BF45" s="932"/>
      <c r="BG45" s="965"/>
      <c r="BH45" s="965"/>
      <c r="BI45" s="965"/>
      <c r="BJ45" s="965"/>
      <c r="BK45" s="527"/>
      <c r="BL45" s="599"/>
      <c r="BM45" s="932"/>
      <c r="BN45" s="965"/>
      <c r="BO45" s="965"/>
      <c r="BP45" s="965"/>
      <c r="BQ45" s="965"/>
      <c r="BS45" s="599"/>
      <c r="BT45" s="932"/>
      <c r="BU45" s="965"/>
      <c r="BV45" s="965"/>
      <c r="BW45" s="965"/>
      <c r="BX45" s="965"/>
      <c r="BY45" s="527"/>
      <c r="BZ45" s="599"/>
      <c r="CA45" s="932"/>
      <c r="CB45" s="965"/>
      <c r="CC45" s="965"/>
      <c r="CD45" s="965"/>
      <c r="CE45" s="965"/>
      <c r="CF45" s="527"/>
      <c r="CG45" s="599"/>
      <c r="CH45" s="932"/>
      <c r="CI45" s="965"/>
      <c r="CJ45" s="965"/>
      <c r="CK45" s="965"/>
      <c r="CL45" s="965"/>
      <c r="CN45" s="599"/>
      <c r="CO45" s="932"/>
      <c r="CP45" s="965"/>
      <c r="CQ45" s="965"/>
      <c r="CR45" s="965"/>
      <c r="CS45" s="965"/>
      <c r="CU45" s="599"/>
      <c r="CV45" s="932"/>
      <c r="CW45" s="965"/>
      <c r="CX45" s="965"/>
      <c r="CY45" s="965"/>
      <c r="CZ45" s="965"/>
      <c r="DB45" s="599"/>
      <c r="DC45" s="932"/>
      <c r="DD45" s="965"/>
      <c r="DE45" s="965"/>
      <c r="DF45" s="965"/>
      <c r="DG45" s="965"/>
      <c r="DH45" s="527"/>
      <c r="DI45" s="599"/>
      <c r="DJ45" s="932"/>
      <c r="DK45" s="965"/>
      <c r="DL45" s="965"/>
      <c r="DM45" s="965"/>
      <c r="DN45" s="965"/>
      <c r="DO45" s="527"/>
      <c r="DP45" s="599"/>
      <c r="DQ45" s="932"/>
      <c r="DR45" s="965"/>
      <c r="DS45" s="965"/>
      <c r="DT45" s="965"/>
      <c r="DU45" s="965"/>
      <c r="DV45" s="527"/>
      <c r="DW45" s="599"/>
      <c r="DX45" s="932"/>
      <c r="DY45" s="965"/>
      <c r="DZ45" s="965"/>
      <c r="EA45" s="965"/>
      <c r="EB45" s="965"/>
      <c r="ED45" s="599"/>
      <c r="EE45" s="932"/>
      <c r="EF45" s="965"/>
      <c r="EG45" s="965"/>
      <c r="EH45" s="965"/>
      <c r="EI45" s="965"/>
    </row>
    <row r="46" spans="1:139" x14ac:dyDescent="0.2">
      <c r="A46" s="149"/>
      <c r="B46" s="149"/>
      <c r="C46" s="150"/>
      <c r="D46" s="150"/>
      <c r="E46" s="150"/>
      <c r="F46" s="153"/>
      <c r="H46" s="149"/>
      <c r="I46" s="149"/>
      <c r="J46" s="150"/>
      <c r="K46" s="150"/>
      <c r="L46" s="150"/>
      <c r="M46" s="153"/>
      <c r="O46" s="149"/>
      <c r="P46" s="149"/>
      <c r="Q46" s="150"/>
      <c r="R46" s="150"/>
      <c r="S46" s="150"/>
      <c r="T46" s="153"/>
      <c r="U46" s="153"/>
      <c r="V46" s="149"/>
      <c r="W46" s="149"/>
      <c r="X46" s="150"/>
      <c r="Y46" s="150"/>
      <c r="Z46" s="150"/>
      <c r="AA46" s="153"/>
      <c r="AC46" s="149"/>
      <c r="AD46" s="149"/>
      <c r="AE46" s="150"/>
      <c r="AF46" s="150"/>
      <c r="AG46" s="150"/>
      <c r="AH46" s="153"/>
      <c r="AJ46" s="149"/>
      <c r="AK46" s="149"/>
      <c r="AL46" s="150"/>
      <c r="AM46" s="150"/>
      <c r="AN46" s="150"/>
      <c r="AO46" s="153"/>
      <c r="AQ46" s="149"/>
      <c r="AR46" s="149"/>
      <c r="AS46" s="150"/>
      <c r="AT46" s="150"/>
      <c r="AU46" s="150"/>
      <c r="AV46" s="153"/>
      <c r="AW46" s="153"/>
      <c r="AX46" s="149"/>
      <c r="AY46" s="149"/>
      <c r="AZ46" s="150"/>
      <c r="BA46" s="150"/>
      <c r="BB46" s="150"/>
      <c r="BC46" s="153"/>
      <c r="BD46" s="153"/>
      <c r="BE46" s="601"/>
      <c r="BF46" s="601"/>
      <c r="BG46" s="525"/>
      <c r="BH46" s="525"/>
      <c r="BI46" s="525"/>
      <c r="BJ46" s="528"/>
      <c r="BK46" s="528"/>
      <c r="BL46" s="601"/>
      <c r="BM46" s="601"/>
      <c r="BN46" s="525"/>
      <c r="BO46" s="525"/>
      <c r="BP46" s="525"/>
      <c r="BQ46" s="528"/>
      <c r="BS46" s="601"/>
      <c r="BT46" s="601"/>
      <c r="BU46" s="525"/>
      <c r="BV46" s="525"/>
      <c r="BW46" s="525"/>
      <c r="BX46" s="528"/>
      <c r="BY46" s="528"/>
      <c r="BZ46" s="601"/>
      <c r="CA46" s="601"/>
      <c r="CB46" s="525"/>
      <c r="CC46" s="525"/>
      <c r="CD46" s="525"/>
      <c r="CE46" s="528"/>
      <c r="CF46" s="528"/>
      <c r="CG46" s="601"/>
      <c r="CH46" s="601"/>
      <c r="CI46" s="525"/>
      <c r="CJ46" s="525"/>
      <c r="CK46" s="525"/>
      <c r="CL46" s="528"/>
      <c r="CN46" s="601"/>
      <c r="CO46" s="601"/>
      <c r="CP46" s="525"/>
      <c r="CQ46" s="525"/>
      <c r="CR46" s="525"/>
      <c r="CS46" s="528"/>
      <c r="CU46" s="601"/>
      <c r="CV46" s="601"/>
      <c r="CW46" s="525"/>
      <c r="CX46" s="525"/>
      <c r="CY46" s="525"/>
      <c r="CZ46" s="528"/>
      <c r="DB46" s="601"/>
      <c r="DC46" s="601"/>
      <c r="DD46" s="525"/>
      <c r="DE46" s="525"/>
      <c r="DF46" s="525"/>
      <c r="DG46" s="528"/>
      <c r="DH46" s="528"/>
      <c r="DI46" s="601"/>
      <c r="DJ46" s="601"/>
      <c r="DK46" s="525"/>
      <c r="DL46" s="525"/>
      <c r="DM46" s="525"/>
      <c r="DN46" s="528"/>
      <c r="DO46" s="528"/>
      <c r="DP46" s="601"/>
      <c r="DQ46" s="601"/>
      <c r="DR46" s="525"/>
      <c r="DS46" s="525"/>
      <c r="DT46" s="525"/>
      <c r="DU46" s="528"/>
      <c r="DV46" s="528"/>
      <c r="DW46" s="601"/>
      <c r="DX46" s="601"/>
      <c r="DY46" s="525"/>
      <c r="DZ46" s="525"/>
      <c r="EA46" s="525"/>
      <c r="EB46" s="528"/>
      <c r="ED46" s="601"/>
      <c r="EE46" s="601"/>
      <c r="EF46" s="525"/>
      <c r="EG46" s="525"/>
      <c r="EH46" s="525"/>
      <c r="EI46" s="528"/>
    </row>
    <row r="47" spans="1:139" ht="13.5" x14ac:dyDescent="0.2">
      <c r="A47" s="147"/>
      <c r="B47" s="1036"/>
      <c r="C47" s="1041"/>
      <c r="D47" s="1041"/>
      <c r="E47" s="1041"/>
      <c r="F47" s="1041"/>
      <c r="H47" s="147"/>
      <c r="I47" s="1036"/>
      <c r="J47" s="1041"/>
      <c r="K47" s="1041"/>
      <c r="L47" s="1041"/>
      <c r="M47" s="1041"/>
      <c r="O47" s="147"/>
      <c r="P47" s="1036"/>
      <c r="Q47" s="1041"/>
      <c r="R47" s="1041"/>
      <c r="S47" s="1041"/>
      <c r="T47" s="1041"/>
      <c r="U47" s="420"/>
      <c r="V47" s="147"/>
      <c r="W47" s="1036"/>
      <c r="X47" s="1041"/>
      <c r="Y47" s="1041"/>
      <c r="Z47" s="1041"/>
      <c r="AA47" s="1041"/>
      <c r="AC47" s="147"/>
      <c r="AD47" s="1036"/>
      <c r="AE47" s="1041"/>
      <c r="AF47" s="1041"/>
      <c r="AG47" s="1041"/>
      <c r="AH47" s="1041"/>
      <c r="AJ47" s="147"/>
      <c r="AK47" s="1036"/>
      <c r="AL47" s="1041"/>
      <c r="AM47" s="1041"/>
      <c r="AN47" s="1041"/>
      <c r="AO47" s="1041"/>
      <c r="AQ47" s="147"/>
      <c r="AR47" s="1036"/>
      <c r="AS47" s="1041"/>
      <c r="AT47" s="1041"/>
      <c r="AU47" s="1041"/>
      <c r="AV47" s="1041"/>
      <c r="AW47" s="420"/>
      <c r="AX47" s="147"/>
      <c r="AY47" s="1036"/>
      <c r="AZ47" s="1041"/>
      <c r="BA47" s="1041"/>
      <c r="BB47" s="1041"/>
      <c r="BC47" s="1041"/>
      <c r="BD47" s="420"/>
      <c r="BE47" s="599"/>
      <c r="BF47" s="932"/>
      <c r="BG47" s="965"/>
      <c r="BH47" s="965"/>
      <c r="BI47" s="965"/>
      <c r="BJ47" s="965"/>
      <c r="BK47" s="527"/>
      <c r="BL47" s="599"/>
      <c r="BM47" s="932"/>
      <c r="BN47" s="965"/>
      <c r="BO47" s="965"/>
      <c r="BP47" s="965"/>
      <c r="BQ47" s="965"/>
      <c r="BS47" s="599"/>
      <c r="BT47" s="932"/>
      <c r="BU47" s="965"/>
      <c r="BV47" s="965"/>
      <c r="BW47" s="965"/>
      <c r="BX47" s="965"/>
      <c r="BY47" s="527"/>
      <c r="BZ47" s="599"/>
      <c r="CA47" s="932"/>
      <c r="CB47" s="965"/>
      <c r="CC47" s="965"/>
      <c r="CD47" s="965"/>
      <c r="CE47" s="965"/>
      <c r="CF47" s="527"/>
      <c r="CG47" s="599"/>
      <c r="CH47" s="932"/>
      <c r="CI47" s="965"/>
      <c r="CJ47" s="965"/>
      <c r="CK47" s="965"/>
      <c r="CL47" s="965"/>
      <c r="CN47" s="599"/>
      <c r="CO47" s="932"/>
      <c r="CP47" s="965"/>
      <c r="CQ47" s="965"/>
      <c r="CR47" s="965"/>
      <c r="CS47" s="965"/>
      <c r="CU47" s="599"/>
      <c r="CV47" s="932"/>
      <c r="CW47" s="965"/>
      <c r="CX47" s="965"/>
      <c r="CY47" s="965"/>
      <c r="CZ47" s="965"/>
      <c r="DB47" s="599"/>
      <c r="DC47" s="932"/>
      <c r="DD47" s="965"/>
      <c r="DE47" s="965"/>
      <c r="DF47" s="965"/>
      <c r="DG47" s="965"/>
      <c r="DH47" s="527"/>
      <c r="DI47" s="599"/>
      <c r="DJ47" s="932"/>
      <c r="DK47" s="965"/>
      <c r="DL47" s="965"/>
      <c r="DM47" s="965"/>
      <c r="DN47" s="965"/>
      <c r="DO47" s="527"/>
      <c r="DP47" s="599"/>
      <c r="DQ47" s="932"/>
      <c r="DR47" s="965"/>
      <c r="DS47" s="965"/>
      <c r="DT47" s="965"/>
      <c r="DU47" s="965"/>
      <c r="DV47" s="527"/>
      <c r="DW47" s="599"/>
      <c r="DX47" s="932"/>
      <c r="DY47" s="965"/>
      <c r="DZ47" s="965"/>
      <c r="EA47" s="965"/>
      <c r="EB47" s="965"/>
      <c r="ED47" s="599"/>
      <c r="EE47" s="932"/>
      <c r="EF47" s="965"/>
      <c r="EG47" s="965"/>
      <c r="EH47" s="965"/>
      <c r="EI47" s="965"/>
    </row>
    <row r="48" spans="1:139" x14ac:dyDescent="0.2">
      <c r="A48" s="119"/>
      <c r="B48" s="119"/>
      <c r="C48" s="119"/>
      <c r="D48" s="119"/>
      <c r="E48" s="119"/>
      <c r="F48" s="120"/>
      <c r="H48" s="119"/>
      <c r="I48" s="119"/>
      <c r="J48" s="119"/>
      <c r="K48" s="119"/>
      <c r="L48" s="119"/>
      <c r="M48" s="120"/>
      <c r="O48" s="119"/>
      <c r="P48" s="119"/>
      <c r="Q48" s="119"/>
      <c r="R48" s="119"/>
      <c r="S48" s="119"/>
      <c r="T48" s="120"/>
      <c r="U48" s="120"/>
      <c r="V48" s="119"/>
      <c r="W48" s="119"/>
      <c r="X48" s="119"/>
      <c r="Y48" s="119"/>
      <c r="Z48" s="119"/>
      <c r="AA48" s="120"/>
      <c r="AC48" s="119"/>
      <c r="AD48" s="119"/>
      <c r="AE48" s="119"/>
      <c r="AF48" s="119"/>
      <c r="AG48" s="119"/>
      <c r="AH48" s="120"/>
      <c r="AJ48" s="119"/>
      <c r="AK48" s="119"/>
      <c r="AL48" s="119"/>
      <c r="AM48" s="119"/>
      <c r="AN48" s="119"/>
      <c r="AO48" s="120"/>
      <c r="AQ48" s="119"/>
      <c r="AR48" s="119"/>
      <c r="AS48" s="119"/>
      <c r="AT48" s="119"/>
      <c r="AU48" s="119"/>
      <c r="AV48" s="120"/>
      <c r="AX48" s="119"/>
      <c r="AY48" s="119"/>
      <c r="AZ48" s="119"/>
      <c r="BA48" s="119"/>
      <c r="BB48" s="119"/>
      <c r="BC48" s="120"/>
      <c r="BD48" s="120"/>
      <c r="BE48" s="34"/>
      <c r="BF48" s="34"/>
      <c r="BG48" s="34"/>
      <c r="BH48" s="34"/>
      <c r="BI48" s="34"/>
      <c r="BL48" s="34"/>
      <c r="BM48" s="34"/>
      <c r="BN48" s="34"/>
      <c r="BO48" s="34"/>
      <c r="BP48" s="34"/>
      <c r="BS48" s="34"/>
      <c r="BT48" s="34"/>
      <c r="BU48" s="34"/>
      <c r="BV48" s="34"/>
      <c r="BW48" s="34"/>
      <c r="BX48" s="35"/>
      <c r="BY48" s="35"/>
      <c r="BZ48" s="34"/>
      <c r="CA48" s="34"/>
      <c r="CB48" s="34"/>
      <c r="CC48" s="34"/>
      <c r="CD48" s="34"/>
      <c r="CE48" s="35"/>
      <c r="CF48" s="35"/>
      <c r="CG48" s="34"/>
      <c r="CH48" s="34"/>
      <c r="CI48" s="34"/>
      <c r="CJ48" s="34"/>
      <c r="CK48" s="34"/>
      <c r="CL48" s="35"/>
      <c r="CN48" s="34"/>
      <c r="CO48" s="34"/>
      <c r="CP48" s="34"/>
      <c r="CQ48" s="34"/>
      <c r="CR48" s="34"/>
      <c r="CS48" s="35"/>
      <c r="CU48" s="34"/>
      <c r="CV48" s="34"/>
      <c r="CW48" s="34"/>
      <c r="CX48" s="34"/>
      <c r="CY48" s="34"/>
      <c r="CZ48" s="35"/>
      <c r="DB48" s="34"/>
      <c r="DC48" s="34"/>
      <c r="DD48" s="34"/>
      <c r="DE48" s="34"/>
      <c r="DF48" s="34"/>
      <c r="DG48" s="35"/>
      <c r="DH48" s="35"/>
      <c r="DI48" s="34"/>
      <c r="DJ48" s="34"/>
      <c r="DK48" s="34"/>
      <c r="DL48" s="34"/>
      <c r="DM48" s="34"/>
      <c r="DN48" s="35"/>
      <c r="DO48" s="35"/>
      <c r="DP48" s="34"/>
      <c r="DQ48" s="34"/>
      <c r="DR48" s="34"/>
      <c r="DS48" s="34"/>
      <c r="DT48" s="34"/>
      <c r="DU48" s="35"/>
      <c r="DV48" s="35"/>
      <c r="DW48" s="34"/>
      <c r="DX48" s="34"/>
      <c r="DY48" s="34"/>
      <c r="DZ48" s="34"/>
      <c r="EA48" s="34"/>
      <c r="EB48" s="35"/>
      <c r="ED48" s="34"/>
      <c r="EE48" s="34"/>
      <c r="EF48" s="34"/>
      <c r="EG48" s="34"/>
      <c r="EH48" s="34"/>
      <c r="EI48" s="35"/>
    </row>
    <row r="49" spans="1:139" ht="12.75" customHeight="1" x14ac:dyDescent="0.2">
      <c r="A49" s="1050" t="s">
        <v>75</v>
      </c>
      <c r="B49" s="1050"/>
      <c r="C49" s="1050"/>
      <c r="D49" s="1050"/>
      <c r="E49" s="1050"/>
      <c r="F49" s="1050"/>
      <c r="H49" s="1050" t="s">
        <v>75</v>
      </c>
      <c r="I49" s="1050"/>
      <c r="J49" s="1050"/>
      <c r="K49" s="1050"/>
      <c r="L49" s="1050"/>
      <c r="M49" s="1050"/>
      <c r="O49" s="1050" t="s">
        <v>75</v>
      </c>
      <c r="P49" s="1050"/>
      <c r="Q49" s="1050"/>
      <c r="R49" s="1050"/>
      <c r="S49" s="1050"/>
      <c r="T49" s="1050"/>
      <c r="U49" s="154"/>
      <c r="V49" s="1050" t="s">
        <v>75</v>
      </c>
      <c r="W49" s="1050"/>
      <c r="X49" s="1050"/>
      <c r="Y49" s="1050"/>
      <c r="Z49" s="1050"/>
      <c r="AA49" s="1050"/>
      <c r="AC49" s="1050" t="s">
        <v>75</v>
      </c>
      <c r="AD49" s="1050"/>
      <c r="AE49" s="1050"/>
      <c r="AF49" s="1050"/>
      <c r="AG49" s="1050"/>
      <c r="AH49" s="1050"/>
      <c r="AJ49" s="1050" t="s">
        <v>75</v>
      </c>
      <c r="AK49" s="1050"/>
      <c r="AL49" s="1050"/>
      <c r="AM49" s="1050"/>
      <c r="AN49" s="1050"/>
      <c r="AO49" s="1050"/>
      <c r="AQ49" s="1050" t="s">
        <v>75</v>
      </c>
      <c r="AR49" s="1050"/>
      <c r="AS49" s="1050"/>
      <c r="AT49" s="1050"/>
      <c r="AU49" s="1050"/>
      <c r="AV49" s="1050"/>
      <c r="AW49" s="154"/>
      <c r="AX49" s="1050" t="s">
        <v>75</v>
      </c>
      <c r="AY49" s="1050"/>
      <c r="AZ49" s="1050"/>
      <c r="BA49" s="1050"/>
      <c r="BB49" s="1050"/>
      <c r="BC49" s="1050"/>
      <c r="BD49" s="154"/>
      <c r="BE49" s="934" t="s">
        <v>75</v>
      </c>
      <c r="BF49" s="934"/>
      <c r="BG49" s="934"/>
      <c r="BH49" s="934"/>
      <c r="BI49" s="934"/>
      <c r="BJ49" s="934"/>
      <c r="BK49" s="414"/>
      <c r="BL49" s="934" t="s">
        <v>75</v>
      </c>
      <c r="BM49" s="934"/>
      <c r="BN49" s="934"/>
      <c r="BO49" s="934"/>
      <c r="BP49" s="934"/>
      <c r="BQ49" s="934"/>
      <c r="BS49" s="934" t="s">
        <v>75</v>
      </c>
      <c r="BT49" s="934"/>
      <c r="BU49" s="934"/>
      <c r="BV49" s="934"/>
      <c r="BW49" s="934"/>
      <c r="BX49" s="934"/>
      <c r="BY49" s="414"/>
      <c r="BZ49" s="934" t="s">
        <v>75</v>
      </c>
      <c r="CA49" s="934"/>
      <c r="CB49" s="934"/>
      <c r="CC49" s="934"/>
      <c r="CD49" s="934"/>
      <c r="CE49" s="934"/>
      <c r="CF49" s="414"/>
      <c r="CG49" s="934" t="s">
        <v>75</v>
      </c>
      <c r="CH49" s="934"/>
      <c r="CI49" s="934"/>
      <c r="CJ49" s="934"/>
      <c r="CK49" s="934"/>
      <c r="CL49" s="934"/>
      <c r="CN49" s="934" t="s">
        <v>75</v>
      </c>
      <c r="CO49" s="934"/>
      <c r="CP49" s="934"/>
      <c r="CQ49" s="934"/>
      <c r="CR49" s="934"/>
      <c r="CS49" s="934"/>
      <c r="CU49" s="934" t="s">
        <v>75</v>
      </c>
      <c r="CV49" s="934"/>
      <c r="CW49" s="934"/>
      <c r="CX49" s="934"/>
      <c r="CY49" s="934"/>
      <c r="CZ49" s="934"/>
      <c r="DB49" s="934" t="s">
        <v>75</v>
      </c>
      <c r="DC49" s="934"/>
      <c r="DD49" s="934"/>
      <c r="DE49" s="934"/>
      <c r="DF49" s="934"/>
      <c r="DG49" s="934"/>
      <c r="DH49" s="414"/>
      <c r="DI49" s="934" t="s">
        <v>75</v>
      </c>
      <c r="DJ49" s="934"/>
      <c r="DK49" s="934"/>
      <c r="DL49" s="934"/>
      <c r="DM49" s="934"/>
      <c r="DN49" s="934"/>
      <c r="DO49" s="414"/>
      <c r="DP49" s="934" t="s">
        <v>75</v>
      </c>
      <c r="DQ49" s="934"/>
      <c r="DR49" s="934"/>
      <c r="DS49" s="934"/>
      <c r="DT49" s="934"/>
      <c r="DU49" s="934"/>
      <c r="DV49" s="414"/>
      <c r="DW49" s="934" t="s">
        <v>75</v>
      </c>
      <c r="DX49" s="934"/>
      <c r="DY49" s="934"/>
      <c r="DZ49" s="934"/>
      <c r="EA49" s="934"/>
      <c r="EB49" s="934"/>
      <c r="ED49" s="934" t="s">
        <v>75</v>
      </c>
      <c r="EE49" s="934"/>
      <c r="EF49" s="934"/>
      <c r="EG49" s="934"/>
      <c r="EH49" s="934"/>
      <c r="EI49" s="934"/>
    </row>
    <row r="50" spans="1:139" x14ac:dyDescent="0.2">
      <c r="A50" s="154"/>
      <c r="B50" s="154"/>
      <c r="C50" s="154"/>
      <c r="D50" s="154"/>
      <c r="E50" s="154"/>
      <c r="F50" s="154"/>
      <c r="H50" s="154"/>
      <c r="I50" s="154"/>
      <c r="J50" s="154"/>
      <c r="K50" s="154"/>
      <c r="L50" s="154"/>
      <c r="M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C50" s="154"/>
      <c r="AD50" s="154"/>
      <c r="AE50" s="154"/>
      <c r="AF50" s="154"/>
      <c r="AG50" s="154"/>
      <c r="AH50" s="154"/>
      <c r="AJ50" s="154"/>
      <c r="AK50" s="154"/>
      <c r="AL50" s="154"/>
      <c r="AM50" s="154"/>
      <c r="AN50" s="154"/>
      <c r="AO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414"/>
      <c r="BF50" s="414"/>
      <c r="BG50" s="414"/>
      <c r="BH50" s="414"/>
      <c r="BI50" s="414"/>
      <c r="BJ50" s="414"/>
      <c r="BK50" s="414"/>
      <c r="BL50" s="414"/>
      <c r="BM50" s="414"/>
      <c r="BN50" s="414"/>
      <c r="BO50" s="414"/>
      <c r="BP50" s="414"/>
      <c r="BQ50" s="414"/>
      <c r="BS50" s="414"/>
      <c r="BT50" s="414"/>
      <c r="BU50" s="414"/>
      <c r="BV50" s="414"/>
      <c r="BW50" s="414"/>
      <c r="BX50" s="414"/>
      <c r="BY50" s="414"/>
      <c r="BZ50" s="414"/>
      <c r="CA50" s="414"/>
      <c r="CB50" s="414"/>
      <c r="CC50" s="414"/>
      <c r="CD50" s="414"/>
      <c r="CE50" s="414"/>
      <c r="CF50" s="414"/>
      <c r="CG50" s="414"/>
      <c r="CH50" s="414"/>
      <c r="CI50" s="414"/>
      <c r="CJ50" s="414"/>
      <c r="CK50" s="414"/>
      <c r="CL50" s="414"/>
      <c r="CN50" s="414"/>
      <c r="CO50" s="414"/>
      <c r="CP50" s="414"/>
      <c r="CQ50" s="414"/>
      <c r="CR50" s="414"/>
      <c r="CS50" s="414"/>
      <c r="CU50" s="414"/>
      <c r="CV50" s="414"/>
      <c r="CW50" s="414"/>
      <c r="CX50" s="414"/>
      <c r="CY50" s="414"/>
      <c r="CZ50" s="414"/>
      <c r="DB50" s="414"/>
      <c r="DC50" s="414"/>
      <c r="DD50" s="414"/>
      <c r="DE50" s="414"/>
      <c r="DF50" s="414"/>
      <c r="DG50" s="414"/>
      <c r="DH50" s="414"/>
      <c r="DI50" s="414"/>
      <c r="DJ50" s="414"/>
      <c r="DK50" s="414"/>
      <c r="DL50" s="414"/>
      <c r="DM50" s="414"/>
      <c r="DN50" s="414"/>
      <c r="DO50" s="414"/>
      <c r="DP50" s="414"/>
      <c r="DQ50" s="414"/>
      <c r="DR50" s="414"/>
      <c r="DS50" s="414"/>
      <c r="DT50" s="414"/>
      <c r="DU50" s="414"/>
      <c r="DV50" s="414"/>
      <c r="DW50" s="414"/>
      <c r="DX50" s="414"/>
      <c r="DY50" s="414"/>
      <c r="DZ50" s="414"/>
      <c r="EA50" s="414"/>
      <c r="EB50" s="414"/>
      <c r="ED50" s="414"/>
      <c r="EE50" s="414"/>
      <c r="EF50" s="414"/>
      <c r="EG50" s="414"/>
      <c r="EH50" s="414"/>
      <c r="EI50" s="414"/>
    </row>
    <row r="51" spans="1:139" ht="15" customHeight="1" x14ac:dyDescent="0.2">
      <c r="A51" s="1051" t="s">
        <v>76</v>
      </c>
      <c r="B51" s="1043"/>
      <c r="C51" s="1043"/>
      <c r="D51" s="1043"/>
      <c r="E51" s="1043"/>
      <c r="F51" s="1043"/>
      <c r="H51" s="1051" t="s">
        <v>76</v>
      </c>
      <c r="I51" s="1043"/>
      <c r="J51" s="1043"/>
      <c r="K51" s="1043"/>
      <c r="L51" s="1043"/>
      <c r="M51" s="1043"/>
      <c r="O51" s="1051" t="s">
        <v>76</v>
      </c>
      <c r="P51" s="1043"/>
      <c r="Q51" s="1043"/>
      <c r="R51" s="1043"/>
      <c r="S51" s="1043"/>
      <c r="T51" s="1043"/>
      <c r="U51" s="435"/>
      <c r="V51" s="1051" t="s">
        <v>76</v>
      </c>
      <c r="W51" s="1043"/>
      <c r="X51" s="1043"/>
      <c r="Y51" s="1043"/>
      <c r="Z51" s="1043"/>
      <c r="AA51" s="1043"/>
      <c r="AC51" s="1051" t="s">
        <v>76</v>
      </c>
      <c r="AD51" s="1043"/>
      <c r="AE51" s="1043"/>
      <c r="AF51" s="1043"/>
      <c r="AG51" s="1043"/>
      <c r="AH51" s="1043"/>
      <c r="AJ51" s="1051" t="s">
        <v>76</v>
      </c>
      <c r="AK51" s="1043"/>
      <c r="AL51" s="1043"/>
      <c r="AM51" s="1043"/>
      <c r="AN51" s="1043"/>
      <c r="AO51" s="1043"/>
      <c r="AQ51" s="1051" t="s">
        <v>76</v>
      </c>
      <c r="AR51" s="1043"/>
      <c r="AS51" s="1043"/>
      <c r="AT51" s="1043"/>
      <c r="AU51" s="1043"/>
      <c r="AV51" s="1043"/>
      <c r="AW51" s="435"/>
      <c r="AX51" s="1051" t="s">
        <v>76</v>
      </c>
      <c r="AY51" s="1043"/>
      <c r="AZ51" s="1043"/>
      <c r="BA51" s="1043"/>
      <c r="BB51" s="1043"/>
      <c r="BC51" s="1043"/>
      <c r="BD51" s="435"/>
      <c r="BE51" s="966" t="s">
        <v>76</v>
      </c>
      <c r="BF51" s="967"/>
      <c r="BG51" s="967"/>
      <c r="BH51" s="967"/>
      <c r="BI51" s="967"/>
      <c r="BJ51" s="967"/>
      <c r="BK51" s="529"/>
      <c r="BL51" s="966" t="s">
        <v>76</v>
      </c>
      <c r="BM51" s="967"/>
      <c r="BN51" s="967"/>
      <c r="BO51" s="967"/>
      <c r="BP51" s="967"/>
      <c r="BQ51" s="967"/>
      <c r="BS51" s="966" t="s">
        <v>76</v>
      </c>
      <c r="BT51" s="967"/>
      <c r="BU51" s="967"/>
      <c r="BV51" s="967"/>
      <c r="BW51" s="967"/>
      <c r="BX51" s="967"/>
      <c r="BY51" s="529"/>
      <c r="BZ51" s="966" t="s">
        <v>76</v>
      </c>
      <c r="CA51" s="967"/>
      <c r="CB51" s="967"/>
      <c r="CC51" s="967"/>
      <c r="CD51" s="967"/>
      <c r="CE51" s="967"/>
      <c r="CF51" s="529"/>
      <c r="CG51" s="966" t="s">
        <v>76</v>
      </c>
      <c r="CH51" s="967"/>
      <c r="CI51" s="967"/>
      <c r="CJ51" s="967"/>
      <c r="CK51" s="967"/>
      <c r="CL51" s="967"/>
      <c r="CN51" s="966" t="s">
        <v>76</v>
      </c>
      <c r="CO51" s="967"/>
      <c r="CP51" s="967"/>
      <c r="CQ51" s="967"/>
      <c r="CR51" s="967"/>
      <c r="CS51" s="967"/>
      <c r="CU51" s="966" t="s">
        <v>76</v>
      </c>
      <c r="CV51" s="967"/>
      <c r="CW51" s="967"/>
      <c r="CX51" s="967"/>
      <c r="CY51" s="967"/>
      <c r="CZ51" s="967"/>
      <c r="DB51" s="966" t="s">
        <v>76</v>
      </c>
      <c r="DC51" s="967"/>
      <c r="DD51" s="967"/>
      <c r="DE51" s="967"/>
      <c r="DF51" s="967"/>
      <c r="DG51" s="967"/>
      <c r="DH51" s="529"/>
      <c r="DI51" s="966" t="s">
        <v>76</v>
      </c>
      <c r="DJ51" s="967"/>
      <c r="DK51" s="967"/>
      <c r="DL51" s="967"/>
      <c r="DM51" s="967"/>
      <c r="DN51" s="967"/>
      <c r="DO51" s="529"/>
      <c r="DP51" s="966" t="s">
        <v>76</v>
      </c>
      <c r="DQ51" s="967"/>
      <c r="DR51" s="967"/>
      <c r="DS51" s="967"/>
      <c r="DT51" s="967"/>
      <c r="DU51" s="967"/>
      <c r="DV51" s="529"/>
      <c r="DW51" s="966" t="s">
        <v>76</v>
      </c>
      <c r="DX51" s="967"/>
      <c r="DY51" s="967"/>
      <c r="DZ51" s="967"/>
      <c r="EA51" s="967"/>
      <c r="EB51" s="967"/>
      <c r="ED51" s="966" t="s">
        <v>76</v>
      </c>
      <c r="EE51" s="967"/>
      <c r="EF51" s="967"/>
      <c r="EG51" s="967"/>
      <c r="EH51" s="967"/>
      <c r="EI51" s="967"/>
    </row>
    <row r="52" spans="1:139" ht="15" x14ac:dyDescent="0.2">
      <c r="A52" s="122" t="s">
        <v>77</v>
      </c>
      <c r="B52" s="1040" t="s">
        <v>79</v>
      </c>
      <c r="C52" s="1052"/>
      <c r="D52" s="1053"/>
      <c r="E52" s="113" t="s">
        <v>7</v>
      </c>
      <c r="F52" s="151" t="s">
        <v>8</v>
      </c>
      <c r="H52" s="122" t="s">
        <v>77</v>
      </c>
      <c r="I52" s="1040" t="s">
        <v>79</v>
      </c>
      <c r="J52" s="1052"/>
      <c r="K52" s="1053"/>
      <c r="L52" s="113" t="s">
        <v>7</v>
      </c>
      <c r="M52" s="151" t="s">
        <v>8</v>
      </c>
      <c r="O52" s="122" t="s">
        <v>77</v>
      </c>
      <c r="P52" s="1040" t="s">
        <v>79</v>
      </c>
      <c r="Q52" s="1052"/>
      <c r="R52" s="1053"/>
      <c r="S52" s="113" t="s">
        <v>7</v>
      </c>
      <c r="T52" s="151" t="s">
        <v>8</v>
      </c>
      <c r="U52" s="436"/>
      <c r="V52" s="122" t="s">
        <v>77</v>
      </c>
      <c r="W52" s="1040" t="s">
        <v>79</v>
      </c>
      <c r="X52" s="1052"/>
      <c r="Y52" s="1053"/>
      <c r="Z52" s="113" t="s">
        <v>7</v>
      </c>
      <c r="AA52" s="151" t="s">
        <v>8</v>
      </c>
      <c r="AC52" s="122" t="s">
        <v>77</v>
      </c>
      <c r="AD52" s="1040" t="s">
        <v>79</v>
      </c>
      <c r="AE52" s="1052"/>
      <c r="AF52" s="1053"/>
      <c r="AG52" s="113" t="s">
        <v>7</v>
      </c>
      <c r="AH52" s="151" t="s">
        <v>8</v>
      </c>
      <c r="AJ52" s="122" t="s">
        <v>77</v>
      </c>
      <c r="AK52" s="1040" t="s">
        <v>79</v>
      </c>
      <c r="AL52" s="1052"/>
      <c r="AM52" s="1053"/>
      <c r="AN52" s="113" t="s">
        <v>7</v>
      </c>
      <c r="AO52" s="151" t="s">
        <v>8</v>
      </c>
      <c r="AQ52" s="122" t="s">
        <v>77</v>
      </c>
      <c r="AR52" s="1040" t="s">
        <v>79</v>
      </c>
      <c r="AS52" s="1052"/>
      <c r="AT52" s="1053"/>
      <c r="AU52" s="113" t="s">
        <v>7</v>
      </c>
      <c r="AV52" s="151" t="s">
        <v>8</v>
      </c>
      <c r="AW52" s="436"/>
      <c r="AX52" s="122" t="s">
        <v>77</v>
      </c>
      <c r="AY52" s="1040" t="s">
        <v>79</v>
      </c>
      <c r="AZ52" s="1052"/>
      <c r="BA52" s="1053"/>
      <c r="BB52" s="113" t="s">
        <v>7</v>
      </c>
      <c r="BC52" s="151" t="s">
        <v>8</v>
      </c>
      <c r="BD52" s="436"/>
      <c r="BE52" s="4" t="s">
        <v>77</v>
      </c>
      <c r="BF52" s="935" t="s">
        <v>79</v>
      </c>
      <c r="BG52" s="968"/>
      <c r="BH52" s="969"/>
      <c r="BI52" s="51" t="s">
        <v>7</v>
      </c>
      <c r="BJ52" s="5" t="s">
        <v>8</v>
      </c>
      <c r="BK52" s="437"/>
      <c r="BL52" s="4" t="s">
        <v>77</v>
      </c>
      <c r="BM52" s="935" t="s">
        <v>79</v>
      </c>
      <c r="BN52" s="968"/>
      <c r="BO52" s="969"/>
      <c r="BP52" s="51" t="s">
        <v>7</v>
      </c>
      <c r="BQ52" s="5" t="s">
        <v>8</v>
      </c>
      <c r="BS52" s="4" t="s">
        <v>77</v>
      </c>
      <c r="BT52" s="935" t="s">
        <v>79</v>
      </c>
      <c r="BU52" s="968"/>
      <c r="BV52" s="969"/>
      <c r="BW52" s="51" t="s">
        <v>7</v>
      </c>
      <c r="BX52" s="5" t="s">
        <v>8</v>
      </c>
      <c r="BY52" s="437"/>
      <c r="BZ52" s="4" t="s">
        <v>77</v>
      </c>
      <c r="CA52" s="935" t="s">
        <v>79</v>
      </c>
      <c r="CB52" s="968"/>
      <c r="CC52" s="969"/>
      <c r="CD52" s="51" t="s">
        <v>7</v>
      </c>
      <c r="CE52" s="5" t="s">
        <v>8</v>
      </c>
      <c r="CF52" s="437"/>
      <c r="CG52" s="4" t="s">
        <v>77</v>
      </c>
      <c r="CH52" s="935" t="s">
        <v>79</v>
      </c>
      <c r="CI52" s="968"/>
      <c r="CJ52" s="969"/>
      <c r="CK52" s="51" t="s">
        <v>7</v>
      </c>
      <c r="CL52" s="5" t="s">
        <v>8</v>
      </c>
      <c r="CN52" s="4" t="s">
        <v>77</v>
      </c>
      <c r="CO52" s="935" t="s">
        <v>79</v>
      </c>
      <c r="CP52" s="968"/>
      <c r="CQ52" s="969"/>
      <c r="CR52" s="51" t="s">
        <v>7</v>
      </c>
      <c r="CS52" s="5" t="s">
        <v>8</v>
      </c>
      <c r="CU52" s="4" t="s">
        <v>77</v>
      </c>
      <c r="CV52" s="935" t="s">
        <v>79</v>
      </c>
      <c r="CW52" s="968"/>
      <c r="CX52" s="969"/>
      <c r="CY52" s="51" t="s">
        <v>7</v>
      </c>
      <c r="CZ52" s="5" t="s">
        <v>8</v>
      </c>
      <c r="DB52" s="4" t="s">
        <v>77</v>
      </c>
      <c r="DC52" s="935" t="s">
        <v>79</v>
      </c>
      <c r="DD52" s="968"/>
      <c r="DE52" s="969"/>
      <c r="DF52" s="51" t="s">
        <v>7</v>
      </c>
      <c r="DG52" s="5" t="s">
        <v>8</v>
      </c>
      <c r="DH52" s="437"/>
      <c r="DI52" s="4" t="s">
        <v>77</v>
      </c>
      <c r="DJ52" s="935" t="s">
        <v>79</v>
      </c>
      <c r="DK52" s="968"/>
      <c r="DL52" s="969"/>
      <c r="DM52" s="51" t="s">
        <v>7</v>
      </c>
      <c r="DN52" s="5" t="s">
        <v>8</v>
      </c>
      <c r="DO52" s="437"/>
      <c r="DP52" s="4" t="s">
        <v>77</v>
      </c>
      <c r="DQ52" s="935" t="s">
        <v>79</v>
      </c>
      <c r="DR52" s="968"/>
      <c r="DS52" s="969"/>
      <c r="DT52" s="51" t="s">
        <v>7</v>
      </c>
      <c r="DU52" s="5" t="s">
        <v>8</v>
      </c>
      <c r="DV52" s="437"/>
      <c r="DW52" s="4" t="s">
        <v>77</v>
      </c>
      <c r="DX52" s="935" t="s">
        <v>79</v>
      </c>
      <c r="DY52" s="968"/>
      <c r="DZ52" s="969"/>
      <c r="EA52" s="51" t="s">
        <v>7</v>
      </c>
      <c r="EB52" s="5" t="s">
        <v>8</v>
      </c>
      <c r="ED52" s="4" t="s">
        <v>77</v>
      </c>
      <c r="EE52" s="935" t="s">
        <v>79</v>
      </c>
      <c r="EF52" s="968"/>
      <c r="EG52" s="969"/>
      <c r="EH52" s="51" t="s">
        <v>7</v>
      </c>
      <c r="EI52" s="5" t="s">
        <v>8</v>
      </c>
    </row>
    <row r="53" spans="1:139" ht="15" x14ac:dyDescent="0.2">
      <c r="A53" s="122" t="s">
        <v>22</v>
      </c>
      <c r="B53" s="1054" t="s">
        <v>78</v>
      </c>
      <c r="C53" s="1055"/>
      <c r="D53" s="1056"/>
      <c r="E53" s="112">
        <f>1/12</f>
        <v>8.3333333333333329E-2</v>
      </c>
      <c r="F53" s="38">
        <f>E53*F44</f>
        <v>918.99166666666656</v>
      </c>
      <c r="H53" s="122" t="s">
        <v>22</v>
      </c>
      <c r="I53" s="1054" t="s">
        <v>78</v>
      </c>
      <c r="J53" s="1055"/>
      <c r="K53" s="1056"/>
      <c r="L53" s="112">
        <f>1/12</f>
        <v>8.3333333333333329E-2</v>
      </c>
      <c r="M53" s="38">
        <f>L53*M44</f>
        <v>918.99166666666656</v>
      </c>
      <c r="O53" s="122" t="s">
        <v>22</v>
      </c>
      <c r="P53" s="1054" t="s">
        <v>78</v>
      </c>
      <c r="Q53" s="1055"/>
      <c r="R53" s="1056"/>
      <c r="S53" s="112">
        <f>1/12</f>
        <v>8.3333333333333329E-2</v>
      </c>
      <c r="T53" s="38">
        <f>S53*T44</f>
        <v>962.27083333333326</v>
      </c>
      <c r="U53" s="159"/>
      <c r="V53" s="122" t="s">
        <v>22</v>
      </c>
      <c r="W53" s="1054" t="s">
        <v>78</v>
      </c>
      <c r="X53" s="1055"/>
      <c r="Y53" s="1056"/>
      <c r="Z53" s="112">
        <f>1/12</f>
        <v>8.3333333333333329E-2</v>
      </c>
      <c r="AA53" s="38">
        <f>Z53*AA44</f>
        <v>962.27083333333326</v>
      </c>
      <c r="AC53" s="122" t="s">
        <v>22</v>
      </c>
      <c r="AD53" s="1054" t="s">
        <v>78</v>
      </c>
      <c r="AE53" s="1055"/>
      <c r="AF53" s="1056"/>
      <c r="AG53" s="112">
        <f>1/12</f>
        <v>8.3333333333333329E-2</v>
      </c>
      <c r="AH53" s="38">
        <f>AG53*AH44</f>
        <v>962.27083333333326</v>
      </c>
      <c r="AJ53" s="122" t="s">
        <v>22</v>
      </c>
      <c r="AK53" s="1054" t="s">
        <v>78</v>
      </c>
      <c r="AL53" s="1055"/>
      <c r="AM53" s="1056"/>
      <c r="AN53" s="112">
        <f>1/12</f>
        <v>8.3333333333333329E-2</v>
      </c>
      <c r="AO53" s="38">
        <f>AN53*AO44</f>
        <v>1014.7117499999999</v>
      </c>
      <c r="AQ53" s="122" t="s">
        <v>22</v>
      </c>
      <c r="AR53" s="1054" t="s">
        <v>78</v>
      </c>
      <c r="AS53" s="1055"/>
      <c r="AT53" s="1056"/>
      <c r="AU53" s="112">
        <f>1/12</f>
        <v>8.3333333333333329E-2</v>
      </c>
      <c r="AV53" s="38">
        <f>AU53*AV44</f>
        <v>1014.7117499999999</v>
      </c>
      <c r="AW53" s="159"/>
      <c r="AX53" s="122" t="s">
        <v>22</v>
      </c>
      <c r="AY53" s="1054" t="s">
        <v>78</v>
      </c>
      <c r="AZ53" s="1055"/>
      <c r="BA53" s="1056"/>
      <c r="BB53" s="112">
        <f>1/12</f>
        <v>8.3333333333333329E-2</v>
      </c>
      <c r="BC53" s="38">
        <f>BB53*BC44</f>
        <v>1014.7117499999999</v>
      </c>
      <c r="BD53" s="159"/>
      <c r="BE53" s="4" t="s">
        <v>22</v>
      </c>
      <c r="BF53" s="970" t="s">
        <v>78</v>
      </c>
      <c r="BG53" s="892"/>
      <c r="BH53" s="971"/>
      <c r="BI53" s="1">
        <f>1/12</f>
        <v>8.3333333333333329E-2</v>
      </c>
      <c r="BJ53" s="50">
        <f>BI$53*BJ$44</f>
        <v>1014.7117499999999</v>
      </c>
      <c r="BK53" s="22"/>
      <c r="BL53" s="4" t="s">
        <v>22</v>
      </c>
      <c r="BM53" s="970" t="s">
        <v>78</v>
      </c>
      <c r="BN53" s="892"/>
      <c r="BO53" s="971"/>
      <c r="BP53" s="1">
        <f>1/12</f>
        <v>8.3333333333333329E-2</v>
      </c>
      <c r="BQ53" s="50">
        <f>BP$53*BQ$44</f>
        <v>1014.7117499999999</v>
      </c>
      <c r="BS53" s="4" t="s">
        <v>22</v>
      </c>
      <c r="BT53" s="970" t="s">
        <v>78</v>
      </c>
      <c r="BU53" s="892"/>
      <c r="BV53" s="971"/>
      <c r="BW53" s="1">
        <f>1/12</f>
        <v>8.3333333333333329E-2</v>
      </c>
      <c r="BX53" s="50">
        <f>BW$53*BX$44</f>
        <v>1014.7117499999999</v>
      </c>
      <c r="BY53" s="22"/>
      <c r="BZ53" s="4" t="s">
        <v>22</v>
      </c>
      <c r="CA53" s="970" t="s">
        <v>78</v>
      </c>
      <c r="CB53" s="892"/>
      <c r="CC53" s="971"/>
      <c r="CD53" s="1">
        <f>1/12</f>
        <v>8.3333333333333329E-2</v>
      </c>
      <c r="CE53" s="50">
        <f>CD$53*CE$44</f>
        <v>1116.05</v>
      </c>
      <c r="CF53" s="22"/>
      <c r="CG53" s="4" t="s">
        <v>22</v>
      </c>
      <c r="CH53" s="970" t="s">
        <v>78</v>
      </c>
      <c r="CI53" s="892"/>
      <c r="CJ53" s="971"/>
      <c r="CK53" s="1">
        <f>1/12</f>
        <v>8.3333333333333329E-2</v>
      </c>
      <c r="CL53" s="50">
        <f>CK$53*CL$44</f>
        <v>1116.05</v>
      </c>
      <c r="CN53" s="4" t="s">
        <v>22</v>
      </c>
      <c r="CO53" s="970" t="s">
        <v>78</v>
      </c>
      <c r="CP53" s="892"/>
      <c r="CQ53" s="971"/>
      <c r="CR53" s="1">
        <f>1/12</f>
        <v>8.3333333333333329E-2</v>
      </c>
      <c r="CS53" s="50">
        <f>CR$53*CS$44</f>
        <v>1116.05</v>
      </c>
      <c r="CU53" s="4" t="s">
        <v>22</v>
      </c>
      <c r="CV53" s="970" t="s">
        <v>78</v>
      </c>
      <c r="CW53" s="892"/>
      <c r="CX53" s="971"/>
      <c r="CY53" s="1">
        <f>1/12</f>
        <v>8.3333333333333329E-2</v>
      </c>
      <c r="CZ53" s="50">
        <f>CY$53*CZ$44</f>
        <v>1116.05</v>
      </c>
      <c r="DB53" s="4" t="s">
        <v>22</v>
      </c>
      <c r="DC53" s="970" t="s">
        <v>78</v>
      </c>
      <c r="DD53" s="892"/>
      <c r="DE53" s="971"/>
      <c r="DF53" s="1">
        <f>1/12</f>
        <v>8.3333333333333329E-2</v>
      </c>
      <c r="DG53" s="50">
        <f>DF$53*DG$44</f>
        <v>1116.05</v>
      </c>
      <c r="DH53" s="22"/>
      <c r="DI53" s="4" t="s">
        <v>22</v>
      </c>
      <c r="DJ53" s="970" t="s">
        <v>78</v>
      </c>
      <c r="DK53" s="892"/>
      <c r="DL53" s="971"/>
      <c r="DM53" s="1">
        <f>1/12</f>
        <v>8.3333333333333329E-2</v>
      </c>
      <c r="DN53" s="50">
        <f>DM$53*DN$44</f>
        <v>1158.794715</v>
      </c>
      <c r="DO53" s="22"/>
      <c r="DP53" s="4" t="s">
        <v>22</v>
      </c>
      <c r="DQ53" s="970" t="s">
        <v>78</v>
      </c>
      <c r="DR53" s="892"/>
      <c r="DS53" s="971"/>
      <c r="DT53" s="1">
        <f>1/12</f>
        <v>8.3333333333333329E-2</v>
      </c>
      <c r="DU53" s="50">
        <f>DT$53*DU$44</f>
        <v>1158.794715</v>
      </c>
      <c r="DV53" s="22"/>
      <c r="DW53" s="4" t="s">
        <v>22</v>
      </c>
      <c r="DX53" s="970" t="s">
        <v>78</v>
      </c>
      <c r="DY53" s="892"/>
      <c r="DZ53" s="971"/>
      <c r="EA53" s="1">
        <f>1/12</f>
        <v>8.3333333333333329E-2</v>
      </c>
      <c r="EB53" s="50">
        <f>EA$53*EB$44</f>
        <v>1158.794715</v>
      </c>
      <c r="ED53" s="4" t="s">
        <v>22</v>
      </c>
      <c r="EE53" s="970" t="s">
        <v>78</v>
      </c>
      <c r="EF53" s="892"/>
      <c r="EG53" s="971"/>
      <c r="EH53" s="1">
        <f>1/12</f>
        <v>8.3333333333333329E-2</v>
      </c>
      <c r="EI53" s="50">
        <f>EH$53*EI$44</f>
        <v>1158.794715</v>
      </c>
    </row>
    <row r="54" spans="1:139" ht="15" x14ac:dyDescent="0.2">
      <c r="A54" s="122" t="s">
        <v>23</v>
      </c>
      <c r="B54" s="1054" t="s">
        <v>126</v>
      </c>
      <c r="C54" s="1055"/>
      <c r="D54" s="1056"/>
      <c r="E54" s="112">
        <v>0.121</v>
      </c>
      <c r="F54" s="38">
        <f>E54*F44</f>
        <v>1334.3759</v>
      </c>
      <c r="H54" s="122" t="s">
        <v>23</v>
      </c>
      <c r="I54" s="1054" t="s">
        <v>126</v>
      </c>
      <c r="J54" s="1055"/>
      <c r="K54" s="1056"/>
      <c r="L54" s="112">
        <v>0.121</v>
      </c>
      <c r="M54" s="38">
        <f>L54*M44</f>
        <v>1334.3759</v>
      </c>
      <c r="O54" s="122" t="s">
        <v>23</v>
      </c>
      <c r="P54" s="1054" t="s">
        <v>126</v>
      </c>
      <c r="Q54" s="1055"/>
      <c r="R54" s="1056"/>
      <c r="S54" s="112">
        <v>0.121</v>
      </c>
      <c r="T54" s="38">
        <f>S54*T44</f>
        <v>1397.2172499999999</v>
      </c>
      <c r="U54" s="159"/>
      <c r="V54" s="122" t="s">
        <v>23</v>
      </c>
      <c r="W54" s="1054" t="s">
        <v>126</v>
      </c>
      <c r="X54" s="1055"/>
      <c r="Y54" s="1056"/>
      <c r="Z54" s="112">
        <v>0.121</v>
      </c>
      <c r="AA54" s="38">
        <f>Z54*AA44</f>
        <v>1397.2172499999999</v>
      </c>
      <c r="AC54" s="122" t="s">
        <v>23</v>
      </c>
      <c r="AD54" s="1054" t="s">
        <v>126</v>
      </c>
      <c r="AE54" s="1055"/>
      <c r="AF54" s="1056"/>
      <c r="AG54" s="112">
        <v>0.121</v>
      </c>
      <c r="AH54" s="38">
        <f>AG54*AH44</f>
        <v>1397.2172499999999</v>
      </c>
      <c r="AJ54" s="122" t="s">
        <v>23</v>
      </c>
      <c r="AK54" s="1054" t="s">
        <v>126</v>
      </c>
      <c r="AL54" s="1055"/>
      <c r="AM54" s="1056"/>
      <c r="AN54" s="112">
        <v>0.121</v>
      </c>
      <c r="AO54" s="38">
        <f>AN54*AO44</f>
        <v>1473.361461</v>
      </c>
      <c r="AQ54" s="122" t="s">
        <v>23</v>
      </c>
      <c r="AR54" s="1054" t="s">
        <v>126</v>
      </c>
      <c r="AS54" s="1055"/>
      <c r="AT54" s="1056"/>
      <c r="AU54" s="112">
        <v>0.121</v>
      </c>
      <c r="AV54" s="38">
        <f>AU54*AV44</f>
        <v>1473.361461</v>
      </c>
      <c r="AW54" s="159"/>
      <c r="AX54" s="122" t="s">
        <v>23</v>
      </c>
      <c r="AY54" s="1054" t="s">
        <v>126</v>
      </c>
      <c r="AZ54" s="1055"/>
      <c r="BA54" s="1056"/>
      <c r="BB54" s="112">
        <v>0.121</v>
      </c>
      <c r="BC54" s="38">
        <f>BB54*BC44</f>
        <v>1473.361461</v>
      </c>
      <c r="BD54" s="159"/>
      <c r="BE54" s="4" t="s">
        <v>23</v>
      </c>
      <c r="BF54" s="970" t="s">
        <v>126</v>
      </c>
      <c r="BG54" s="892"/>
      <c r="BH54" s="971"/>
      <c r="BI54" s="1">
        <v>0.121</v>
      </c>
      <c r="BJ54" s="50">
        <f>BI$54*BJ$44</f>
        <v>1473.361461</v>
      </c>
      <c r="BK54" s="22"/>
      <c r="BL54" s="4" t="s">
        <v>23</v>
      </c>
      <c r="BM54" s="970" t="s">
        <v>126</v>
      </c>
      <c r="BN54" s="892"/>
      <c r="BO54" s="971"/>
      <c r="BP54" s="1">
        <v>0.121</v>
      </c>
      <c r="BQ54" s="50">
        <f>BP$54*BQ$44</f>
        <v>1473.361461</v>
      </c>
      <c r="BS54" s="4" t="s">
        <v>23</v>
      </c>
      <c r="BT54" s="970" t="s">
        <v>126</v>
      </c>
      <c r="BU54" s="892"/>
      <c r="BV54" s="971"/>
      <c r="BW54" s="1">
        <v>0.121</v>
      </c>
      <c r="BX54" s="50">
        <f>BW$54*BX$44</f>
        <v>1473.361461</v>
      </c>
      <c r="BY54" s="22"/>
      <c r="BZ54" s="4" t="s">
        <v>23</v>
      </c>
      <c r="CA54" s="970" t="s">
        <v>126</v>
      </c>
      <c r="CB54" s="892"/>
      <c r="CC54" s="971"/>
      <c r="CD54" s="1">
        <v>0.121</v>
      </c>
      <c r="CE54" s="50">
        <f>CD$54*CE$44</f>
        <v>1620.5046</v>
      </c>
      <c r="CF54" s="22"/>
      <c r="CG54" s="4" t="s">
        <v>23</v>
      </c>
      <c r="CH54" s="970" t="s">
        <v>126</v>
      </c>
      <c r="CI54" s="892"/>
      <c r="CJ54" s="971"/>
      <c r="CK54" s="1">
        <v>0.121</v>
      </c>
      <c r="CL54" s="50">
        <f>CK$54*CL$44</f>
        <v>1620.5046</v>
      </c>
      <c r="CN54" s="4" t="s">
        <v>23</v>
      </c>
      <c r="CO54" s="970" t="s">
        <v>126</v>
      </c>
      <c r="CP54" s="892"/>
      <c r="CQ54" s="971"/>
      <c r="CR54" s="1">
        <v>0.121</v>
      </c>
      <c r="CS54" s="50">
        <f>CR$54*CS$44</f>
        <v>1620.5046</v>
      </c>
      <c r="CU54" s="4" t="s">
        <v>23</v>
      </c>
      <c r="CV54" s="970" t="s">
        <v>126</v>
      </c>
      <c r="CW54" s="892"/>
      <c r="CX54" s="971"/>
      <c r="CY54" s="1">
        <v>0.121</v>
      </c>
      <c r="CZ54" s="50">
        <f>CY$54*CZ$44</f>
        <v>1620.5046</v>
      </c>
      <c r="DB54" s="4" t="s">
        <v>23</v>
      </c>
      <c r="DC54" s="970" t="s">
        <v>126</v>
      </c>
      <c r="DD54" s="892"/>
      <c r="DE54" s="971"/>
      <c r="DF54" s="1">
        <v>0.121</v>
      </c>
      <c r="DG54" s="50">
        <f>DF$54*DG$44</f>
        <v>1620.5046</v>
      </c>
      <c r="DH54" s="22"/>
      <c r="DI54" s="4" t="s">
        <v>23</v>
      </c>
      <c r="DJ54" s="970" t="s">
        <v>126</v>
      </c>
      <c r="DK54" s="892"/>
      <c r="DL54" s="971"/>
      <c r="DM54" s="1">
        <v>0.121</v>
      </c>
      <c r="DN54" s="50">
        <f>DM$54*DN$44</f>
        <v>1682.56992618</v>
      </c>
      <c r="DO54" s="22"/>
      <c r="DP54" s="4" t="s">
        <v>23</v>
      </c>
      <c r="DQ54" s="970" t="s">
        <v>126</v>
      </c>
      <c r="DR54" s="892"/>
      <c r="DS54" s="971"/>
      <c r="DT54" s="1">
        <v>0.121</v>
      </c>
      <c r="DU54" s="50">
        <f>DT$54*DU$44</f>
        <v>1682.56992618</v>
      </c>
      <c r="DV54" s="22"/>
      <c r="DW54" s="4" t="s">
        <v>23</v>
      </c>
      <c r="DX54" s="970" t="s">
        <v>126</v>
      </c>
      <c r="DY54" s="892"/>
      <c r="DZ54" s="971"/>
      <c r="EA54" s="1">
        <v>0.121</v>
      </c>
      <c r="EB54" s="50">
        <f>EA$54*EB$44</f>
        <v>1682.56992618</v>
      </c>
      <c r="ED54" s="4" t="s">
        <v>23</v>
      </c>
      <c r="EE54" s="970" t="s">
        <v>126</v>
      </c>
      <c r="EF54" s="892"/>
      <c r="EG54" s="971"/>
      <c r="EH54" s="1">
        <v>0.121</v>
      </c>
      <c r="EI54" s="50">
        <f>EH$54*EI$44</f>
        <v>1682.56992618</v>
      </c>
    </row>
    <row r="55" spans="1:139" ht="15" x14ac:dyDescent="0.2">
      <c r="A55" s="122"/>
      <c r="B55" s="1040" t="s">
        <v>42</v>
      </c>
      <c r="C55" s="1014"/>
      <c r="D55" s="1015"/>
      <c r="E55" s="112">
        <f>SUM(E53:E54)</f>
        <v>0.20433333333333331</v>
      </c>
      <c r="F55" s="151">
        <f>SUM(F53:F54)</f>
        <v>2253.3675666666668</v>
      </c>
      <c r="H55" s="122"/>
      <c r="I55" s="1040" t="s">
        <v>42</v>
      </c>
      <c r="J55" s="1014"/>
      <c r="K55" s="1015"/>
      <c r="L55" s="112">
        <f>SUM(L53:L54)</f>
        <v>0.20433333333333331</v>
      </c>
      <c r="M55" s="151">
        <f>SUM(M53:M54)</f>
        <v>2253.3675666666668</v>
      </c>
      <c r="O55" s="122"/>
      <c r="P55" s="1040" t="s">
        <v>42</v>
      </c>
      <c r="Q55" s="1014"/>
      <c r="R55" s="1015"/>
      <c r="S55" s="112">
        <f>SUM(S53:S54)</f>
        <v>0.20433333333333331</v>
      </c>
      <c r="T55" s="151">
        <f>SUM(T53:T54)</f>
        <v>2359.4880833333332</v>
      </c>
      <c r="U55" s="436"/>
      <c r="V55" s="122"/>
      <c r="W55" s="1040" t="s">
        <v>42</v>
      </c>
      <c r="X55" s="1014"/>
      <c r="Y55" s="1015"/>
      <c r="Z55" s="112">
        <f>SUM(Z53:Z54)</f>
        <v>0.20433333333333331</v>
      </c>
      <c r="AA55" s="151">
        <f>SUM(AA53:AA54)</f>
        <v>2359.4880833333332</v>
      </c>
      <c r="AC55" s="122"/>
      <c r="AD55" s="1040" t="s">
        <v>42</v>
      </c>
      <c r="AE55" s="1014"/>
      <c r="AF55" s="1015"/>
      <c r="AG55" s="112">
        <f>SUM(AG53:AG54)</f>
        <v>0.20433333333333331</v>
      </c>
      <c r="AH55" s="151">
        <f>SUM(AH53:AH54)</f>
        <v>2359.4880833333332</v>
      </c>
      <c r="AJ55" s="122"/>
      <c r="AK55" s="1040" t="s">
        <v>42</v>
      </c>
      <c r="AL55" s="1014"/>
      <c r="AM55" s="1015"/>
      <c r="AN55" s="112">
        <f>SUM(AN53:AN54)</f>
        <v>0.20433333333333331</v>
      </c>
      <c r="AO55" s="151">
        <f>SUM(AO53:AO54)</f>
        <v>2488.0732109999999</v>
      </c>
      <c r="AQ55" s="122"/>
      <c r="AR55" s="1040" t="s">
        <v>42</v>
      </c>
      <c r="AS55" s="1014"/>
      <c r="AT55" s="1015"/>
      <c r="AU55" s="112">
        <f>SUM(AU53:AU54)</f>
        <v>0.20433333333333331</v>
      </c>
      <c r="AV55" s="151">
        <f>SUM(AV53:AV54)</f>
        <v>2488.0732109999999</v>
      </c>
      <c r="AW55" s="436"/>
      <c r="AX55" s="122"/>
      <c r="AY55" s="1040" t="s">
        <v>42</v>
      </c>
      <c r="AZ55" s="1014"/>
      <c r="BA55" s="1015"/>
      <c r="BB55" s="112">
        <f>SUM(BB53:BB54)</f>
        <v>0.20433333333333331</v>
      </c>
      <c r="BC55" s="151">
        <f>SUM(BC53:BC54)</f>
        <v>2488.0732109999999</v>
      </c>
      <c r="BD55" s="436"/>
      <c r="BE55" s="4"/>
      <c r="BF55" s="935" t="s">
        <v>42</v>
      </c>
      <c r="BG55" s="941"/>
      <c r="BH55" s="942"/>
      <c r="BI55" s="1">
        <f>SUM(BI53:BI54)</f>
        <v>0.20433333333333331</v>
      </c>
      <c r="BJ55" s="5">
        <f>SUM(BJ$53:BJ$54)</f>
        <v>2488.0732109999999</v>
      </c>
      <c r="BK55" s="437"/>
      <c r="BL55" s="4"/>
      <c r="BM55" s="935" t="s">
        <v>42</v>
      </c>
      <c r="BN55" s="941"/>
      <c r="BO55" s="942"/>
      <c r="BP55" s="1">
        <f>SUM(BP53:BP54)</f>
        <v>0.20433333333333331</v>
      </c>
      <c r="BQ55" s="5">
        <f>SUM(BQ$53:BQ$54)</f>
        <v>2488.0732109999999</v>
      </c>
      <c r="BS55" s="4"/>
      <c r="BT55" s="935" t="s">
        <v>42</v>
      </c>
      <c r="BU55" s="941"/>
      <c r="BV55" s="942"/>
      <c r="BW55" s="1">
        <f>SUM(BW53:BW54)</f>
        <v>0.20433333333333331</v>
      </c>
      <c r="BX55" s="5">
        <f>SUM(BX$53:BX$54)</f>
        <v>2488.0732109999999</v>
      </c>
      <c r="BY55" s="437"/>
      <c r="BZ55" s="4"/>
      <c r="CA55" s="935" t="s">
        <v>42</v>
      </c>
      <c r="CB55" s="941"/>
      <c r="CC55" s="942"/>
      <c r="CD55" s="1">
        <f>SUM(CD53:CD54)</f>
        <v>0.20433333333333331</v>
      </c>
      <c r="CE55" s="5">
        <f>SUM(CE$53:CE$54)</f>
        <v>2736.5545999999999</v>
      </c>
      <c r="CF55" s="437"/>
      <c r="CG55" s="4"/>
      <c r="CH55" s="935" t="s">
        <v>42</v>
      </c>
      <c r="CI55" s="941"/>
      <c r="CJ55" s="942"/>
      <c r="CK55" s="1">
        <f>SUM(CK53:CK54)</f>
        <v>0.20433333333333331</v>
      </c>
      <c r="CL55" s="5">
        <f>SUM(CL$53:CL$54)</f>
        <v>2736.5545999999999</v>
      </c>
      <c r="CN55" s="4"/>
      <c r="CO55" s="935" t="s">
        <v>42</v>
      </c>
      <c r="CP55" s="941"/>
      <c r="CQ55" s="942"/>
      <c r="CR55" s="1">
        <f>SUM(CR53:CR54)</f>
        <v>0.20433333333333331</v>
      </c>
      <c r="CS55" s="5">
        <f>SUM(CS$53:CS$54)</f>
        <v>2736.5545999999999</v>
      </c>
      <c r="CU55" s="4"/>
      <c r="CV55" s="935" t="s">
        <v>42</v>
      </c>
      <c r="CW55" s="941"/>
      <c r="CX55" s="942"/>
      <c r="CY55" s="1">
        <f>SUM(CY53:CY54)</f>
        <v>0.20433333333333331</v>
      </c>
      <c r="CZ55" s="5">
        <f>SUM(CZ$53:CZ$54)</f>
        <v>2736.5545999999999</v>
      </c>
      <c r="DB55" s="4"/>
      <c r="DC55" s="935" t="s">
        <v>42</v>
      </c>
      <c r="DD55" s="941"/>
      <c r="DE55" s="942"/>
      <c r="DF55" s="1">
        <f>SUM(DF53:DF54)</f>
        <v>0.20433333333333331</v>
      </c>
      <c r="DG55" s="5">
        <f>SUM(DG$53:DG$54)</f>
        <v>2736.5545999999999</v>
      </c>
      <c r="DH55" s="437"/>
      <c r="DI55" s="4"/>
      <c r="DJ55" s="935" t="s">
        <v>42</v>
      </c>
      <c r="DK55" s="941"/>
      <c r="DL55" s="942"/>
      <c r="DM55" s="1">
        <f>SUM(DM53:DM54)</f>
        <v>0.20433333333333331</v>
      </c>
      <c r="DN55" s="5">
        <f>SUM(DN$53:DN$54)</f>
        <v>2841.36464118</v>
      </c>
      <c r="DO55" s="437"/>
      <c r="DP55" s="4"/>
      <c r="DQ55" s="935" t="s">
        <v>42</v>
      </c>
      <c r="DR55" s="941"/>
      <c r="DS55" s="942"/>
      <c r="DT55" s="1">
        <f>SUM(DT53:DT54)</f>
        <v>0.20433333333333331</v>
      </c>
      <c r="DU55" s="5">
        <f>SUM(DU$53:DU$54)</f>
        <v>2841.36464118</v>
      </c>
      <c r="DV55" s="437"/>
      <c r="DW55" s="4"/>
      <c r="DX55" s="935" t="s">
        <v>42</v>
      </c>
      <c r="DY55" s="941"/>
      <c r="DZ55" s="942"/>
      <c r="EA55" s="1">
        <f>SUM(EA53:EA54)</f>
        <v>0.20433333333333331</v>
      </c>
      <c r="EB55" s="5">
        <f>SUM(EB$53:EB$54)</f>
        <v>2841.36464118</v>
      </c>
      <c r="ED55" s="4"/>
      <c r="EE55" s="935" t="s">
        <v>42</v>
      </c>
      <c r="EF55" s="941"/>
      <c r="EG55" s="942"/>
      <c r="EH55" s="1">
        <f>SUM(EH53:EH54)</f>
        <v>0.20433333333333331</v>
      </c>
      <c r="EI55" s="5">
        <f>SUM(EI$53:EI$54)</f>
        <v>2841.36464118</v>
      </c>
    </row>
    <row r="56" spans="1:139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375.86171011999994</v>
      </c>
      <c r="G56" s="9"/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L56*$F$44</f>
        <v>375.86171011999994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S56*$T$44</f>
        <v>393.56261229999996</v>
      </c>
      <c r="U56" s="159"/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Z56*$AA$44</f>
        <v>393.56261229999996</v>
      </c>
      <c r="AB56" s="9"/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AG56*$AH$44</f>
        <v>393.56261229999996</v>
      </c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AN56*$AO$44</f>
        <v>415.01061159479991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AU56*$AV$44</f>
        <v>415.01061159479991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BB56*$AV$44</f>
        <v>415.01061159479991</v>
      </c>
      <c r="BD56" s="159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BI$56*$BJ$44</f>
        <v>415.01061159479991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BP$56*$BQ$44</f>
        <v>415.01061159479991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BW$56*$BX$44</f>
        <v>415.01061159479991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456.45730727999995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456.45730727999995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456.45730727999995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456.45730727999995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456.45730727999995</v>
      </c>
      <c r="DH56" s="22"/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473.93962214882396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473.93962214882396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473.93962214882396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473.93962214882396</v>
      </c>
    </row>
    <row r="57" spans="1:139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51">
        <f>SUM(F55:F56)</f>
        <v>2629.2292767866666</v>
      </c>
      <c r="G57" s="363"/>
      <c r="H57" s="1021" t="s">
        <v>40</v>
      </c>
      <c r="I57" s="1022"/>
      <c r="J57" s="1022"/>
      <c r="K57" s="1022"/>
      <c r="L57" s="115">
        <f>SUM(L55:L56)</f>
        <v>0.23841613333333331</v>
      </c>
      <c r="M57" s="151">
        <f>SUM(M55:M56)</f>
        <v>2629.2292767866666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51">
        <f>SUM(T55:T56)</f>
        <v>2753.0506956333329</v>
      </c>
      <c r="U57" s="436"/>
      <c r="V57" s="1021" t="s">
        <v>40</v>
      </c>
      <c r="W57" s="1022"/>
      <c r="X57" s="1022"/>
      <c r="Y57" s="1022"/>
      <c r="Z57" s="115">
        <f>SUM(Z55:Z56)</f>
        <v>0.23841613333333331</v>
      </c>
      <c r="AA57" s="151">
        <f>SUM(AA55:AA56)</f>
        <v>2753.0506956333329</v>
      </c>
      <c r="AB57" s="363"/>
      <c r="AC57" s="1021" t="s">
        <v>40</v>
      </c>
      <c r="AD57" s="1022"/>
      <c r="AE57" s="1022"/>
      <c r="AF57" s="1022"/>
      <c r="AG57" s="115">
        <f>SUM(AG55:AG56)</f>
        <v>0.23841613333333331</v>
      </c>
      <c r="AH57" s="151">
        <f>SUM(AH55:AH56)</f>
        <v>2753.0506956333329</v>
      </c>
      <c r="AJ57" s="1021" t="s">
        <v>40</v>
      </c>
      <c r="AK57" s="1022"/>
      <c r="AL57" s="1022"/>
      <c r="AM57" s="1022"/>
      <c r="AN57" s="115">
        <f>SUM(AN55:AN56)</f>
        <v>0.23841613333333331</v>
      </c>
      <c r="AO57" s="151">
        <f>SUM(AO55:AO56)</f>
        <v>2903.0838225948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51">
        <f>SUM(AV55:AV56)</f>
        <v>2903.0838225948</v>
      </c>
      <c r="AW57" s="436"/>
      <c r="AX57" s="1021" t="s">
        <v>40</v>
      </c>
      <c r="AY57" s="1022"/>
      <c r="AZ57" s="1022"/>
      <c r="BA57" s="1022"/>
      <c r="BB57" s="115">
        <f>SUM(BB55:BB56)</f>
        <v>0.23841613333333331</v>
      </c>
      <c r="BC57" s="151">
        <f>SUM(BC55:BC56)</f>
        <v>2903.0838225948</v>
      </c>
      <c r="BD57" s="436"/>
      <c r="BE57" s="922" t="s">
        <v>40</v>
      </c>
      <c r="BF57" s="923"/>
      <c r="BG57" s="923"/>
      <c r="BH57" s="923"/>
      <c r="BI57" s="8">
        <f>SUM(BI55:BI56)</f>
        <v>0.23841613333333331</v>
      </c>
      <c r="BJ57" s="5">
        <f>SUM(BJ$55:BJ$56)</f>
        <v>2903.0838225948</v>
      </c>
      <c r="BK57" s="437"/>
      <c r="BL57" s="922" t="s">
        <v>40</v>
      </c>
      <c r="BM57" s="923"/>
      <c r="BN57" s="923"/>
      <c r="BO57" s="923"/>
      <c r="BP57" s="8">
        <f>SUM(BP55:BP56)</f>
        <v>0.23841613333333331</v>
      </c>
      <c r="BQ57" s="5">
        <f>SUM(BQ$55:BQ$56)</f>
        <v>2903.0838225948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5">
        <f>SUM(BX55:BX56)</f>
        <v>2903.0838225948</v>
      </c>
      <c r="BY57" s="437"/>
      <c r="BZ57" s="922" t="s">
        <v>40</v>
      </c>
      <c r="CA57" s="923"/>
      <c r="CB57" s="923"/>
      <c r="CC57" s="923"/>
      <c r="CD57" s="8">
        <f>SUM(CD55:CD56)</f>
        <v>0.23841613333333331</v>
      </c>
      <c r="CE57" s="5">
        <f>SUM(CE55:CE56)</f>
        <v>3193.0119072799998</v>
      </c>
      <c r="CF57" s="437"/>
      <c r="CG57" s="922" t="s">
        <v>40</v>
      </c>
      <c r="CH57" s="923"/>
      <c r="CI57" s="923"/>
      <c r="CJ57" s="923"/>
      <c r="CK57" s="8">
        <f>SUM(CK55:CK56)</f>
        <v>0.23841613333333331</v>
      </c>
      <c r="CL57" s="5">
        <f>SUM(CL55:CL56)</f>
        <v>3193.0119072799998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5">
        <f>SUM(CS$55:CS$56)</f>
        <v>3193.0119072799998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5">
        <f>SUM(CZ$55:CZ$56)</f>
        <v>3193.0119072799998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5">
        <f>SUM(DG$55:DG$56)</f>
        <v>3193.0119072799998</v>
      </c>
      <c r="DH57" s="437"/>
      <c r="DI57" s="922" t="s">
        <v>40</v>
      </c>
      <c r="DJ57" s="923"/>
      <c r="DK57" s="923"/>
      <c r="DL57" s="923"/>
      <c r="DM57" s="8">
        <f>SUM(DM55:DM56)</f>
        <v>0.23841613333333331</v>
      </c>
      <c r="DN57" s="5">
        <f>SUM(DN$55:DN$56)</f>
        <v>3315.3042633288242</v>
      </c>
      <c r="DO57" s="437"/>
      <c r="DP57" s="922" t="s">
        <v>40</v>
      </c>
      <c r="DQ57" s="923"/>
      <c r="DR57" s="923"/>
      <c r="DS57" s="923"/>
      <c r="DT57" s="8">
        <f>SUM(DT55:DT56)</f>
        <v>0.23841613333333331</v>
      </c>
      <c r="DU57" s="5">
        <f>SUM(DU$55:DU$56)</f>
        <v>3315.3042633288242</v>
      </c>
      <c r="DV57" s="437"/>
      <c r="DW57" s="922" t="s">
        <v>40</v>
      </c>
      <c r="DX57" s="923"/>
      <c r="DY57" s="923"/>
      <c r="DZ57" s="923"/>
      <c r="EA57" s="8">
        <f>SUM(EA55:EA56)</f>
        <v>0.23841613333333331</v>
      </c>
      <c r="EB57" s="5">
        <f>SUM(EB$55:EB$56)</f>
        <v>3315.3042633288242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5">
        <f>SUM(EI$55:EI$56)</f>
        <v>3315.3042633288242</v>
      </c>
    </row>
    <row r="58" spans="1:139" ht="13.5" x14ac:dyDescent="0.2">
      <c r="A58" s="147"/>
      <c r="B58" s="1036"/>
      <c r="C58" s="1041"/>
      <c r="D58" s="1041"/>
      <c r="E58" s="1041"/>
      <c r="F58" s="1041"/>
      <c r="H58" s="147"/>
      <c r="I58" s="1036"/>
      <c r="J58" s="1041"/>
      <c r="K58" s="1041"/>
      <c r="L58" s="1041"/>
      <c r="M58" s="1041"/>
      <c r="O58" s="147"/>
      <c r="P58" s="1036"/>
      <c r="Q58" s="1041"/>
      <c r="R58" s="1041"/>
      <c r="S58" s="1041"/>
      <c r="T58" s="1041"/>
      <c r="U58" s="420"/>
      <c r="V58" s="147"/>
      <c r="W58" s="1036"/>
      <c r="X58" s="1041"/>
      <c r="Y58" s="1041"/>
      <c r="Z58" s="1041"/>
      <c r="AA58" s="1041"/>
      <c r="AC58" s="147"/>
      <c r="AD58" s="1036"/>
      <c r="AE58" s="1041"/>
      <c r="AF58" s="1041"/>
      <c r="AG58" s="1041"/>
      <c r="AH58" s="1041"/>
      <c r="AJ58" s="147"/>
      <c r="AK58" s="1036"/>
      <c r="AL58" s="1041"/>
      <c r="AM58" s="1041"/>
      <c r="AN58" s="1041"/>
      <c r="AO58" s="1041"/>
      <c r="AQ58" s="147"/>
      <c r="AR58" s="1036"/>
      <c r="AS58" s="1041"/>
      <c r="AT58" s="1041"/>
      <c r="AU58" s="1041"/>
      <c r="AV58" s="1041"/>
      <c r="AW58" s="420"/>
      <c r="AX58" s="147"/>
      <c r="AY58" s="1036"/>
      <c r="AZ58" s="1041"/>
      <c r="BA58" s="1041"/>
      <c r="BB58" s="1041"/>
      <c r="BC58" s="1041"/>
      <c r="BD58" s="420"/>
      <c r="BE58" s="599"/>
      <c r="BF58" s="932"/>
      <c r="BG58" s="965"/>
      <c r="BH58" s="965"/>
      <c r="BI58" s="965"/>
      <c r="BJ58" s="965"/>
      <c r="BK58" s="527"/>
      <c r="BL58" s="599"/>
      <c r="BM58" s="932"/>
      <c r="BN58" s="965"/>
      <c r="BO58" s="965"/>
      <c r="BP58" s="965"/>
      <c r="BQ58" s="965"/>
      <c r="BS58" s="599"/>
      <c r="BT58" s="932"/>
      <c r="BU58" s="965"/>
      <c r="BV58" s="965"/>
      <c r="BW58" s="965"/>
      <c r="BX58" s="965"/>
      <c r="BY58" s="527"/>
      <c r="BZ58" s="599"/>
      <c r="CA58" s="932"/>
      <c r="CB58" s="965"/>
      <c r="CC58" s="965"/>
      <c r="CD58" s="965"/>
      <c r="CE58" s="965"/>
      <c r="CF58" s="527"/>
      <c r="CG58" s="599"/>
      <c r="CH58" s="932"/>
      <c r="CI58" s="965"/>
      <c r="CJ58" s="965"/>
      <c r="CK58" s="965"/>
      <c r="CL58" s="965"/>
      <c r="CN58" s="599"/>
      <c r="CO58" s="932"/>
      <c r="CP58" s="965"/>
      <c r="CQ58" s="965"/>
      <c r="CR58" s="965"/>
      <c r="CS58" s="965"/>
      <c r="CU58" s="599"/>
      <c r="CV58" s="932"/>
      <c r="CW58" s="965"/>
      <c r="CX58" s="965"/>
      <c r="CY58" s="965"/>
      <c r="CZ58" s="965"/>
      <c r="DB58" s="599"/>
      <c r="DC58" s="932"/>
      <c r="DD58" s="965"/>
      <c r="DE58" s="965"/>
      <c r="DF58" s="965"/>
      <c r="DG58" s="965"/>
      <c r="DH58" s="527"/>
      <c r="DI58" s="599"/>
      <c r="DJ58" s="932"/>
      <c r="DK58" s="965"/>
      <c r="DL58" s="965"/>
      <c r="DM58" s="965"/>
      <c r="DN58" s="965"/>
      <c r="DO58" s="527"/>
      <c r="DP58" s="599"/>
      <c r="DQ58" s="932"/>
      <c r="DR58" s="965"/>
      <c r="DS58" s="965"/>
      <c r="DT58" s="965"/>
      <c r="DU58" s="965"/>
      <c r="DV58" s="527"/>
      <c r="DW58" s="599"/>
      <c r="DX58" s="932"/>
      <c r="DY58" s="965"/>
      <c r="DZ58" s="965"/>
      <c r="EA58" s="965"/>
      <c r="EB58" s="965"/>
      <c r="ED58" s="599"/>
      <c r="EE58" s="932"/>
      <c r="EF58" s="965"/>
      <c r="EG58" s="965"/>
      <c r="EH58" s="965"/>
      <c r="EI58" s="965"/>
    </row>
    <row r="59" spans="1:139" ht="4.5" customHeight="1" x14ac:dyDescent="0.2">
      <c r="A59" s="156"/>
      <c r="B59" s="157"/>
      <c r="C59" s="157"/>
      <c r="D59" s="157"/>
      <c r="E59" s="158"/>
      <c r="F59" s="159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U59" s="159"/>
      <c r="V59" s="156"/>
      <c r="W59" s="157"/>
      <c r="X59" s="157"/>
      <c r="Y59" s="157"/>
      <c r="Z59" s="158"/>
      <c r="AA59" s="159"/>
      <c r="AC59" s="156"/>
      <c r="AD59" s="157"/>
      <c r="AE59" s="157"/>
      <c r="AF59" s="157"/>
      <c r="AG59" s="158"/>
      <c r="AH59" s="159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159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H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31.5" customHeight="1" x14ac:dyDescent="0.2">
      <c r="A60" s="1042" t="s">
        <v>127</v>
      </c>
      <c r="B60" s="1043"/>
      <c r="C60" s="1043"/>
      <c r="D60" s="1043"/>
      <c r="E60" s="1043"/>
      <c r="F60" s="1043"/>
      <c r="H60" s="1042" t="s">
        <v>127</v>
      </c>
      <c r="I60" s="1043"/>
      <c r="J60" s="1043"/>
      <c r="K60" s="1043"/>
      <c r="L60" s="1043"/>
      <c r="M60" s="1043"/>
      <c r="O60" s="1042" t="s">
        <v>127</v>
      </c>
      <c r="P60" s="1043"/>
      <c r="Q60" s="1043"/>
      <c r="R60" s="1043"/>
      <c r="S60" s="1043"/>
      <c r="T60" s="1043"/>
      <c r="U60" s="435"/>
      <c r="V60" s="1042" t="s">
        <v>127</v>
      </c>
      <c r="W60" s="1043"/>
      <c r="X60" s="1043"/>
      <c r="Y60" s="1043"/>
      <c r="Z60" s="1043"/>
      <c r="AA60" s="1043"/>
      <c r="AC60" s="1042" t="s">
        <v>127</v>
      </c>
      <c r="AD60" s="1043"/>
      <c r="AE60" s="1043"/>
      <c r="AF60" s="1043"/>
      <c r="AG60" s="1043"/>
      <c r="AH60" s="1043"/>
      <c r="AJ60" s="1042" t="s">
        <v>127</v>
      </c>
      <c r="AK60" s="1043"/>
      <c r="AL60" s="1043"/>
      <c r="AM60" s="1043"/>
      <c r="AN60" s="1043"/>
      <c r="AO60" s="1043"/>
      <c r="AQ60" s="1042" t="s">
        <v>127</v>
      </c>
      <c r="AR60" s="1043"/>
      <c r="AS60" s="1043"/>
      <c r="AT60" s="1043"/>
      <c r="AU60" s="1043"/>
      <c r="AV60" s="1043"/>
      <c r="AW60" s="435"/>
      <c r="AX60" s="1042" t="s">
        <v>127</v>
      </c>
      <c r="AY60" s="1043"/>
      <c r="AZ60" s="1043"/>
      <c r="BA60" s="1043"/>
      <c r="BB60" s="1043"/>
      <c r="BC60" s="1043"/>
      <c r="BD60" s="435"/>
      <c r="BE60" s="972" t="s">
        <v>127</v>
      </c>
      <c r="BF60" s="967"/>
      <c r="BG60" s="967"/>
      <c r="BH60" s="967"/>
      <c r="BI60" s="967"/>
      <c r="BJ60" s="967"/>
      <c r="BK60" s="529"/>
      <c r="BL60" s="972" t="s">
        <v>127</v>
      </c>
      <c r="BM60" s="967"/>
      <c r="BN60" s="967"/>
      <c r="BO60" s="967"/>
      <c r="BP60" s="967"/>
      <c r="BQ60" s="967"/>
      <c r="BS60" s="972" t="s">
        <v>127</v>
      </c>
      <c r="BT60" s="967"/>
      <c r="BU60" s="967"/>
      <c r="BV60" s="967"/>
      <c r="BW60" s="967"/>
      <c r="BX60" s="967"/>
      <c r="BY60" s="529"/>
      <c r="BZ60" s="972" t="s">
        <v>127</v>
      </c>
      <c r="CA60" s="967"/>
      <c r="CB60" s="967"/>
      <c r="CC60" s="967"/>
      <c r="CD60" s="967"/>
      <c r="CE60" s="967"/>
      <c r="CF60" s="529"/>
      <c r="CG60" s="972" t="s">
        <v>127</v>
      </c>
      <c r="CH60" s="967"/>
      <c r="CI60" s="967"/>
      <c r="CJ60" s="967"/>
      <c r="CK60" s="967"/>
      <c r="CL60" s="967"/>
      <c r="CN60" s="972" t="s">
        <v>127</v>
      </c>
      <c r="CO60" s="967"/>
      <c r="CP60" s="967"/>
      <c r="CQ60" s="967"/>
      <c r="CR60" s="967"/>
      <c r="CS60" s="967"/>
      <c r="CU60" s="972" t="s">
        <v>127</v>
      </c>
      <c r="CV60" s="967"/>
      <c r="CW60" s="967"/>
      <c r="CX60" s="967"/>
      <c r="CY60" s="967"/>
      <c r="CZ60" s="967"/>
      <c r="DB60" s="972" t="s">
        <v>127</v>
      </c>
      <c r="DC60" s="967"/>
      <c r="DD60" s="967"/>
      <c r="DE60" s="967"/>
      <c r="DF60" s="967"/>
      <c r="DG60" s="967"/>
      <c r="DH60" s="529"/>
      <c r="DI60" s="972" t="s">
        <v>127</v>
      </c>
      <c r="DJ60" s="967"/>
      <c r="DK60" s="967"/>
      <c r="DL60" s="967"/>
      <c r="DM60" s="967"/>
      <c r="DN60" s="967"/>
      <c r="DO60" s="529"/>
      <c r="DP60" s="972" t="s">
        <v>127</v>
      </c>
      <c r="DQ60" s="967"/>
      <c r="DR60" s="967"/>
      <c r="DS60" s="967"/>
      <c r="DT60" s="967"/>
      <c r="DU60" s="967"/>
      <c r="DV60" s="529"/>
      <c r="DW60" s="972" t="s">
        <v>127</v>
      </c>
      <c r="DX60" s="967"/>
      <c r="DY60" s="967"/>
      <c r="DZ60" s="967"/>
      <c r="EA60" s="967"/>
      <c r="EB60" s="967"/>
      <c r="ED60" s="972" t="s">
        <v>127</v>
      </c>
      <c r="EE60" s="967"/>
      <c r="EF60" s="967"/>
      <c r="EG60" s="967"/>
      <c r="EH60" s="967"/>
      <c r="EI60" s="967"/>
    </row>
    <row r="61" spans="1:139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U61" s="175"/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175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H61" s="40"/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H62" s="155" t="s">
        <v>22</v>
      </c>
      <c r="I62" s="1012" t="s">
        <v>100</v>
      </c>
      <c r="J62" s="1012"/>
      <c r="K62" s="1012"/>
      <c r="L62" s="112">
        <v>0</v>
      </c>
      <c r="M62" s="38">
        <f t="shared" ref="M62:M69" si="1">L62*$F$44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S62*$T$44</f>
        <v>0</v>
      </c>
      <c r="U62" s="159"/>
      <c r="V62" s="155" t="s">
        <v>22</v>
      </c>
      <c r="W62" s="1012" t="s">
        <v>100</v>
      </c>
      <c r="X62" s="1012"/>
      <c r="Y62" s="1012"/>
      <c r="Z62" s="112">
        <v>0</v>
      </c>
      <c r="AA62" s="38">
        <f>Z62*$AA$44</f>
        <v>0</v>
      </c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AG62*$AH$44</f>
        <v>0</v>
      </c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AN62*$AO$44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AU62*$AV$44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 t="shared" ref="BC62:BC69" si="2">BB62*$BC$44</f>
        <v>0</v>
      </c>
      <c r="BD62" s="159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BI$62*$BJ$44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BP$62*$BQ$44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BW$62*$BX$44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H62" s="22"/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275.69749999999999</v>
      </c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si="1"/>
        <v>275.69749999999999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>S63*$T$44</f>
        <v>288.68125000000003</v>
      </c>
      <c r="U63" s="159"/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Z63*$AA$44</f>
        <v>288.68125000000003</v>
      </c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>AG63*$AH$44</f>
        <v>288.68125000000003</v>
      </c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4">AN63*$AO$44</f>
        <v>304.41352499999999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5">AU63*$AV$44</f>
        <v>304.41352499999999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si="2"/>
        <v>304.41352499999999</v>
      </c>
      <c r="BD63" s="159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BI$63*$BJ$44</f>
        <v>304.41352499999999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BP$63*$BQ$44</f>
        <v>304.41352499999999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BW$63*$BX$44</f>
        <v>304.41352499999999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334.81500000000005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334.81500000000005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334.81500000000005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334.81500000000005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334.81500000000005</v>
      </c>
      <c r="DH63" s="22"/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347.63841450000001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347.63841450000001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347.63841450000001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347.63841450000001</v>
      </c>
    </row>
    <row r="64" spans="1:139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317.60352</v>
      </c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317.60352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ref="T64:T69" si="6">S64*$T$44</f>
        <v>332.56079999999997</v>
      </c>
      <c r="U64" s="159"/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332.56079999999997</v>
      </c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ref="AH64:AH69" si="7">AG64*$AH$44</f>
        <v>332.56079999999997</v>
      </c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4"/>
        <v>350.68438079999999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5"/>
        <v>350.68438079999999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2"/>
        <v>350.68438079999999</v>
      </c>
      <c r="BD64" s="159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BI$64*$BJ$44</f>
        <v>350.68438079999999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BP$64*$BQ$44</f>
        <v>350.68438079999999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BW$64*$BX$44</f>
        <v>350.68438079999999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385.70688000000001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385.70688000000001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385.70688000000001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385.70688000000001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385.70688000000001</v>
      </c>
      <c r="DH64" s="22"/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400.47945350399999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400.47945350399999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400.47945350399999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400.47945350399999</v>
      </c>
    </row>
    <row r="65" spans="1:139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165.41849999999999</v>
      </c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165.41849999999999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6"/>
        <v>173.20874999999998</v>
      </c>
      <c r="U65" s="159"/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173.20874999999998</v>
      </c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7"/>
        <v>173.20874999999998</v>
      </c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4"/>
        <v>182.64811499999999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5"/>
        <v>182.64811499999999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2"/>
        <v>182.64811499999999</v>
      </c>
      <c r="BD65" s="159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BI$65*$BJ$44</f>
        <v>182.64811499999999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BP$65*$BQ$44</f>
        <v>182.64811499999999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BW$65*$BX$44</f>
        <v>182.64811499999999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200.88900000000001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200.88900000000001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200.88900000000001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200.88900000000001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200.88900000000001</v>
      </c>
      <c r="DH65" s="22"/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208.58304869999998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208.58304869999998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208.58304869999998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208.58304869999998</v>
      </c>
    </row>
    <row r="66" spans="1:139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110.279</v>
      </c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110.279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6"/>
        <v>115.4725</v>
      </c>
      <c r="U66" s="159"/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115.4725</v>
      </c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7"/>
        <v>115.4725</v>
      </c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4"/>
        <v>121.76540999999999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5"/>
        <v>121.76540999999999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2"/>
        <v>121.76540999999999</v>
      </c>
      <c r="BD66" s="159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BI$66*$BJ$44</f>
        <v>121.76540999999999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BP$66*$BQ$44</f>
        <v>121.76540999999999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BW$66*$BX$44</f>
        <v>121.76540999999999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133.92600000000002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133.92600000000002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133.92600000000002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133.92600000000002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133.92600000000002</v>
      </c>
      <c r="DH66" s="22"/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139.0553658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139.0553658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139.0553658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139.0553658</v>
      </c>
    </row>
    <row r="67" spans="1:139" ht="15" x14ac:dyDescent="0.2">
      <c r="A67" s="155" t="s">
        <v>33</v>
      </c>
      <c r="B67" s="1027" t="s">
        <v>82</v>
      </c>
      <c r="C67" s="1032"/>
      <c r="D67" s="1033"/>
      <c r="E67" s="112">
        <v>6.0000000000000001E-3</v>
      </c>
      <c r="F67" s="38">
        <f t="shared" si="0"/>
        <v>66.167400000000001</v>
      </c>
      <c r="H67" s="155" t="s">
        <v>33</v>
      </c>
      <c r="I67" s="1027" t="s">
        <v>82</v>
      </c>
      <c r="J67" s="1032"/>
      <c r="K67" s="1033"/>
      <c r="L67" s="112">
        <v>6.0000000000000001E-3</v>
      </c>
      <c r="M67" s="38">
        <f t="shared" si="1"/>
        <v>66.167400000000001</v>
      </c>
      <c r="O67" s="155" t="s">
        <v>33</v>
      </c>
      <c r="P67" s="1027" t="s">
        <v>82</v>
      </c>
      <c r="Q67" s="1032"/>
      <c r="R67" s="1033"/>
      <c r="S67" s="112">
        <v>6.0000000000000001E-3</v>
      </c>
      <c r="T67" s="38">
        <f t="shared" si="6"/>
        <v>69.283500000000004</v>
      </c>
      <c r="U67" s="159"/>
      <c r="V67" s="155" t="s">
        <v>33</v>
      </c>
      <c r="W67" s="1027" t="s">
        <v>82</v>
      </c>
      <c r="X67" s="1032"/>
      <c r="Y67" s="1033"/>
      <c r="Z67" s="112">
        <v>6.0000000000000001E-3</v>
      </c>
      <c r="AA67" s="38">
        <f t="shared" si="3"/>
        <v>69.283500000000004</v>
      </c>
      <c r="AC67" s="155" t="s">
        <v>33</v>
      </c>
      <c r="AD67" s="1027" t="s">
        <v>82</v>
      </c>
      <c r="AE67" s="1032"/>
      <c r="AF67" s="1033"/>
      <c r="AG67" s="112">
        <v>6.0000000000000001E-3</v>
      </c>
      <c r="AH67" s="38">
        <f t="shared" si="7"/>
        <v>69.283500000000004</v>
      </c>
      <c r="AJ67" s="155" t="s">
        <v>33</v>
      </c>
      <c r="AK67" s="1027" t="s">
        <v>82</v>
      </c>
      <c r="AL67" s="1032"/>
      <c r="AM67" s="1033"/>
      <c r="AN67" s="112">
        <v>6.0000000000000001E-3</v>
      </c>
      <c r="AO67" s="38">
        <f t="shared" si="4"/>
        <v>73.059246000000002</v>
      </c>
      <c r="AQ67" s="155" t="s">
        <v>33</v>
      </c>
      <c r="AR67" s="1027" t="s">
        <v>82</v>
      </c>
      <c r="AS67" s="1032"/>
      <c r="AT67" s="1033"/>
      <c r="AU67" s="112">
        <v>6.0000000000000001E-3</v>
      </c>
      <c r="AV67" s="38">
        <f t="shared" si="5"/>
        <v>73.059246000000002</v>
      </c>
      <c r="AW67" s="159"/>
      <c r="AX67" s="155" t="s">
        <v>33</v>
      </c>
      <c r="AY67" s="1027" t="s">
        <v>82</v>
      </c>
      <c r="AZ67" s="1032"/>
      <c r="BA67" s="1033"/>
      <c r="BB67" s="112">
        <v>6.0000000000000001E-3</v>
      </c>
      <c r="BC67" s="38">
        <f t="shared" si="2"/>
        <v>73.059246000000002</v>
      </c>
      <c r="BD67" s="159"/>
      <c r="BE67" s="10" t="s">
        <v>33</v>
      </c>
      <c r="BF67" s="927" t="s">
        <v>82</v>
      </c>
      <c r="BG67" s="953"/>
      <c r="BH67" s="954"/>
      <c r="BI67" s="1">
        <v>6.0000000000000001E-3</v>
      </c>
      <c r="BJ67" s="50">
        <f>BI$67*$BJ$44</f>
        <v>73.059246000000002</v>
      </c>
      <c r="BK67" s="22"/>
      <c r="BL67" s="10" t="s">
        <v>33</v>
      </c>
      <c r="BM67" s="927" t="s">
        <v>82</v>
      </c>
      <c r="BN67" s="953"/>
      <c r="BO67" s="954"/>
      <c r="BP67" s="1">
        <v>6.0000000000000001E-3</v>
      </c>
      <c r="BQ67" s="50">
        <f>BP$67*$BQ$44</f>
        <v>73.059246000000002</v>
      </c>
      <c r="BS67" s="10" t="s">
        <v>33</v>
      </c>
      <c r="BT67" s="927" t="s">
        <v>82</v>
      </c>
      <c r="BU67" s="953"/>
      <c r="BV67" s="954"/>
      <c r="BW67" s="1">
        <v>6.0000000000000001E-3</v>
      </c>
      <c r="BX67" s="50">
        <f>BW$67*$BX$44</f>
        <v>73.059246000000002</v>
      </c>
      <c r="BY67" s="22"/>
      <c r="BZ67" s="10" t="s">
        <v>33</v>
      </c>
      <c r="CA67" s="927" t="s">
        <v>82</v>
      </c>
      <c r="CB67" s="953"/>
      <c r="CC67" s="954"/>
      <c r="CD67" s="1">
        <v>6.0000000000000001E-3</v>
      </c>
      <c r="CE67" s="50">
        <f>CD$67*$CE$44</f>
        <v>80.35560000000001</v>
      </c>
      <c r="CF67" s="22"/>
      <c r="CG67" s="10" t="s">
        <v>33</v>
      </c>
      <c r="CH67" s="927" t="s">
        <v>82</v>
      </c>
      <c r="CI67" s="953"/>
      <c r="CJ67" s="954"/>
      <c r="CK67" s="1">
        <v>6.0000000000000001E-3</v>
      </c>
      <c r="CL67" s="50">
        <f>CK$67*$CL$44</f>
        <v>80.35560000000001</v>
      </c>
      <c r="CN67" s="10" t="s">
        <v>33</v>
      </c>
      <c r="CO67" s="927" t="s">
        <v>82</v>
      </c>
      <c r="CP67" s="953"/>
      <c r="CQ67" s="954"/>
      <c r="CR67" s="1">
        <v>6.0000000000000001E-3</v>
      </c>
      <c r="CS67" s="50">
        <f>CR$67*$CS$44</f>
        <v>80.35560000000001</v>
      </c>
      <c r="CU67" s="10" t="s">
        <v>33</v>
      </c>
      <c r="CV67" s="927" t="s">
        <v>82</v>
      </c>
      <c r="CW67" s="953"/>
      <c r="CX67" s="954"/>
      <c r="CY67" s="1">
        <v>6.0000000000000001E-3</v>
      </c>
      <c r="CZ67" s="50">
        <f>CY$67*$CZ$44</f>
        <v>80.35560000000001</v>
      </c>
      <c r="DB67" s="10" t="s">
        <v>33</v>
      </c>
      <c r="DC67" s="927" t="s">
        <v>82</v>
      </c>
      <c r="DD67" s="953"/>
      <c r="DE67" s="954"/>
      <c r="DF67" s="1">
        <v>6.0000000000000001E-3</v>
      </c>
      <c r="DG67" s="50">
        <f>DF$67*$DG$44</f>
        <v>80.35560000000001</v>
      </c>
      <c r="DH67" s="22"/>
      <c r="DI67" s="10" t="s">
        <v>33</v>
      </c>
      <c r="DJ67" s="927" t="s">
        <v>82</v>
      </c>
      <c r="DK67" s="953"/>
      <c r="DL67" s="954"/>
      <c r="DM67" s="1">
        <v>6.0000000000000001E-3</v>
      </c>
      <c r="DN67" s="50">
        <f>DM$67*$DN$44</f>
        <v>83.433219480000005</v>
      </c>
      <c r="DO67" s="22"/>
      <c r="DP67" s="10" t="s">
        <v>33</v>
      </c>
      <c r="DQ67" s="927" t="s">
        <v>82</v>
      </c>
      <c r="DR67" s="953"/>
      <c r="DS67" s="954"/>
      <c r="DT67" s="1">
        <v>6.0000000000000001E-3</v>
      </c>
      <c r="DU67" s="50">
        <f>DT$67*$DU$44</f>
        <v>83.433219480000005</v>
      </c>
      <c r="DV67" s="22"/>
      <c r="DW67" s="10" t="s">
        <v>33</v>
      </c>
      <c r="DX67" s="927" t="s">
        <v>82</v>
      </c>
      <c r="DY67" s="953"/>
      <c r="DZ67" s="954"/>
      <c r="EA67" s="1">
        <v>6.0000000000000001E-3</v>
      </c>
      <c r="EB67" s="50">
        <f>EA$67*$EB$44</f>
        <v>83.433219480000005</v>
      </c>
      <c r="ED67" s="10" t="s">
        <v>33</v>
      </c>
      <c r="EE67" s="927" t="s">
        <v>82</v>
      </c>
      <c r="EF67" s="953"/>
      <c r="EG67" s="954"/>
      <c r="EH67" s="1">
        <v>6.0000000000000001E-3</v>
      </c>
      <c r="EI67" s="50">
        <f>EH$67*$EI$44</f>
        <v>83.433219480000005</v>
      </c>
    </row>
    <row r="68" spans="1:139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22.055800000000001</v>
      </c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22.055800000000001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6"/>
        <v>23.0945</v>
      </c>
      <c r="U68" s="159"/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23.0945</v>
      </c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7"/>
        <v>23.0945</v>
      </c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4"/>
        <v>24.353082000000001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5"/>
        <v>24.353082000000001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2"/>
        <v>24.353082000000001</v>
      </c>
      <c r="BD68" s="159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BI$68*$BJ$44</f>
        <v>24.353082000000001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BP$68*$BQ$44</f>
        <v>24.353082000000001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BW$68*$BX$44</f>
        <v>24.353082000000001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26.7852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26.7852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26.7852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26.7852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26.7852</v>
      </c>
      <c r="DH68" s="22"/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27.811073159999999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27.811073159999999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27.811073159999999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27.811073159999999</v>
      </c>
    </row>
    <row r="69" spans="1:139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882.23199999999997</v>
      </c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882.23199999999997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6"/>
        <v>923.78</v>
      </c>
      <c r="U69" s="159"/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923.78</v>
      </c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7"/>
        <v>923.78</v>
      </c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4"/>
        <v>974.12327999999991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5"/>
        <v>974.12327999999991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2"/>
        <v>974.12327999999991</v>
      </c>
      <c r="BD69" s="159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BI$69*$BJ$44</f>
        <v>974.12327999999991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BP$69*$BQ$44</f>
        <v>974.12327999999991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BW$69*$BX$44</f>
        <v>974.12327999999991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1071.4080000000001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1071.4080000000001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1071.4080000000001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1071.4080000000001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1071.4080000000001</v>
      </c>
      <c r="DH69" s="22"/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1112.4429264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1112.4429264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1112.4429264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1112.4429264</v>
      </c>
    </row>
    <row r="70" spans="1:139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1839.45372</v>
      </c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1839.45372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1926.0813000000001</v>
      </c>
      <c r="U70" s="175"/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1926.0813000000001</v>
      </c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1926.0813000000001</v>
      </c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2031.0470387999999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2031.0470387999999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2031.0470387999999</v>
      </c>
      <c r="BD70" s="175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2031.0470387999999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2031.0470387999999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2031.0470387999999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2233.8856800000003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2233.8856800000003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2233.8856800000003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2233.8856800000003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2233.8856800000003</v>
      </c>
      <c r="DH70" s="40"/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2319.4435015439999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2319.4435015439999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2319.4435015439999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2319.4435015439999</v>
      </c>
    </row>
    <row r="71" spans="1:139" s="7" customFormat="1" ht="13.5" x14ac:dyDescent="0.2">
      <c r="A71" s="160"/>
      <c r="B71" s="1034"/>
      <c r="C71" s="1035"/>
      <c r="D71" s="1035"/>
      <c r="E71" s="1035"/>
      <c r="F71" s="1035"/>
      <c r="H71" s="160"/>
      <c r="I71" s="1034"/>
      <c r="J71" s="1035"/>
      <c r="K71" s="1035"/>
      <c r="L71" s="1035"/>
      <c r="M71" s="1035"/>
      <c r="O71" s="160"/>
      <c r="P71" s="1034"/>
      <c r="Q71" s="1035"/>
      <c r="R71" s="1035"/>
      <c r="S71" s="1035"/>
      <c r="T71" s="1035"/>
      <c r="U71" s="418"/>
      <c r="V71" s="160"/>
      <c r="W71" s="1034"/>
      <c r="X71" s="1035"/>
      <c r="Y71" s="1035"/>
      <c r="Z71" s="1035"/>
      <c r="AA71" s="1035"/>
      <c r="AC71" s="160"/>
      <c r="AD71" s="1034"/>
      <c r="AE71" s="1035"/>
      <c r="AF71" s="1035"/>
      <c r="AG71" s="1035"/>
      <c r="AH71" s="1035"/>
      <c r="AJ71" s="160"/>
      <c r="AK71" s="1034"/>
      <c r="AL71" s="1035"/>
      <c r="AM71" s="1035"/>
      <c r="AN71" s="1035"/>
      <c r="AO71" s="1035"/>
      <c r="AQ71" s="160"/>
      <c r="AR71" s="1034"/>
      <c r="AS71" s="1035"/>
      <c r="AT71" s="1035"/>
      <c r="AU71" s="1035"/>
      <c r="AV71" s="1035"/>
      <c r="AW71" s="418"/>
      <c r="AX71" s="160"/>
      <c r="AY71" s="1034"/>
      <c r="AZ71" s="1035"/>
      <c r="BA71" s="1035"/>
      <c r="BB71" s="1035"/>
      <c r="BC71" s="1035"/>
      <c r="BD71" s="418"/>
      <c r="BE71" s="47"/>
      <c r="BF71" s="955"/>
      <c r="BG71" s="956"/>
      <c r="BH71" s="956"/>
      <c r="BI71" s="956"/>
      <c r="BJ71" s="956"/>
      <c r="BK71" s="530"/>
      <c r="BL71" s="47"/>
      <c r="BM71" s="955"/>
      <c r="BN71" s="956"/>
      <c r="BO71" s="956"/>
      <c r="BP71" s="956"/>
      <c r="BQ71" s="956"/>
      <c r="BS71" s="47"/>
      <c r="BT71" s="955"/>
      <c r="BU71" s="956"/>
      <c r="BV71" s="956"/>
      <c r="BW71" s="956"/>
      <c r="BX71" s="956"/>
      <c r="BY71" s="530"/>
      <c r="BZ71" s="47"/>
      <c r="CA71" s="955"/>
      <c r="CB71" s="956"/>
      <c r="CC71" s="956"/>
      <c r="CD71" s="956"/>
      <c r="CE71" s="956"/>
      <c r="CF71" s="530"/>
      <c r="CG71" s="47"/>
      <c r="CH71" s="955"/>
      <c r="CI71" s="956"/>
      <c r="CJ71" s="956"/>
      <c r="CK71" s="956"/>
      <c r="CL71" s="956"/>
      <c r="CN71" s="47"/>
      <c r="CO71" s="955"/>
      <c r="CP71" s="956"/>
      <c r="CQ71" s="956"/>
      <c r="CR71" s="956"/>
      <c r="CS71" s="956"/>
      <c r="CU71" s="47"/>
      <c r="CV71" s="955"/>
      <c r="CW71" s="956"/>
      <c r="CX71" s="956"/>
      <c r="CY71" s="956"/>
      <c r="CZ71" s="956"/>
      <c r="DB71" s="47"/>
      <c r="DC71" s="955"/>
      <c r="DD71" s="956"/>
      <c r="DE71" s="956"/>
      <c r="DF71" s="956"/>
      <c r="DG71" s="956"/>
      <c r="DH71" s="530"/>
      <c r="DI71" s="47"/>
      <c r="DJ71" s="955"/>
      <c r="DK71" s="956"/>
      <c r="DL71" s="956"/>
      <c r="DM71" s="956"/>
      <c r="DN71" s="956"/>
      <c r="DO71" s="530"/>
      <c r="DP71" s="47"/>
      <c r="DQ71" s="955"/>
      <c r="DR71" s="956"/>
      <c r="DS71" s="956"/>
      <c r="DT71" s="956"/>
      <c r="DU71" s="956"/>
      <c r="DV71" s="530"/>
      <c r="DW71" s="47"/>
      <c r="DX71" s="955"/>
      <c r="DY71" s="956"/>
      <c r="DZ71" s="956"/>
      <c r="EA71" s="956"/>
      <c r="EB71" s="956"/>
      <c r="ED71" s="47"/>
      <c r="EE71" s="955"/>
      <c r="EF71" s="956"/>
      <c r="EG71" s="956"/>
      <c r="EH71" s="956"/>
      <c r="EI71" s="956"/>
    </row>
    <row r="72" spans="1:139" s="7" customFormat="1" ht="13.5" x14ac:dyDescent="0.2">
      <c r="A72" s="160"/>
      <c r="B72" s="1036"/>
      <c r="C72" s="1037"/>
      <c r="D72" s="1037"/>
      <c r="E72" s="1037"/>
      <c r="F72" s="1037"/>
      <c r="H72" s="160"/>
      <c r="I72" s="1036"/>
      <c r="J72" s="1037"/>
      <c r="K72" s="1037"/>
      <c r="L72" s="1037"/>
      <c r="M72" s="1037"/>
      <c r="O72" s="160"/>
      <c r="P72" s="1036"/>
      <c r="Q72" s="1037"/>
      <c r="R72" s="1037"/>
      <c r="S72" s="1037"/>
      <c r="T72" s="1037"/>
      <c r="U72" s="418"/>
      <c r="V72" s="160"/>
      <c r="W72" s="1036"/>
      <c r="X72" s="1037"/>
      <c r="Y72" s="1037"/>
      <c r="Z72" s="1037"/>
      <c r="AA72" s="1037"/>
      <c r="AC72" s="160"/>
      <c r="AD72" s="1036"/>
      <c r="AE72" s="1037"/>
      <c r="AF72" s="1037"/>
      <c r="AG72" s="1037"/>
      <c r="AH72" s="1037"/>
      <c r="AJ72" s="160"/>
      <c r="AK72" s="1036"/>
      <c r="AL72" s="1037"/>
      <c r="AM72" s="1037"/>
      <c r="AN72" s="1037"/>
      <c r="AO72" s="1037"/>
      <c r="AQ72" s="160"/>
      <c r="AR72" s="1036"/>
      <c r="AS72" s="1037"/>
      <c r="AT72" s="1037"/>
      <c r="AU72" s="1037"/>
      <c r="AV72" s="1037"/>
      <c r="AW72" s="418"/>
      <c r="AX72" s="160"/>
      <c r="AY72" s="1036"/>
      <c r="AZ72" s="1037"/>
      <c r="BA72" s="1037"/>
      <c r="BB72" s="1037"/>
      <c r="BC72" s="1037"/>
      <c r="BD72" s="418"/>
      <c r="BE72" s="47"/>
      <c r="BF72" s="932"/>
      <c r="BG72" s="957"/>
      <c r="BH72" s="957"/>
      <c r="BI72" s="957"/>
      <c r="BJ72" s="957"/>
      <c r="BK72" s="530"/>
      <c r="BL72" s="47"/>
      <c r="BM72" s="932"/>
      <c r="BN72" s="957"/>
      <c r="BO72" s="957"/>
      <c r="BP72" s="957"/>
      <c r="BQ72" s="957"/>
      <c r="BS72" s="47"/>
      <c r="BT72" s="932"/>
      <c r="BU72" s="957"/>
      <c r="BV72" s="957"/>
      <c r="BW72" s="957"/>
      <c r="BX72" s="957"/>
      <c r="BY72" s="530"/>
      <c r="BZ72" s="47"/>
      <c r="CA72" s="932"/>
      <c r="CB72" s="957"/>
      <c r="CC72" s="957"/>
      <c r="CD72" s="957"/>
      <c r="CE72" s="957"/>
      <c r="CF72" s="530"/>
      <c r="CG72" s="47"/>
      <c r="CH72" s="932"/>
      <c r="CI72" s="957"/>
      <c r="CJ72" s="957"/>
      <c r="CK72" s="957"/>
      <c r="CL72" s="957"/>
      <c r="CN72" s="47"/>
      <c r="CO72" s="932"/>
      <c r="CP72" s="957"/>
      <c r="CQ72" s="957"/>
      <c r="CR72" s="957"/>
      <c r="CS72" s="957"/>
      <c r="CU72" s="47"/>
      <c r="CV72" s="932"/>
      <c r="CW72" s="957"/>
      <c r="CX72" s="957"/>
      <c r="CY72" s="957"/>
      <c r="CZ72" s="957"/>
      <c r="DB72" s="47"/>
      <c r="DC72" s="932"/>
      <c r="DD72" s="957"/>
      <c r="DE72" s="957"/>
      <c r="DF72" s="957"/>
      <c r="DG72" s="957"/>
      <c r="DH72" s="530"/>
      <c r="DI72" s="47"/>
      <c r="DJ72" s="932"/>
      <c r="DK72" s="957"/>
      <c r="DL72" s="957"/>
      <c r="DM72" s="957"/>
      <c r="DN72" s="957"/>
      <c r="DO72" s="530"/>
      <c r="DP72" s="47"/>
      <c r="DQ72" s="932"/>
      <c r="DR72" s="957"/>
      <c r="DS72" s="957"/>
      <c r="DT72" s="957"/>
      <c r="DU72" s="957"/>
      <c r="DV72" s="530"/>
      <c r="DW72" s="47"/>
      <c r="DX72" s="932"/>
      <c r="DY72" s="957"/>
      <c r="DZ72" s="957"/>
      <c r="EA72" s="957"/>
      <c r="EB72" s="957"/>
      <c r="ED72" s="47"/>
      <c r="EE72" s="932"/>
      <c r="EF72" s="957"/>
      <c r="EG72" s="957"/>
      <c r="EH72" s="957"/>
      <c r="EI72" s="957"/>
    </row>
    <row r="73" spans="1:139" x14ac:dyDescent="0.2">
      <c r="A73" s="156"/>
      <c r="B73" s="157"/>
      <c r="C73" s="157"/>
      <c r="D73" s="157"/>
      <c r="E73" s="158"/>
      <c r="F73" s="159"/>
      <c r="G73" s="6"/>
      <c r="H73" s="156"/>
      <c r="I73" s="157"/>
      <c r="J73" s="157"/>
      <c r="K73" s="157"/>
      <c r="L73" s="158"/>
      <c r="M73" s="159"/>
      <c r="O73" s="156"/>
      <c r="P73" s="157"/>
      <c r="Q73" s="157"/>
      <c r="R73" s="157"/>
      <c r="S73" s="158"/>
      <c r="T73" s="159"/>
      <c r="U73" s="159"/>
      <c r="V73" s="156"/>
      <c r="W73" s="157"/>
      <c r="X73" s="157"/>
      <c r="Y73" s="157"/>
      <c r="Z73" s="158"/>
      <c r="AA73" s="159"/>
      <c r="AB73" s="6"/>
      <c r="AC73" s="156"/>
      <c r="AD73" s="157"/>
      <c r="AE73" s="157"/>
      <c r="AF73" s="157"/>
      <c r="AG73" s="158"/>
      <c r="AH73" s="159"/>
      <c r="AJ73" s="156"/>
      <c r="AK73" s="157"/>
      <c r="AL73" s="157"/>
      <c r="AM73" s="157"/>
      <c r="AN73" s="158"/>
      <c r="AO73" s="159"/>
      <c r="AQ73" s="156"/>
      <c r="AR73" s="157"/>
      <c r="AS73" s="157"/>
      <c r="AT73" s="157"/>
      <c r="AU73" s="158"/>
      <c r="AV73" s="159"/>
      <c r="AW73" s="159"/>
      <c r="AX73" s="156"/>
      <c r="AY73" s="157"/>
      <c r="AZ73" s="157"/>
      <c r="BA73" s="157"/>
      <c r="BB73" s="158"/>
      <c r="BC73" s="159"/>
      <c r="BD73" s="159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H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1038" t="s">
        <v>85</v>
      </c>
      <c r="B74" s="1039"/>
      <c r="C74" s="1039"/>
      <c r="D74" s="1039"/>
      <c r="E74" s="1039"/>
      <c r="F74" s="1039"/>
      <c r="G74" s="6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U74" s="419"/>
      <c r="V74" s="1038" t="s">
        <v>85</v>
      </c>
      <c r="W74" s="1039"/>
      <c r="X74" s="1039"/>
      <c r="Y74" s="1039"/>
      <c r="Z74" s="1039"/>
      <c r="AA74" s="1039"/>
      <c r="AB74" s="6"/>
      <c r="AC74" s="1038" t="s">
        <v>85</v>
      </c>
      <c r="AD74" s="1039"/>
      <c r="AE74" s="1039"/>
      <c r="AF74" s="1039"/>
      <c r="AG74" s="1039"/>
      <c r="AH74" s="1039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19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H74" s="490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56"/>
      <c r="B75" s="157"/>
      <c r="C75" s="157"/>
      <c r="D75" s="157"/>
      <c r="E75" s="158"/>
      <c r="F75" s="159"/>
      <c r="G75" s="6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U75" s="159"/>
      <c r="V75" s="156"/>
      <c r="W75" s="157"/>
      <c r="X75" s="157"/>
      <c r="Y75" s="157"/>
      <c r="Z75" s="158"/>
      <c r="AA75" s="159"/>
      <c r="AB75" s="6"/>
      <c r="AC75" s="156"/>
      <c r="AD75" s="157"/>
      <c r="AE75" s="157"/>
      <c r="AF75" s="157"/>
      <c r="AG75" s="158"/>
      <c r="AH75" s="159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159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H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175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175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H76" s="40"/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22</v>
      </c>
      <c r="E77" s="162">
        <v>0</v>
      </c>
      <c r="F77" s="38">
        <v>0</v>
      </c>
      <c r="H77" s="155" t="s">
        <v>22</v>
      </c>
      <c r="I77" s="1027" t="s">
        <v>10</v>
      </c>
      <c r="J77" s="1028"/>
      <c r="K77" s="161">
        <v>22</v>
      </c>
      <c r="L77" s="162">
        <v>0</v>
      </c>
      <c r="M77" s="38">
        <v>0</v>
      </c>
      <c r="O77" s="155" t="s">
        <v>22</v>
      </c>
      <c r="P77" s="1027" t="s">
        <v>10</v>
      </c>
      <c r="Q77" s="1028"/>
      <c r="R77" s="161">
        <v>22</v>
      </c>
      <c r="S77" s="162">
        <v>0</v>
      </c>
      <c r="T77" s="38">
        <v>0</v>
      </c>
      <c r="U77" s="159"/>
      <c r="V77" s="155" t="s">
        <v>22</v>
      </c>
      <c r="W77" s="1027" t="s">
        <v>10</v>
      </c>
      <c r="X77" s="1028"/>
      <c r="Y77" s="161">
        <v>22</v>
      </c>
      <c r="Z77" s="162">
        <v>0</v>
      </c>
      <c r="AA77" s="38">
        <v>0</v>
      </c>
      <c r="AC77" s="155" t="s">
        <v>22</v>
      </c>
      <c r="AD77" s="1027" t="s">
        <v>10</v>
      </c>
      <c r="AE77" s="1028"/>
      <c r="AF77" s="161">
        <v>22</v>
      </c>
      <c r="AG77" s="162">
        <v>0</v>
      </c>
      <c r="AH77" s="38">
        <v>0</v>
      </c>
      <c r="AJ77" s="155" t="s">
        <v>22</v>
      </c>
      <c r="AK77" s="1027" t="s">
        <v>10</v>
      </c>
      <c r="AL77" s="1028"/>
      <c r="AM77" s="161">
        <v>22</v>
      </c>
      <c r="AN77" s="162">
        <v>0</v>
      </c>
      <c r="AO77" s="38">
        <v>0</v>
      </c>
      <c r="AQ77" s="155" t="s">
        <v>22</v>
      </c>
      <c r="AR77" s="1027" t="s">
        <v>10</v>
      </c>
      <c r="AS77" s="1028"/>
      <c r="AT77" s="161">
        <v>22</v>
      </c>
      <c r="AU77" s="162">
        <v>0</v>
      </c>
      <c r="AV77" s="38">
        <v>0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0</v>
      </c>
      <c r="BC77" s="38">
        <v>0</v>
      </c>
      <c r="BD77" s="159"/>
      <c r="BE77" s="10" t="s">
        <v>22</v>
      </c>
      <c r="BF77" s="927" t="s">
        <v>10</v>
      </c>
      <c r="BG77" s="928"/>
      <c r="BH77" s="602">
        <v>22</v>
      </c>
      <c r="BI77" s="603">
        <v>0</v>
      </c>
      <c r="BJ77" s="50">
        <v>0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0</v>
      </c>
      <c r="BQ77" s="50">
        <v>0</v>
      </c>
      <c r="BS77" s="10" t="s">
        <v>22</v>
      </c>
      <c r="BT77" s="927" t="s">
        <v>10</v>
      </c>
      <c r="BU77" s="928"/>
      <c r="BV77" s="602">
        <v>22</v>
      </c>
      <c r="BW77" s="603">
        <v>0</v>
      </c>
      <c r="BX77" s="50">
        <v>0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0</v>
      </c>
      <c r="CE77" s="50">
        <v>0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0</v>
      </c>
      <c r="CL77" s="50">
        <v>0</v>
      </c>
      <c r="CN77" s="10" t="s">
        <v>22</v>
      </c>
      <c r="CO77" s="927" t="s">
        <v>10</v>
      </c>
      <c r="CP77" s="928"/>
      <c r="CQ77" s="602">
        <v>22</v>
      </c>
      <c r="CR77" s="603">
        <v>0</v>
      </c>
      <c r="CS77" s="50">
        <v>0</v>
      </c>
      <c r="CU77" s="10" t="s">
        <v>22</v>
      </c>
      <c r="CV77" s="927" t="s">
        <v>10</v>
      </c>
      <c r="CW77" s="928"/>
      <c r="CX77" s="602">
        <v>22</v>
      </c>
      <c r="CY77" s="603">
        <v>0</v>
      </c>
      <c r="CZ77" s="50">
        <v>0</v>
      </c>
      <c r="DB77" s="10" t="s">
        <v>22</v>
      </c>
      <c r="DC77" s="927" t="s">
        <v>10</v>
      </c>
      <c r="DD77" s="928"/>
      <c r="DE77" s="602">
        <v>22</v>
      </c>
      <c r="DF77" s="603">
        <v>0</v>
      </c>
      <c r="DG77" s="50">
        <v>0</v>
      </c>
      <c r="DH77" s="22"/>
      <c r="DI77" s="10" t="s">
        <v>22</v>
      </c>
      <c r="DJ77" s="927" t="s">
        <v>10</v>
      </c>
      <c r="DK77" s="928"/>
      <c r="DL77" s="602">
        <v>22</v>
      </c>
      <c r="DM77" s="603">
        <v>0</v>
      </c>
      <c r="DN77" s="50">
        <v>0</v>
      </c>
      <c r="DO77" s="22"/>
      <c r="DP77" s="10" t="s">
        <v>22</v>
      </c>
      <c r="DQ77" s="927" t="s">
        <v>10</v>
      </c>
      <c r="DR77" s="928"/>
      <c r="DS77" s="602">
        <v>22</v>
      </c>
      <c r="DT77" s="603">
        <v>0</v>
      </c>
      <c r="DU77" s="50">
        <v>0</v>
      </c>
      <c r="DV77" s="22"/>
      <c r="DW77" s="10" t="s">
        <v>22</v>
      </c>
      <c r="DX77" s="927" t="s">
        <v>10</v>
      </c>
      <c r="DY77" s="928"/>
      <c r="DZ77" s="602">
        <v>22</v>
      </c>
      <c r="EA77" s="603">
        <v>0</v>
      </c>
      <c r="EB77" s="50">
        <v>0</v>
      </c>
      <c r="ED77" s="10" t="s">
        <v>22</v>
      </c>
      <c r="EE77" s="927" t="s">
        <v>10</v>
      </c>
      <c r="EF77" s="928"/>
      <c r="EG77" s="602">
        <v>22</v>
      </c>
      <c r="EH77" s="603">
        <v>0</v>
      </c>
      <c r="EI77" s="50">
        <v>0</v>
      </c>
    </row>
    <row r="78" spans="1:139" x14ac:dyDescent="0.2">
      <c r="A78" s="155" t="s">
        <v>23</v>
      </c>
      <c r="B78" s="1027" t="s">
        <v>824</v>
      </c>
      <c r="C78" s="1028"/>
      <c r="D78" s="161">
        <v>22</v>
      </c>
      <c r="E78" s="162">
        <f>25*0.9</f>
        <v>22.5</v>
      </c>
      <c r="F78" s="38">
        <f>D78*E78</f>
        <v>495</v>
      </c>
      <c r="H78" s="155" t="s">
        <v>23</v>
      </c>
      <c r="I78" s="1027" t="s">
        <v>824</v>
      </c>
      <c r="J78" s="1028"/>
      <c r="K78" s="161">
        <v>22</v>
      </c>
      <c r="L78" s="162">
        <f>25*0.9</f>
        <v>22.5</v>
      </c>
      <c r="M78" s="38">
        <f>K78*L78</f>
        <v>495</v>
      </c>
      <c r="O78" s="155" t="s">
        <v>23</v>
      </c>
      <c r="P78" s="1027" t="s">
        <v>884</v>
      </c>
      <c r="Q78" s="1028"/>
      <c r="R78" s="161">
        <v>22</v>
      </c>
      <c r="S78" s="377">
        <f>25.62*0.9</f>
        <v>23.058</v>
      </c>
      <c r="T78" s="38">
        <f>R78*S78</f>
        <v>507.27600000000001</v>
      </c>
      <c r="U78" s="159"/>
      <c r="V78" s="155" t="s">
        <v>23</v>
      </c>
      <c r="W78" s="1027" t="s">
        <v>824</v>
      </c>
      <c r="X78" s="1028"/>
      <c r="Y78" s="161">
        <v>22</v>
      </c>
      <c r="Z78" s="162">
        <f>25.62*0.9</f>
        <v>23.058</v>
      </c>
      <c r="AA78" s="38">
        <f>Y78*Z78</f>
        <v>507.27600000000001</v>
      </c>
      <c r="AC78" s="155" t="s">
        <v>23</v>
      </c>
      <c r="AD78" s="1027" t="s">
        <v>824</v>
      </c>
      <c r="AE78" s="1028"/>
      <c r="AF78" s="161">
        <v>22</v>
      </c>
      <c r="AG78" s="162">
        <f>25.62*0.9</f>
        <v>23.058</v>
      </c>
      <c r="AH78" s="38">
        <f>AF78*AG78</f>
        <v>507.27600000000001</v>
      </c>
      <c r="AJ78" s="155" t="s">
        <v>23</v>
      </c>
      <c r="AK78" s="1027" t="s">
        <v>890</v>
      </c>
      <c r="AL78" s="1028"/>
      <c r="AM78" s="161">
        <v>22</v>
      </c>
      <c r="AN78" s="377">
        <f>27.03*0.9</f>
        <v>24.327000000000002</v>
      </c>
      <c r="AO78" s="38">
        <f>AM78*AN78</f>
        <v>535.19400000000007</v>
      </c>
      <c r="AQ78" s="155" t="s">
        <v>23</v>
      </c>
      <c r="AR78" s="1027" t="s">
        <v>890</v>
      </c>
      <c r="AS78" s="1028"/>
      <c r="AT78" s="161">
        <v>22</v>
      </c>
      <c r="AU78" s="162">
        <f>27.03*0.9</f>
        <v>24.327000000000002</v>
      </c>
      <c r="AV78" s="38">
        <f>AT78*AU78</f>
        <v>535.19400000000007</v>
      </c>
      <c r="AW78" s="159"/>
      <c r="AX78" s="155" t="s">
        <v>23</v>
      </c>
      <c r="AY78" s="1027" t="s">
        <v>890</v>
      </c>
      <c r="AZ78" s="1028"/>
      <c r="BA78" s="641">
        <v>22</v>
      </c>
      <c r="BB78" s="642">
        <f>27.03*0.9</f>
        <v>24.327000000000002</v>
      </c>
      <c r="BC78" s="38">
        <f>BA78*BB78</f>
        <v>535.19400000000007</v>
      </c>
      <c r="BD78" s="159"/>
      <c r="BE78" s="10" t="s">
        <v>23</v>
      </c>
      <c r="BF78" s="927" t="s">
        <v>890</v>
      </c>
      <c r="BG78" s="928"/>
      <c r="BH78" s="602">
        <v>22</v>
      </c>
      <c r="BI78" s="603">
        <f>27.03*0.9</f>
        <v>24.327000000000002</v>
      </c>
      <c r="BJ78" s="50">
        <f>BH$78*BI$78</f>
        <v>535.19400000000007</v>
      </c>
      <c r="BK78" s="22"/>
      <c r="BL78" s="10" t="s">
        <v>23</v>
      </c>
      <c r="BM78" s="927" t="s">
        <v>890</v>
      </c>
      <c r="BN78" s="928"/>
      <c r="BO78" s="602">
        <v>22</v>
      </c>
      <c r="BP78" s="603">
        <f>27.03*0.9</f>
        <v>24.327000000000002</v>
      </c>
      <c r="BQ78" s="50">
        <f>BO$78*BP$78</f>
        <v>535.19400000000007</v>
      </c>
      <c r="BS78" s="10" t="s">
        <v>23</v>
      </c>
      <c r="BT78" s="927" t="s">
        <v>890</v>
      </c>
      <c r="BU78" s="928"/>
      <c r="BV78" s="602">
        <v>22</v>
      </c>
      <c r="BW78" s="603">
        <f>27.03*0.9</f>
        <v>24.327000000000002</v>
      </c>
      <c r="BX78" s="50">
        <f>BV$78*BW$78</f>
        <v>535.19400000000007</v>
      </c>
      <c r="BY78" s="22"/>
      <c r="BZ78" s="10" t="s">
        <v>23</v>
      </c>
      <c r="CA78" s="927" t="s">
        <v>890</v>
      </c>
      <c r="CB78" s="928"/>
      <c r="CC78" s="602">
        <v>22</v>
      </c>
      <c r="CD78" s="603">
        <f>27.03*0.9</f>
        <v>24.327000000000002</v>
      </c>
      <c r="CE78" s="50">
        <f>CC$78*CD$78</f>
        <v>535.19400000000007</v>
      </c>
      <c r="CF78" s="22"/>
      <c r="CG78" s="10" t="s">
        <v>23</v>
      </c>
      <c r="CH78" s="927" t="s">
        <v>1021</v>
      </c>
      <c r="CI78" s="928"/>
      <c r="CJ78" s="602">
        <v>22</v>
      </c>
      <c r="CK78" s="377">
        <f>30*0.9</f>
        <v>27</v>
      </c>
      <c r="CL78" s="50">
        <f>CJ$78*CK$78</f>
        <v>594</v>
      </c>
      <c r="CN78" s="10" t="s">
        <v>23</v>
      </c>
      <c r="CO78" s="927" t="s">
        <v>1021</v>
      </c>
      <c r="CP78" s="928"/>
      <c r="CQ78" s="602">
        <v>22</v>
      </c>
      <c r="CR78" s="603">
        <f>30*0.9</f>
        <v>27</v>
      </c>
      <c r="CS78" s="50">
        <f>CQ$78*CR$78</f>
        <v>594</v>
      </c>
      <c r="CU78" s="10" t="s">
        <v>23</v>
      </c>
      <c r="CV78" s="927" t="s">
        <v>1021</v>
      </c>
      <c r="CW78" s="928"/>
      <c r="CX78" s="602">
        <v>22</v>
      </c>
      <c r="CY78" s="603">
        <f>30*0.9</f>
        <v>27</v>
      </c>
      <c r="CZ78" s="50">
        <f>CX$78*CY$78</f>
        <v>594</v>
      </c>
      <c r="DB78" s="10" t="s">
        <v>23</v>
      </c>
      <c r="DC78" s="927" t="s">
        <v>1021</v>
      </c>
      <c r="DD78" s="928"/>
      <c r="DE78" s="602">
        <v>22</v>
      </c>
      <c r="DF78" s="603">
        <f>30*0.9</f>
        <v>27</v>
      </c>
      <c r="DG78" s="50">
        <f>DE$78*DF$78</f>
        <v>594</v>
      </c>
      <c r="DH78" s="22"/>
      <c r="DI78" s="10" t="s">
        <v>23</v>
      </c>
      <c r="DJ78" s="927" t="s">
        <v>1021</v>
      </c>
      <c r="DK78" s="928"/>
      <c r="DL78" s="602">
        <v>22</v>
      </c>
      <c r="DM78" s="603">
        <f>30*0.9</f>
        <v>27</v>
      </c>
      <c r="DN78" s="50">
        <f>DL$78*DM$78</f>
        <v>594</v>
      </c>
      <c r="DO78" s="22"/>
      <c r="DP78" s="10" t="s">
        <v>23</v>
      </c>
      <c r="DQ78" s="927" t="s">
        <v>1021</v>
      </c>
      <c r="DR78" s="928"/>
      <c r="DS78" s="602">
        <v>22</v>
      </c>
      <c r="DT78" s="603">
        <f>30*0.9</f>
        <v>27</v>
      </c>
      <c r="DU78" s="50">
        <f>DS$78*DT$78</f>
        <v>594</v>
      </c>
      <c r="DV78" s="22"/>
      <c r="DW78" s="10" t="s">
        <v>23</v>
      </c>
      <c r="DX78" s="927" t="s">
        <v>1021</v>
      </c>
      <c r="DY78" s="928"/>
      <c r="DZ78" s="602">
        <v>22</v>
      </c>
      <c r="EA78" s="603">
        <f>30*0.9</f>
        <v>27</v>
      </c>
      <c r="EB78" s="50">
        <f>DZ$78*EA$78</f>
        <v>594</v>
      </c>
      <c r="ED78" s="10" t="s">
        <v>23</v>
      </c>
      <c r="EE78" s="927" t="s">
        <v>1021</v>
      </c>
      <c r="EF78" s="928"/>
      <c r="EG78" s="602">
        <v>22</v>
      </c>
      <c r="EH78" s="603">
        <f>30*0.9</f>
        <v>27</v>
      </c>
      <c r="EI78" s="50">
        <f>EG$78*EH$78</f>
        <v>594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159"/>
      <c r="V79" s="155" t="s">
        <v>24</v>
      </c>
      <c r="W79" s="165" t="s">
        <v>104</v>
      </c>
      <c r="X79" s="166"/>
      <c r="Y79" s="168"/>
      <c r="Z79" s="169"/>
      <c r="AA79" s="38">
        <v>0</v>
      </c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159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H79" s="22"/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159"/>
      <c r="V80" s="155" t="s">
        <v>25</v>
      </c>
      <c r="W80" s="1027" t="s">
        <v>59</v>
      </c>
      <c r="X80" s="1028"/>
      <c r="Y80" s="1028"/>
      <c r="Z80" s="1029"/>
      <c r="AA80" s="38">
        <v>0</v>
      </c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159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H80" s="22"/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159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159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H81" s="22"/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G82" s="111"/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U82" s="159"/>
      <c r="V82" s="155" t="s">
        <v>33</v>
      </c>
      <c r="W82" s="1027" t="s">
        <v>37</v>
      </c>
      <c r="X82" s="1028"/>
      <c r="Y82" s="1028"/>
      <c r="Z82" s="1029"/>
      <c r="AA82" s="38">
        <v>0</v>
      </c>
      <c r="AB82" s="111"/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159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H82" s="22"/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U83" s="159"/>
      <c r="V83" s="155" t="s">
        <v>34</v>
      </c>
      <c r="W83" s="1027" t="s">
        <v>9</v>
      </c>
      <c r="X83" s="1028"/>
      <c r="Y83" s="1028"/>
      <c r="Z83" s="1029"/>
      <c r="AA83" s="38">
        <v>0</v>
      </c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159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H83" s="22"/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1030" t="s">
        <v>40</v>
      </c>
      <c r="B84" s="1030"/>
      <c r="C84" s="1030"/>
      <c r="D84" s="1030"/>
      <c r="E84" s="1030"/>
      <c r="F84" s="114">
        <f>SUM(F77:F83)</f>
        <v>508.5</v>
      </c>
      <c r="H84" s="1030" t="s">
        <v>40</v>
      </c>
      <c r="I84" s="1030"/>
      <c r="J84" s="1030"/>
      <c r="K84" s="1030"/>
      <c r="L84" s="1030"/>
      <c r="M84" s="114">
        <f>SUM(M77:M83)</f>
        <v>508.5</v>
      </c>
      <c r="O84" s="1030" t="s">
        <v>40</v>
      </c>
      <c r="P84" s="1030"/>
      <c r="Q84" s="1030"/>
      <c r="R84" s="1030"/>
      <c r="S84" s="1030"/>
      <c r="T84" s="114">
        <f>SUM(T77:T83)</f>
        <v>520.77600000000007</v>
      </c>
      <c r="U84" s="175"/>
      <c r="V84" s="1030" t="s">
        <v>40</v>
      </c>
      <c r="W84" s="1030"/>
      <c r="X84" s="1030"/>
      <c r="Y84" s="1030"/>
      <c r="Z84" s="1030"/>
      <c r="AA84" s="114">
        <f>SUM(AA77:AA83)</f>
        <v>520.77600000000007</v>
      </c>
      <c r="AC84" s="1030" t="s">
        <v>40</v>
      </c>
      <c r="AD84" s="1030"/>
      <c r="AE84" s="1030"/>
      <c r="AF84" s="1030"/>
      <c r="AG84" s="1030"/>
      <c r="AH84" s="114">
        <f>SUM(AH77:AH83)</f>
        <v>520.77600000000007</v>
      </c>
      <c r="AJ84" s="1030" t="s">
        <v>40</v>
      </c>
      <c r="AK84" s="1030"/>
      <c r="AL84" s="1030"/>
      <c r="AM84" s="1030"/>
      <c r="AN84" s="1030"/>
      <c r="AO84" s="114">
        <f>SUM(AO77:AO83)</f>
        <v>548.69400000000007</v>
      </c>
      <c r="AQ84" s="1030" t="s">
        <v>40</v>
      </c>
      <c r="AR84" s="1030"/>
      <c r="AS84" s="1030"/>
      <c r="AT84" s="1030"/>
      <c r="AU84" s="1030"/>
      <c r="AV84" s="114">
        <f>SUM(AV77:AV83)</f>
        <v>548.69400000000007</v>
      </c>
      <c r="AW84" s="175"/>
      <c r="AX84" s="1030" t="s">
        <v>40</v>
      </c>
      <c r="AY84" s="1030"/>
      <c r="AZ84" s="1030"/>
      <c r="BA84" s="1030"/>
      <c r="BB84" s="1030"/>
      <c r="BC84" s="114">
        <f>SUM(BC77:BC83)</f>
        <v>548.69400000000007</v>
      </c>
      <c r="BD84" s="175"/>
      <c r="BE84" s="961" t="s">
        <v>40</v>
      </c>
      <c r="BF84" s="961"/>
      <c r="BG84" s="961"/>
      <c r="BH84" s="961"/>
      <c r="BI84" s="961"/>
      <c r="BJ84" s="11">
        <f>SUM(BJ$77:BJ$83)</f>
        <v>548.69400000000007</v>
      </c>
      <c r="BK84" s="40"/>
      <c r="BL84" s="961" t="s">
        <v>40</v>
      </c>
      <c r="BM84" s="961"/>
      <c r="BN84" s="961"/>
      <c r="BO84" s="961"/>
      <c r="BP84" s="961"/>
      <c r="BQ84" s="11">
        <f>SUM(BQ$77:BQ$83)</f>
        <v>548.69400000000007</v>
      </c>
      <c r="BS84" s="961" t="s">
        <v>40</v>
      </c>
      <c r="BT84" s="961"/>
      <c r="BU84" s="961"/>
      <c r="BV84" s="961"/>
      <c r="BW84" s="961"/>
      <c r="BX84" s="11">
        <f>SUM(BX$77:BX$83)</f>
        <v>548.69400000000007</v>
      </c>
      <c r="BY84" s="40"/>
      <c r="BZ84" s="961" t="s">
        <v>40</v>
      </c>
      <c r="CA84" s="961"/>
      <c r="CB84" s="961"/>
      <c r="CC84" s="961"/>
      <c r="CD84" s="961"/>
      <c r="CE84" s="11">
        <f>SUM(CE$77:CE$83)</f>
        <v>548.69400000000007</v>
      </c>
      <c r="CF84" s="40"/>
      <c r="CG84" s="961" t="s">
        <v>40</v>
      </c>
      <c r="CH84" s="961"/>
      <c r="CI84" s="961"/>
      <c r="CJ84" s="961"/>
      <c r="CK84" s="961"/>
      <c r="CL84" s="11">
        <f>SUM(CL$77:CL$83)</f>
        <v>607.5</v>
      </c>
      <c r="CN84" s="961" t="s">
        <v>40</v>
      </c>
      <c r="CO84" s="961"/>
      <c r="CP84" s="961"/>
      <c r="CQ84" s="961"/>
      <c r="CR84" s="961"/>
      <c r="CS84" s="11">
        <f>SUM(CS$77:CS$83)</f>
        <v>607.5</v>
      </c>
      <c r="CU84" s="961" t="s">
        <v>40</v>
      </c>
      <c r="CV84" s="961"/>
      <c r="CW84" s="961"/>
      <c r="CX84" s="961"/>
      <c r="CY84" s="961"/>
      <c r="CZ84" s="11">
        <f>SUM(CZ$77:CZ$83)</f>
        <v>607.5</v>
      </c>
      <c r="DB84" s="961" t="s">
        <v>40</v>
      </c>
      <c r="DC84" s="961"/>
      <c r="DD84" s="961"/>
      <c r="DE84" s="961"/>
      <c r="DF84" s="961"/>
      <c r="DG84" s="11">
        <f>SUM(DG$77:DG$83)</f>
        <v>607.5</v>
      </c>
      <c r="DH84" s="40"/>
      <c r="DI84" s="961" t="s">
        <v>40</v>
      </c>
      <c r="DJ84" s="961"/>
      <c r="DK84" s="961"/>
      <c r="DL84" s="961"/>
      <c r="DM84" s="961"/>
      <c r="DN84" s="11">
        <f>SUM(DN$77:DN$83)</f>
        <v>607.5</v>
      </c>
      <c r="DO84" s="40"/>
      <c r="DP84" s="961" t="s">
        <v>40</v>
      </c>
      <c r="DQ84" s="961"/>
      <c r="DR84" s="961"/>
      <c r="DS84" s="961"/>
      <c r="DT84" s="961"/>
      <c r="DU84" s="11">
        <f>SUM(DU$77:DU$83)</f>
        <v>607.5</v>
      </c>
      <c r="DV84" s="40"/>
      <c r="DW84" s="961" t="s">
        <v>40</v>
      </c>
      <c r="DX84" s="961"/>
      <c r="DY84" s="961"/>
      <c r="DZ84" s="961"/>
      <c r="EA84" s="961"/>
      <c r="EB84" s="11">
        <f>SUM(EB$77:EB$83)</f>
        <v>607.5</v>
      </c>
      <c r="ED84" s="961" t="s">
        <v>40</v>
      </c>
      <c r="EE84" s="961"/>
      <c r="EF84" s="961"/>
      <c r="EG84" s="961"/>
      <c r="EH84" s="961"/>
      <c r="EI84" s="11">
        <f>SUM(EI$77:EI$83)</f>
        <v>607.5</v>
      </c>
    </row>
    <row r="85" spans="1:139" ht="15" x14ac:dyDescent="0.2">
      <c r="A85" s="53"/>
      <c r="B85" s="943"/>
      <c r="C85" s="1031"/>
      <c r="D85" s="1031"/>
      <c r="E85" s="1031"/>
      <c r="F85" s="1031"/>
      <c r="H85" s="53"/>
      <c r="I85" s="943"/>
      <c r="J85" s="1031"/>
      <c r="K85" s="1031"/>
      <c r="L85" s="1031"/>
      <c r="M85" s="1031"/>
      <c r="O85" s="53"/>
      <c r="P85" s="943"/>
      <c r="Q85" s="1031"/>
      <c r="R85" s="1031"/>
      <c r="S85" s="1031"/>
      <c r="T85" s="1031"/>
      <c r="U85" s="435"/>
      <c r="V85" s="53"/>
      <c r="W85" s="943"/>
      <c r="X85" s="1031"/>
      <c r="Y85" s="1031"/>
      <c r="Z85" s="1031"/>
      <c r="AA85" s="1031"/>
      <c r="AC85" s="53"/>
      <c r="AD85" s="943"/>
      <c r="AE85" s="1031"/>
      <c r="AF85" s="1031"/>
      <c r="AG85" s="1031"/>
      <c r="AH85" s="1031"/>
      <c r="AJ85" s="53"/>
      <c r="AK85" s="943"/>
      <c r="AL85" s="1031"/>
      <c r="AM85" s="1031"/>
      <c r="AN85" s="1031"/>
      <c r="AO85" s="1031"/>
      <c r="AQ85" s="53"/>
      <c r="AR85" s="943"/>
      <c r="AS85" s="1031"/>
      <c r="AT85" s="1031"/>
      <c r="AU85" s="1031"/>
      <c r="AV85" s="1031"/>
      <c r="AW85" s="435"/>
      <c r="AX85" s="53"/>
      <c r="AY85" s="943"/>
      <c r="AZ85" s="1031"/>
      <c r="BA85" s="1031"/>
      <c r="BB85" s="1031"/>
      <c r="BC85" s="1031"/>
      <c r="BD85" s="435"/>
      <c r="BE85" s="53"/>
      <c r="BF85" s="943"/>
      <c r="BG85" s="944"/>
      <c r="BH85" s="944"/>
      <c r="BI85" s="944"/>
      <c r="BJ85" s="944"/>
      <c r="BK85" s="529"/>
      <c r="BL85" s="53"/>
      <c r="BM85" s="943"/>
      <c r="BN85" s="944"/>
      <c r="BO85" s="944"/>
      <c r="BP85" s="944"/>
      <c r="BQ85" s="944"/>
      <c r="BS85" s="53"/>
      <c r="BT85" s="943"/>
      <c r="BU85" s="944"/>
      <c r="BV85" s="944"/>
      <c r="BW85" s="944"/>
      <c r="BX85" s="944"/>
      <c r="BY85" s="529"/>
      <c r="BZ85" s="53"/>
      <c r="CA85" s="943"/>
      <c r="CB85" s="944"/>
      <c r="CC85" s="944"/>
      <c r="CD85" s="944"/>
      <c r="CE85" s="944"/>
      <c r="CF85" s="529"/>
      <c r="CG85" s="53"/>
      <c r="CH85" s="943"/>
      <c r="CI85" s="944"/>
      <c r="CJ85" s="944"/>
      <c r="CK85" s="944"/>
      <c r="CL85" s="944"/>
      <c r="CN85" s="53"/>
      <c r="CO85" s="943"/>
      <c r="CP85" s="944"/>
      <c r="CQ85" s="944"/>
      <c r="CR85" s="944"/>
      <c r="CS85" s="944"/>
      <c r="CU85" s="53"/>
      <c r="CV85" s="943"/>
      <c r="CW85" s="944"/>
      <c r="CX85" s="944"/>
      <c r="CY85" s="944"/>
      <c r="CZ85" s="944"/>
      <c r="DB85" s="53"/>
      <c r="DC85" s="943"/>
      <c r="DD85" s="944"/>
      <c r="DE85" s="944"/>
      <c r="DF85" s="944"/>
      <c r="DG85" s="944"/>
      <c r="DH85" s="529"/>
      <c r="DI85" s="53"/>
      <c r="DJ85" s="943"/>
      <c r="DK85" s="944"/>
      <c r="DL85" s="944"/>
      <c r="DM85" s="944"/>
      <c r="DN85" s="944"/>
      <c r="DO85" s="529"/>
      <c r="DP85" s="53"/>
      <c r="DQ85" s="943"/>
      <c r="DR85" s="944"/>
      <c r="DS85" s="944"/>
      <c r="DT85" s="944"/>
      <c r="DU85" s="944"/>
      <c r="DV85" s="529"/>
      <c r="DW85" s="53"/>
      <c r="DX85" s="943"/>
      <c r="DY85" s="944"/>
      <c r="DZ85" s="944"/>
      <c r="EA85" s="944"/>
      <c r="EB85" s="944"/>
      <c r="ED85" s="53"/>
      <c r="EE85" s="943"/>
      <c r="EF85" s="944"/>
      <c r="EG85" s="944"/>
      <c r="EH85" s="944"/>
      <c r="EI85" s="944"/>
    </row>
    <row r="86" spans="1:139" ht="15" x14ac:dyDescent="0.2">
      <c r="A86" s="53"/>
      <c r="B86" s="945"/>
      <c r="C86" s="1024"/>
      <c r="D86" s="1024"/>
      <c r="E86" s="1024"/>
      <c r="F86" s="1024"/>
      <c r="H86" s="53"/>
      <c r="I86" s="945"/>
      <c r="J86" s="1024"/>
      <c r="K86" s="1024"/>
      <c r="L86" s="1024"/>
      <c r="M86" s="1024"/>
      <c r="O86" s="53"/>
      <c r="P86" s="945"/>
      <c r="Q86" s="1024"/>
      <c r="R86" s="1024"/>
      <c r="S86" s="1024"/>
      <c r="T86" s="1024"/>
      <c r="U86" s="417"/>
      <c r="V86" s="53"/>
      <c r="W86" s="945"/>
      <c r="X86" s="1024"/>
      <c r="Y86" s="1024"/>
      <c r="Z86" s="1024"/>
      <c r="AA86" s="1024"/>
      <c r="AC86" s="53"/>
      <c r="AD86" s="945"/>
      <c r="AE86" s="1024"/>
      <c r="AF86" s="1024"/>
      <c r="AG86" s="1024"/>
      <c r="AH86" s="1024"/>
      <c r="AJ86" s="53"/>
      <c r="AK86" s="945"/>
      <c r="AL86" s="1024"/>
      <c r="AM86" s="1024"/>
      <c r="AN86" s="1024"/>
      <c r="AO86" s="1024"/>
      <c r="AQ86" s="53"/>
      <c r="AR86" s="945"/>
      <c r="AS86" s="1024"/>
      <c r="AT86" s="1024"/>
      <c r="AU86" s="1024"/>
      <c r="AV86" s="1024"/>
      <c r="AW86" s="417"/>
      <c r="AX86" s="53"/>
      <c r="AY86" s="945"/>
      <c r="AZ86" s="1024"/>
      <c r="BA86" s="1024"/>
      <c r="BB86" s="1024"/>
      <c r="BC86" s="1024"/>
      <c r="BD86" s="417"/>
      <c r="BE86" s="53"/>
      <c r="BF86" s="945"/>
      <c r="BG86" s="946"/>
      <c r="BH86" s="946"/>
      <c r="BI86" s="946"/>
      <c r="BJ86" s="946"/>
      <c r="BK86" s="531"/>
      <c r="BL86" s="53"/>
      <c r="BM86" s="945"/>
      <c r="BN86" s="946"/>
      <c r="BO86" s="946"/>
      <c r="BP86" s="946"/>
      <c r="BQ86" s="946"/>
      <c r="BS86" s="53"/>
      <c r="BT86" s="945"/>
      <c r="BU86" s="946"/>
      <c r="BV86" s="946"/>
      <c r="BW86" s="946"/>
      <c r="BX86" s="946"/>
      <c r="BY86" s="531"/>
      <c r="BZ86" s="53"/>
      <c r="CA86" s="945"/>
      <c r="CB86" s="946"/>
      <c r="CC86" s="946"/>
      <c r="CD86" s="946"/>
      <c r="CE86" s="946"/>
      <c r="CF86" s="531"/>
      <c r="CG86" s="53"/>
      <c r="CH86" s="945"/>
      <c r="CI86" s="946"/>
      <c r="CJ86" s="946"/>
      <c r="CK86" s="946"/>
      <c r="CL86" s="946"/>
      <c r="CN86" s="53"/>
      <c r="CO86" s="945"/>
      <c r="CP86" s="946"/>
      <c r="CQ86" s="946"/>
      <c r="CR86" s="946"/>
      <c r="CS86" s="946"/>
      <c r="CU86" s="53"/>
      <c r="CV86" s="945"/>
      <c r="CW86" s="946"/>
      <c r="CX86" s="946"/>
      <c r="CY86" s="946"/>
      <c r="CZ86" s="946"/>
      <c r="DB86" s="53"/>
      <c r="DC86" s="945"/>
      <c r="DD86" s="946"/>
      <c r="DE86" s="946"/>
      <c r="DF86" s="946"/>
      <c r="DG86" s="946"/>
      <c r="DH86" s="531"/>
      <c r="DI86" s="53"/>
      <c r="DJ86" s="945"/>
      <c r="DK86" s="946"/>
      <c r="DL86" s="946"/>
      <c r="DM86" s="946"/>
      <c r="DN86" s="946"/>
      <c r="DO86" s="531"/>
      <c r="DP86" s="53"/>
      <c r="DQ86" s="945"/>
      <c r="DR86" s="946"/>
      <c r="DS86" s="946"/>
      <c r="DT86" s="946"/>
      <c r="DU86" s="946"/>
      <c r="DV86" s="531"/>
      <c r="DW86" s="53"/>
      <c r="DX86" s="945"/>
      <c r="DY86" s="946"/>
      <c r="DZ86" s="946"/>
      <c r="EA86" s="946"/>
      <c r="EB86" s="946"/>
      <c r="ED86" s="53"/>
      <c r="EE86" s="945"/>
      <c r="EF86" s="946"/>
      <c r="EG86" s="946"/>
      <c r="EH86" s="946"/>
      <c r="EI86" s="946"/>
    </row>
    <row r="87" spans="1:139" x14ac:dyDescent="0.2">
      <c r="A87" s="53"/>
      <c r="B87" s="947"/>
      <c r="C87" s="1025"/>
      <c r="D87" s="1025"/>
      <c r="E87" s="1025"/>
      <c r="F87" s="1025"/>
      <c r="H87" s="53"/>
      <c r="I87" s="947"/>
      <c r="J87" s="1025"/>
      <c r="K87" s="1025"/>
      <c r="L87" s="1025"/>
      <c r="M87" s="1025"/>
      <c r="O87" s="53"/>
      <c r="P87" s="947"/>
      <c r="Q87" s="1025"/>
      <c r="R87" s="1025"/>
      <c r="S87" s="1025"/>
      <c r="T87" s="1025"/>
      <c r="U87" s="416"/>
      <c r="V87" s="53"/>
      <c r="W87" s="947"/>
      <c r="X87" s="1025"/>
      <c r="Y87" s="1025"/>
      <c r="Z87" s="1025"/>
      <c r="AA87" s="1025"/>
      <c r="AC87" s="53"/>
      <c r="AD87" s="947"/>
      <c r="AE87" s="1025"/>
      <c r="AF87" s="1025"/>
      <c r="AG87" s="1025"/>
      <c r="AH87" s="1025"/>
      <c r="AJ87" s="53"/>
      <c r="AK87" s="947"/>
      <c r="AL87" s="1025"/>
      <c r="AM87" s="1025"/>
      <c r="AN87" s="1025"/>
      <c r="AO87" s="1025"/>
      <c r="AQ87" s="53"/>
      <c r="AR87" s="947"/>
      <c r="AS87" s="1025"/>
      <c r="AT87" s="1025"/>
      <c r="AU87" s="1025"/>
      <c r="AV87" s="1025"/>
      <c r="AW87" s="416"/>
      <c r="AX87" s="53"/>
      <c r="AY87" s="947"/>
      <c r="AZ87" s="1025"/>
      <c r="BA87" s="1025"/>
      <c r="BB87" s="1025"/>
      <c r="BC87" s="1025"/>
      <c r="BD87" s="416"/>
      <c r="BE87" s="53"/>
      <c r="BF87" s="947"/>
      <c r="BG87" s="948"/>
      <c r="BH87" s="948"/>
      <c r="BI87" s="948"/>
      <c r="BJ87" s="948"/>
      <c r="BK87" s="532"/>
      <c r="BL87" s="53"/>
      <c r="BM87" s="947"/>
      <c r="BN87" s="948"/>
      <c r="BO87" s="948"/>
      <c r="BP87" s="948"/>
      <c r="BQ87" s="948"/>
      <c r="BS87" s="53"/>
      <c r="BT87" s="947"/>
      <c r="BU87" s="948"/>
      <c r="BV87" s="948"/>
      <c r="BW87" s="948"/>
      <c r="BX87" s="948"/>
      <c r="BY87" s="532"/>
      <c r="BZ87" s="53"/>
      <c r="CA87" s="947"/>
      <c r="CB87" s="948"/>
      <c r="CC87" s="948"/>
      <c r="CD87" s="948"/>
      <c r="CE87" s="948"/>
      <c r="CF87" s="532"/>
      <c r="CG87" s="53"/>
      <c r="CH87" s="947"/>
      <c r="CI87" s="948"/>
      <c r="CJ87" s="948"/>
      <c r="CK87" s="948"/>
      <c r="CL87" s="948"/>
      <c r="CN87" s="53"/>
      <c r="CO87" s="947"/>
      <c r="CP87" s="948"/>
      <c r="CQ87" s="948"/>
      <c r="CR87" s="948"/>
      <c r="CS87" s="948"/>
      <c r="CU87" s="53"/>
      <c r="CV87" s="947"/>
      <c r="CW87" s="948"/>
      <c r="CX87" s="948"/>
      <c r="CY87" s="948"/>
      <c r="CZ87" s="948"/>
      <c r="DB87" s="53"/>
      <c r="DC87" s="947"/>
      <c r="DD87" s="948"/>
      <c r="DE87" s="948"/>
      <c r="DF87" s="948"/>
      <c r="DG87" s="948"/>
      <c r="DH87" s="532"/>
      <c r="DI87" s="53"/>
      <c r="DJ87" s="947"/>
      <c r="DK87" s="948"/>
      <c r="DL87" s="948"/>
      <c r="DM87" s="948"/>
      <c r="DN87" s="948"/>
      <c r="DO87" s="532"/>
      <c r="DP87" s="53"/>
      <c r="DQ87" s="947"/>
      <c r="DR87" s="948"/>
      <c r="DS87" s="948"/>
      <c r="DT87" s="948"/>
      <c r="DU87" s="948"/>
      <c r="DV87" s="532"/>
      <c r="DW87" s="53"/>
      <c r="DX87" s="947"/>
      <c r="DY87" s="948"/>
      <c r="DZ87" s="948"/>
      <c r="EA87" s="948"/>
      <c r="EB87" s="948"/>
      <c r="ED87" s="53"/>
      <c r="EE87" s="947"/>
      <c r="EF87" s="948"/>
      <c r="EG87" s="948"/>
      <c r="EH87" s="948"/>
      <c r="EI87" s="948"/>
    </row>
    <row r="88" spans="1:139" x14ac:dyDescent="0.2">
      <c r="A88" s="49"/>
      <c r="B88" s="49"/>
      <c r="C88" s="49"/>
      <c r="D88" s="49"/>
      <c r="E88" s="49"/>
      <c r="F88" s="40"/>
      <c r="H88" s="49"/>
      <c r="I88" s="49"/>
      <c r="J88" s="49"/>
      <c r="K88" s="49"/>
      <c r="L88" s="49"/>
      <c r="M88" s="40"/>
      <c r="O88" s="49"/>
      <c r="P88" s="49"/>
      <c r="Q88" s="49"/>
      <c r="R88" s="49"/>
      <c r="S88" s="49"/>
      <c r="T88" s="40"/>
      <c r="U88" s="40"/>
      <c r="V88" s="49"/>
      <c r="W88" s="49"/>
      <c r="X88" s="49"/>
      <c r="Y88" s="49"/>
      <c r="Z88" s="49"/>
      <c r="AA88" s="40"/>
      <c r="AC88" s="49"/>
      <c r="AD88" s="49"/>
      <c r="AE88" s="49"/>
      <c r="AF88" s="49"/>
      <c r="AG88" s="49"/>
      <c r="AH88" s="40"/>
      <c r="AJ88" s="49"/>
      <c r="AK88" s="49"/>
      <c r="AL88" s="49"/>
      <c r="AM88" s="49"/>
      <c r="AN88" s="49"/>
      <c r="AO88" s="40"/>
      <c r="AQ88" s="49"/>
      <c r="AR88" s="49"/>
      <c r="AS88" s="49"/>
      <c r="AT88" s="49"/>
      <c r="AU88" s="49"/>
      <c r="AV88" s="40"/>
      <c r="AW88" s="175"/>
      <c r="AX88" s="49"/>
      <c r="AY88" s="49"/>
      <c r="AZ88" s="49"/>
      <c r="BA88" s="49"/>
      <c r="BB88" s="49"/>
      <c r="BC88" s="40"/>
      <c r="BD88" s="40"/>
      <c r="BE88" s="49"/>
      <c r="BF88" s="49"/>
      <c r="BG88" s="49"/>
      <c r="BH88" s="49"/>
      <c r="BI88" s="49"/>
      <c r="BJ88" s="40"/>
      <c r="BK88" s="40"/>
      <c r="BL88" s="49"/>
      <c r="BM88" s="49"/>
      <c r="BN88" s="49"/>
      <c r="BO88" s="49"/>
      <c r="BP88" s="49"/>
      <c r="BQ88" s="40"/>
      <c r="BS88" s="49"/>
      <c r="BT88" s="49"/>
      <c r="BU88" s="49"/>
      <c r="BV88" s="49"/>
      <c r="BW88" s="49"/>
      <c r="BX88" s="40"/>
      <c r="BY88" s="40"/>
      <c r="BZ88" s="49"/>
      <c r="CA88" s="49"/>
      <c r="CB88" s="49"/>
      <c r="CC88" s="49"/>
      <c r="CD88" s="49"/>
      <c r="CE88" s="40"/>
      <c r="CF88" s="40"/>
      <c r="CG88" s="49"/>
      <c r="CH88" s="49"/>
      <c r="CI88" s="49"/>
      <c r="CJ88" s="49"/>
      <c r="CK88" s="49"/>
      <c r="CL88" s="40"/>
      <c r="CN88" s="49"/>
      <c r="CO88" s="49"/>
      <c r="CP88" s="49"/>
      <c r="CQ88" s="49"/>
      <c r="CR88" s="49"/>
      <c r="CS88" s="40"/>
      <c r="CU88" s="49"/>
      <c r="CV88" s="49"/>
      <c r="CW88" s="49"/>
      <c r="CX88" s="49"/>
      <c r="CY88" s="49"/>
      <c r="CZ88" s="40"/>
      <c r="DB88" s="49"/>
      <c r="DC88" s="49"/>
      <c r="DD88" s="49"/>
      <c r="DE88" s="49"/>
      <c r="DF88" s="49"/>
      <c r="DG88" s="40"/>
      <c r="DH88" s="40"/>
      <c r="DI88" s="49"/>
      <c r="DJ88" s="49"/>
      <c r="DK88" s="49"/>
      <c r="DL88" s="49"/>
      <c r="DM88" s="49"/>
      <c r="DN88" s="40"/>
      <c r="DO88" s="40"/>
      <c r="DP88" s="49"/>
      <c r="DQ88" s="49"/>
      <c r="DR88" s="49"/>
      <c r="DS88" s="49"/>
      <c r="DT88" s="49"/>
      <c r="DU88" s="40"/>
      <c r="DV88" s="40"/>
      <c r="DW88" s="49"/>
      <c r="DX88" s="49"/>
      <c r="DY88" s="49"/>
      <c r="DZ88" s="49"/>
      <c r="EA88" s="49"/>
      <c r="EB88" s="40"/>
      <c r="ED88" s="49"/>
      <c r="EE88" s="49"/>
      <c r="EF88" s="49"/>
      <c r="EG88" s="49"/>
      <c r="EH88" s="49"/>
      <c r="EI88" s="40"/>
    </row>
    <row r="89" spans="1:139" x14ac:dyDescent="0.2">
      <c r="A89" s="949" t="s">
        <v>103</v>
      </c>
      <c r="B89" s="949"/>
      <c r="C89" s="949"/>
      <c r="D89" s="949"/>
      <c r="E89" s="949"/>
      <c r="F89" s="949"/>
      <c r="H89" s="949" t="s">
        <v>103</v>
      </c>
      <c r="I89" s="949"/>
      <c r="J89" s="949"/>
      <c r="K89" s="949"/>
      <c r="L89" s="949"/>
      <c r="M89" s="949"/>
      <c r="O89" s="949" t="s">
        <v>103</v>
      </c>
      <c r="P89" s="949"/>
      <c r="Q89" s="949"/>
      <c r="R89" s="949"/>
      <c r="S89" s="949"/>
      <c r="T89" s="949"/>
      <c r="U89" s="52"/>
      <c r="V89" s="949" t="s">
        <v>103</v>
      </c>
      <c r="W89" s="949"/>
      <c r="X89" s="949"/>
      <c r="Y89" s="949"/>
      <c r="Z89" s="949"/>
      <c r="AA89" s="949"/>
      <c r="AC89" s="949" t="s">
        <v>103</v>
      </c>
      <c r="AD89" s="949"/>
      <c r="AE89" s="949"/>
      <c r="AF89" s="949"/>
      <c r="AG89" s="949"/>
      <c r="AH89" s="949"/>
      <c r="AJ89" s="949" t="s">
        <v>103</v>
      </c>
      <c r="AK89" s="949"/>
      <c r="AL89" s="949"/>
      <c r="AM89" s="949"/>
      <c r="AN89" s="949"/>
      <c r="AO89" s="949"/>
      <c r="AQ89" s="949" t="s">
        <v>103</v>
      </c>
      <c r="AR89" s="949"/>
      <c r="AS89" s="949"/>
      <c r="AT89" s="949"/>
      <c r="AU89" s="949"/>
      <c r="AV89" s="949"/>
      <c r="AW89" s="178"/>
      <c r="AX89" s="949" t="s">
        <v>103</v>
      </c>
      <c r="AY89" s="949"/>
      <c r="AZ89" s="949"/>
      <c r="BA89" s="949"/>
      <c r="BB89" s="949"/>
      <c r="BC89" s="949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H89" s="52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922" t="s">
        <v>84</v>
      </c>
      <c r="B90" s="923"/>
      <c r="C90" s="923"/>
      <c r="D90" s="923"/>
      <c r="E90" s="924"/>
      <c r="F90" s="5" t="s">
        <v>8</v>
      </c>
      <c r="H90" s="922" t="s">
        <v>84</v>
      </c>
      <c r="I90" s="923"/>
      <c r="J90" s="923"/>
      <c r="K90" s="923"/>
      <c r="L90" s="924"/>
      <c r="M90" s="5" t="s">
        <v>8</v>
      </c>
      <c r="O90" s="922" t="s">
        <v>84</v>
      </c>
      <c r="P90" s="923"/>
      <c r="Q90" s="923"/>
      <c r="R90" s="923"/>
      <c r="S90" s="924"/>
      <c r="T90" s="5" t="s">
        <v>8</v>
      </c>
      <c r="U90" s="437"/>
      <c r="V90" s="922" t="s">
        <v>84</v>
      </c>
      <c r="W90" s="923"/>
      <c r="X90" s="923"/>
      <c r="Y90" s="923"/>
      <c r="Z90" s="924"/>
      <c r="AA90" s="5" t="s">
        <v>8</v>
      </c>
      <c r="AC90" s="922" t="s">
        <v>84</v>
      </c>
      <c r="AD90" s="923"/>
      <c r="AE90" s="923"/>
      <c r="AF90" s="923"/>
      <c r="AG90" s="924"/>
      <c r="AH90" s="5" t="s">
        <v>8</v>
      </c>
      <c r="AJ90" s="922" t="s">
        <v>84</v>
      </c>
      <c r="AK90" s="923"/>
      <c r="AL90" s="923"/>
      <c r="AM90" s="923"/>
      <c r="AN90" s="924"/>
      <c r="AO90" s="5" t="s">
        <v>8</v>
      </c>
      <c r="AQ90" s="922" t="s">
        <v>84</v>
      </c>
      <c r="AR90" s="923"/>
      <c r="AS90" s="923"/>
      <c r="AT90" s="923"/>
      <c r="AU90" s="924"/>
      <c r="AV90" s="5" t="s">
        <v>8</v>
      </c>
      <c r="AW90" s="436"/>
      <c r="AX90" s="922" t="s">
        <v>84</v>
      </c>
      <c r="AY90" s="923"/>
      <c r="AZ90" s="923"/>
      <c r="BA90" s="923"/>
      <c r="BB90" s="924"/>
      <c r="BC90" s="5" t="s">
        <v>8</v>
      </c>
      <c r="BD90" s="437"/>
      <c r="BE90" s="922" t="s">
        <v>84</v>
      </c>
      <c r="BF90" s="923"/>
      <c r="BG90" s="923"/>
      <c r="BH90" s="923"/>
      <c r="BI90" s="924"/>
      <c r="BJ90" s="5" t="s">
        <v>8</v>
      </c>
      <c r="BK90" s="437"/>
      <c r="BL90" s="922" t="s">
        <v>84</v>
      </c>
      <c r="BM90" s="923"/>
      <c r="BN90" s="923"/>
      <c r="BO90" s="923"/>
      <c r="BP90" s="924"/>
      <c r="BQ90" s="5" t="s">
        <v>8</v>
      </c>
      <c r="BS90" s="922" t="s">
        <v>84</v>
      </c>
      <c r="BT90" s="923"/>
      <c r="BU90" s="923"/>
      <c r="BV90" s="923"/>
      <c r="BW90" s="924"/>
      <c r="BX90" s="5" t="s">
        <v>8</v>
      </c>
      <c r="BY90" s="437"/>
      <c r="BZ90" s="922" t="s">
        <v>84</v>
      </c>
      <c r="CA90" s="923"/>
      <c r="CB90" s="923"/>
      <c r="CC90" s="923"/>
      <c r="CD90" s="924"/>
      <c r="CE90" s="5" t="s">
        <v>8</v>
      </c>
      <c r="CF90" s="437"/>
      <c r="CG90" s="922" t="s">
        <v>84</v>
      </c>
      <c r="CH90" s="923"/>
      <c r="CI90" s="923"/>
      <c r="CJ90" s="923"/>
      <c r="CK90" s="924"/>
      <c r="CL90" s="5" t="s">
        <v>8</v>
      </c>
      <c r="CN90" s="922" t="s">
        <v>84</v>
      </c>
      <c r="CO90" s="923"/>
      <c r="CP90" s="923"/>
      <c r="CQ90" s="923"/>
      <c r="CR90" s="924"/>
      <c r="CS90" s="5" t="s">
        <v>8</v>
      </c>
      <c r="CU90" s="922" t="s">
        <v>84</v>
      </c>
      <c r="CV90" s="923"/>
      <c r="CW90" s="923"/>
      <c r="CX90" s="923"/>
      <c r="CY90" s="924"/>
      <c r="CZ90" s="5" t="s">
        <v>8</v>
      </c>
      <c r="DB90" s="922" t="s">
        <v>84</v>
      </c>
      <c r="DC90" s="923"/>
      <c r="DD90" s="923"/>
      <c r="DE90" s="923"/>
      <c r="DF90" s="924"/>
      <c r="DG90" s="5" t="s">
        <v>8</v>
      </c>
      <c r="DH90" s="437"/>
      <c r="DI90" s="922" t="s">
        <v>84</v>
      </c>
      <c r="DJ90" s="923"/>
      <c r="DK90" s="923"/>
      <c r="DL90" s="923"/>
      <c r="DM90" s="924"/>
      <c r="DN90" s="5" t="s">
        <v>8</v>
      </c>
      <c r="DO90" s="437"/>
      <c r="DP90" s="922" t="s">
        <v>84</v>
      </c>
      <c r="DQ90" s="923"/>
      <c r="DR90" s="923"/>
      <c r="DS90" s="923"/>
      <c r="DT90" s="924"/>
      <c r="DU90" s="5" t="s">
        <v>8</v>
      </c>
      <c r="DV90" s="437"/>
      <c r="DW90" s="922" t="s">
        <v>84</v>
      </c>
      <c r="DX90" s="923"/>
      <c r="DY90" s="923"/>
      <c r="DZ90" s="923"/>
      <c r="EA90" s="924"/>
      <c r="EB90" s="5" t="s">
        <v>8</v>
      </c>
      <c r="ED90" s="922" t="s">
        <v>84</v>
      </c>
      <c r="EE90" s="923"/>
      <c r="EF90" s="923"/>
      <c r="EG90" s="923"/>
      <c r="EH90" s="924"/>
      <c r="EI90" s="5" t="s">
        <v>8</v>
      </c>
    </row>
    <row r="91" spans="1:139" x14ac:dyDescent="0.2">
      <c r="A91" s="4" t="s">
        <v>77</v>
      </c>
      <c r="B91" s="950" t="s">
        <v>79</v>
      </c>
      <c r="C91" s="951"/>
      <c r="D91" s="951"/>
      <c r="E91" s="952"/>
      <c r="F91" s="11">
        <f>F57</f>
        <v>2629.2292767866666</v>
      </c>
      <c r="H91" s="4" t="s">
        <v>77</v>
      </c>
      <c r="I91" s="950" t="s">
        <v>79</v>
      </c>
      <c r="J91" s="951"/>
      <c r="K91" s="951"/>
      <c r="L91" s="952"/>
      <c r="M91" s="11">
        <f>M57</f>
        <v>2629.2292767866666</v>
      </c>
      <c r="O91" s="4" t="s">
        <v>77</v>
      </c>
      <c r="P91" s="950" t="s">
        <v>79</v>
      </c>
      <c r="Q91" s="951"/>
      <c r="R91" s="951"/>
      <c r="S91" s="952"/>
      <c r="T91" s="11">
        <f>T57</f>
        <v>2753.0506956333329</v>
      </c>
      <c r="U91" s="40"/>
      <c r="V91" s="4" t="s">
        <v>77</v>
      </c>
      <c r="W91" s="950" t="s">
        <v>79</v>
      </c>
      <c r="X91" s="951"/>
      <c r="Y91" s="951"/>
      <c r="Z91" s="952"/>
      <c r="AA91" s="11">
        <f>AA57</f>
        <v>2753.0506956333329</v>
      </c>
      <c r="AC91" s="4" t="s">
        <v>77</v>
      </c>
      <c r="AD91" s="950" t="s">
        <v>79</v>
      </c>
      <c r="AE91" s="951"/>
      <c r="AF91" s="951"/>
      <c r="AG91" s="952"/>
      <c r="AH91" s="11">
        <f>AH57</f>
        <v>2753.0506956333329</v>
      </c>
      <c r="AJ91" s="4" t="s">
        <v>77</v>
      </c>
      <c r="AK91" s="950" t="s">
        <v>79</v>
      </c>
      <c r="AL91" s="951"/>
      <c r="AM91" s="951"/>
      <c r="AN91" s="952"/>
      <c r="AO91" s="11">
        <f>AO57</f>
        <v>2903.0838225948</v>
      </c>
      <c r="AQ91" s="4" t="s">
        <v>77</v>
      </c>
      <c r="AR91" s="950" t="s">
        <v>79</v>
      </c>
      <c r="AS91" s="951"/>
      <c r="AT91" s="951"/>
      <c r="AU91" s="952"/>
      <c r="AV91" s="11">
        <f>AV57</f>
        <v>2903.0838225948</v>
      </c>
      <c r="AW91" s="175"/>
      <c r="AX91" s="4" t="s">
        <v>77</v>
      </c>
      <c r="AY91" s="950" t="s">
        <v>79</v>
      </c>
      <c r="AZ91" s="951"/>
      <c r="BA91" s="951"/>
      <c r="BB91" s="952"/>
      <c r="BC91" s="11">
        <f>BC57</f>
        <v>2903.0838225948</v>
      </c>
      <c r="BD91" s="40"/>
      <c r="BE91" s="4" t="s">
        <v>77</v>
      </c>
      <c r="BF91" s="950" t="s">
        <v>79</v>
      </c>
      <c r="BG91" s="951"/>
      <c r="BH91" s="951"/>
      <c r="BI91" s="952"/>
      <c r="BJ91" s="11">
        <f>BJ$57</f>
        <v>2903.0838225948</v>
      </c>
      <c r="BK91" s="40"/>
      <c r="BL91" s="4" t="s">
        <v>77</v>
      </c>
      <c r="BM91" s="950" t="s">
        <v>79</v>
      </c>
      <c r="BN91" s="951"/>
      <c r="BO91" s="951"/>
      <c r="BP91" s="952"/>
      <c r="BQ91" s="11">
        <f>BQ$57</f>
        <v>2903.0838225948</v>
      </c>
      <c r="BS91" s="4" t="s">
        <v>77</v>
      </c>
      <c r="BT91" s="950" t="s">
        <v>79</v>
      </c>
      <c r="BU91" s="951"/>
      <c r="BV91" s="951"/>
      <c r="BW91" s="952"/>
      <c r="BX91" s="11">
        <f>BX$57</f>
        <v>2903.0838225948</v>
      </c>
      <c r="BY91" s="40"/>
      <c r="BZ91" s="4" t="s">
        <v>77</v>
      </c>
      <c r="CA91" s="950" t="s">
        <v>79</v>
      </c>
      <c r="CB91" s="951"/>
      <c r="CC91" s="951"/>
      <c r="CD91" s="952"/>
      <c r="CE91" s="11">
        <f>CE$57</f>
        <v>3193.0119072799998</v>
      </c>
      <c r="CF91" s="40"/>
      <c r="CG91" s="4" t="s">
        <v>77</v>
      </c>
      <c r="CH91" s="950" t="s">
        <v>79</v>
      </c>
      <c r="CI91" s="951"/>
      <c r="CJ91" s="951"/>
      <c r="CK91" s="952"/>
      <c r="CL91" s="11">
        <f>CL$57</f>
        <v>3193.0119072799998</v>
      </c>
      <c r="CN91" s="4" t="s">
        <v>77</v>
      </c>
      <c r="CO91" s="950" t="s">
        <v>79</v>
      </c>
      <c r="CP91" s="951"/>
      <c r="CQ91" s="951"/>
      <c r="CR91" s="952"/>
      <c r="CS91" s="11">
        <f>CS$57</f>
        <v>3193.0119072799998</v>
      </c>
      <c r="CU91" s="4" t="s">
        <v>77</v>
      </c>
      <c r="CV91" s="950" t="s">
        <v>79</v>
      </c>
      <c r="CW91" s="951"/>
      <c r="CX91" s="951"/>
      <c r="CY91" s="952"/>
      <c r="CZ91" s="11">
        <f>CZ$57</f>
        <v>3193.0119072799998</v>
      </c>
      <c r="DB91" s="4" t="s">
        <v>77</v>
      </c>
      <c r="DC91" s="950" t="s">
        <v>79</v>
      </c>
      <c r="DD91" s="951"/>
      <c r="DE91" s="951"/>
      <c r="DF91" s="952"/>
      <c r="DG91" s="11">
        <f>DG$57</f>
        <v>3193.0119072799998</v>
      </c>
      <c r="DH91" s="40"/>
      <c r="DI91" s="4" t="s">
        <v>77</v>
      </c>
      <c r="DJ91" s="950" t="s">
        <v>79</v>
      </c>
      <c r="DK91" s="951"/>
      <c r="DL91" s="951"/>
      <c r="DM91" s="952"/>
      <c r="DN91" s="11">
        <f>DN$57</f>
        <v>3315.3042633288242</v>
      </c>
      <c r="DO91" s="40"/>
      <c r="DP91" s="4" t="s">
        <v>77</v>
      </c>
      <c r="DQ91" s="950" t="s">
        <v>79</v>
      </c>
      <c r="DR91" s="951"/>
      <c r="DS91" s="951"/>
      <c r="DT91" s="952"/>
      <c r="DU91" s="11">
        <f>DU$57</f>
        <v>3315.3042633288242</v>
      </c>
      <c r="DV91" s="40"/>
      <c r="DW91" s="4" t="s">
        <v>77</v>
      </c>
      <c r="DX91" s="950" t="s">
        <v>79</v>
      </c>
      <c r="DY91" s="951"/>
      <c r="DZ91" s="951"/>
      <c r="EA91" s="952"/>
      <c r="EB91" s="11">
        <f>EB$57</f>
        <v>3315.3042633288242</v>
      </c>
      <c r="ED91" s="4" t="s">
        <v>77</v>
      </c>
      <c r="EE91" s="950" t="s">
        <v>79</v>
      </c>
      <c r="EF91" s="951"/>
      <c r="EG91" s="951"/>
      <c r="EH91" s="952"/>
      <c r="EI91" s="11">
        <f>EI$57</f>
        <v>3315.3042633288242</v>
      </c>
    </row>
    <row r="92" spans="1:139" x14ac:dyDescent="0.2">
      <c r="A92" s="4" t="s">
        <v>80</v>
      </c>
      <c r="B92" s="950" t="s">
        <v>81</v>
      </c>
      <c r="C92" s="951"/>
      <c r="D92" s="951"/>
      <c r="E92" s="952"/>
      <c r="F92" s="11">
        <f>F70</f>
        <v>1839.45372</v>
      </c>
      <c r="H92" s="4" t="s">
        <v>80</v>
      </c>
      <c r="I92" s="950" t="s">
        <v>81</v>
      </c>
      <c r="J92" s="951"/>
      <c r="K92" s="951"/>
      <c r="L92" s="952"/>
      <c r="M92" s="11">
        <f>M70</f>
        <v>1839.45372</v>
      </c>
      <c r="O92" s="4" t="s">
        <v>80</v>
      </c>
      <c r="P92" s="950" t="s">
        <v>81</v>
      </c>
      <c r="Q92" s="951"/>
      <c r="R92" s="951"/>
      <c r="S92" s="952"/>
      <c r="T92" s="11">
        <f>T70</f>
        <v>1926.0813000000001</v>
      </c>
      <c r="U92" s="40"/>
      <c r="V92" s="4" t="s">
        <v>80</v>
      </c>
      <c r="W92" s="950" t="s">
        <v>81</v>
      </c>
      <c r="X92" s="951"/>
      <c r="Y92" s="951"/>
      <c r="Z92" s="952"/>
      <c r="AA92" s="11">
        <f>AA70</f>
        <v>1926.0813000000001</v>
      </c>
      <c r="AC92" s="4" t="s">
        <v>80</v>
      </c>
      <c r="AD92" s="950" t="s">
        <v>81</v>
      </c>
      <c r="AE92" s="951"/>
      <c r="AF92" s="951"/>
      <c r="AG92" s="952"/>
      <c r="AH92" s="11">
        <f>AH70</f>
        <v>1926.0813000000001</v>
      </c>
      <c r="AJ92" s="4" t="s">
        <v>80</v>
      </c>
      <c r="AK92" s="950" t="s">
        <v>81</v>
      </c>
      <c r="AL92" s="951"/>
      <c r="AM92" s="951"/>
      <c r="AN92" s="952"/>
      <c r="AO92" s="11">
        <f>AO70</f>
        <v>2031.0470387999999</v>
      </c>
      <c r="AQ92" s="4" t="s">
        <v>80</v>
      </c>
      <c r="AR92" s="950" t="s">
        <v>81</v>
      </c>
      <c r="AS92" s="951"/>
      <c r="AT92" s="951"/>
      <c r="AU92" s="952"/>
      <c r="AV92" s="11">
        <f>AV70</f>
        <v>2031.0470387999999</v>
      </c>
      <c r="AW92" s="175"/>
      <c r="AX92" s="4" t="s">
        <v>80</v>
      </c>
      <c r="AY92" s="950" t="s">
        <v>81</v>
      </c>
      <c r="AZ92" s="951"/>
      <c r="BA92" s="951"/>
      <c r="BB92" s="952"/>
      <c r="BC92" s="11">
        <f>BC70</f>
        <v>2031.0470387999999</v>
      </c>
      <c r="BD92" s="40"/>
      <c r="BE92" s="4" t="s">
        <v>80</v>
      </c>
      <c r="BF92" s="950" t="s">
        <v>81</v>
      </c>
      <c r="BG92" s="951"/>
      <c r="BH92" s="951"/>
      <c r="BI92" s="952"/>
      <c r="BJ92" s="11">
        <f>BJ$70</f>
        <v>2031.0470387999999</v>
      </c>
      <c r="BK92" s="40"/>
      <c r="BL92" s="4" t="s">
        <v>80</v>
      </c>
      <c r="BM92" s="950" t="s">
        <v>81</v>
      </c>
      <c r="BN92" s="951"/>
      <c r="BO92" s="951"/>
      <c r="BP92" s="952"/>
      <c r="BQ92" s="11">
        <f>BQ$70</f>
        <v>2031.0470387999999</v>
      </c>
      <c r="BS92" s="4" t="s">
        <v>80</v>
      </c>
      <c r="BT92" s="950" t="s">
        <v>81</v>
      </c>
      <c r="BU92" s="951"/>
      <c r="BV92" s="951"/>
      <c r="BW92" s="952"/>
      <c r="BX92" s="11">
        <f>BX$70</f>
        <v>2031.0470387999999</v>
      </c>
      <c r="BY92" s="40"/>
      <c r="BZ92" s="4" t="s">
        <v>80</v>
      </c>
      <c r="CA92" s="950" t="s">
        <v>81</v>
      </c>
      <c r="CB92" s="951"/>
      <c r="CC92" s="951"/>
      <c r="CD92" s="952"/>
      <c r="CE92" s="11">
        <f>CE$70</f>
        <v>2233.8856800000003</v>
      </c>
      <c r="CF92" s="40"/>
      <c r="CG92" s="4" t="s">
        <v>80</v>
      </c>
      <c r="CH92" s="950" t="s">
        <v>81</v>
      </c>
      <c r="CI92" s="951"/>
      <c r="CJ92" s="951"/>
      <c r="CK92" s="952"/>
      <c r="CL92" s="11">
        <f>CL$70</f>
        <v>2233.8856800000003</v>
      </c>
      <c r="CN92" s="4" t="s">
        <v>80</v>
      </c>
      <c r="CO92" s="950" t="s">
        <v>81</v>
      </c>
      <c r="CP92" s="951"/>
      <c r="CQ92" s="951"/>
      <c r="CR92" s="952"/>
      <c r="CS92" s="11">
        <f>CS$70</f>
        <v>2233.8856800000003</v>
      </c>
      <c r="CU92" s="4" t="s">
        <v>80</v>
      </c>
      <c r="CV92" s="950" t="s">
        <v>81</v>
      </c>
      <c r="CW92" s="951"/>
      <c r="CX92" s="951"/>
      <c r="CY92" s="952"/>
      <c r="CZ92" s="11">
        <f>CZ$70</f>
        <v>2233.8856800000003</v>
      </c>
      <c r="DB92" s="4" t="s">
        <v>80</v>
      </c>
      <c r="DC92" s="950" t="s">
        <v>81</v>
      </c>
      <c r="DD92" s="951"/>
      <c r="DE92" s="951"/>
      <c r="DF92" s="952"/>
      <c r="DG92" s="11">
        <f>DG$70</f>
        <v>2233.8856800000003</v>
      </c>
      <c r="DH92" s="40"/>
      <c r="DI92" s="4" t="s">
        <v>80</v>
      </c>
      <c r="DJ92" s="950" t="s">
        <v>81</v>
      </c>
      <c r="DK92" s="951"/>
      <c r="DL92" s="951"/>
      <c r="DM92" s="952"/>
      <c r="DN92" s="11">
        <f>DN$70</f>
        <v>2319.4435015439999</v>
      </c>
      <c r="DO92" s="40"/>
      <c r="DP92" s="4" t="s">
        <v>80</v>
      </c>
      <c r="DQ92" s="950" t="s">
        <v>81</v>
      </c>
      <c r="DR92" s="951"/>
      <c r="DS92" s="951"/>
      <c r="DT92" s="952"/>
      <c r="DU92" s="11">
        <f>DU$70</f>
        <v>2319.4435015439999</v>
      </c>
      <c r="DV92" s="40"/>
      <c r="DW92" s="4" t="s">
        <v>80</v>
      </c>
      <c r="DX92" s="950" t="s">
        <v>81</v>
      </c>
      <c r="DY92" s="951"/>
      <c r="DZ92" s="951"/>
      <c r="EA92" s="952"/>
      <c r="EB92" s="11">
        <f>EB$70</f>
        <v>2319.4435015439999</v>
      </c>
      <c r="ED92" s="4" t="s">
        <v>80</v>
      </c>
      <c r="EE92" s="950" t="s">
        <v>81</v>
      </c>
      <c r="EF92" s="951"/>
      <c r="EG92" s="951"/>
      <c r="EH92" s="952"/>
      <c r="EI92" s="11">
        <f>EI$70</f>
        <v>2319.4435015439999</v>
      </c>
    </row>
    <row r="93" spans="1:139" x14ac:dyDescent="0.2">
      <c r="A93" s="4" t="s">
        <v>83</v>
      </c>
      <c r="B93" s="950" t="s">
        <v>36</v>
      </c>
      <c r="C93" s="951"/>
      <c r="D93" s="951"/>
      <c r="E93" s="952"/>
      <c r="F93" s="11">
        <f>F84</f>
        <v>508.5</v>
      </c>
      <c r="H93" s="4" t="s">
        <v>83</v>
      </c>
      <c r="I93" s="950" t="s">
        <v>36</v>
      </c>
      <c r="J93" s="951"/>
      <c r="K93" s="951"/>
      <c r="L93" s="952"/>
      <c r="M93" s="11">
        <f>M84</f>
        <v>508.5</v>
      </c>
      <c r="O93" s="4" t="s">
        <v>83</v>
      </c>
      <c r="P93" s="950" t="s">
        <v>36</v>
      </c>
      <c r="Q93" s="951"/>
      <c r="R93" s="951"/>
      <c r="S93" s="952"/>
      <c r="T93" s="11">
        <f>T84</f>
        <v>520.77600000000007</v>
      </c>
      <c r="U93" s="40"/>
      <c r="V93" s="4" t="s">
        <v>83</v>
      </c>
      <c r="W93" s="950" t="s">
        <v>36</v>
      </c>
      <c r="X93" s="951"/>
      <c r="Y93" s="951"/>
      <c r="Z93" s="952"/>
      <c r="AA93" s="11">
        <f>AA84</f>
        <v>520.77600000000007</v>
      </c>
      <c r="AC93" s="4" t="s">
        <v>83</v>
      </c>
      <c r="AD93" s="950" t="s">
        <v>36</v>
      </c>
      <c r="AE93" s="951"/>
      <c r="AF93" s="951"/>
      <c r="AG93" s="952"/>
      <c r="AH93" s="11">
        <f>AH84</f>
        <v>520.77600000000007</v>
      </c>
      <c r="AJ93" s="4" t="s">
        <v>83</v>
      </c>
      <c r="AK93" s="950" t="s">
        <v>36</v>
      </c>
      <c r="AL93" s="951"/>
      <c r="AM93" s="951"/>
      <c r="AN93" s="952"/>
      <c r="AO93" s="11">
        <f>AO84</f>
        <v>548.69400000000007</v>
      </c>
      <c r="AQ93" s="4" t="s">
        <v>83</v>
      </c>
      <c r="AR93" s="950" t="s">
        <v>36</v>
      </c>
      <c r="AS93" s="951"/>
      <c r="AT93" s="951"/>
      <c r="AU93" s="952"/>
      <c r="AV93" s="11">
        <f>AV84</f>
        <v>548.69400000000007</v>
      </c>
      <c r="AW93" s="175"/>
      <c r="AX93" s="4" t="s">
        <v>83</v>
      </c>
      <c r="AY93" s="950" t="s">
        <v>36</v>
      </c>
      <c r="AZ93" s="951"/>
      <c r="BA93" s="951"/>
      <c r="BB93" s="952"/>
      <c r="BC93" s="11">
        <f>BC84</f>
        <v>548.69400000000007</v>
      </c>
      <c r="BD93" s="40"/>
      <c r="BE93" s="4" t="s">
        <v>83</v>
      </c>
      <c r="BF93" s="950" t="s">
        <v>36</v>
      </c>
      <c r="BG93" s="951"/>
      <c r="BH93" s="951"/>
      <c r="BI93" s="952"/>
      <c r="BJ93" s="11">
        <f>BJ$84</f>
        <v>548.69400000000007</v>
      </c>
      <c r="BK93" s="40"/>
      <c r="BL93" s="4" t="s">
        <v>83</v>
      </c>
      <c r="BM93" s="950" t="s">
        <v>36</v>
      </c>
      <c r="BN93" s="951"/>
      <c r="BO93" s="951"/>
      <c r="BP93" s="952"/>
      <c r="BQ93" s="11">
        <f>BQ$84</f>
        <v>548.69400000000007</v>
      </c>
      <c r="BS93" s="4" t="s">
        <v>83</v>
      </c>
      <c r="BT93" s="950" t="s">
        <v>36</v>
      </c>
      <c r="BU93" s="951"/>
      <c r="BV93" s="951"/>
      <c r="BW93" s="952"/>
      <c r="BX93" s="11">
        <f>BX$84</f>
        <v>548.69400000000007</v>
      </c>
      <c r="BY93" s="40"/>
      <c r="BZ93" s="4" t="s">
        <v>83</v>
      </c>
      <c r="CA93" s="950" t="s">
        <v>36</v>
      </c>
      <c r="CB93" s="951"/>
      <c r="CC93" s="951"/>
      <c r="CD93" s="952"/>
      <c r="CE93" s="11">
        <f>CE$84</f>
        <v>548.69400000000007</v>
      </c>
      <c r="CF93" s="40"/>
      <c r="CG93" s="4" t="s">
        <v>83</v>
      </c>
      <c r="CH93" s="950" t="s">
        <v>36</v>
      </c>
      <c r="CI93" s="951"/>
      <c r="CJ93" s="951"/>
      <c r="CK93" s="952"/>
      <c r="CL93" s="11">
        <f>CL$84</f>
        <v>607.5</v>
      </c>
      <c r="CN93" s="4" t="s">
        <v>83</v>
      </c>
      <c r="CO93" s="950" t="s">
        <v>36</v>
      </c>
      <c r="CP93" s="951"/>
      <c r="CQ93" s="951"/>
      <c r="CR93" s="952"/>
      <c r="CS93" s="11">
        <f>CS$84</f>
        <v>607.5</v>
      </c>
      <c r="CU93" s="4" t="s">
        <v>83</v>
      </c>
      <c r="CV93" s="950" t="s">
        <v>36</v>
      </c>
      <c r="CW93" s="951"/>
      <c r="CX93" s="951"/>
      <c r="CY93" s="952"/>
      <c r="CZ93" s="11">
        <f>CZ$84</f>
        <v>607.5</v>
      </c>
      <c r="DB93" s="4" t="s">
        <v>83</v>
      </c>
      <c r="DC93" s="950" t="s">
        <v>36</v>
      </c>
      <c r="DD93" s="951"/>
      <c r="DE93" s="951"/>
      <c r="DF93" s="952"/>
      <c r="DG93" s="11">
        <f>DG$84</f>
        <v>607.5</v>
      </c>
      <c r="DH93" s="40"/>
      <c r="DI93" s="4" t="s">
        <v>83</v>
      </c>
      <c r="DJ93" s="950" t="s">
        <v>36</v>
      </c>
      <c r="DK93" s="951"/>
      <c r="DL93" s="951"/>
      <c r="DM93" s="952"/>
      <c r="DN93" s="11">
        <f>DN$84</f>
        <v>607.5</v>
      </c>
      <c r="DO93" s="40"/>
      <c r="DP93" s="4" t="s">
        <v>83</v>
      </c>
      <c r="DQ93" s="950" t="s">
        <v>36</v>
      </c>
      <c r="DR93" s="951"/>
      <c r="DS93" s="951"/>
      <c r="DT93" s="952"/>
      <c r="DU93" s="11">
        <f>DU$84</f>
        <v>607.5</v>
      </c>
      <c r="DV93" s="40"/>
      <c r="DW93" s="4" t="s">
        <v>83</v>
      </c>
      <c r="DX93" s="950" t="s">
        <v>36</v>
      </c>
      <c r="DY93" s="951"/>
      <c r="DZ93" s="951"/>
      <c r="EA93" s="952"/>
      <c r="EB93" s="11">
        <f>EB$84</f>
        <v>607.5</v>
      </c>
      <c r="ED93" s="4" t="s">
        <v>83</v>
      </c>
      <c r="EE93" s="950" t="s">
        <v>36</v>
      </c>
      <c r="EF93" s="951"/>
      <c r="EG93" s="951"/>
      <c r="EH93" s="952"/>
      <c r="EI93" s="11">
        <f>EI$84</f>
        <v>607.5</v>
      </c>
    </row>
    <row r="94" spans="1:139" x14ac:dyDescent="0.2">
      <c r="A94" s="935" t="s">
        <v>40</v>
      </c>
      <c r="B94" s="936"/>
      <c r="C94" s="936"/>
      <c r="D94" s="936"/>
      <c r="E94" s="937"/>
      <c r="F94" s="11">
        <f>SUM(F91:F93)</f>
        <v>4977.182996786667</v>
      </c>
      <c r="H94" s="935" t="s">
        <v>40</v>
      </c>
      <c r="I94" s="936"/>
      <c r="J94" s="936"/>
      <c r="K94" s="936"/>
      <c r="L94" s="937"/>
      <c r="M94" s="11">
        <f>SUM(M91:M93)</f>
        <v>4977.182996786667</v>
      </c>
      <c r="O94" s="935" t="s">
        <v>40</v>
      </c>
      <c r="P94" s="936"/>
      <c r="Q94" s="936"/>
      <c r="R94" s="936"/>
      <c r="S94" s="937"/>
      <c r="T94" s="11">
        <f>SUM(T91:T93)</f>
        <v>5199.9079956333326</v>
      </c>
      <c r="U94" s="40"/>
      <c r="V94" s="935" t="s">
        <v>40</v>
      </c>
      <c r="W94" s="936"/>
      <c r="X94" s="936"/>
      <c r="Y94" s="936"/>
      <c r="Z94" s="937"/>
      <c r="AA94" s="11">
        <f>SUM(AA91:AA93)</f>
        <v>5199.9079956333326</v>
      </c>
      <c r="AC94" s="935" t="s">
        <v>40</v>
      </c>
      <c r="AD94" s="936"/>
      <c r="AE94" s="936"/>
      <c r="AF94" s="936"/>
      <c r="AG94" s="937"/>
      <c r="AH94" s="11">
        <f>SUM(AH91:AH93)</f>
        <v>5199.9079956333326</v>
      </c>
      <c r="AJ94" s="935" t="s">
        <v>40</v>
      </c>
      <c r="AK94" s="936"/>
      <c r="AL94" s="936"/>
      <c r="AM94" s="936"/>
      <c r="AN94" s="937"/>
      <c r="AO94" s="11">
        <f>SUM(AO91:AO93)</f>
        <v>5482.8248613948008</v>
      </c>
      <c r="AQ94" s="935" t="s">
        <v>40</v>
      </c>
      <c r="AR94" s="936"/>
      <c r="AS94" s="936"/>
      <c r="AT94" s="936"/>
      <c r="AU94" s="937"/>
      <c r="AV94" s="11">
        <f>SUM(AV91:AV93)</f>
        <v>5482.8248613948008</v>
      </c>
      <c r="AW94" s="175"/>
      <c r="AX94" s="935" t="s">
        <v>40</v>
      </c>
      <c r="AY94" s="936"/>
      <c r="AZ94" s="936"/>
      <c r="BA94" s="936"/>
      <c r="BB94" s="937"/>
      <c r="BC94" s="11">
        <f>SUM(BC91:BC93)</f>
        <v>5482.8248613948008</v>
      </c>
      <c r="BD94" s="40"/>
      <c r="BE94" s="935" t="s">
        <v>40</v>
      </c>
      <c r="BF94" s="936"/>
      <c r="BG94" s="936"/>
      <c r="BH94" s="936"/>
      <c r="BI94" s="937"/>
      <c r="BJ94" s="11">
        <f>SUM(BJ$91:BJ$93)</f>
        <v>5482.8248613948008</v>
      </c>
      <c r="BK94" s="40"/>
      <c r="BL94" s="935" t="s">
        <v>40</v>
      </c>
      <c r="BM94" s="936"/>
      <c r="BN94" s="936"/>
      <c r="BO94" s="936"/>
      <c r="BP94" s="937"/>
      <c r="BQ94" s="11">
        <f>SUM(BQ$91:BQ$93)</f>
        <v>5482.8248613948008</v>
      </c>
      <c r="BS94" s="935" t="s">
        <v>40</v>
      </c>
      <c r="BT94" s="936"/>
      <c r="BU94" s="936"/>
      <c r="BV94" s="936"/>
      <c r="BW94" s="937"/>
      <c r="BX94" s="11">
        <f>SUM(BX$91:BX$93)</f>
        <v>5482.8248613948008</v>
      </c>
      <c r="BY94" s="40"/>
      <c r="BZ94" s="935" t="s">
        <v>40</v>
      </c>
      <c r="CA94" s="936"/>
      <c r="CB94" s="936"/>
      <c r="CC94" s="936"/>
      <c r="CD94" s="937"/>
      <c r="CE94" s="11">
        <f>SUM(CE$91:CE$93)</f>
        <v>5975.5915872800006</v>
      </c>
      <c r="CF94" s="40"/>
      <c r="CG94" s="935" t="s">
        <v>40</v>
      </c>
      <c r="CH94" s="936"/>
      <c r="CI94" s="936"/>
      <c r="CJ94" s="936"/>
      <c r="CK94" s="937"/>
      <c r="CL94" s="11">
        <f>SUM(CL$91:CL$93)</f>
        <v>6034.3975872800002</v>
      </c>
      <c r="CN94" s="935" t="s">
        <v>40</v>
      </c>
      <c r="CO94" s="936"/>
      <c r="CP94" s="936"/>
      <c r="CQ94" s="936"/>
      <c r="CR94" s="937"/>
      <c r="CS94" s="11">
        <f>SUM(CS$91:CS$93)</f>
        <v>6034.3975872800002</v>
      </c>
      <c r="CU94" s="935" t="s">
        <v>40</v>
      </c>
      <c r="CV94" s="936"/>
      <c r="CW94" s="936"/>
      <c r="CX94" s="936"/>
      <c r="CY94" s="937"/>
      <c r="CZ94" s="11">
        <f>SUM(CZ$91:CZ$93)</f>
        <v>6034.3975872800002</v>
      </c>
      <c r="DB94" s="935" t="s">
        <v>40</v>
      </c>
      <c r="DC94" s="936"/>
      <c r="DD94" s="936"/>
      <c r="DE94" s="936"/>
      <c r="DF94" s="937"/>
      <c r="DG94" s="11">
        <f>SUM(DG$91:DG$93)</f>
        <v>6034.3975872800002</v>
      </c>
      <c r="DH94" s="40"/>
      <c r="DI94" s="935" t="s">
        <v>40</v>
      </c>
      <c r="DJ94" s="936"/>
      <c r="DK94" s="936"/>
      <c r="DL94" s="936"/>
      <c r="DM94" s="937"/>
      <c r="DN94" s="11">
        <f>SUM(DN$91:DN$93)</f>
        <v>6242.2477648728236</v>
      </c>
      <c r="DO94" s="40"/>
      <c r="DP94" s="935" t="s">
        <v>40</v>
      </c>
      <c r="DQ94" s="936"/>
      <c r="DR94" s="936"/>
      <c r="DS94" s="936"/>
      <c r="DT94" s="937"/>
      <c r="DU94" s="11">
        <f>SUM(DU$91:DU$93)</f>
        <v>6242.2477648728236</v>
      </c>
      <c r="DV94" s="40"/>
      <c r="DW94" s="935" t="s">
        <v>40</v>
      </c>
      <c r="DX94" s="936"/>
      <c r="DY94" s="936"/>
      <c r="DZ94" s="936"/>
      <c r="EA94" s="937"/>
      <c r="EB94" s="11">
        <f>SUM(EB$91:EB$93)</f>
        <v>6242.2477648728236</v>
      </c>
      <c r="ED94" s="935" t="s">
        <v>40</v>
      </c>
      <c r="EE94" s="936"/>
      <c r="EF94" s="936"/>
      <c r="EG94" s="936"/>
      <c r="EH94" s="937"/>
      <c r="EI94" s="11">
        <f>SUM(EI$91:EI$93)</f>
        <v>6242.2477648728236</v>
      </c>
    </row>
    <row r="95" spans="1:139" x14ac:dyDescent="0.2">
      <c r="A95" s="49"/>
      <c r="B95" s="49"/>
      <c r="C95" s="49"/>
      <c r="D95" s="49"/>
      <c r="E95" s="49"/>
      <c r="F95" s="40"/>
      <c r="H95" s="49"/>
      <c r="I95" s="49"/>
      <c r="J95" s="49"/>
      <c r="K95" s="49"/>
      <c r="L95" s="49"/>
      <c r="M95" s="40"/>
      <c r="O95" s="49"/>
      <c r="P95" s="49"/>
      <c r="Q95" s="49"/>
      <c r="R95" s="49"/>
      <c r="S95" s="49"/>
      <c r="T95" s="40"/>
      <c r="U95" s="40"/>
      <c r="V95" s="49"/>
      <c r="W95" s="49"/>
      <c r="X95" s="49"/>
      <c r="Y95" s="49"/>
      <c r="Z95" s="49"/>
      <c r="AA95" s="40"/>
      <c r="AC95" s="49"/>
      <c r="AD95" s="49"/>
      <c r="AE95" s="49"/>
      <c r="AF95" s="49"/>
      <c r="AG95" s="49"/>
      <c r="AH95" s="40"/>
      <c r="AJ95" s="49"/>
      <c r="AK95" s="49"/>
      <c r="AL95" s="49"/>
      <c r="AM95" s="49"/>
      <c r="AN95" s="49"/>
      <c r="AO95" s="40"/>
      <c r="AQ95" s="49"/>
      <c r="AR95" s="49"/>
      <c r="AS95" s="49"/>
      <c r="AT95" s="49"/>
      <c r="AU95" s="49"/>
      <c r="AV95" s="40"/>
      <c r="AW95" s="175"/>
      <c r="AX95" s="49"/>
      <c r="AY95" s="49"/>
      <c r="AZ95" s="49"/>
      <c r="BA95" s="49"/>
      <c r="BB95" s="49"/>
      <c r="BC95" s="40"/>
      <c r="BD95" s="40"/>
      <c r="BE95" s="49"/>
      <c r="BF95" s="49"/>
      <c r="BG95" s="49"/>
      <c r="BH95" s="49"/>
      <c r="BI95" s="49"/>
      <c r="BJ95" s="40"/>
      <c r="BK95" s="40"/>
      <c r="BL95" s="49"/>
      <c r="BM95" s="49"/>
      <c r="BN95" s="49"/>
      <c r="BO95" s="49"/>
      <c r="BP95" s="49"/>
      <c r="BQ95" s="40"/>
      <c r="BS95" s="49"/>
      <c r="BT95" s="49"/>
      <c r="BU95" s="49"/>
      <c r="BV95" s="49"/>
      <c r="BW95" s="49"/>
      <c r="BX95" s="40"/>
      <c r="BY95" s="40"/>
      <c r="BZ95" s="49"/>
      <c r="CA95" s="49"/>
      <c r="CB95" s="49"/>
      <c r="CC95" s="49"/>
      <c r="CD95" s="49"/>
      <c r="CE95" s="40"/>
      <c r="CF95" s="40"/>
      <c r="CG95" s="49"/>
      <c r="CH95" s="49"/>
      <c r="CI95" s="49"/>
      <c r="CJ95" s="49"/>
      <c r="CK95" s="49"/>
      <c r="CL95" s="40"/>
      <c r="CN95" s="49"/>
      <c r="CO95" s="49"/>
      <c r="CP95" s="49"/>
      <c r="CQ95" s="49"/>
      <c r="CR95" s="49"/>
      <c r="CS95" s="40"/>
      <c r="CU95" s="49"/>
      <c r="CV95" s="49"/>
      <c r="CW95" s="49"/>
      <c r="CX95" s="49"/>
      <c r="CY95" s="49"/>
      <c r="CZ95" s="40"/>
      <c r="DB95" s="49"/>
      <c r="DC95" s="49"/>
      <c r="DD95" s="49"/>
      <c r="DE95" s="49"/>
      <c r="DF95" s="49"/>
      <c r="DG95" s="40"/>
      <c r="DH95" s="40"/>
      <c r="DI95" s="49"/>
      <c r="DJ95" s="49"/>
      <c r="DK95" s="49"/>
      <c r="DL95" s="49"/>
      <c r="DM95" s="49"/>
      <c r="DN95" s="40"/>
      <c r="DO95" s="40"/>
      <c r="DP95" s="49"/>
      <c r="DQ95" s="49"/>
      <c r="DR95" s="49"/>
      <c r="DS95" s="49"/>
      <c r="DT95" s="49"/>
      <c r="DU95" s="40"/>
      <c r="DV95" s="40"/>
      <c r="DW95" s="49"/>
      <c r="DX95" s="49"/>
      <c r="DY95" s="49"/>
      <c r="DZ95" s="49"/>
      <c r="EA95" s="49"/>
      <c r="EB95" s="40"/>
      <c r="ED95" s="49"/>
      <c r="EE95" s="49"/>
      <c r="EF95" s="49"/>
      <c r="EG95" s="49"/>
      <c r="EH95" s="49"/>
      <c r="EI95" s="40"/>
    </row>
    <row r="96" spans="1:139" x14ac:dyDescent="0.2">
      <c r="A96" s="49"/>
      <c r="B96" s="49"/>
      <c r="C96" s="49"/>
      <c r="D96" s="49"/>
      <c r="E96" s="49"/>
      <c r="F96" s="40"/>
      <c r="H96" s="49"/>
      <c r="I96" s="49"/>
      <c r="J96" s="49"/>
      <c r="K96" s="49"/>
      <c r="L96" s="49"/>
      <c r="M96" s="40"/>
      <c r="O96" s="49"/>
      <c r="P96" s="49"/>
      <c r="Q96" s="49"/>
      <c r="R96" s="49"/>
      <c r="S96" s="49"/>
      <c r="T96" s="40"/>
      <c r="U96" s="40"/>
      <c r="V96" s="49"/>
      <c r="W96" s="49"/>
      <c r="X96" s="49"/>
      <c r="Y96" s="49"/>
      <c r="Z96" s="49"/>
      <c r="AA96" s="40"/>
      <c r="AC96" s="49"/>
      <c r="AD96" s="49"/>
      <c r="AE96" s="49"/>
      <c r="AF96" s="49"/>
      <c r="AG96" s="49"/>
      <c r="AH96" s="40"/>
      <c r="AJ96" s="49"/>
      <c r="AK96" s="49"/>
      <c r="AL96" s="49"/>
      <c r="AM96" s="49"/>
      <c r="AN96" s="49"/>
      <c r="AO96" s="40"/>
      <c r="AQ96" s="49"/>
      <c r="AR96" s="49"/>
      <c r="AS96" s="49"/>
      <c r="AT96" s="49"/>
      <c r="AU96" s="49"/>
      <c r="AV96" s="40"/>
      <c r="AW96" s="175"/>
      <c r="AX96" s="49"/>
      <c r="AY96" s="49"/>
      <c r="AZ96" s="49"/>
      <c r="BA96" s="49"/>
      <c r="BB96" s="49"/>
      <c r="BC96" s="40"/>
      <c r="BD96" s="40"/>
      <c r="BE96" s="49"/>
      <c r="BF96" s="49"/>
      <c r="BG96" s="49"/>
      <c r="BH96" s="49"/>
      <c r="BI96" s="49"/>
      <c r="BJ96" s="40"/>
      <c r="BK96" s="40"/>
      <c r="BL96" s="49"/>
      <c r="BM96" s="49"/>
      <c r="BN96" s="49"/>
      <c r="BO96" s="49"/>
      <c r="BP96" s="49"/>
      <c r="BQ96" s="40"/>
      <c r="BS96" s="49"/>
      <c r="BT96" s="49"/>
      <c r="BU96" s="49"/>
      <c r="BV96" s="49"/>
      <c r="BW96" s="49"/>
      <c r="BX96" s="40"/>
      <c r="BY96" s="40"/>
      <c r="BZ96" s="49"/>
      <c r="CA96" s="49"/>
      <c r="CB96" s="49"/>
      <c r="CC96" s="49"/>
      <c r="CD96" s="49"/>
      <c r="CE96" s="40"/>
      <c r="CF96" s="40"/>
      <c r="CG96" s="49"/>
      <c r="CH96" s="49"/>
      <c r="CI96" s="49"/>
      <c r="CJ96" s="49"/>
      <c r="CK96" s="49"/>
      <c r="CL96" s="40"/>
      <c r="CN96" s="49"/>
      <c r="CO96" s="49"/>
      <c r="CP96" s="49"/>
      <c r="CQ96" s="49"/>
      <c r="CR96" s="49"/>
      <c r="CS96" s="40"/>
      <c r="CU96" s="49"/>
      <c r="CV96" s="49"/>
      <c r="CW96" s="49"/>
      <c r="CX96" s="49"/>
      <c r="CY96" s="49"/>
      <c r="CZ96" s="40"/>
      <c r="DB96" s="49"/>
      <c r="DC96" s="49"/>
      <c r="DD96" s="49"/>
      <c r="DE96" s="49"/>
      <c r="DF96" s="49"/>
      <c r="DG96" s="40"/>
      <c r="DH96" s="40"/>
      <c r="DI96" s="49"/>
      <c r="DJ96" s="49"/>
      <c r="DK96" s="49"/>
      <c r="DL96" s="49"/>
      <c r="DM96" s="49"/>
      <c r="DN96" s="40"/>
      <c r="DO96" s="40"/>
      <c r="DP96" s="49"/>
      <c r="DQ96" s="49"/>
      <c r="DR96" s="49"/>
      <c r="DS96" s="49"/>
      <c r="DT96" s="49"/>
      <c r="DU96" s="40"/>
      <c r="DV96" s="40"/>
      <c r="DW96" s="49"/>
      <c r="DX96" s="49"/>
      <c r="DY96" s="49"/>
      <c r="DZ96" s="49"/>
      <c r="EA96" s="49"/>
      <c r="EB96" s="40"/>
      <c r="ED96" s="49"/>
      <c r="EE96" s="49"/>
      <c r="EF96" s="49"/>
      <c r="EG96" s="49"/>
      <c r="EH96" s="49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52"/>
      <c r="V97" s="925" t="s">
        <v>108</v>
      </c>
      <c r="W97" s="925"/>
      <c r="X97" s="925"/>
      <c r="Y97" s="925"/>
      <c r="Z97" s="925"/>
      <c r="AA97" s="92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H97" s="52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2"/>
      <c r="V98" s="41"/>
      <c r="W98" s="41"/>
      <c r="X98" s="41"/>
      <c r="Y98" s="41"/>
      <c r="Z98" s="41"/>
      <c r="AA98" s="22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H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17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175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H99" s="40"/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45.949583333333329</v>
      </c>
      <c r="G100" s="6"/>
      <c r="H100" s="155" t="s">
        <v>22</v>
      </c>
      <c r="I100" s="1012" t="s">
        <v>109</v>
      </c>
      <c r="J100" s="1012"/>
      <c r="K100" s="1012"/>
      <c r="L100" s="383">
        <f>E100*10%</f>
        <v>4.1666666666666669E-4</v>
      </c>
      <c r="M100" s="38">
        <f t="shared" ref="M100:M105" si="9">L100*$F$44</f>
        <v>4.5949583333333335</v>
      </c>
      <c r="O100" s="155" t="s">
        <v>22</v>
      </c>
      <c r="P100" s="1012" t="s">
        <v>109</v>
      </c>
      <c r="Q100" s="1012"/>
      <c r="R100" s="1012"/>
      <c r="S100" s="112">
        <f>1*(1/12)*0.05</f>
        <v>4.1666666666666666E-3</v>
      </c>
      <c r="T100" s="38">
        <f>S100*$T$44</f>
        <v>48.113541666666663</v>
      </c>
      <c r="U100" s="159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Z100*$AA$44</f>
        <v>48.113541666666663</v>
      </c>
      <c r="AB100" s="6"/>
      <c r="AC100" s="155" t="s">
        <v>22</v>
      </c>
      <c r="AD100" s="1012" t="s">
        <v>109</v>
      </c>
      <c r="AE100" s="1012"/>
      <c r="AF100" s="1012"/>
      <c r="AG100" s="383">
        <f>1*(1/12)*0.05/10</f>
        <v>4.1666666666666664E-4</v>
      </c>
      <c r="AH100" s="38">
        <f>AG100*$AH$44</f>
        <v>4.8113541666666659</v>
      </c>
      <c r="AJ100" s="155" t="s">
        <v>22</v>
      </c>
      <c r="AK100" s="1012" t="s">
        <v>109</v>
      </c>
      <c r="AL100" s="1012"/>
      <c r="AM100" s="1012"/>
      <c r="AN100" s="112">
        <f>1*(1/12)*0.05</f>
        <v>4.1666666666666666E-3</v>
      </c>
      <c r="AO100" s="38">
        <f t="shared" ref="AO100:AO105" si="10">AN100*$AO$44</f>
        <v>50.735587499999994</v>
      </c>
      <c r="AQ100" s="155" t="s">
        <v>22</v>
      </c>
      <c r="AR100" s="1012" t="s">
        <v>109</v>
      </c>
      <c r="AS100" s="1012"/>
      <c r="AT100" s="1012"/>
      <c r="AU100" s="383">
        <f>1*(1/12)*0.05/10</f>
        <v>4.1666666666666664E-4</v>
      </c>
      <c r="AV100" s="38">
        <f>AU100*$AV$44</f>
        <v>5.0735587499999992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 t="shared" ref="BC100:BC105" si="11">BB100*$BC$44</f>
        <v>5.0735587499999992</v>
      </c>
      <c r="BD100" s="159"/>
      <c r="BE100" s="10" t="s">
        <v>22</v>
      </c>
      <c r="BF100" s="939" t="s">
        <v>109</v>
      </c>
      <c r="BG100" s="939"/>
      <c r="BH100" s="939"/>
      <c r="BI100" s="606">
        <f>1*(1/12)*0.05/10</f>
        <v>4.1666666666666664E-4</v>
      </c>
      <c r="BJ100" s="50">
        <f>BI$100*$BJ$44</f>
        <v>5.0735587499999992</v>
      </c>
      <c r="BK100" s="22"/>
      <c r="BL100" s="10" t="s">
        <v>22</v>
      </c>
      <c r="BM100" s="939" t="s">
        <v>109</v>
      </c>
      <c r="BN100" s="939"/>
      <c r="BO100" s="939"/>
      <c r="BP100" s="606">
        <f>1*(1/12)*0.05/10</f>
        <v>4.1666666666666664E-4</v>
      </c>
      <c r="BQ100" s="50">
        <f>BP$100*$BQ$44</f>
        <v>5.0735587499999992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BW$100*$BX$44</f>
        <v>5.0735587499999992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5.5802499999999995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5.5802499999999995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5.5802499999999995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5.5802499999999995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5.5802499999999995</v>
      </c>
      <c r="DH100" s="22"/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5.7939735749999999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5.7939735749999999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5.7939735749999999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7.7252980999999998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3.6759666666666666</v>
      </c>
      <c r="H101" s="155" t="s">
        <v>23</v>
      </c>
      <c r="I101" s="1017" t="s">
        <v>110</v>
      </c>
      <c r="J101" s="1017"/>
      <c r="K101" s="1017"/>
      <c r="L101" s="383">
        <f>L69*L100</f>
        <v>3.3333333333333335E-5</v>
      </c>
      <c r="M101" s="38">
        <f t="shared" si="9"/>
        <v>0.36759666666666668</v>
      </c>
      <c r="O101" s="155" t="s">
        <v>23</v>
      </c>
      <c r="P101" s="1017" t="s">
        <v>110</v>
      </c>
      <c r="Q101" s="1017"/>
      <c r="R101" s="1017"/>
      <c r="S101" s="112">
        <f>S69*S100</f>
        <v>3.3333333333333332E-4</v>
      </c>
      <c r="T101" s="38">
        <f t="shared" ref="T101:T105" si="12">S101*$T$44</f>
        <v>3.8490833333333332</v>
      </c>
      <c r="U101" s="159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3">Z101*$AA$44</f>
        <v>3.8490833333333332</v>
      </c>
      <c r="AC101" s="155" t="s">
        <v>23</v>
      </c>
      <c r="AD101" s="1017" t="s">
        <v>110</v>
      </c>
      <c r="AE101" s="1017"/>
      <c r="AF101" s="1017"/>
      <c r="AG101" s="383">
        <f>AG69*AG100</f>
        <v>3.3333333333333335E-5</v>
      </c>
      <c r="AH101" s="38">
        <f t="shared" ref="AH101:AH105" si="14">AG101*$AH$44</f>
        <v>0.38490833333333335</v>
      </c>
      <c r="AJ101" s="155" t="s">
        <v>23</v>
      </c>
      <c r="AK101" s="1017" t="s">
        <v>110</v>
      </c>
      <c r="AL101" s="1017"/>
      <c r="AM101" s="1017"/>
      <c r="AN101" s="112">
        <f>AN69*AN100</f>
        <v>3.3333333333333332E-4</v>
      </c>
      <c r="AO101" s="38">
        <f t="shared" si="10"/>
        <v>4.0588469999999992</v>
      </c>
      <c r="AQ101" s="155" t="s">
        <v>23</v>
      </c>
      <c r="AR101" s="1017" t="s">
        <v>110</v>
      </c>
      <c r="AS101" s="1017"/>
      <c r="AT101" s="1017"/>
      <c r="AU101" s="383">
        <f>AU69*AU100</f>
        <v>3.3333333333333335E-5</v>
      </c>
      <c r="AV101" s="38">
        <f t="shared" ref="AV101:AV105" si="15">AU101*$AV$44</f>
        <v>0.40588469999999999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si="11"/>
        <v>0.40588469999999999</v>
      </c>
      <c r="BD101" s="159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BI$101*$BJ$44</f>
        <v>0.40588469999999999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BP$101*$BQ$44</f>
        <v>0.40588469999999999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BW$101*$BX$44</f>
        <v>0.40588469999999999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0.44642000000000004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0.44642000000000004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0.44642000000000004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0.44642000000000004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0.44642000000000004</v>
      </c>
      <c r="DH101" s="22"/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0.46351788600000005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0.46351788600000005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0.46351788600000005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0.61802384799999999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383.77091999999993</v>
      </c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383.77091999999993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2"/>
        <v>401.84429999999998</v>
      </c>
      <c r="U102" s="159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3"/>
        <v>401.84429999999998</v>
      </c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4"/>
        <v>401.84429999999998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0"/>
        <v>423.74362679999996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5"/>
        <v>423.74362679999996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1"/>
        <v>423.74362679999996</v>
      </c>
      <c r="BD102" s="159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BI$102*$BJ$44</f>
        <v>423.74362679999996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BP$102*$BQ$44</f>
        <v>423.74362679999996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BW$102*$BX$44</f>
        <v>423.74362679999996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466.06247999999999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466.06247999999999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466.06247999999999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466.06247999999999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466.06247999999999</v>
      </c>
      <c r="DH102" s="22"/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483.91267298399998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483.91267298399998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483.91267298399998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483.91267298399998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214.43138888888888</v>
      </c>
      <c r="H103" s="155" t="s">
        <v>25</v>
      </c>
      <c r="I103" s="1017" t="s">
        <v>112</v>
      </c>
      <c r="J103" s="1017"/>
      <c r="K103" s="1017"/>
      <c r="L103" s="383">
        <f>E103*10%</f>
        <v>1.9444444444444446E-3</v>
      </c>
      <c r="M103" s="38">
        <f t="shared" si="9"/>
        <v>21.443138888888889</v>
      </c>
      <c r="O103" s="155" t="s">
        <v>25</v>
      </c>
      <c r="P103" s="1017" t="s">
        <v>112</v>
      </c>
      <c r="Q103" s="1017"/>
      <c r="R103" s="1017"/>
      <c r="S103" s="112">
        <f>(7/30)/12</f>
        <v>1.9444444444444445E-2</v>
      </c>
      <c r="T103" s="38">
        <f t="shared" si="12"/>
        <v>224.5298611111111</v>
      </c>
      <c r="U103" s="159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3"/>
        <v>224.5298611111111</v>
      </c>
      <c r="AC103" s="155" t="s">
        <v>25</v>
      </c>
      <c r="AD103" s="1017" t="s">
        <v>112</v>
      </c>
      <c r="AE103" s="1017"/>
      <c r="AF103" s="1017"/>
      <c r="AG103" s="383">
        <f>(7/30)/12/10</f>
        <v>1.9444444444444444E-3</v>
      </c>
      <c r="AH103" s="38">
        <f t="shared" si="14"/>
        <v>22.452986111111109</v>
      </c>
      <c r="AJ103" s="155" t="s">
        <v>25</v>
      </c>
      <c r="AK103" s="1017" t="s">
        <v>112</v>
      </c>
      <c r="AL103" s="1017"/>
      <c r="AM103" s="1017"/>
      <c r="AN103" s="112">
        <f>(7/30)/12</f>
        <v>1.9444444444444445E-2</v>
      </c>
      <c r="AO103" s="38">
        <f t="shared" si="10"/>
        <v>236.766075</v>
      </c>
      <c r="AQ103" s="155" t="s">
        <v>25</v>
      </c>
      <c r="AR103" s="1017" t="s">
        <v>112</v>
      </c>
      <c r="AS103" s="1017"/>
      <c r="AT103" s="1017"/>
      <c r="AU103" s="383">
        <f>(7/30)/12/10</f>
        <v>1.9444444444444444E-3</v>
      </c>
      <c r="AV103" s="38">
        <f t="shared" si="15"/>
        <v>23.676607499999999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1"/>
        <v>23.676607499999999</v>
      </c>
      <c r="BD103" s="159"/>
      <c r="BE103" s="10" t="s">
        <v>25</v>
      </c>
      <c r="BF103" s="940" t="s">
        <v>112</v>
      </c>
      <c r="BG103" s="940"/>
      <c r="BH103" s="940"/>
      <c r="BI103" s="606">
        <f>(7/30)/12/10</f>
        <v>1.9444444444444444E-3</v>
      </c>
      <c r="BJ103" s="50">
        <f>BI$103*$BJ$44</f>
        <v>23.676607499999999</v>
      </c>
      <c r="BK103" s="22"/>
      <c r="BL103" s="10" t="s">
        <v>25</v>
      </c>
      <c r="BM103" s="940" t="s">
        <v>112</v>
      </c>
      <c r="BN103" s="940"/>
      <c r="BO103" s="940"/>
      <c r="BP103" s="606">
        <f>(7/30)/12/10</f>
        <v>1.9444444444444444E-3</v>
      </c>
      <c r="BQ103" s="50">
        <f>BP$103*$BQ$44</f>
        <v>23.676607499999999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BW$103*$BX$44</f>
        <v>23.676607499999999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26.041166666666665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26.041166666666665</v>
      </c>
      <c r="CN103" s="10" t="s">
        <v>25</v>
      </c>
      <c r="CO103" s="940" t="s">
        <v>112</v>
      </c>
      <c r="CP103" s="940"/>
      <c r="CQ103" s="940"/>
      <c r="CR103" s="382">
        <f>(7/30)/12/10</f>
        <v>1.9444444444444444E-3</v>
      </c>
      <c r="CS103" s="50">
        <f>CR$103*$CS$44</f>
        <v>26.041166666666665</v>
      </c>
      <c r="CU103" s="10" t="s">
        <v>25</v>
      </c>
      <c r="CV103" s="940" t="s">
        <v>112</v>
      </c>
      <c r="CW103" s="940"/>
      <c r="CX103" s="940"/>
      <c r="CY103" s="382">
        <f>(7/30)/12/10</f>
        <v>1.9444444444444444E-3</v>
      </c>
      <c r="CZ103" s="50">
        <f>CY$103*$CZ$44</f>
        <v>26.041166666666665</v>
      </c>
      <c r="DB103" s="10" t="s">
        <v>25</v>
      </c>
      <c r="DC103" s="940" t="s">
        <v>112</v>
      </c>
      <c r="DD103" s="940"/>
      <c r="DE103" s="940"/>
      <c r="DF103" s="383">
        <f>(3/60*(7/30)/12)+ 7/30/12/10</f>
        <v>2.9166666666666668E-3</v>
      </c>
      <c r="DG103" s="50">
        <f>DF$103*$DG$44</f>
        <v>39.061750000000004</v>
      </c>
      <c r="DH103" s="22"/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40.557815025000004</v>
      </c>
      <c r="DO103" s="22"/>
      <c r="DP103" s="10" t="s">
        <v>25</v>
      </c>
      <c r="DQ103" s="940" t="s">
        <v>112</v>
      </c>
      <c r="DR103" s="940"/>
      <c r="DS103" s="940"/>
      <c r="DT103" s="606">
        <f>(3/60*(7/30)/12)+ 7/30/12/10</f>
        <v>2.9166666666666668E-3</v>
      </c>
      <c r="DU103" s="50">
        <f>DT$103*$DU$44</f>
        <v>40.557815025000004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40.557815025000004</v>
      </c>
      <c r="EC103" s="678"/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27.038543349999998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35.767155666666667</v>
      </c>
      <c r="H104" s="155" t="s">
        <v>32</v>
      </c>
      <c r="I104" s="1017" t="s">
        <v>129</v>
      </c>
      <c r="J104" s="1017"/>
      <c r="K104" s="1017"/>
      <c r="L104" s="383">
        <f>L103*L70</f>
        <v>3.2433333333333337E-4</v>
      </c>
      <c r="M104" s="38">
        <f t="shared" si="9"/>
        <v>3.576715566666667</v>
      </c>
      <c r="O104" s="155" t="s">
        <v>32</v>
      </c>
      <c r="P104" s="1017" t="s">
        <v>129</v>
      </c>
      <c r="Q104" s="1017"/>
      <c r="R104" s="1017"/>
      <c r="S104" s="112">
        <f>S103*S70</f>
        <v>3.2433333333333333E-3</v>
      </c>
      <c r="T104" s="38">
        <f t="shared" si="12"/>
        <v>37.451580833333331</v>
      </c>
      <c r="U104" s="159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3"/>
        <v>37.451580833333331</v>
      </c>
      <c r="AC104" s="155" t="s">
        <v>32</v>
      </c>
      <c r="AD104" s="1017" t="s">
        <v>129</v>
      </c>
      <c r="AE104" s="1017"/>
      <c r="AF104" s="1017"/>
      <c r="AG104" s="383">
        <f>AG103*AG70</f>
        <v>3.2433333333333332E-4</v>
      </c>
      <c r="AH104" s="38">
        <f t="shared" si="14"/>
        <v>3.7451580833333331</v>
      </c>
      <c r="AJ104" s="155" t="s">
        <v>32</v>
      </c>
      <c r="AK104" s="1017" t="s">
        <v>129</v>
      </c>
      <c r="AL104" s="1017"/>
      <c r="AM104" s="1017"/>
      <c r="AN104" s="112">
        <f>AN103*AN70</f>
        <v>3.2433333333333333E-3</v>
      </c>
      <c r="AO104" s="38">
        <f t="shared" si="10"/>
        <v>39.492581309999998</v>
      </c>
      <c r="AQ104" s="155" t="s">
        <v>32</v>
      </c>
      <c r="AR104" s="1017" t="s">
        <v>129</v>
      </c>
      <c r="AS104" s="1017"/>
      <c r="AT104" s="1017"/>
      <c r="AU104" s="383">
        <f>AU103*AU70</f>
        <v>3.2433333333333332E-4</v>
      </c>
      <c r="AV104" s="38">
        <f t="shared" si="15"/>
        <v>3.9492581309999997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1"/>
        <v>3.9492581309999997</v>
      </c>
      <c r="BD104" s="159"/>
      <c r="BE104" s="10" t="s">
        <v>32</v>
      </c>
      <c r="BF104" s="940" t="s">
        <v>129</v>
      </c>
      <c r="BG104" s="940"/>
      <c r="BH104" s="940"/>
      <c r="BI104" s="606">
        <f>BI103*BI70</f>
        <v>3.2433333333333332E-4</v>
      </c>
      <c r="BJ104" s="50">
        <f>BI$104*$BJ$44</f>
        <v>3.9492581309999997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3.2433333333333332E-4</v>
      </c>
      <c r="BQ104" s="50">
        <f>BP$104*$BQ$44</f>
        <v>3.9492581309999997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BW$104*$BX$44</f>
        <v>3.9492581309999997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4.3436665999999997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4.3436665999999997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4.3436665999999997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4.3436665999999997</v>
      </c>
      <c r="DB104" s="10" t="s">
        <v>32</v>
      </c>
      <c r="DC104" s="940" t="s">
        <v>129</v>
      </c>
      <c r="DD104" s="940"/>
      <c r="DE104" s="940"/>
      <c r="DF104" s="606">
        <f>DF103*DF70</f>
        <v>4.8650000000000001E-4</v>
      </c>
      <c r="DG104" s="50">
        <f>DF$104*$DG$44</f>
        <v>6.5154999</v>
      </c>
      <c r="DH104" s="22"/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6.7650435461700003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6.7650435461700003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6.7650435461700003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4.5100290307800002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57.345079999999996</v>
      </c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57.345079999999996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2"/>
        <v>60.045699999999997</v>
      </c>
      <c r="U105" s="159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3"/>
        <v>60.045699999999997</v>
      </c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4"/>
        <v>60.045699999999997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0"/>
        <v>63.318013199999996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5"/>
        <v>63.318013199999996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1"/>
        <v>63.318013199999996</v>
      </c>
      <c r="BD105" s="159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BI$105*$BJ$44</f>
        <v>63.318013199999996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BP$105*$BQ$44</f>
        <v>63.318013199999996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BW$105*$BX$44</f>
        <v>63.318013199999996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69.64152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69.64152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69.64152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69.64152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69.64152</v>
      </c>
      <c r="DH105" s="22"/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72.308790215999991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72.308790215999991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72.308790215999991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72.308790215999991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740.94009455555556</v>
      </c>
      <c r="H106" s="1021" t="s">
        <v>40</v>
      </c>
      <c r="I106" s="1022"/>
      <c r="J106" s="1022"/>
      <c r="K106" s="1023"/>
      <c r="L106" s="115">
        <f>SUM(L100:L105)</f>
        <v>4.2718777777777772E-2</v>
      </c>
      <c r="M106" s="114">
        <f>SUM(M100:M105)</f>
        <v>471.0984094555555</v>
      </c>
      <c r="O106" s="1021" t="s">
        <v>40</v>
      </c>
      <c r="P106" s="1022"/>
      <c r="Q106" s="1022"/>
      <c r="R106" s="1023"/>
      <c r="S106" s="115">
        <f>SUM(S100:S105)</f>
        <v>6.7187777777777777E-2</v>
      </c>
      <c r="T106" s="114">
        <f>SUM(T100:T105)</f>
        <v>775.83406694444443</v>
      </c>
      <c r="U106" s="17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775.83406694444443</v>
      </c>
      <c r="AC106" s="1021" t="s">
        <v>40</v>
      </c>
      <c r="AD106" s="1022"/>
      <c r="AE106" s="1022"/>
      <c r="AF106" s="1023"/>
      <c r="AG106" s="115">
        <f>SUM(AG100:AG105)</f>
        <v>4.2718777777777772E-2</v>
      </c>
      <c r="AH106" s="114">
        <f>SUM(AH100:AH105)</f>
        <v>493.28440669444439</v>
      </c>
      <c r="AJ106" s="1021" t="s">
        <v>40</v>
      </c>
      <c r="AK106" s="1022"/>
      <c r="AL106" s="1022"/>
      <c r="AM106" s="1023"/>
      <c r="AN106" s="115">
        <f>SUM(AN100:AN105)</f>
        <v>6.7187777777777777E-2</v>
      </c>
      <c r="AO106" s="114">
        <f>SUM(AO100:AO105)</f>
        <v>818.11473080999997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520.16694908099998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520.16694908099998</v>
      </c>
      <c r="BD106" s="175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520.16694908099998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520.16694908099998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520.16694908099998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572.11550326666668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572.11550326666668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572.11550326666668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572.11550326666668</v>
      </c>
      <c r="DB106" s="922" t="s">
        <v>40</v>
      </c>
      <c r="DC106" s="923"/>
      <c r="DD106" s="923"/>
      <c r="DE106" s="924"/>
      <c r="DF106" s="8">
        <f>SUM(DF100:DF105)</f>
        <v>4.3853166666666665E-2</v>
      </c>
      <c r="DG106" s="11">
        <f>SUM(DG$100:DG$105)</f>
        <v>587.3079199</v>
      </c>
      <c r="DH106" s="40"/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609.80181323216993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609.80181323216993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609.80181323216993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596.11335752877994</v>
      </c>
    </row>
    <row r="107" spans="1:139" x14ac:dyDescent="0.2">
      <c r="A107" s="49"/>
      <c r="B107" s="49"/>
      <c r="C107" s="49"/>
      <c r="D107" s="49"/>
      <c r="E107" s="49"/>
      <c r="F107" s="40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40"/>
      <c r="V107" s="49"/>
      <c r="W107" s="49"/>
      <c r="X107" s="49"/>
      <c r="Y107" s="49"/>
      <c r="Z107" s="49"/>
      <c r="AA107" s="40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49"/>
      <c r="AR107" s="49"/>
      <c r="AS107" s="49"/>
      <c r="AT107" s="49"/>
      <c r="AU107" s="49"/>
      <c r="AV107" s="40"/>
      <c r="AW107" s="175"/>
      <c r="AX107" s="49"/>
      <c r="AY107" s="49"/>
      <c r="AZ107" s="49"/>
      <c r="BA107" s="49"/>
      <c r="BB107" s="49"/>
      <c r="BC107" s="40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H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40"/>
      <c r="V108" s="49"/>
      <c r="W108" s="49"/>
      <c r="X108" s="49"/>
      <c r="Y108" s="49"/>
      <c r="Z108" s="49"/>
      <c r="AA108" s="40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49"/>
      <c r="AR108" s="49"/>
      <c r="AS108" s="49"/>
      <c r="AT108" s="49"/>
      <c r="AU108" s="49"/>
      <c r="AV108" s="40"/>
      <c r="AW108" s="175"/>
      <c r="AX108" s="49"/>
      <c r="AY108" s="49"/>
      <c r="AZ108" s="49"/>
      <c r="BA108" s="49"/>
      <c r="BB108" s="49"/>
      <c r="BC108" s="40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H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52"/>
      <c r="V109" s="925" t="s">
        <v>114</v>
      </c>
      <c r="W109" s="925"/>
      <c r="X109" s="925"/>
      <c r="Y109" s="925"/>
      <c r="Z109" s="925"/>
      <c r="AA109" s="92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925" t="s">
        <v>114</v>
      </c>
      <c r="AR109" s="925"/>
      <c r="AS109" s="925"/>
      <c r="AT109" s="925"/>
      <c r="AU109" s="925"/>
      <c r="AV109" s="925"/>
      <c r="AW109" s="178"/>
      <c r="AX109" s="925" t="s">
        <v>114</v>
      </c>
      <c r="AY109" s="925"/>
      <c r="AZ109" s="925"/>
      <c r="BA109" s="925"/>
      <c r="BB109" s="925"/>
      <c r="BC109" s="925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H109" s="52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42"/>
      <c r="V110" s="41"/>
      <c r="W110" s="41"/>
      <c r="X110" s="41"/>
      <c r="Y110" s="41"/>
      <c r="Z110" s="41"/>
      <c r="AA110" s="42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41"/>
      <c r="AR110" s="41"/>
      <c r="AS110" s="41"/>
      <c r="AT110" s="41"/>
      <c r="AU110" s="41"/>
      <c r="AV110" s="42"/>
      <c r="AW110" s="177"/>
      <c r="AX110" s="41"/>
      <c r="AY110" s="41"/>
      <c r="AZ110" s="41"/>
      <c r="BA110" s="41"/>
      <c r="BB110" s="41"/>
      <c r="BC110" s="42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H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52"/>
      <c r="V111" s="925" t="s">
        <v>130</v>
      </c>
      <c r="W111" s="925"/>
      <c r="X111" s="925"/>
      <c r="Y111" s="925"/>
      <c r="Z111" s="925"/>
      <c r="AA111" s="92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925" t="s">
        <v>130</v>
      </c>
      <c r="AR111" s="925"/>
      <c r="AS111" s="925"/>
      <c r="AT111" s="925"/>
      <c r="AU111" s="925"/>
      <c r="AV111" s="925"/>
      <c r="AW111" s="178"/>
      <c r="AX111" s="925" t="s">
        <v>130</v>
      </c>
      <c r="AY111" s="925"/>
      <c r="AZ111" s="925"/>
      <c r="BA111" s="925"/>
      <c r="BB111" s="925"/>
      <c r="BC111" s="925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H111" s="52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52"/>
      <c r="AR112" s="52"/>
      <c r="AS112" s="52"/>
      <c r="AT112" s="52"/>
      <c r="AU112" s="52"/>
      <c r="AV112" s="52"/>
      <c r="AW112" s="178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40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51" t="s">
        <v>39</v>
      </c>
      <c r="AR113" s="914" t="s">
        <v>131</v>
      </c>
      <c r="AS113" s="915"/>
      <c r="AT113" s="926"/>
      <c r="AU113" s="51" t="s">
        <v>7</v>
      </c>
      <c r="AV113" s="11" t="s">
        <v>8</v>
      </c>
      <c r="AW113" s="175"/>
      <c r="AX113" s="51" t="s">
        <v>39</v>
      </c>
      <c r="AY113" s="914" t="s">
        <v>131</v>
      </c>
      <c r="AZ113" s="915"/>
      <c r="BA113" s="926"/>
      <c r="BB113" s="51" t="s">
        <v>7</v>
      </c>
      <c r="BC113" s="11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H113" s="40"/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192.40240702934955</v>
      </c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 t="shared" ref="M114:M119" si="17">L114*$F$44</f>
        <v>192.40240702934955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S114*$T$44</f>
        <v>201.46344223013054</v>
      </c>
      <c r="U114" s="22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Z114*$AA$44</f>
        <v>201.46344223013054</v>
      </c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AG114*$AH$44</f>
        <v>201.46344223013054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AN114*$AO$44</f>
        <v>212.44260445701929</v>
      </c>
      <c r="AQ114" s="10" t="s">
        <v>22</v>
      </c>
      <c r="AR114" s="916" t="s">
        <v>132</v>
      </c>
      <c r="AS114" s="917"/>
      <c r="AT114" s="918"/>
      <c r="AU114" s="112">
        <v>1.7446876289171062E-2</v>
      </c>
      <c r="AV114" s="50">
        <f>AU114*$AV$44</f>
        <v>212.44260445701929</v>
      </c>
      <c r="AW114" s="159"/>
      <c r="AX114" s="10" t="s">
        <v>22</v>
      </c>
      <c r="AY114" s="916" t="s">
        <v>132</v>
      </c>
      <c r="AZ114" s="917"/>
      <c r="BA114" s="918"/>
      <c r="BB114" s="112">
        <v>1.7446876289171062E-2</v>
      </c>
      <c r="BC114" s="50">
        <f>BB114*$AV$44</f>
        <v>212.44260445701929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BI$114*$BJ$44</f>
        <v>212.44260445701929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BP114*$BQ$44</f>
        <v>212.44260445701929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BW$114*$BX$44</f>
        <v>212.44260445701929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233.65903539035239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233.65903539035239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233.65903539035239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233.65903539035239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233.65903539035239</v>
      </c>
      <c r="DH114" s="22"/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242.60817644580285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242.60817644580285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242.60817644580285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242.60817644580285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30.020394444444438</v>
      </c>
      <c r="H115" s="10" t="s">
        <v>23</v>
      </c>
      <c r="I115" s="916" t="s">
        <v>133</v>
      </c>
      <c r="J115" s="917"/>
      <c r="K115" s="918"/>
      <c r="L115" s="381">
        <v>0</v>
      </c>
      <c r="M115" s="50">
        <f t="shared" si="17"/>
        <v>0</v>
      </c>
      <c r="O115" s="10" t="s">
        <v>23</v>
      </c>
      <c r="P115" s="916" t="s">
        <v>133</v>
      </c>
      <c r="Q115" s="917"/>
      <c r="R115" s="918"/>
      <c r="S115" s="112">
        <f>(((1/30)*0.98/12))</f>
        <v>2.7222222222222218E-3</v>
      </c>
      <c r="T115" s="50">
        <f t="shared" ref="T115:T119" si="18">S115*$T$44</f>
        <v>31.43418055555555</v>
      </c>
      <c r="U115" s="22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Z115*$AA$44</f>
        <v>31.43418055555555</v>
      </c>
      <c r="AC115" s="10" t="s">
        <v>23</v>
      </c>
      <c r="AD115" s="916" t="s">
        <v>133</v>
      </c>
      <c r="AE115" s="917"/>
      <c r="AF115" s="918"/>
      <c r="AG115" s="381">
        <v>0</v>
      </c>
      <c r="AH115" s="50">
        <f t="shared" ref="AH115:AH119" si="20">AG115*$AH$44</f>
        <v>0</v>
      </c>
      <c r="AJ115" s="10" t="s">
        <v>23</v>
      </c>
      <c r="AK115" s="916" t="s">
        <v>133</v>
      </c>
      <c r="AL115" s="917"/>
      <c r="AM115" s="918"/>
      <c r="AN115" s="112">
        <f>(((1/30)*0.98/12))</f>
        <v>2.7222222222222218E-3</v>
      </c>
      <c r="AO115" s="50">
        <f t="shared" ref="AO115:AO119" si="21">AN115*$AO$44</f>
        <v>33.147250499999991</v>
      </c>
      <c r="AQ115" s="10" t="s">
        <v>23</v>
      </c>
      <c r="AR115" s="916" t="s">
        <v>133</v>
      </c>
      <c r="AS115" s="917"/>
      <c r="AT115" s="918"/>
      <c r="AU115" s="381">
        <v>0</v>
      </c>
      <c r="AV115" s="50">
        <f t="shared" ref="AV115:AV119" si="22">AU115*$AV$44</f>
        <v>0</v>
      </c>
      <c r="AW115" s="159"/>
      <c r="AX115" s="10" t="s">
        <v>23</v>
      </c>
      <c r="AY115" s="916" t="s">
        <v>133</v>
      </c>
      <c r="AZ115" s="917"/>
      <c r="BA115" s="918"/>
      <c r="BB115" s="1">
        <v>0</v>
      </c>
      <c r="BC115" s="50">
        <f t="shared" ref="BC115:BC119" si="23">BB115*$AV$44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BI$115*$BJ$44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BP$115*$BQ$44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BW$115*$BX$44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H115" s="22"/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1.5316527777777778</v>
      </c>
      <c r="H116" s="10" t="s">
        <v>24</v>
      </c>
      <c r="I116" s="916" t="s">
        <v>134</v>
      </c>
      <c r="J116" s="917"/>
      <c r="K116" s="918"/>
      <c r="L116" s="381">
        <v>0</v>
      </c>
      <c r="M116" s="50">
        <f t="shared" si="17"/>
        <v>0</v>
      </c>
      <c r="O116" s="10" t="s">
        <v>24</v>
      </c>
      <c r="P116" s="916" t="s">
        <v>134</v>
      </c>
      <c r="Q116" s="917"/>
      <c r="R116" s="918"/>
      <c r="S116" s="112">
        <f>(((5/30)/12)*0.01)</f>
        <v>1.3888888888888889E-4</v>
      </c>
      <c r="T116" s="50">
        <f t="shared" si="18"/>
        <v>1.6037847222222221</v>
      </c>
      <c r="U116" s="22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1.6037847222222221</v>
      </c>
      <c r="AC116" s="10" t="s">
        <v>24</v>
      </c>
      <c r="AD116" s="916" t="s">
        <v>134</v>
      </c>
      <c r="AE116" s="917"/>
      <c r="AF116" s="918"/>
      <c r="AG116" s="381">
        <v>0</v>
      </c>
      <c r="AH116" s="50">
        <f t="shared" si="20"/>
        <v>0</v>
      </c>
      <c r="AJ116" s="10" t="s">
        <v>24</v>
      </c>
      <c r="AK116" s="916" t="s">
        <v>134</v>
      </c>
      <c r="AL116" s="917"/>
      <c r="AM116" s="918"/>
      <c r="AN116" s="112">
        <f>(((5/30)/12)*0.01)</f>
        <v>1.3888888888888889E-4</v>
      </c>
      <c r="AO116" s="50">
        <f t="shared" si="21"/>
        <v>1.6911862499999999</v>
      </c>
      <c r="AQ116" s="10" t="s">
        <v>24</v>
      </c>
      <c r="AR116" s="916" t="s">
        <v>134</v>
      </c>
      <c r="AS116" s="917"/>
      <c r="AT116" s="918"/>
      <c r="AU116" s="381">
        <v>0</v>
      </c>
      <c r="AV116" s="50">
        <f t="shared" si="22"/>
        <v>0</v>
      </c>
      <c r="AW116" s="159"/>
      <c r="AX116" s="10" t="s">
        <v>24</v>
      </c>
      <c r="AY116" s="916" t="s">
        <v>134</v>
      </c>
      <c r="AZ116" s="917"/>
      <c r="BA116" s="918"/>
      <c r="BB116" s="1">
        <v>0</v>
      </c>
      <c r="BC116" s="50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BI$116*$BJ$44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BP$116*$BQ$44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BW$116*$BX$44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H116" s="22"/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36.759666666666661</v>
      </c>
      <c r="H117" s="10" t="s">
        <v>25</v>
      </c>
      <c r="I117" s="940" t="s">
        <v>135</v>
      </c>
      <c r="J117" s="940"/>
      <c r="K117" s="940"/>
      <c r="L117" s="381">
        <v>0</v>
      </c>
      <c r="M117" s="50">
        <f t="shared" si="17"/>
        <v>0</v>
      </c>
      <c r="O117" s="10" t="s">
        <v>25</v>
      </c>
      <c r="P117" s="940" t="s">
        <v>135</v>
      </c>
      <c r="Q117" s="940"/>
      <c r="R117" s="940"/>
      <c r="S117" s="112">
        <f>((15/30)/12)*0.08</f>
        <v>3.3333333333333331E-3</v>
      </c>
      <c r="T117" s="50">
        <f t="shared" si="18"/>
        <v>38.490833333333327</v>
      </c>
      <c r="U117" s="22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38.490833333333327</v>
      </c>
      <c r="AC117" s="10" t="s">
        <v>25</v>
      </c>
      <c r="AD117" s="940" t="s">
        <v>135</v>
      </c>
      <c r="AE117" s="940"/>
      <c r="AF117" s="940"/>
      <c r="AG117" s="381">
        <v>0</v>
      </c>
      <c r="AH117" s="50">
        <f t="shared" si="20"/>
        <v>0</v>
      </c>
      <c r="AJ117" s="10" t="s">
        <v>25</v>
      </c>
      <c r="AK117" s="940" t="s">
        <v>135</v>
      </c>
      <c r="AL117" s="940"/>
      <c r="AM117" s="940"/>
      <c r="AN117" s="112">
        <f>((15/30)/12)*0.08</f>
        <v>3.3333333333333331E-3</v>
      </c>
      <c r="AO117" s="50">
        <f t="shared" si="21"/>
        <v>40.588469999999994</v>
      </c>
      <c r="AQ117" s="10" t="s">
        <v>25</v>
      </c>
      <c r="AR117" s="940" t="s">
        <v>135</v>
      </c>
      <c r="AS117" s="940"/>
      <c r="AT117" s="940"/>
      <c r="AU117" s="381">
        <v>0</v>
      </c>
      <c r="AV117" s="50">
        <f t="shared" si="22"/>
        <v>0</v>
      </c>
      <c r="AW117" s="159"/>
      <c r="AX117" s="10" t="s">
        <v>25</v>
      </c>
      <c r="AY117" s="940" t="s">
        <v>135</v>
      </c>
      <c r="AZ117" s="940"/>
      <c r="BA117" s="940"/>
      <c r="BB117" s="381">
        <v>2.1111111111111108E-4</v>
      </c>
      <c r="BC117" s="50">
        <f t="shared" si="23"/>
        <v>2.5706030999999996</v>
      </c>
      <c r="BD117" s="22"/>
      <c r="BE117" s="10" t="s">
        <v>25</v>
      </c>
      <c r="BF117" s="940" t="s">
        <v>135</v>
      </c>
      <c r="BG117" s="940"/>
      <c r="BH117" s="940"/>
      <c r="BI117" s="1">
        <f>'Relatório de Custos'!G70</f>
        <v>0</v>
      </c>
      <c r="BJ117" s="50">
        <f>BI$117*$BJ$44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f>'Relatório de Custos'!O70</f>
        <v>0</v>
      </c>
      <c r="BQ117" s="50">
        <f>BP$117*$BQ$44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BW$117*$BX$44</f>
        <v>2.5706030999999996</v>
      </c>
      <c r="BY117" s="22"/>
      <c r="BZ117" s="10" t="s">
        <v>25</v>
      </c>
      <c r="CA117" s="940" t="s">
        <v>135</v>
      </c>
      <c r="CB117" s="940"/>
      <c r="CC117" s="940"/>
      <c r="CD117" s="1">
        <v>2.1111111111111108E-4</v>
      </c>
      <c r="CE117" s="50">
        <f>CD$117*$CE$44</f>
        <v>2.8273266666666665</v>
      </c>
      <c r="CF117" s="22"/>
      <c r="CG117" s="10" t="s">
        <v>25</v>
      </c>
      <c r="CH117" s="940" t="s">
        <v>135</v>
      </c>
      <c r="CI117" s="940"/>
      <c r="CJ117" s="940"/>
      <c r="CK117" s="1">
        <v>2.1111111111111108E-4</v>
      </c>
      <c r="CL117" s="50">
        <f>CK$117*$CL$44</f>
        <v>2.8273266666666665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2.8273266666666665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2.8273266666666665</v>
      </c>
      <c r="DB117" s="10" t="s">
        <v>25</v>
      </c>
      <c r="DC117" s="940" t="s">
        <v>135</v>
      </c>
      <c r="DD117" s="940"/>
      <c r="DE117" s="940"/>
      <c r="DF117" s="381">
        <f>'Relatório de Custos TA 03'!H69</f>
        <v>2.1111111111111108E-4</v>
      </c>
      <c r="DG117" s="50">
        <f>DF$117*$DG$44</f>
        <v>2.8273266666666665</v>
      </c>
      <c r="DH117" s="22"/>
      <c r="DI117" s="10" t="s">
        <v>25</v>
      </c>
      <c r="DJ117" s="940" t="s">
        <v>135</v>
      </c>
      <c r="DK117" s="940"/>
      <c r="DL117" s="940"/>
      <c r="DM117" s="381">
        <f>'Relatório de Custos TA 03'!H69</f>
        <v>2.1111111111111108E-4</v>
      </c>
      <c r="DN117" s="50">
        <f>DM$117*$DN$44</f>
        <v>2.9356132779999995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2.9356132779999995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2.9356132779999995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2.9356132779999995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1.8379833333333333</v>
      </c>
      <c r="H118" s="10" t="s">
        <v>32</v>
      </c>
      <c r="I118" s="927" t="s">
        <v>136</v>
      </c>
      <c r="J118" s="928"/>
      <c r="K118" s="929"/>
      <c r="L118" s="381">
        <v>0</v>
      </c>
      <c r="M118" s="50">
        <f t="shared" si="17"/>
        <v>0</v>
      </c>
      <c r="O118" s="10" t="s">
        <v>32</v>
      </c>
      <c r="P118" s="927" t="s">
        <v>136</v>
      </c>
      <c r="Q118" s="928"/>
      <c r="R118" s="929"/>
      <c r="S118" s="112">
        <f>4/12*0.0005</f>
        <v>1.6666666666666666E-4</v>
      </c>
      <c r="T118" s="50">
        <f t="shared" si="18"/>
        <v>1.9245416666666666</v>
      </c>
      <c r="U118" s="22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1.9245416666666666</v>
      </c>
      <c r="AC118" s="10" t="s">
        <v>32</v>
      </c>
      <c r="AD118" s="927" t="s">
        <v>136</v>
      </c>
      <c r="AE118" s="928"/>
      <c r="AF118" s="929"/>
      <c r="AG118" s="381">
        <v>0</v>
      </c>
      <c r="AH118" s="50">
        <f t="shared" si="20"/>
        <v>0</v>
      </c>
      <c r="AJ118" s="10" t="s">
        <v>32</v>
      </c>
      <c r="AK118" s="927" t="s">
        <v>136</v>
      </c>
      <c r="AL118" s="928"/>
      <c r="AM118" s="929"/>
      <c r="AN118" s="112">
        <f>4/12*0.0005</f>
        <v>1.6666666666666666E-4</v>
      </c>
      <c r="AO118" s="50">
        <f t="shared" si="21"/>
        <v>2.0294234999999996</v>
      </c>
      <c r="AQ118" s="10" t="s">
        <v>32</v>
      </c>
      <c r="AR118" s="927" t="s">
        <v>136</v>
      </c>
      <c r="AS118" s="928"/>
      <c r="AT118" s="929"/>
      <c r="AU118" s="381">
        <v>0</v>
      </c>
      <c r="AV118" s="50">
        <f t="shared" si="22"/>
        <v>0</v>
      </c>
      <c r="AW118" s="159"/>
      <c r="AX118" s="10" t="s">
        <v>32</v>
      </c>
      <c r="AY118" s="927" t="s">
        <v>136</v>
      </c>
      <c r="AZ118" s="928"/>
      <c r="BA118" s="929"/>
      <c r="BB118" s="1">
        <v>0</v>
      </c>
      <c r="BC118" s="50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BI$118*$BJ$44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BP$118*$BQ$44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BW$118*$BX$44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H118" s="22"/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2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0" t="s">
        <v>33</v>
      </c>
      <c r="AR119" s="916" t="s">
        <v>137</v>
      </c>
      <c r="AS119" s="917"/>
      <c r="AT119" s="918"/>
      <c r="AU119" s="112">
        <v>0</v>
      </c>
      <c r="AV119" s="50">
        <f t="shared" si="22"/>
        <v>0</v>
      </c>
      <c r="AW119" s="159"/>
      <c r="AX119" s="10" t="s">
        <v>33</v>
      </c>
      <c r="AY119" s="916" t="s">
        <v>137</v>
      </c>
      <c r="AZ119" s="917"/>
      <c r="BA119" s="918"/>
      <c r="BB119" s="1">
        <v>0</v>
      </c>
      <c r="BC119" s="50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BI$119*$BJ$44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BP$119*$BQ$44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BW$119*$BX$44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H119" s="22"/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262.55210425157173</v>
      </c>
      <c r="H120" s="24"/>
      <c r="I120" s="935" t="s">
        <v>42</v>
      </c>
      <c r="J120" s="1014"/>
      <c r="K120" s="1015"/>
      <c r="L120" s="1">
        <f>SUM(L114:L119)</f>
        <v>1.7446876289171062E-2</v>
      </c>
      <c r="M120" s="11">
        <f>SUM(M114:M119)</f>
        <v>192.40240702934955</v>
      </c>
      <c r="O120" s="24"/>
      <c r="P120" s="935" t="s">
        <v>42</v>
      </c>
      <c r="Q120" s="1014"/>
      <c r="R120" s="1015"/>
      <c r="S120" s="1">
        <f>SUM(S114:S119)</f>
        <v>2.3807987400282175E-2</v>
      </c>
      <c r="T120" s="11">
        <f>SUM(T114:T119)</f>
        <v>274.91678250790829</v>
      </c>
      <c r="U120" s="40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274.91678250790829</v>
      </c>
      <c r="AC120" s="24"/>
      <c r="AD120" s="935" t="s">
        <v>42</v>
      </c>
      <c r="AE120" s="1014"/>
      <c r="AF120" s="1015"/>
      <c r="AG120" s="1">
        <f>SUM(AG114:AG119)</f>
        <v>1.7446876289171062E-2</v>
      </c>
      <c r="AH120" s="11">
        <f>SUM(AH114:AH119)</f>
        <v>201.46344223013054</v>
      </c>
      <c r="AJ120" s="24"/>
      <c r="AK120" s="935" t="s">
        <v>42</v>
      </c>
      <c r="AL120" s="1014"/>
      <c r="AM120" s="1015"/>
      <c r="AN120" s="1">
        <f>SUM(AN114:AN119)</f>
        <v>2.3807987400282175E-2</v>
      </c>
      <c r="AO120" s="11">
        <f>SUM(AO114:AO119)</f>
        <v>289.89893470701924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212.44260445701929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215.01320755701929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212.44260445701929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212.44260445701929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215.01320755701929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236.48636205701905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236.48636205701905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236.48636205701905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236.48636205701905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236.48636205701905</v>
      </c>
      <c r="DH120" s="40"/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245.54378972380286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SUM(DU$114:DU$119)</f>
        <v>245.54378972380286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SUM(EB$114:EB$119)</f>
        <v>245.54378972380286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SUM(EI$114:EI$119)</f>
        <v>245.54378972380286</v>
      </c>
    </row>
    <row r="121" spans="1:139" ht="13.5" x14ac:dyDescent="0.2">
      <c r="A121" s="47"/>
      <c r="B121" s="932"/>
      <c r="C121" s="1013"/>
      <c r="D121" s="1013"/>
      <c r="E121" s="1013"/>
      <c r="F121" s="1013"/>
      <c r="H121" s="47"/>
      <c r="I121" s="932"/>
      <c r="J121" s="1013"/>
      <c r="K121" s="1013"/>
      <c r="L121" s="1013"/>
      <c r="M121" s="1013"/>
      <c r="O121" s="47"/>
      <c r="P121" s="932"/>
      <c r="Q121" s="1013"/>
      <c r="R121" s="1013"/>
      <c r="S121" s="1013"/>
      <c r="T121" s="1013"/>
      <c r="U121" s="415"/>
      <c r="V121" s="47"/>
      <c r="W121" s="932"/>
      <c r="X121" s="1013"/>
      <c r="Y121" s="1013"/>
      <c r="Z121" s="1013"/>
      <c r="AA121" s="1013"/>
      <c r="AC121" s="47"/>
      <c r="AD121" s="932"/>
      <c r="AE121" s="1013"/>
      <c r="AF121" s="1013"/>
      <c r="AG121" s="1013"/>
      <c r="AH121" s="1013"/>
      <c r="AJ121" s="47"/>
      <c r="AK121" s="932"/>
      <c r="AL121" s="1013"/>
      <c r="AM121" s="1013"/>
      <c r="AN121" s="1013"/>
      <c r="AO121" s="1013"/>
      <c r="AQ121" s="47"/>
      <c r="AR121" s="932"/>
      <c r="AS121" s="1013"/>
      <c r="AT121" s="1013"/>
      <c r="AU121" s="1013"/>
      <c r="AV121" s="1013"/>
      <c r="AW121" s="415"/>
      <c r="AX121" s="47"/>
      <c r="AY121" s="932"/>
      <c r="AZ121" s="1088"/>
      <c r="BA121" s="1088"/>
      <c r="BB121" s="1088"/>
      <c r="BC121" s="1088"/>
      <c r="BD121" s="415"/>
      <c r="BE121" s="47"/>
      <c r="BF121" s="932"/>
      <c r="BG121" s="933"/>
      <c r="BH121" s="933"/>
      <c r="BI121" s="933"/>
      <c r="BJ121" s="933"/>
      <c r="BK121" s="533"/>
      <c r="BL121" s="47"/>
      <c r="BM121" s="932"/>
      <c r="BN121" s="933"/>
      <c r="BO121" s="933"/>
      <c r="BP121" s="933"/>
      <c r="BQ121" s="933"/>
      <c r="BS121" s="47"/>
      <c r="BT121" s="932"/>
      <c r="BU121" s="933"/>
      <c r="BV121" s="933"/>
      <c r="BW121" s="933"/>
      <c r="BX121" s="933"/>
      <c r="BY121" s="533"/>
      <c r="BZ121" s="47"/>
      <c r="CA121" s="932"/>
      <c r="CB121" s="933"/>
      <c r="CC121" s="933"/>
      <c r="CD121" s="933"/>
      <c r="CE121" s="933"/>
      <c r="CF121" s="533"/>
      <c r="CG121" s="47"/>
      <c r="CH121" s="932"/>
      <c r="CI121" s="933"/>
      <c r="CJ121" s="933"/>
      <c r="CK121" s="933"/>
      <c r="CL121" s="933"/>
      <c r="CN121" s="47"/>
      <c r="CO121" s="932"/>
      <c r="CP121" s="933"/>
      <c r="CQ121" s="933"/>
      <c r="CR121" s="933"/>
      <c r="CS121" s="933"/>
      <c r="CU121" s="47"/>
      <c r="CV121" s="932"/>
      <c r="CW121" s="933"/>
      <c r="CX121" s="933"/>
      <c r="CY121" s="933"/>
      <c r="CZ121" s="933"/>
      <c r="DB121" s="47"/>
      <c r="DC121" s="932"/>
      <c r="DD121" s="933"/>
      <c r="DE121" s="933"/>
      <c r="DF121" s="933"/>
      <c r="DG121" s="933"/>
      <c r="DH121" s="533"/>
      <c r="DI121" s="47"/>
      <c r="DJ121" s="932"/>
      <c r="DK121" s="933"/>
      <c r="DL121" s="933"/>
      <c r="DM121" s="933"/>
      <c r="DN121" s="933"/>
      <c r="DO121" s="533"/>
      <c r="DP121" s="47"/>
      <c r="DQ121" s="932"/>
      <c r="DR121" s="933"/>
      <c r="DS121" s="933"/>
      <c r="DT121" s="933"/>
      <c r="DU121" s="933"/>
      <c r="DV121" s="533"/>
      <c r="DW121" s="47"/>
      <c r="DX121" s="932"/>
      <c r="DY121" s="933"/>
      <c r="DZ121" s="933"/>
      <c r="EA121" s="933"/>
      <c r="EB121" s="933"/>
      <c r="ED121" s="47"/>
      <c r="EE121" s="932"/>
      <c r="EF121" s="933"/>
      <c r="EG121" s="933"/>
      <c r="EH121" s="933"/>
      <c r="EI121" s="933"/>
    </row>
    <row r="122" spans="1:139" ht="13.5" x14ac:dyDescent="0.2">
      <c r="A122" s="47"/>
      <c r="B122" s="932"/>
      <c r="C122" s="1013"/>
      <c r="D122" s="1013"/>
      <c r="E122" s="1013"/>
      <c r="F122" s="1013"/>
      <c r="H122" s="47"/>
      <c r="I122" s="932"/>
      <c r="J122" s="1013"/>
      <c r="K122" s="1013"/>
      <c r="L122" s="1013"/>
      <c r="M122" s="1013"/>
      <c r="O122" s="47"/>
      <c r="P122" s="932"/>
      <c r="Q122" s="1013"/>
      <c r="R122" s="1013"/>
      <c r="S122" s="1013"/>
      <c r="T122" s="1013"/>
      <c r="U122" s="415"/>
      <c r="V122" s="47"/>
      <c r="W122" s="932"/>
      <c r="X122" s="1013"/>
      <c r="Y122" s="1013"/>
      <c r="Z122" s="1013"/>
      <c r="AA122" s="1013"/>
      <c r="AC122" s="47"/>
      <c r="AD122" s="932"/>
      <c r="AE122" s="1013"/>
      <c r="AF122" s="1013"/>
      <c r="AG122" s="1013"/>
      <c r="AH122" s="1013"/>
      <c r="AJ122" s="47"/>
      <c r="AK122" s="932"/>
      <c r="AL122" s="1013"/>
      <c r="AM122" s="1013"/>
      <c r="AN122" s="1013"/>
      <c r="AO122" s="1013"/>
      <c r="AQ122" s="47"/>
      <c r="AR122" s="932"/>
      <c r="AS122" s="1013"/>
      <c r="AT122" s="1013"/>
      <c r="AU122" s="1013"/>
      <c r="AV122" s="1013"/>
      <c r="AW122" s="415"/>
      <c r="AX122" s="47"/>
      <c r="AY122" s="932"/>
      <c r="AZ122" s="1088"/>
      <c r="BA122" s="1088"/>
      <c r="BB122" s="1088"/>
      <c r="BC122" s="1088"/>
      <c r="BD122" s="415"/>
      <c r="BE122" s="47"/>
      <c r="BF122" s="932"/>
      <c r="BG122" s="933"/>
      <c r="BH122" s="933"/>
      <c r="BI122" s="933"/>
      <c r="BJ122" s="933"/>
      <c r="BK122" s="533"/>
      <c r="BL122" s="47"/>
      <c r="BM122" s="932"/>
      <c r="BN122" s="933"/>
      <c r="BO122" s="933"/>
      <c r="BP122" s="933"/>
      <c r="BQ122" s="933"/>
      <c r="BS122" s="47"/>
      <c r="BT122" s="932"/>
      <c r="BU122" s="933"/>
      <c r="BV122" s="933"/>
      <c r="BW122" s="933"/>
      <c r="BX122" s="933"/>
      <c r="BY122" s="533"/>
      <c r="BZ122" s="47"/>
      <c r="CA122" s="932"/>
      <c r="CB122" s="933"/>
      <c r="CC122" s="933"/>
      <c r="CD122" s="933"/>
      <c r="CE122" s="933"/>
      <c r="CF122" s="533"/>
      <c r="CG122" s="47"/>
      <c r="CH122" s="932"/>
      <c r="CI122" s="933"/>
      <c r="CJ122" s="933"/>
      <c r="CK122" s="933"/>
      <c r="CL122" s="933"/>
      <c r="CN122" s="47"/>
      <c r="CO122" s="932"/>
      <c r="CP122" s="933"/>
      <c r="CQ122" s="933"/>
      <c r="CR122" s="933"/>
      <c r="CS122" s="933"/>
      <c r="CU122" s="47"/>
      <c r="CV122" s="932"/>
      <c r="CW122" s="933"/>
      <c r="CX122" s="933"/>
      <c r="CY122" s="933"/>
      <c r="CZ122" s="933"/>
      <c r="DB122" s="47"/>
      <c r="DC122" s="932"/>
      <c r="DD122" s="933"/>
      <c r="DE122" s="933"/>
      <c r="DF122" s="933"/>
      <c r="DG122" s="933"/>
      <c r="DH122" s="533"/>
      <c r="DI122" s="47"/>
      <c r="DJ122" s="932"/>
      <c r="DK122" s="933"/>
      <c r="DL122" s="933"/>
      <c r="DM122" s="933"/>
      <c r="DN122" s="933"/>
      <c r="DO122" s="533"/>
      <c r="DP122" s="47"/>
      <c r="DQ122" s="932"/>
      <c r="DR122" s="933"/>
      <c r="DS122" s="933"/>
      <c r="DT122" s="933"/>
      <c r="DU122" s="933"/>
      <c r="DV122" s="533"/>
      <c r="DW122" s="47"/>
      <c r="DX122" s="932"/>
      <c r="DY122" s="933"/>
      <c r="DZ122" s="933"/>
      <c r="EA122" s="933"/>
      <c r="EB122" s="933"/>
      <c r="ED122" s="47"/>
      <c r="EE122" s="932"/>
      <c r="EF122" s="933"/>
      <c r="EG122" s="933"/>
      <c r="EH122" s="933"/>
      <c r="EI122" s="933"/>
    </row>
    <row r="123" spans="1:139" x14ac:dyDescent="0.2">
      <c r="A123" s="49"/>
      <c r="B123" s="49"/>
      <c r="C123" s="49"/>
      <c r="D123" s="49"/>
      <c r="E123" s="49"/>
      <c r="F123" s="40"/>
      <c r="H123" s="49"/>
      <c r="I123" s="49"/>
      <c r="J123" s="49"/>
      <c r="K123" s="49"/>
      <c r="L123" s="49"/>
      <c r="M123" s="40"/>
      <c r="O123" s="49"/>
      <c r="P123" s="49"/>
      <c r="Q123" s="49"/>
      <c r="R123" s="49"/>
      <c r="S123" s="49"/>
      <c r="T123" s="40"/>
      <c r="U123" s="40"/>
      <c r="V123" s="49"/>
      <c r="W123" s="49"/>
      <c r="X123" s="49"/>
      <c r="Y123" s="49"/>
      <c r="Z123" s="49"/>
      <c r="AA123" s="40"/>
      <c r="AC123" s="49"/>
      <c r="AD123" s="49"/>
      <c r="AE123" s="49"/>
      <c r="AF123" s="49"/>
      <c r="AG123" s="49"/>
      <c r="AH123" s="40"/>
      <c r="AJ123" s="49"/>
      <c r="AK123" s="49"/>
      <c r="AL123" s="49"/>
      <c r="AM123" s="49"/>
      <c r="AN123" s="49"/>
      <c r="AO123" s="40"/>
      <c r="AQ123" s="49"/>
      <c r="AR123" s="49"/>
      <c r="AS123" s="49"/>
      <c r="AT123" s="49"/>
      <c r="AU123" s="49"/>
      <c r="AV123" s="40"/>
      <c r="AW123" s="175"/>
      <c r="AX123" s="49"/>
      <c r="AY123" s="49"/>
      <c r="AZ123" s="49"/>
      <c r="BA123" s="49"/>
      <c r="BB123" s="49"/>
      <c r="BC123" s="40"/>
      <c r="BD123" s="40"/>
      <c r="BE123" s="49"/>
      <c r="BF123" s="49"/>
      <c r="BG123" s="49"/>
      <c r="BH123" s="49"/>
      <c r="BI123" s="49"/>
      <c r="BJ123" s="40"/>
      <c r="BK123" s="40"/>
      <c r="BL123" s="49"/>
      <c r="BM123" s="49"/>
      <c r="BN123" s="49"/>
      <c r="BO123" s="49"/>
      <c r="BP123" s="49"/>
      <c r="BQ123" s="40"/>
      <c r="BS123" s="49"/>
      <c r="BT123" s="49"/>
      <c r="BU123" s="49"/>
      <c r="BV123" s="49"/>
      <c r="BW123" s="49"/>
      <c r="BX123" s="40"/>
      <c r="BY123" s="40"/>
      <c r="BZ123" s="49"/>
      <c r="CA123" s="49"/>
      <c r="CB123" s="49"/>
      <c r="CC123" s="49"/>
      <c r="CD123" s="49"/>
      <c r="CE123" s="40"/>
      <c r="CF123" s="40"/>
      <c r="CG123" s="49"/>
      <c r="CH123" s="49"/>
      <c r="CI123" s="49"/>
      <c r="CJ123" s="49"/>
      <c r="CK123" s="49"/>
      <c r="CL123" s="40"/>
      <c r="CN123" s="49"/>
      <c r="CO123" s="49"/>
      <c r="CP123" s="49"/>
      <c r="CQ123" s="49"/>
      <c r="CR123" s="49"/>
      <c r="CS123" s="40"/>
      <c r="CU123" s="49"/>
      <c r="CV123" s="49"/>
      <c r="CW123" s="49"/>
      <c r="CX123" s="49"/>
      <c r="CY123" s="49"/>
      <c r="CZ123" s="40"/>
      <c r="DB123" s="49"/>
      <c r="DC123" s="49"/>
      <c r="DD123" s="49"/>
      <c r="DE123" s="49"/>
      <c r="DF123" s="49"/>
      <c r="DG123" s="40"/>
      <c r="DH123" s="40"/>
      <c r="DI123" s="49"/>
      <c r="DJ123" s="49"/>
      <c r="DK123" s="49"/>
      <c r="DL123" s="49"/>
      <c r="DM123" s="49"/>
      <c r="DN123" s="40"/>
      <c r="DO123" s="40"/>
      <c r="DP123" s="49"/>
      <c r="DQ123" s="49"/>
      <c r="DR123" s="49"/>
      <c r="DS123" s="49"/>
      <c r="DT123" s="49"/>
      <c r="DU123" s="40"/>
      <c r="DV123" s="40"/>
      <c r="DW123" s="49"/>
      <c r="DX123" s="49"/>
      <c r="DY123" s="49"/>
      <c r="DZ123" s="49"/>
      <c r="EA123" s="49"/>
      <c r="EB123" s="40"/>
      <c r="ED123" s="49"/>
      <c r="EE123" s="49"/>
      <c r="EF123" s="49"/>
      <c r="EG123" s="49"/>
      <c r="EH123" s="49"/>
      <c r="EI123" s="40"/>
    </row>
    <row r="124" spans="1:139" x14ac:dyDescent="0.2">
      <c r="A124" s="925" t="s">
        <v>138</v>
      </c>
      <c r="B124" s="925"/>
      <c r="C124" s="925"/>
      <c r="D124" s="925"/>
      <c r="E124" s="925"/>
      <c r="F124" s="925"/>
      <c r="H124" s="925" t="s">
        <v>138</v>
      </c>
      <c r="I124" s="925"/>
      <c r="J124" s="925"/>
      <c r="K124" s="925"/>
      <c r="L124" s="925"/>
      <c r="M124" s="925"/>
      <c r="O124" s="925" t="s">
        <v>138</v>
      </c>
      <c r="P124" s="925"/>
      <c r="Q124" s="925"/>
      <c r="R124" s="925"/>
      <c r="S124" s="925"/>
      <c r="T124" s="925"/>
      <c r="U124" s="52"/>
      <c r="V124" s="925" t="s">
        <v>138</v>
      </c>
      <c r="W124" s="925"/>
      <c r="X124" s="925"/>
      <c r="Y124" s="925"/>
      <c r="Z124" s="925"/>
      <c r="AA124" s="925"/>
      <c r="AC124" s="925" t="s">
        <v>138</v>
      </c>
      <c r="AD124" s="925"/>
      <c r="AE124" s="925"/>
      <c r="AF124" s="925"/>
      <c r="AG124" s="925"/>
      <c r="AH124" s="925"/>
      <c r="AJ124" s="925" t="s">
        <v>138</v>
      </c>
      <c r="AK124" s="925"/>
      <c r="AL124" s="925"/>
      <c r="AM124" s="925"/>
      <c r="AN124" s="925"/>
      <c r="AO124" s="925"/>
      <c r="AQ124" s="925" t="s">
        <v>138</v>
      </c>
      <c r="AR124" s="925"/>
      <c r="AS124" s="925"/>
      <c r="AT124" s="925"/>
      <c r="AU124" s="925"/>
      <c r="AV124" s="925"/>
      <c r="AW124" s="178"/>
      <c r="AX124" s="925" t="s">
        <v>138</v>
      </c>
      <c r="AY124" s="925"/>
      <c r="AZ124" s="925"/>
      <c r="BA124" s="925"/>
      <c r="BB124" s="925"/>
      <c r="BC124" s="925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H124" s="52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41"/>
      <c r="B125" s="41"/>
      <c r="C125" s="41"/>
      <c r="D125" s="41"/>
      <c r="E125" s="41"/>
      <c r="F125" s="42"/>
      <c r="H125" s="41"/>
      <c r="I125" s="41"/>
      <c r="J125" s="41"/>
      <c r="K125" s="41"/>
      <c r="L125" s="41"/>
      <c r="M125" s="42"/>
      <c r="O125" s="41"/>
      <c r="P125" s="41"/>
      <c r="Q125" s="41"/>
      <c r="R125" s="41"/>
      <c r="S125" s="41"/>
      <c r="T125" s="42"/>
      <c r="U125" s="42"/>
      <c r="V125" s="41"/>
      <c r="W125" s="41"/>
      <c r="X125" s="41"/>
      <c r="Y125" s="41"/>
      <c r="Z125" s="41"/>
      <c r="AA125" s="42"/>
      <c r="AC125" s="41"/>
      <c r="AD125" s="41"/>
      <c r="AE125" s="41"/>
      <c r="AF125" s="41"/>
      <c r="AG125" s="41"/>
      <c r="AH125" s="42"/>
      <c r="AJ125" s="41"/>
      <c r="AK125" s="41"/>
      <c r="AL125" s="41"/>
      <c r="AM125" s="41"/>
      <c r="AN125" s="41"/>
      <c r="AO125" s="42"/>
      <c r="AQ125" s="41"/>
      <c r="AR125" s="41"/>
      <c r="AS125" s="41"/>
      <c r="AT125" s="41"/>
      <c r="AU125" s="41"/>
      <c r="AV125" s="42"/>
      <c r="AW125" s="177"/>
      <c r="AX125" s="41"/>
      <c r="AY125" s="41"/>
      <c r="AZ125" s="41"/>
      <c r="BA125" s="41"/>
      <c r="BB125" s="41"/>
      <c r="BC125" s="42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H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51" t="s">
        <v>41</v>
      </c>
      <c r="B126" s="914" t="s">
        <v>139</v>
      </c>
      <c r="C126" s="915"/>
      <c r="D126" s="926"/>
      <c r="E126" s="113" t="s">
        <v>7</v>
      </c>
      <c r="F126" s="114" t="s">
        <v>8</v>
      </c>
      <c r="H126" s="51" t="s">
        <v>41</v>
      </c>
      <c r="I126" s="914" t="s">
        <v>139</v>
      </c>
      <c r="J126" s="915"/>
      <c r="K126" s="926"/>
      <c r="L126" s="113" t="s">
        <v>7</v>
      </c>
      <c r="M126" s="114" t="s">
        <v>8</v>
      </c>
      <c r="O126" s="51" t="s">
        <v>41</v>
      </c>
      <c r="P126" s="914" t="s">
        <v>139</v>
      </c>
      <c r="Q126" s="915"/>
      <c r="R126" s="926"/>
      <c r="S126" s="113" t="s">
        <v>7</v>
      </c>
      <c r="T126" s="114" t="s">
        <v>8</v>
      </c>
      <c r="U126" s="175"/>
      <c r="V126" s="51" t="s">
        <v>41</v>
      </c>
      <c r="W126" s="914" t="s">
        <v>139</v>
      </c>
      <c r="X126" s="915"/>
      <c r="Y126" s="926"/>
      <c r="Z126" s="113" t="s">
        <v>7</v>
      </c>
      <c r="AA126" s="114" t="s">
        <v>8</v>
      </c>
      <c r="AC126" s="51" t="s">
        <v>41</v>
      </c>
      <c r="AD126" s="914" t="s">
        <v>139</v>
      </c>
      <c r="AE126" s="915"/>
      <c r="AF126" s="926"/>
      <c r="AG126" s="113" t="s">
        <v>7</v>
      </c>
      <c r="AH126" s="114" t="s">
        <v>8</v>
      </c>
      <c r="AJ126" s="51" t="s">
        <v>41</v>
      </c>
      <c r="AK126" s="914" t="s">
        <v>139</v>
      </c>
      <c r="AL126" s="915"/>
      <c r="AM126" s="926"/>
      <c r="AN126" s="113" t="s">
        <v>7</v>
      </c>
      <c r="AO126" s="114" t="s">
        <v>8</v>
      </c>
      <c r="AQ126" s="51" t="s">
        <v>41</v>
      </c>
      <c r="AR126" s="914" t="s">
        <v>139</v>
      </c>
      <c r="AS126" s="915"/>
      <c r="AT126" s="926"/>
      <c r="AU126" s="113" t="s">
        <v>7</v>
      </c>
      <c r="AV126" s="114" t="s">
        <v>8</v>
      </c>
      <c r="AW126" s="175"/>
      <c r="AX126" s="51" t="s">
        <v>41</v>
      </c>
      <c r="AY126" s="914" t="s">
        <v>139</v>
      </c>
      <c r="AZ126" s="915"/>
      <c r="BA126" s="926"/>
      <c r="BB126" s="113" t="s">
        <v>7</v>
      </c>
      <c r="BC126" s="114" t="s">
        <v>8</v>
      </c>
      <c r="BD126" s="175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H126" s="40"/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0" t="s">
        <v>22</v>
      </c>
      <c r="B127" s="940" t="s">
        <v>140</v>
      </c>
      <c r="C127" s="940"/>
      <c r="D127" s="940"/>
      <c r="E127" s="112">
        <v>0</v>
      </c>
      <c r="F127" s="38">
        <v>0</v>
      </c>
      <c r="H127" s="10" t="s">
        <v>22</v>
      </c>
      <c r="I127" s="940" t="s">
        <v>140</v>
      </c>
      <c r="J127" s="940"/>
      <c r="K127" s="940"/>
      <c r="L127" s="112">
        <v>0</v>
      </c>
      <c r="M127" s="38">
        <v>0</v>
      </c>
      <c r="O127" s="10" t="s">
        <v>22</v>
      </c>
      <c r="P127" s="940" t="s">
        <v>140</v>
      </c>
      <c r="Q127" s="940"/>
      <c r="R127" s="940"/>
      <c r="S127" s="112">
        <v>0</v>
      </c>
      <c r="T127" s="38">
        <v>0</v>
      </c>
      <c r="U127" s="159"/>
      <c r="V127" s="10" t="s">
        <v>22</v>
      </c>
      <c r="W127" s="940" t="s">
        <v>140</v>
      </c>
      <c r="X127" s="940"/>
      <c r="Y127" s="940"/>
      <c r="Z127" s="112">
        <v>0</v>
      </c>
      <c r="AA127" s="38">
        <v>0</v>
      </c>
      <c r="AC127" s="10" t="s">
        <v>22</v>
      </c>
      <c r="AD127" s="940" t="s">
        <v>140</v>
      </c>
      <c r="AE127" s="940"/>
      <c r="AF127" s="940"/>
      <c r="AG127" s="112">
        <v>0</v>
      </c>
      <c r="AH127" s="38">
        <v>0</v>
      </c>
      <c r="AJ127" s="10" t="s">
        <v>22</v>
      </c>
      <c r="AK127" s="940" t="s">
        <v>140</v>
      </c>
      <c r="AL127" s="940"/>
      <c r="AM127" s="940"/>
      <c r="AN127" s="112">
        <v>0</v>
      </c>
      <c r="AO127" s="38">
        <v>0</v>
      </c>
      <c r="AQ127" s="10" t="s">
        <v>22</v>
      </c>
      <c r="AR127" s="940" t="s">
        <v>140</v>
      </c>
      <c r="AS127" s="940"/>
      <c r="AT127" s="940"/>
      <c r="AU127" s="112">
        <v>0</v>
      </c>
      <c r="AV127" s="38">
        <v>0</v>
      </c>
      <c r="AW127" s="159"/>
      <c r="AX127" s="10" t="s">
        <v>22</v>
      </c>
      <c r="AY127" s="940" t="s">
        <v>140</v>
      </c>
      <c r="AZ127" s="940"/>
      <c r="BA127" s="940"/>
      <c r="BB127" s="112">
        <v>0</v>
      </c>
      <c r="BC127" s="38">
        <v>0</v>
      </c>
      <c r="BD127" s="159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H127" s="22"/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922" t="s">
        <v>42</v>
      </c>
      <c r="B128" s="923"/>
      <c r="C128" s="923"/>
      <c r="D128" s="923"/>
      <c r="E128" s="115">
        <f>E127</f>
        <v>0</v>
      </c>
      <c r="F128" s="114">
        <f>F127</f>
        <v>0</v>
      </c>
      <c r="H128" s="922" t="s">
        <v>42</v>
      </c>
      <c r="I128" s="923"/>
      <c r="J128" s="923"/>
      <c r="K128" s="923"/>
      <c r="L128" s="115">
        <f>L127</f>
        <v>0</v>
      </c>
      <c r="M128" s="114">
        <f>M127</f>
        <v>0</v>
      </c>
      <c r="O128" s="922" t="s">
        <v>42</v>
      </c>
      <c r="P128" s="923"/>
      <c r="Q128" s="923"/>
      <c r="R128" s="923"/>
      <c r="S128" s="115">
        <f>S127</f>
        <v>0</v>
      </c>
      <c r="T128" s="114">
        <f>T127</f>
        <v>0</v>
      </c>
      <c r="U128" s="175"/>
      <c r="V128" s="922" t="s">
        <v>42</v>
      </c>
      <c r="W128" s="923"/>
      <c r="X128" s="923"/>
      <c r="Y128" s="923"/>
      <c r="Z128" s="115">
        <f>Z127</f>
        <v>0</v>
      </c>
      <c r="AA128" s="114">
        <f>AA127</f>
        <v>0</v>
      </c>
      <c r="AC128" s="922" t="s">
        <v>42</v>
      </c>
      <c r="AD128" s="923"/>
      <c r="AE128" s="923"/>
      <c r="AF128" s="923"/>
      <c r="AG128" s="115">
        <f>AG127</f>
        <v>0</v>
      </c>
      <c r="AH128" s="114">
        <f>AH127</f>
        <v>0</v>
      </c>
      <c r="AJ128" s="922" t="s">
        <v>42</v>
      </c>
      <c r="AK128" s="923"/>
      <c r="AL128" s="923"/>
      <c r="AM128" s="923"/>
      <c r="AN128" s="115">
        <f>AN127</f>
        <v>0</v>
      </c>
      <c r="AO128" s="114">
        <f>AO127</f>
        <v>0</v>
      </c>
      <c r="AQ128" s="922" t="s">
        <v>42</v>
      </c>
      <c r="AR128" s="923"/>
      <c r="AS128" s="923"/>
      <c r="AT128" s="923"/>
      <c r="AU128" s="115">
        <f>AU127</f>
        <v>0</v>
      </c>
      <c r="AV128" s="114">
        <f>AV127</f>
        <v>0</v>
      </c>
      <c r="AW128" s="175"/>
      <c r="AX128" s="922" t="s">
        <v>42</v>
      </c>
      <c r="AY128" s="923"/>
      <c r="AZ128" s="923"/>
      <c r="BA128" s="923"/>
      <c r="BB128" s="115">
        <f>BB127</f>
        <v>0</v>
      </c>
      <c r="BC128" s="114">
        <f>BC127</f>
        <v>0</v>
      </c>
      <c r="BD128" s="175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DG127</f>
        <v>0</v>
      </c>
      <c r="DH128" s="40"/>
      <c r="DI128" s="922" t="s">
        <v>42</v>
      </c>
      <c r="DJ128" s="923"/>
      <c r="DK128" s="923"/>
      <c r="DL128" s="923"/>
      <c r="DM128" s="8">
        <f>DM127</f>
        <v>0</v>
      </c>
      <c r="DN128" s="11">
        <f>DN127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EI127</f>
        <v>0</v>
      </c>
    </row>
    <row r="129" spans="1:139" ht="13.5" x14ac:dyDescent="0.2">
      <c r="A129" s="47"/>
      <c r="B129" s="932"/>
      <c r="C129" s="1013"/>
      <c r="D129" s="1013"/>
      <c r="E129" s="1013"/>
      <c r="F129" s="1013"/>
      <c r="H129" s="47"/>
      <c r="I129" s="932"/>
      <c r="J129" s="1013"/>
      <c r="K129" s="1013"/>
      <c r="L129" s="1013"/>
      <c r="M129" s="1013"/>
      <c r="O129" s="47"/>
      <c r="P129" s="932"/>
      <c r="Q129" s="1013"/>
      <c r="R129" s="1013"/>
      <c r="S129" s="1013"/>
      <c r="T129" s="1013"/>
      <c r="U129" s="415"/>
      <c r="V129" s="47"/>
      <c r="W129" s="932"/>
      <c r="X129" s="1013"/>
      <c r="Y129" s="1013"/>
      <c r="Z129" s="1013"/>
      <c r="AA129" s="1013"/>
      <c r="AC129" s="47"/>
      <c r="AD129" s="932"/>
      <c r="AE129" s="1013"/>
      <c r="AF129" s="1013"/>
      <c r="AG129" s="1013"/>
      <c r="AH129" s="1013"/>
      <c r="AJ129" s="47"/>
      <c r="AK129" s="932"/>
      <c r="AL129" s="1013"/>
      <c r="AM129" s="1013"/>
      <c r="AN129" s="1013"/>
      <c r="AO129" s="1013"/>
      <c r="AQ129" s="47"/>
      <c r="AR129" s="932"/>
      <c r="AS129" s="1013"/>
      <c r="AT129" s="1013"/>
      <c r="AU129" s="1013"/>
      <c r="AV129" s="1013"/>
      <c r="AW129" s="415"/>
      <c r="AX129" s="47"/>
      <c r="AY129" s="932"/>
      <c r="AZ129" s="1088"/>
      <c r="BA129" s="1088"/>
      <c r="BB129" s="1088"/>
      <c r="BC129" s="1088"/>
      <c r="BD129" s="415"/>
      <c r="BE129" s="47"/>
      <c r="BF129" s="932"/>
      <c r="BG129" s="933"/>
      <c r="BH129" s="933"/>
      <c r="BI129" s="933"/>
      <c r="BJ129" s="933"/>
      <c r="BK129" s="533"/>
      <c r="BL129" s="47"/>
      <c r="BM129" s="932"/>
      <c r="BN129" s="933"/>
      <c r="BO129" s="933"/>
      <c r="BP129" s="933"/>
      <c r="BQ129" s="933"/>
      <c r="BS129" s="47"/>
      <c r="BT129" s="932"/>
      <c r="BU129" s="933"/>
      <c r="BV129" s="933"/>
      <c r="BW129" s="933"/>
      <c r="BX129" s="933"/>
      <c r="BY129" s="533"/>
      <c r="BZ129" s="47"/>
      <c r="CA129" s="932"/>
      <c r="CB129" s="933"/>
      <c r="CC129" s="933"/>
      <c r="CD129" s="933"/>
      <c r="CE129" s="933"/>
      <c r="CF129" s="533"/>
      <c r="CG129" s="47"/>
      <c r="CH129" s="932"/>
      <c r="CI129" s="933"/>
      <c r="CJ129" s="933"/>
      <c r="CK129" s="933"/>
      <c r="CL129" s="933"/>
      <c r="CN129" s="47"/>
      <c r="CO129" s="932"/>
      <c r="CP129" s="933"/>
      <c r="CQ129" s="933"/>
      <c r="CR129" s="933"/>
      <c r="CS129" s="933"/>
      <c r="CU129" s="47"/>
      <c r="CV129" s="932"/>
      <c r="CW129" s="933"/>
      <c r="CX129" s="933"/>
      <c r="CY129" s="933"/>
      <c r="CZ129" s="933"/>
      <c r="DB129" s="47"/>
      <c r="DC129" s="932"/>
      <c r="DD129" s="933"/>
      <c r="DE129" s="933"/>
      <c r="DF129" s="933"/>
      <c r="DG129" s="933"/>
      <c r="DH129" s="533"/>
      <c r="DI129" s="47"/>
      <c r="DJ129" s="932"/>
      <c r="DK129" s="933"/>
      <c r="DL129" s="933"/>
      <c r="DM129" s="933"/>
      <c r="DN129" s="933"/>
      <c r="DO129" s="533"/>
      <c r="DP129" s="47"/>
      <c r="DQ129" s="932"/>
      <c r="DR129" s="933"/>
      <c r="DS129" s="933"/>
      <c r="DT129" s="933"/>
      <c r="DU129" s="933"/>
      <c r="DV129" s="533"/>
      <c r="DW129" s="47"/>
      <c r="DX129" s="932"/>
      <c r="DY129" s="933"/>
      <c r="DZ129" s="933"/>
      <c r="EA129" s="933"/>
      <c r="EB129" s="933"/>
      <c r="ED129" s="47"/>
      <c r="EE129" s="932"/>
      <c r="EF129" s="933"/>
      <c r="EG129" s="933"/>
      <c r="EH129" s="933"/>
      <c r="EI129" s="933"/>
    </row>
    <row r="130" spans="1:139" x14ac:dyDescent="0.2">
      <c r="AX130" s="34"/>
      <c r="AY130" s="34"/>
      <c r="AZ130" s="34"/>
      <c r="BA130" s="34"/>
      <c r="BB130" s="34"/>
      <c r="BC130" s="35"/>
      <c r="BE130" s="34"/>
      <c r="BF130" s="34"/>
      <c r="BG130" s="34"/>
      <c r="BH130" s="34"/>
      <c r="BI130" s="34"/>
      <c r="BL130" s="34"/>
      <c r="BM130" s="34"/>
      <c r="BN130" s="34"/>
      <c r="BO130" s="34"/>
      <c r="BP130" s="34"/>
      <c r="BS130" s="34"/>
      <c r="BT130" s="34"/>
      <c r="BU130" s="34"/>
      <c r="BV130" s="34"/>
      <c r="BW130" s="34"/>
      <c r="BX130" s="35"/>
      <c r="BY130" s="35"/>
      <c r="BZ130" s="34"/>
      <c r="CA130" s="34"/>
      <c r="CB130" s="34"/>
      <c r="CC130" s="34"/>
      <c r="CD130" s="34"/>
      <c r="CE130" s="35"/>
      <c r="CF130" s="35"/>
      <c r="CG130" s="34"/>
      <c r="CH130" s="34"/>
      <c r="CI130" s="34"/>
      <c r="CJ130" s="34"/>
      <c r="CK130" s="34"/>
      <c r="CL130" s="35"/>
      <c r="CN130" s="34"/>
      <c r="CO130" s="34"/>
      <c r="CP130" s="34"/>
      <c r="CQ130" s="34"/>
      <c r="CR130" s="34"/>
      <c r="CS130" s="35"/>
      <c r="CU130" s="34"/>
      <c r="CV130" s="34"/>
      <c r="CW130" s="34"/>
      <c r="CX130" s="34"/>
      <c r="CY130" s="34"/>
      <c r="CZ130" s="35"/>
      <c r="DB130" s="34"/>
      <c r="DC130" s="34"/>
      <c r="DD130" s="34"/>
      <c r="DE130" s="34"/>
      <c r="DF130" s="34"/>
      <c r="DG130" s="35"/>
      <c r="DH130" s="35"/>
      <c r="DI130" s="34"/>
      <c r="DJ130" s="34"/>
      <c r="DK130" s="34"/>
      <c r="DL130" s="34"/>
      <c r="DM130" s="34"/>
      <c r="DN130" s="35"/>
      <c r="DO130" s="35"/>
      <c r="DP130" s="34"/>
      <c r="DQ130" s="34"/>
      <c r="DR130" s="34"/>
      <c r="DS130" s="34"/>
      <c r="DT130" s="34"/>
      <c r="DU130" s="35"/>
      <c r="DV130" s="35"/>
      <c r="DW130" s="34"/>
      <c r="DX130" s="34"/>
      <c r="DY130" s="34"/>
      <c r="DZ130" s="34"/>
      <c r="EA130" s="34"/>
      <c r="EB130" s="35"/>
      <c r="ED130" s="34"/>
      <c r="EE130" s="34"/>
      <c r="EF130" s="34"/>
      <c r="EG130" s="34"/>
      <c r="EH130" s="34"/>
      <c r="EI130" s="35"/>
    </row>
    <row r="131" spans="1:139" x14ac:dyDescent="0.2">
      <c r="A131" s="925" t="s">
        <v>115</v>
      </c>
      <c r="B131" s="925"/>
      <c r="C131" s="925"/>
      <c r="D131" s="925"/>
      <c r="E131" s="925"/>
      <c r="F131" s="925"/>
      <c r="H131" s="925" t="s">
        <v>115</v>
      </c>
      <c r="I131" s="925"/>
      <c r="J131" s="925"/>
      <c r="K131" s="925"/>
      <c r="L131" s="925"/>
      <c r="M131" s="925"/>
      <c r="O131" s="925" t="s">
        <v>115</v>
      </c>
      <c r="P131" s="925"/>
      <c r="Q131" s="925"/>
      <c r="R131" s="925"/>
      <c r="S131" s="925"/>
      <c r="T131" s="925"/>
      <c r="U131" s="52"/>
      <c r="V131" s="925" t="s">
        <v>115</v>
      </c>
      <c r="W131" s="925"/>
      <c r="X131" s="925"/>
      <c r="Y131" s="925"/>
      <c r="Z131" s="925"/>
      <c r="AA131" s="925"/>
      <c r="AC131" s="925" t="s">
        <v>115</v>
      </c>
      <c r="AD131" s="925"/>
      <c r="AE131" s="925"/>
      <c r="AF131" s="925"/>
      <c r="AG131" s="925"/>
      <c r="AH131" s="925"/>
      <c r="AJ131" s="925" t="s">
        <v>115</v>
      </c>
      <c r="AK131" s="925"/>
      <c r="AL131" s="925"/>
      <c r="AM131" s="925"/>
      <c r="AN131" s="925"/>
      <c r="AO131" s="925"/>
      <c r="AQ131" s="925" t="s">
        <v>115</v>
      </c>
      <c r="AR131" s="925"/>
      <c r="AS131" s="925"/>
      <c r="AT131" s="925"/>
      <c r="AU131" s="925"/>
      <c r="AV131" s="925"/>
      <c r="AW131" s="178"/>
      <c r="AX131" s="925" t="s">
        <v>115</v>
      </c>
      <c r="AY131" s="925"/>
      <c r="AZ131" s="925"/>
      <c r="BA131" s="925"/>
      <c r="BB131" s="925"/>
      <c r="BC131" s="925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H131" s="52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52"/>
      <c r="B132" s="41"/>
      <c r="C132" s="41"/>
      <c r="D132" s="41"/>
      <c r="E132" s="41"/>
      <c r="F132" s="22"/>
      <c r="H132" s="52"/>
      <c r="I132" s="41"/>
      <c r="J132" s="41"/>
      <c r="K132" s="41"/>
      <c r="L132" s="41"/>
      <c r="M132" s="22"/>
      <c r="O132" s="52"/>
      <c r="P132" s="41"/>
      <c r="Q132" s="41"/>
      <c r="R132" s="41"/>
      <c r="S132" s="41"/>
      <c r="T132" s="22"/>
      <c r="U132" s="22"/>
      <c r="V132" s="52"/>
      <c r="W132" s="41"/>
      <c r="X132" s="41"/>
      <c r="Y132" s="41"/>
      <c r="Z132" s="41"/>
      <c r="AA132" s="22"/>
      <c r="AC132" s="52"/>
      <c r="AD132" s="41"/>
      <c r="AE132" s="41"/>
      <c r="AF132" s="41"/>
      <c r="AG132" s="41"/>
      <c r="AH132" s="22"/>
      <c r="AJ132" s="52"/>
      <c r="AK132" s="41"/>
      <c r="AL132" s="41"/>
      <c r="AM132" s="41"/>
      <c r="AN132" s="41"/>
      <c r="AO132" s="22"/>
      <c r="AQ132" s="52"/>
      <c r="AR132" s="41"/>
      <c r="AS132" s="41"/>
      <c r="AT132" s="41"/>
      <c r="AU132" s="41"/>
      <c r="AV132" s="22"/>
      <c r="AW132" s="159"/>
      <c r="AX132" s="52"/>
      <c r="AY132" s="41"/>
      <c r="AZ132" s="41"/>
      <c r="BA132" s="41"/>
      <c r="BB132" s="41"/>
      <c r="BC132" s="22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H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51">
        <v>4</v>
      </c>
      <c r="B133" s="922" t="s">
        <v>116</v>
      </c>
      <c r="C133" s="923"/>
      <c r="D133" s="923"/>
      <c r="E133" s="924"/>
      <c r="F133" s="11" t="s">
        <v>8</v>
      </c>
      <c r="H133" s="51">
        <v>4</v>
      </c>
      <c r="I133" s="922" t="s">
        <v>116</v>
      </c>
      <c r="J133" s="923"/>
      <c r="K133" s="923"/>
      <c r="L133" s="924"/>
      <c r="M133" s="11" t="s">
        <v>8</v>
      </c>
      <c r="O133" s="51">
        <v>4</v>
      </c>
      <c r="P133" s="922" t="s">
        <v>116</v>
      </c>
      <c r="Q133" s="923"/>
      <c r="R133" s="923"/>
      <c r="S133" s="924"/>
      <c r="T133" s="11" t="s">
        <v>8</v>
      </c>
      <c r="U133" s="40"/>
      <c r="V133" s="51">
        <v>4</v>
      </c>
      <c r="W133" s="922" t="s">
        <v>116</v>
      </c>
      <c r="X133" s="923"/>
      <c r="Y133" s="923"/>
      <c r="Z133" s="924"/>
      <c r="AA133" s="11" t="s">
        <v>8</v>
      </c>
      <c r="AC133" s="51">
        <v>4</v>
      </c>
      <c r="AD133" s="922" t="s">
        <v>116</v>
      </c>
      <c r="AE133" s="923"/>
      <c r="AF133" s="923"/>
      <c r="AG133" s="924"/>
      <c r="AH133" s="11" t="s">
        <v>8</v>
      </c>
      <c r="AJ133" s="51">
        <v>4</v>
      </c>
      <c r="AK133" s="922" t="s">
        <v>116</v>
      </c>
      <c r="AL133" s="923"/>
      <c r="AM133" s="923"/>
      <c r="AN133" s="924"/>
      <c r="AO133" s="11" t="s">
        <v>8</v>
      </c>
      <c r="AQ133" s="51">
        <v>4</v>
      </c>
      <c r="AR133" s="922" t="s">
        <v>116</v>
      </c>
      <c r="AS133" s="923"/>
      <c r="AT133" s="923"/>
      <c r="AU133" s="924"/>
      <c r="AV133" s="11" t="s">
        <v>8</v>
      </c>
      <c r="AW133" s="175"/>
      <c r="AX133" s="51">
        <v>4</v>
      </c>
      <c r="AY133" s="922" t="s">
        <v>116</v>
      </c>
      <c r="AZ133" s="923"/>
      <c r="BA133" s="923"/>
      <c r="BB133" s="924"/>
      <c r="BC133" s="11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H133" s="40"/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43" t="s">
        <v>39</v>
      </c>
      <c r="B134" s="927" t="s">
        <v>131</v>
      </c>
      <c r="C134" s="928"/>
      <c r="D134" s="928"/>
      <c r="E134" s="929"/>
      <c r="F134" s="50">
        <f>F120</f>
        <v>262.55210425157173</v>
      </c>
      <c r="H134" s="43" t="s">
        <v>39</v>
      </c>
      <c r="I134" s="927" t="s">
        <v>131</v>
      </c>
      <c r="J134" s="928"/>
      <c r="K134" s="928"/>
      <c r="L134" s="929"/>
      <c r="M134" s="50">
        <f>M120</f>
        <v>192.40240702934955</v>
      </c>
      <c r="O134" s="43" t="s">
        <v>39</v>
      </c>
      <c r="P134" s="927" t="s">
        <v>131</v>
      </c>
      <c r="Q134" s="928"/>
      <c r="R134" s="928"/>
      <c r="S134" s="929"/>
      <c r="T134" s="50">
        <f>T120</f>
        <v>274.91678250790829</v>
      </c>
      <c r="U134" s="22"/>
      <c r="V134" s="43" t="s">
        <v>39</v>
      </c>
      <c r="W134" s="927" t="s">
        <v>131</v>
      </c>
      <c r="X134" s="928"/>
      <c r="Y134" s="928"/>
      <c r="Z134" s="929"/>
      <c r="AA134" s="50">
        <f>AA120</f>
        <v>274.91678250790829</v>
      </c>
      <c r="AC134" s="43" t="s">
        <v>39</v>
      </c>
      <c r="AD134" s="927" t="s">
        <v>131</v>
      </c>
      <c r="AE134" s="928"/>
      <c r="AF134" s="928"/>
      <c r="AG134" s="929"/>
      <c r="AH134" s="50">
        <f>AH120</f>
        <v>201.46344223013054</v>
      </c>
      <c r="AJ134" s="43" t="s">
        <v>39</v>
      </c>
      <c r="AK134" s="927" t="s">
        <v>131</v>
      </c>
      <c r="AL134" s="928"/>
      <c r="AM134" s="928"/>
      <c r="AN134" s="929"/>
      <c r="AO134" s="50">
        <f>AO120</f>
        <v>289.89893470701924</v>
      </c>
      <c r="AQ134" s="43" t="s">
        <v>39</v>
      </c>
      <c r="AR134" s="927" t="s">
        <v>131</v>
      </c>
      <c r="AS134" s="928"/>
      <c r="AT134" s="928"/>
      <c r="AU134" s="929"/>
      <c r="AV134" s="50">
        <f>AV120</f>
        <v>212.44260445701929</v>
      </c>
      <c r="AW134" s="159"/>
      <c r="AX134" s="43" t="s">
        <v>39</v>
      </c>
      <c r="AY134" s="927" t="s">
        <v>131</v>
      </c>
      <c r="AZ134" s="928"/>
      <c r="BA134" s="928"/>
      <c r="BB134" s="929"/>
      <c r="BC134" s="50">
        <f>BC120</f>
        <v>215.01320755701929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212.44260445701929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212.44260445701929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215.01320755701929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236.48636205701905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236.48636205701905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236.48636205701905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236.48636205701905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236.48636205701905</v>
      </c>
      <c r="DH134" s="22"/>
      <c r="DI134" s="43" t="s">
        <v>39</v>
      </c>
      <c r="DJ134" s="927" t="s">
        <v>131</v>
      </c>
      <c r="DK134" s="928"/>
      <c r="DL134" s="928"/>
      <c r="DM134" s="929"/>
      <c r="DN134" s="50">
        <f>DN$120</f>
        <v>245.54378972380286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245.54378972380286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245.54378972380286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245.54378972380286</v>
      </c>
    </row>
    <row r="135" spans="1:139" x14ac:dyDescent="0.2">
      <c r="A135" s="43" t="s">
        <v>41</v>
      </c>
      <c r="B135" s="927" t="s">
        <v>139</v>
      </c>
      <c r="C135" s="928"/>
      <c r="D135" s="928"/>
      <c r="E135" s="929"/>
      <c r="F135" s="50">
        <f>F128</f>
        <v>0</v>
      </c>
      <c r="H135" s="43" t="s">
        <v>41</v>
      </c>
      <c r="I135" s="927" t="s">
        <v>139</v>
      </c>
      <c r="J135" s="928"/>
      <c r="K135" s="928"/>
      <c r="L135" s="929"/>
      <c r="M135" s="50">
        <f>M128</f>
        <v>0</v>
      </c>
      <c r="O135" s="43" t="s">
        <v>41</v>
      </c>
      <c r="P135" s="927" t="s">
        <v>139</v>
      </c>
      <c r="Q135" s="928"/>
      <c r="R135" s="928"/>
      <c r="S135" s="929"/>
      <c r="T135" s="50">
        <f>T128</f>
        <v>0</v>
      </c>
      <c r="U135" s="22"/>
      <c r="V135" s="43" t="s">
        <v>41</v>
      </c>
      <c r="W135" s="927" t="s">
        <v>139</v>
      </c>
      <c r="X135" s="928"/>
      <c r="Y135" s="928"/>
      <c r="Z135" s="929"/>
      <c r="AA135" s="50">
        <f>AA128</f>
        <v>0</v>
      </c>
      <c r="AC135" s="43" t="s">
        <v>41</v>
      </c>
      <c r="AD135" s="927" t="s">
        <v>139</v>
      </c>
      <c r="AE135" s="928"/>
      <c r="AF135" s="928"/>
      <c r="AG135" s="929"/>
      <c r="AH135" s="50">
        <f>AH128</f>
        <v>0</v>
      </c>
      <c r="AJ135" s="43" t="s">
        <v>41</v>
      </c>
      <c r="AK135" s="927" t="s">
        <v>139</v>
      </c>
      <c r="AL135" s="928"/>
      <c r="AM135" s="928"/>
      <c r="AN135" s="929"/>
      <c r="AO135" s="50">
        <f>AO128</f>
        <v>0</v>
      </c>
      <c r="AQ135" s="43" t="s">
        <v>41</v>
      </c>
      <c r="AR135" s="927" t="s">
        <v>139</v>
      </c>
      <c r="AS135" s="928"/>
      <c r="AT135" s="928"/>
      <c r="AU135" s="929"/>
      <c r="AV135" s="50">
        <f>AV128</f>
        <v>0</v>
      </c>
      <c r="AW135" s="159"/>
      <c r="AX135" s="43" t="s">
        <v>41</v>
      </c>
      <c r="AY135" s="927" t="s">
        <v>139</v>
      </c>
      <c r="AZ135" s="928"/>
      <c r="BA135" s="928"/>
      <c r="BB135" s="929"/>
      <c r="BC135" s="50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H135" s="22"/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922" t="s">
        <v>40</v>
      </c>
      <c r="B136" s="923"/>
      <c r="C136" s="923"/>
      <c r="D136" s="923"/>
      <c r="E136" s="924"/>
      <c r="F136" s="11">
        <f>SUM(F134:F135)</f>
        <v>262.55210425157173</v>
      </c>
      <c r="H136" s="922" t="s">
        <v>40</v>
      </c>
      <c r="I136" s="923"/>
      <c r="J136" s="923"/>
      <c r="K136" s="923"/>
      <c r="L136" s="924"/>
      <c r="M136" s="11">
        <f>SUM(M134:M135)</f>
        <v>192.40240702934955</v>
      </c>
      <c r="O136" s="922" t="s">
        <v>40</v>
      </c>
      <c r="P136" s="923"/>
      <c r="Q136" s="923"/>
      <c r="R136" s="923"/>
      <c r="S136" s="924"/>
      <c r="T136" s="11">
        <f>SUM(T134:T135)</f>
        <v>274.91678250790829</v>
      </c>
      <c r="U136" s="40"/>
      <c r="V136" s="922" t="s">
        <v>40</v>
      </c>
      <c r="W136" s="923"/>
      <c r="X136" s="923"/>
      <c r="Y136" s="923"/>
      <c r="Z136" s="924"/>
      <c r="AA136" s="11">
        <f>SUM(AA134:AA135)</f>
        <v>274.91678250790829</v>
      </c>
      <c r="AC136" s="922" t="s">
        <v>40</v>
      </c>
      <c r="AD136" s="923"/>
      <c r="AE136" s="923"/>
      <c r="AF136" s="923"/>
      <c r="AG136" s="924"/>
      <c r="AH136" s="11">
        <f>SUM(AH134:AH135)</f>
        <v>201.46344223013054</v>
      </c>
      <c r="AJ136" s="922" t="s">
        <v>40</v>
      </c>
      <c r="AK136" s="923"/>
      <c r="AL136" s="923"/>
      <c r="AM136" s="923"/>
      <c r="AN136" s="924"/>
      <c r="AO136" s="11">
        <f>SUM(AO134:AO135)</f>
        <v>289.89893470701924</v>
      </c>
      <c r="AQ136" s="922" t="s">
        <v>40</v>
      </c>
      <c r="AR136" s="923"/>
      <c r="AS136" s="923"/>
      <c r="AT136" s="923"/>
      <c r="AU136" s="924"/>
      <c r="AV136" s="11">
        <f>SUM(AV134:AV135)</f>
        <v>212.44260445701929</v>
      </c>
      <c r="AW136" s="175"/>
      <c r="AX136" s="922" t="s">
        <v>40</v>
      </c>
      <c r="AY136" s="923"/>
      <c r="AZ136" s="923"/>
      <c r="BA136" s="923"/>
      <c r="BB136" s="924"/>
      <c r="BC136" s="11">
        <f>SUM(BC134:BC135)</f>
        <v>215.01320755701929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212.44260445701929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212.44260445701929</v>
      </c>
      <c r="BS136" s="922" t="s">
        <v>40</v>
      </c>
      <c r="BT136" s="923"/>
      <c r="BU136" s="923"/>
      <c r="BV136" s="923"/>
      <c r="BW136" s="924"/>
      <c r="BX136" s="11">
        <f>SUM(BX$134:BX$135)</f>
        <v>215.01320755701929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236.48636205701905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236.48636205701905</v>
      </c>
      <c r="CN136" s="922" t="s">
        <v>40</v>
      </c>
      <c r="CO136" s="923"/>
      <c r="CP136" s="923"/>
      <c r="CQ136" s="923"/>
      <c r="CR136" s="924"/>
      <c r="CS136" s="11">
        <f>SUM(CS$134:CS$135)</f>
        <v>236.48636205701905</v>
      </c>
      <c r="CU136" s="922" t="s">
        <v>40</v>
      </c>
      <c r="CV136" s="923"/>
      <c r="CW136" s="923"/>
      <c r="CX136" s="923"/>
      <c r="CY136" s="924"/>
      <c r="CZ136" s="11">
        <f>SUM(CZ$134:CZ$135)</f>
        <v>236.48636205701905</v>
      </c>
      <c r="DB136" s="922" t="s">
        <v>40</v>
      </c>
      <c r="DC136" s="923"/>
      <c r="DD136" s="923"/>
      <c r="DE136" s="923"/>
      <c r="DF136" s="924"/>
      <c r="DG136" s="11">
        <f>SUM(DG$134:DG$135)</f>
        <v>236.48636205701905</v>
      </c>
      <c r="DH136" s="40"/>
      <c r="DI136" s="922" t="s">
        <v>40</v>
      </c>
      <c r="DJ136" s="923"/>
      <c r="DK136" s="923"/>
      <c r="DL136" s="923"/>
      <c r="DM136" s="924"/>
      <c r="DN136" s="11">
        <f>SUM(DN$134:DN$135)</f>
        <v>245.54378972380286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245.54378972380286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245.54378972380286</v>
      </c>
      <c r="ED136" s="922" t="s">
        <v>40</v>
      </c>
      <c r="EE136" s="923"/>
      <c r="EF136" s="923"/>
      <c r="EG136" s="923"/>
      <c r="EH136" s="924"/>
      <c r="EI136" s="11">
        <f>SUM(EI$134:EI$135)</f>
        <v>245.54378972380286</v>
      </c>
    </row>
    <row r="137" spans="1:139" x14ac:dyDescent="0.2">
      <c r="A137" s="41"/>
      <c r="B137" s="41"/>
      <c r="C137" s="41"/>
      <c r="D137" s="41"/>
      <c r="E137" s="41"/>
      <c r="F137" s="22"/>
      <c r="H137" s="41"/>
      <c r="I137" s="41"/>
      <c r="J137" s="41"/>
      <c r="K137" s="41"/>
      <c r="L137" s="41"/>
      <c r="M137" s="22"/>
      <c r="O137" s="41"/>
      <c r="P137" s="41"/>
      <c r="Q137" s="41"/>
      <c r="R137" s="41"/>
      <c r="S137" s="41"/>
      <c r="T137" s="22"/>
      <c r="U137" s="22"/>
      <c r="V137" s="41"/>
      <c r="W137" s="41"/>
      <c r="X137" s="41"/>
      <c r="Y137" s="41"/>
      <c r="Z137" s="41"/>
      <c r="AA137" s="22"/>
      <c r="AC137" s="41"/>
      <c r="AD137" s="41"/>
      <c r="AE137" s="41"/>
      <c r="AF137" s="41"/>
      <c r="AG137" s="41"/>
      <c r="AH137" s="22"/>
      <c r="AJ137" s="41"/>
      <c r="AK137" s="41"/>
      <c r="AL137" s="41"/>
      <c r="AM137" s="41"/>
      <c r="AN137" s="41"/>
      <c r="AO137" s="22"/>
      <c r="AQ137" s="41"/>
      <c r="AR137" s="41"/>
      <c r="AS137" s="41"/>
      <c r="AT137" s="41"/>
      <c r="AU137" s="41"/>
      <c r="AV137" s="22"/>
      <c r="AW137" s="159"/>
      <c r="AX137" s="41"/>
      <c r="AY137" s="41"/>
      <c r="AZ137" s="41"/>
      <c r="BA137" s="41"/>
      <c r="BB137" s="41"/>
      <c r="BC137" s="22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H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41"/>
      <c r="B138" s="41"/>
      <c r="C138" s="41"/>
      <c r="D138" s="41"/>
      <c r="E138" s="41"/>
      <c r="F138" s="22"/>
      <c r="H138" s="41"/>
      <c r="I138" s="41"/>
      <c r="J138" s="41"/>
      <c r="K138" s="41"/>
      <c r="L138" s="41"/>
      <c r="M138" s="22"/>
      <c r="O138" s="41"/>
      <c r="P138" s="41"/>
      <c r="Q138" s="41"/>
      <c r="R138" s="41"/>
      <c r="S138" s="41"/>
      <c r="T138" s="22"/>
      <c r="U138" s="22"/>
      <c r="V138" s="41"/>
      <c r="W138" s="41"/>
      <c r="X138" s="41"/>
      <c r="Y138" s="41"/>
      <c r="Z138" s="41"/>
      <c r="AA138" s="22"/>
      <c r="AC138" s="41"/>
      <c r="AD138" s="41"/>
      <c r="AE138" s="41"/>
      <c r="AF138" s="41"/>
      <c r="AG138" s="41"/>
      <c r="AH138" s="22"/>
      <c r="AJ138" s="41"/>
      <c r="AK138" s="41"/>
      <c r="AL138" s="41"/>
      <c r="AM138" s="41"/>
      <c r="AN138" s="41"/>
      <c r="AO138" s="22"/>
      <c r="AQ138" s="41"/>
      <c r="AR138" s="41"/>
      <c r="AS138" s="41"/>
      <c r="AT138" s="41"/>
      <c r="AU138" s="41"/>
      <c r="AV138" s="22"/>
      <c r="AW138" s="159"/>
      <c r="AX138" s="41"/>
      <c r="AY138" s="41"/>
      <c r="AZ138" s="41"/>
      <c r="BA138" s="41"/>
      <c r="BB138" s="41"/>
      <c r="BC138" s="22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H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934" t="s">
        <v>86</v>
      </c>
      <c r="B139" s="934"/>
      <c r="C139" s="934"/>
      <c r="D139" s="934"/>
      <c r="E139" s="934"/>
      <c r="F139" s="934"/>
      <c r="H139" s="934" t="s">
        <v>86</v>
      </c>
      <c r="I139" s="934"/>
      <c r="J139" s="934"/>
      <c r="K139" s="934"/>
      <c r="L139" s="934"/>
      <c r="M139" s="934"/>
      <c r="O139" s="934" t="s">
        <v>86</v>
      </c>
      <c r="P139" s="934"/>
      <c r="Q139" s="934"/>
      <c r="R139" s="934"/>
      <c r="S139" s="934"/>
      <c r="T139" s="934"/>
      <c r="U139" s="414"/>
      <c r="V139" s="934" t="s">
        <v>86</v>
      </c>
      <c r="W139" s="934"/>
      <c r="X139" s="934"/>
      <c r="Y139" s="934"/>
      <c r="Z139" s="934"/>
      <c r="AA139" s="934"/>
      <c r="AC139" s="934" t="s">
        <v>86</v>
      </c>
      <c r="AD139" s="934"/>
      <c r="AE139" s="934"/>
      <c r="AF139" s="934"/>
      <c r="AG139" s="934"/>
      <c r="AH139" s="934"/>
      <c r="AJ139" s="934" t="s">
        <v>86</v>
      </c>
      <c r="AK139" s="934"/>
      <c r="AL139" s="934"/>
      <c r="AM139" s="934"/>
      <c r="AN139" s="934"/>
      <c r="AO139" s="934"/>
      <c r="AQ139" s="934" t="s">
        <v>86</v>
      </c>
      <c r="AR139" s="934"/>
      <c r="AS139" s="934"/>
      <c r="AT139" s="934"/>
      <c r="AU139" s="934"/>
      <c r="AV139" s="934"/>
      <c r="AW139" s="154"/>
      <c r="AX139" s="934" t="s">
        <v>86</v>
      </c>
      <c r="AY139" s="934"/>
      <c r="AZ139" s="934"/>
      <c r="BA139" s="934"/>
      <c r="BB139" s="934"/>
      <c r="BC139" s="934"/>
      <c r="BD139" s="414"/>
      <c r="BE139" s="934" t="s">
        <v>86</v>
      </c>
      <c r="BF139" s="934"/>
      <c r="BG139" s="934"/>
      <c r="BH139" s="934"/>
      <c r="BI139" s="934"/>
      <c r="BJ139" s="934"/>
      <c r="BK139" s="414"/>
      <c r="BL139" s="934" t="s">
        <v>86</v>
      </c>
      <c r="BM139" s="934"/>
      <c r="BN139" s="934"/>
      <c r="BO139" s="934"/>
      <c r="BP139" s="934"/>
      <c r="BQ139" s="934"/>
      <c r="BS139" s="934" t="s">
        <v>86</v>
      </c>
      <c r="BT139" s="934"/>
      <c r="BU139" s="934"/>
      <c r="BV139" s="934"/>
      <c r="BW139" s="934"/>
      <c r="BX139" s="934"/>
      <c r="BY139" s="414"/>
      <c r="BZ139" s="934" t="s">
        <v>86</v>
      </c>
      <c r="CA139" s="934"/>
      <c r="CB139" s="934"/>
      <c r="CC139" s="934"/>
      <c r="CD139" s="934"/>
      <c r="CE139" s="934"/>
      <c r="CF139" s="414"/>
      <c r="CG139" s="934" t="s">
        <v>86</v>
      </c>
      <c r="CH139" s="934"/>
      <c r="CI139" s="934"/>
      <c r="CJ139" s="934"/>
      <c r="CK139" s="934"/>
      <c r="CL139" s="934"/>
      <c r="CN139" s="934" t="s">
        <v>86</v>
      </c>
      <c r="CO139" s="934"/>
      <c r="CP139" s="934"/>
      <c r="CQ139" s="934"/>
      <c r="CR139" s="934"/>
      <c r="CS139" s="934"/>
      <c r="CU139" s="934" t="s">
        <v>86</v>
      </c>
      <c r="CV139" s="934"/>
      <c r="CW139" s="934"/>
      <c r="CX139" s="934"/>
      <c r="CY139" s="934"/>
      <c r="CZ139" s="934"/>
      <c r="DB139" s="934" t="s">
        <v>86</v>
      </c>
      <c r="DC139" s="934"/>
      <c r="DD139" s="934"/>
      <c r="DE139" s="934"/>
      <c r="DF139" s="934"/>
      <c r="DG139" s="934"/>
      <c r="DH139" s="414"/>
      <c r="DI139" s="934" t="s">
        <v>86</v>
      </c>
      <c r="DJ139" s="934"/>
      <c r="DK139" s="934"/>
      <c r="DL139" s="934"/>
      <c r="DM139" s="934"/>
      <c r="DN139" s="934"/>
      <c r="DO139" s="414"/>
      <c r="DP139" s="934" t="s">
        <v>86</v>
      </c>
      <c r="DQ139" s="934"/>
      <c r="DR139" s="934"/>
      <c r="DS139" s="934"/>
      <c r="DT139" s="934"/>
      <c r="DU139" s="934"/>
      <c r="DV139" s="414"/>
      <c r="DW139" s="934" t="s">
        <v>86</v>
      </c>
      <c r="DX139" s="934"/>
      <c r="DY139" s="934"/>
      <c r="DZ139" s="934"/>
      <c r="EA139" s="934"/>
      <c r="EB139" s="934"/>
      <c r="ED139" s="934" t="s">
        <v>86</v>
      </c>
      <c r="EE139" s="934"/>
      <c r="EF139" s="934"/>
      <c r="EG139" s="934"/>
      <c r="EH139" s="934"/>
      <c r="EI139" s="934"/>
    </row>
    <row r="140" spans="1:139" x14ac:dyDescent="0.2">
      <c r="AX140" s="34"/>
      <c r="AY140" s="34"/>
      <c r="AZ140" s="34"/>
      <c r="BA140" s="34"/>
      <c r="BB140" s="34"/>
      <c r="BC140" s="35"/>
      <c r="BE140" s="34"/>
      <c r="BF140" s="34"/>
      <c r="BG140" s="34"/>
      <c r="BH140" s="34"/>
      <c r="BI140" s="34"/>
      <c r="BL140" s="34"/>
      <c r="BM140" s="34"/>
      <c r="BN140" s="34"/>
      <c r="BO140" s="34"/>
      <c r="BP140" s="34"/>
      <c r="BS140" s="34"/>
      <c r="BT140" s="34"/>
      <c r="BU140" s="34"/>
      <c r="BV140" s="34"/>
      <c r="BW140" s="34"/>
      <c r="BX140" s="35"/>
      <c r="BY140" s="35"/>
      <c r="BZ140" s="34"/>
      <c r="CA140" s="34"/>
      <c r="CB140" s="34"/>
      <c r="CC140" s="34"/>
      <c r="CD140" s="34"/>
      <c r="CE140" s="35"/>
      <c r="CF140" s="35"/>
      <c r="CG140" s="34"/>
      <c r="CH140" s="34"/>
      <c r="CI140" s="34"/>
      <c r="CJ140" s="34"/>
      <c r="CK140" s="34"/>
      <c r="CL140" s="35"/>
      <c r="CN140" s="34"/>
      <c r="CO140" s="34"/>
      <c r="CP140" s="34"/>
      <c r="CQ140" s="34"/>
      <c r="CR140" s="34"/>
      <c r="CS140" s="35"/>
      <c r="CU140" s="34"/>
      <c r="CV140" s="34"/>
      <c r="CW140" s="34"/>
      <c r="CX140" s="34"/>
      <c r="CY140" s="34"/>
      <c r="CZ140" s="35"/>
      <c r="DB140" s="34"/>
      <c r="DC140" s="34"/>
      <c r="DD140" s="34"/>
      <c r="DE140" s="34"/>
      <c r="DF140" s="34"/>
      <c r="DG140" s="35"/>
      <c r="DH140" s="35"/>
      <c r="DI140" s="34"/>
      <c r="DJ140" s="34"/>
      <c r="DK140" s="34"/>
      <c r="DL140" s="34"/>
      <c r="DM140" s="34"/>
      <c r="DN140" s="35"/>
      <c r="DO140" s="35"/>
      <c r="DP140" s="34"/>
      <c r="DQ140" s="34"/>
      <c r="DR140" s="34"/>
      <c r="DS140" s="34"/>
      <c r="DT140" s="34"/>
      <c r="DU140" s="35"/>
      <c r="DV140" s="35"/>
      <c r="DW140" s="34"/>
      <c r="DX140" s="34"/>
      <c r="DY140" s="34"/>
      <c r="DZ140" s="34"/>
      <c r="EA140" s="34"/>
      <c r="EB140" s="35"/>
      <c r="ED140" s="34"/>
      <c r="EE140" s="34"/>
      <c r="EF140" s="34"/>
      <c r="EG140" s="34"/>
      <c r="EH140" s="34"/>
      <c r="EI140" s="35"/>
    </row>
    <row r="141" spans="1:139" x14ac:dyDescent="0.2">
      <c r="A141" s="4">
        <v>5</v>
      </c>
      <c r="B141" s="935" t="s">
        <v>20</v>
      </c>
      <c r="C141" s="936"/>
      <c r="D141" s="936"/>
      <c r="E141" s="937"/>
      <c r="F141" s="5" t="s">
        <v>8</v>
      </c>
      <c r="H141" s="4">
        <v>5</v>
      </c>
      <c r="I141" s="935" t="s">
        <v>20</v>
      </c>
      <c r="J141" s="936"/>
      <c r="K141" s="936"/>
      <c r="L141" s="937"/>
      <c r="M141" s="5" t="s">
        <v>8</v>
      </c>
      <c r="O141" s="4">
        <v>5</v>
      </c>
      <c r="P141" s="935" t="s">
        <v>20</v>
      </c>
      <c r="Q141" s="936"/>
      <c r="R141" s="936"/>
      <c r="S141" s="937"/>
      <c r="T141" s="5" t="s">
        <v>8</v>
      </c>
      <c r="U141" s="437"/>
      <c r="V141" s="4">
        <v>5</v>
      </c>
      <c r="W141" s="935" t="s">
        <v>20</v>
      </c>
      <c r="X141" s="936"/>
      <c r="Y141" s="936"/>
      <c r="Z141" s="937"/>
      <c r="AA141" s="5" t="s">
        <v>8</v>
      </c>
      <c r="AC141" s="4">
        <v>5</v>
      </c>
      <c r="AD141" s="935" t="s">
        <v>20</v>
      </c>
      <c r="AE141" s="936"/>
      <c r="AF141" s="936"/>
      <c r="AG141" s="937"/>
      <c r="AH141" s="5" t="s">
        <v>8</v>
      </c>
      <c r="AJ141" s="4">
        <v>5</v>
      </c>
      <c r="AK141" s="935" t="s">
        <v>20</v>
      </c>
      <c r="AL141" s="936"/>
      <c r="AM141" s="936"/>
      <c r="AN141" s="937"/>
      <c r="AO141" s="5" t="s">
        <v>8</v>
      </c>
      <c r="AQ141" s="4">
        <v>5</v>
      </c>
      <c r="AR141" s="935" t="s">
        <v>20</v>
      </c>
      <c r="AS141" s="936"/>
      <c r="AT141" s="936"/>
      <c r="AU141" s="937"/>
      <c r="AV141" s="5" t="s">
        <v>8</v>
      </c>
      <c r="AW141" s="436"/>
      <c r="AX141" s="4">
        <v>5</v>
      </c>
      <c r="AY141" s="935" t="s">
        <v>20</v>
      </c>
      <c r="AZ141" s="936"/>
      <c r="BA141" s="936"/>
      <c r="BB141" s="937"/>
      <c r="BC141" s="5" t="s">
        <v>8</v>
      </c>
      <c r="BD141" s="437"/>
      <c r="BE141" s="4">
        <v>5</v>
      </c>
      <c r="BF141" s="935" t="s">
        <v>20</v>
      </c>
      <c r="BG141" s="936"/>
      <c r="BH141" s="936"/>
      <c r="BI141" s="937"/>
      <c r="BJ141" s="5" t="s">
        <v>8</v>
      </c>
      <c r="BK141" s="437"/>
      <c r="BL141" s="4">
        <v>5</v>
      </c>
      <c r="BM141" s="935" t="s">
        <v>20</v>
      </c>
      <c r="BN141" s="936"/>
      <c r="BO141" s="936"/>
      <c r="BP141" s="937"/>
      <c r="BQ141" s="5" t="s">
        <v>8</v>
      </c>
      <c r="BS141" s="4">
        <v>5</v>
      </c>
      <c r="BT141" s="935" t="s">
        <v>20</v>
      </c>
      <c r="BU141" s="936"/>
      <c r="BV141" s="936"/>
      <c r="BW141" s="937"/>
      <c r="BX141" s="5" t="s">
        <v>8</v>
      </c>
      <c r="BY141" s="437"/>
      <c r="BZ141" s="4">
        <v>5</v>
      </c>
      <c r="CA141" s="935" t="s">
        <v>20</v>
      </c>
      <c r="CB141" s="936"/>
      <c r="CC141" s="936"/>
      <c r="CD141" s="937"/>
      <c r="CE141" s="5" t="s">
        <v>8</v>
      </c>
      <c r="CF141" s="437"/>
      <c r="CG141" s="4">
        <v>5</v>
      </c>
      <c r="CH141" s="935" t="s">
        <v>20</v>
      </c>
      <c r="CI141" s="936"/>
      <c r="CJ141" s="936"/>
      <c r="CK141" s="937"/>
      <c r="CL141" s="5" t="s">
        <v>8</v>
      </c>
      <c r="CN141" s="4">
        <v>5</v>
      </c>
      <c r="CO141" s="935" t="s">
        <v>20</v>
      </c>
      <c r="CP141" s="936"/>
      <c r="CQ141" s="936"/>
      <c r="CR141" s="937"/>
      <c r="CS141" s="5" t="s">
        <v>8</v>
      </c>
      <c r="CU141" s="4">
        <v>5</v>
      </c>
      <c r="CV141" s="935" t="s">
        <v>20</v>
      </c>
      <c r="CW141" s="936"/>
      <c r="CX141" s="936"/>
      <c r="CY141" s="937"/>
      <c r="CZ141" s="5" t="s">
        <v>8</v>
      </c>
      <c r="DB141" s="4">
        <v>5</v>
      </c>
      <c r="DC141" s="935" t="s">
        <v>20</v>
      </c>
      <c r="DD141" s="936"/>
      <c r="DE141" s="936"/>
      <c r="DF141" s="937"/>
      <c r="DG141" s="5" t="s">
        <v>8</v>
      </c>
      <c r="DH141" s="437"/>
      <c r="DI141" s="4">
        <v>5</v>
      </c>
      <c r="DJ141" s="935" t="s">
        <v>20</v>
      </c>
      <c r="DK141" s="936"/>
      <c r="DL141" s="936"/>
      <c r="DM141" s="937"/>
      <c r="DN141" s="5" t="s">
        <v>8</v>
      </c>
      <c r="DO141" s="437"/>
      <c r="DP141" s="4">
        <v>5</v>
      </c>
      <c r="DQ141" s="935" t="s">
        <v>20</v>
      </c>
      <c r="DR141" s="936"/>
      <c r="DS141" s="936"/>
      <c r="DT141" s="937"/>
      <c r="DU141" s="5" t="s">
        <v>8</v>
      </c>
      <c r="DV141" s="437"/>
      <c r="DW141" s="4">
        <v>5</v>
      </c>
      <c r="DX141" s="935" t="s">
        <v>20</v>
      </c>
      <c r="DY141" s="936"/>
      <c r="DZ141" s="936"/>
      <c r="EA141" s="937"/>
      <c r="EB141" s="5" t="s">
        <v>8</v>
      </c>
      <c r="ED141" s="4">
        <v>5</v>
      </c>
      <c r="EE141" s="935" t="s">
        <v>20</v>
      </c>
      <c r="EF141" s="936"/>
      <c r="EG141" s="936"/>
      <c r="EH141" s="937"/>
      <c r="EI141" s="5" t="s">
        <v>8</v>
      </c>
    </row>
    <row r="142" spans="1:139" x14ac:dyDescent="0.2">
      <c r="A142" s="10" t="s">
        <v>22</v>
      </c>
      <c r="B142" s="927" t="s">
        <v>48</v>
      </c>
      <c r="C142" s="928"/>
      <c r="D142" s="928"/>
      <c r="E142" s="929"/>
      <c r="F142" s="38">
        <f>M23+SUM('(VI) Uniforme '!Q18)</f>
        <v>0</v>
      </c>
      <c r="H142" s="10" t="s">
        <v>22</v>
      </c>
      <c r="I142" s="927" t="s">
        <v>48</v>
      </c>
      <c r="J142" s="928"/>
      <c r="K142" s="928"/>
      <c r="L142" s="929"/>
      <c r="M142" s="38">
        <f>T23+SUM('(VI) Uniforme '!X18)</f>
        <v>0</v>
      </c>
      <c r="O142" s="10" t="s">
        <v>22</v>
      </c>
      <c r="P142" s="927" t="s">
        <v>48</v>
      </c>
      <c r="Q142" s="928"/>
      <c r="R142" s="928"/>
      <c r="S142" s="929"/>
      <c r="T142" s="38">
        <f>AG23+SUM('(VI) Uniforme '!AE18)</f>
        <v>0</v>
      </c>
      <c r="U142" s="159"/>
      <c r="V142" s="10" t="s">
        <v>22</v>
      </c>
      <c r="W142" s="927" t="s">
        <v>48</v>
      </c>
      <c r="X142" s="928"/>
      <c r="Y142" s="928"/>
      <c r="Z142" s="929"/>
      <c r="AA142" s="38">
        <f>M142*1.0676</f>
        <v>0</v>
      </c>
      <c r="AC142" s="10" t="s">
        <v>22</v>
      </c>
      <c r="AD142" s="927" t="s">
        <v>48</v>
      </c>
      <c r="AE142" s="928"/>
      <c r="AF142" s="928"/>
      <c r="AG142" s="929"/>
      <c r="AH142" s="38">
        <f>M142*1.0676</f>
        <v>0</v>
      </c>
      <c r="AJ142" s="10" t="s">
        <v>22</v>
      </c>
      <c r="AK142" s="927" t="s">
        <v>48</v>
      </c>
      <c r="AL142" s="928"/>
      <c r="AM142" s="928"/>
      <c r="AN142" s="929"/>
      <c r="AO142" s="38">
        <f>M142*1.0676</f>
        <v>0</v>
      </c>
      <c r="AQ142" s="10" t="s">
        <v>22</v>
      </c>
      <c r="AR142" s="927" t="s">
        <v>48</v>
      </c>
      <c r="AS142" s="928"/>
      <c r="AT142" s="928"/>
      <c r="AU142" s="929"/>
      <c r="AV142" s="38">
        <f>M42*1.0676</f>
        <v>0</v>
      </c>
      <c r="AW142" s="159"/>
      <c r="AX142" s="10" t="s">
        <v>22</v>
      </c>
      <c r="AY142" s="927" t="s">
        <v>48</v>
      </c>
      <c r="AZ142" s="928"/>
      <c r="BA142" s="928"/>
      <c r="BB142" s="929"/>
      <c r="BC142" s="38">
        <f>T42*1.0676</f>
        <v>0</v>
      </c>
      <c r="BD142" s="159"/>
      <c r="BE142" s="10" t="s">
        <v>22</v>
      </c>
      <c r="BF142" s="927" t="s">
        <v>48</v>
      </c>
      <c r="BG142" s="928"/>
      <c r="BH142" s="928"/>
      <c r="BI142" s="929"/>
      <c r="BJ142" s="398">
        <f>SUM('(VI) Uniforme '!Q24:R24)</f>
        <v>0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'!Q24:R24)</f>
        <v>0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'!Q24:R24)</f>
        <v>0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'!Q24:R24)</f>
        <v>0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'!Q24:R24)</f>
        <v>0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'!Q24:R24)</f>
        <v>0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'!Q24:R24)</f>
        <v>0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'!Q24:R24)</f>
        <v>0</v>
      </c>
      <c r="DH142" s="22"/>
      <c r="DI142" s="10" t="s">
        <v>22</v>
      </c>
      <c r="DJ142" s="927" t="s">
        <v>48</v>
      </c>
      <c r="DK142" s="928"/>
      <c r="DL142" s="928"/>
      <c r="DM142" s="929"/>
      <c r="DN142" s="50">
        <f>SUM('(VI) Uniforme '!Q24:R24)</f>
        <v>0</v>
      </c>
      <c r="DO142" s="22"/>
      <c r="DP142" s="10" t="s">
        <v>22</v>
      </c>
      <c r="DQ142" s="927" t="s">
        <v>48</v>
      </c>
      <c r="DR142" s="928"/>
      <c r="DS142" s="928"/>
      <c r="DT142" s="929"/>
      <c r="DU142" s="50">
        <f>SUM('(VI) Uniforme '!Q28:R28)</f>
        <v>0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'!Q28:R28)</f>
        <v>0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'!Q24:R24)</f>
        <v>0</v>
      </c>
    </row>
    <row r="143" spans="1:139" x14ac:dyDescent="0.2">
      <c r="A143" s="10" t="s">
        <v>23</v>
      </c>
      <c r="B143" s="927" t="s">
        <v>319</v>
      </c>
      <c r="C143" s="928"/>
      <c r="D143" s="928"/>
      <c r="E143" s="929"/>
      <c r="F143" s="38">
        <f>SUM('(IV) Ferramentas '!J65:K65)</f>
        <v>7.8512112499999995</v>
      </c>
      <c r="G143" s="111"/>
      <c r="H143" s="10" t="s">
        <v>23</v>
      </c>
      <c r="I143" s="927" t="s">
        <v>319</v>
      </c>
      <c r="J143" s="928"/>
      <c r="K143" s="928"/>
      <c r="L143" s="929"/>
      <c r="M143" s="38">
        <f>SUM('(IV) Ferramentas '!J65:K65)</f>
        <v>7.8512112499999995</v>
      </c>
      <c r="O143" s="10" t="s">
        <v>23</v>
      </c>
      <c r="P143" s="927" t="s">
        <v>319</v>
      </c>
      <c r="Q143" s="928"/>
      <c r="R143" s="928"/>
      <c r="S143" s="929"/>
      <c r="T143" s="38">
        <f>M143</f>
        <v>7.8512112499999995</v>
      </c>
      <c r="U143" s="159"/>
      <c r="V143" s="10" t="s">
        <v>23</v>
      </c>
      <c r="W143" s="927" t="s">
        <v>319</v>
      </c>
      <c r="X143" s="928"/>
      <c r="Y143" s="928"/>
      <c r="Z143" s="929"/>
      <c r="AA143" s="50">
        <f>T143</f>
        <v>7.8512112499999995</v>
      </c>
      <c r="AB143" s="111"/>
      <c r="AC143" s="10" t="s">
        <v>23</v>
      </c>
      <c r="AD143" s="927" t="s">
        <v>319</v>
      </c>
      <c r="AE143" s="928"/>
      <c r="AF143" s="928"/>
      <c r="AG143" s="929"/>
      <c r="AH143" s="38">
        <f>AA143</f>
        <v>7.8512112499999995</v>
      </c>
      <c r="AJ143" s="10" t="s">
        <v>23</v>
      </c>
      <c r="AK143" s="927" t="s">
        <v>319</v>
      </c>
      <c r="AL143" s="928"/>
      <c r="AM143" s="928"/>
      <c r="AN143" s="929"/>
      <c r="AO143" s="38">
        <f>AH143</f>
        <v>7.8512112499999995</v>
      </c>
      <c r="AQ143" s="10" t="s">
        <v>23</v>
      </c>
      <c r="AR143" s="927" t="s">
        <v>319</v>
      </c>
      <c r="AS143" s="928"/>
      <c r="AT143" s="928"/>
      <c r="AU143" s="929"/>
      <c r="AV143" s="38">
        <f>AO143</f>
        <v>7.8512112499999995</v>
      </c>
      <c r="AW143" s="159"/>
      <c r="AX143" s="10" t="s">
        <v>23</v>
      </c>
      <c r="AY143" s="927" t="s">
        <v>319</v>
      </c>
      <c r="AZ143" s="928"/>
      <c r="BA143" s="928"/>
      <c r="BB143" s="929"/>
      <c r="BC143" s="38">
        <f>T143*1.0676</f>
        <v>8.3819531304999995</v>
      </c>
      <c r="BD143" s="159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H143" s="22"/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0" t="s">
        <v>24</v>
      </c>
      <c r="B144" s="927" t="s">
        <v>38</v>
      </c>
      <c r="C144" s="928"/>
      <c r="D144" s="928"/>
      <c r="E144" s="929"/>
      <c r="F144" s="38">
        <f>SUM('(V) Equipamentos'!I11:J11)</f>
        <v>42.256437499999997</v>
      </c>
      <c r="H144" s="10" t="s">
        <v>24</v>
      </c>
      <c r="I144" s="927" t="s">
        <v>38</v>
      </c>
      <c r="J144" s="928"/>
      <c r="K144" s="928"/>
      <c r="L144" s="929"/>
      <c r="M144" s="38">
        <f>SUM('(V) Equipamentos'!I11:J11)</f>
        <v>42.256437499999997</v>
      </c>
      <c r="O144" s="10" t="s">
        <v>24</v>
      </c>
      <c r="P144" s="927" t="s">
        <v>38</v>
      </c>
      <c r="Q144" s="928"/>
      <c r="R144" s="928"/>
      <c r="S144" s="929"/>
      <c r="T144" s="38">
        <f>M144</f>
        <v>42.256437499999997</v>
      </c>
      <c r="U144" s="159"/>
      <c r="V144" s="10" t="s">
        <v>24</v>
      </c>
      <c r="W144" s="927" t="s">
        <v>38</v>
      </c>
      <c r="X144" s="928"/>
      <c r="Y144" s="928"/>
      <c r="Z144" s="929"/>
      <c r="AA144" s="50">
        <f>T144</f>
        <v>42.256437499999997</v>
      </c>
      <c r="AC144" s="10" t="s">
        <v>24</v>
      </c>
      <c r="AD144" s="927" t="s">
        <v>38</v>
      </c>
      <c r="AE144" s="928"/>
      <c r="AF144" s="928"/>
      <c r="AG144" s="929"/>
      <c r="AH144" s="38">
        <f>AA144</f>
        <v>42.256437499999997</v>
      </c>
      <c r="AJ144" s="10" t="s">
        <v>24</v>
      </c>
      <c r="AK144" s="927" t="s">
        <v>38</v>
      </c>
      <c r="AL144" s="928"/>
      <c r="AM144" s="928"/>
      <c r="AN144" s="929"/>
      <c r="AO144" s="38">
        <f>AH144</f>
        <v>42.256437499999997</v>
      </c>
      <c r="AQ144" s="10" t="s">
        <v>24</v>
      </c>
      <c r="AR144" s="927" t="s">
        <v>38</v>
      </c>
      <c r="AS144" s="928"/>
      <c r="AT144" s="928"/>
      <c r="AU144" s="929"/>
      <c r="AV144" s="38">
        <f>AO144</f>
        <v>42.256437499999997</v>
      </c>
      <c r="AW144" s="159"/>
      <c r="AX144" s="10" t="s">
        <v>24</v>
      </c>
      <c r="AY144" s="927" t="s">
        <v>38</v>
      </c>
      <c r="AZ144" s="928"/>
      <c r="BA144" s="928"/>
      <c r="BB144" s="929"/>
      <c r="BC144" s="38">
        <f>T144*1.0676</f>
        <v>45.112972675000002</v>
      </c>
      <c r="BD144" s="159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H144" s="22"/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0" t="s">
        <v>25</v>
      </c>
      <c r="B145" s="927" t="s">
        <v>808</v>
      </c>
      <c r="C145" s="928"/>
      <c r="D145" s="928"/>
      <c r="E145" s="929"/>
      <c r="F145" s="38">
        <f>SUM('(VII) EPI'!H27:I27)</f>
        <v>37.149849421296295</v>
      </c>
      <c r="H145" s="10" t="s">
        <v>25</v>
      </c>
      <c r="I145" s="927" t="s">
        <v>808</v>
      </c>
      <c r="J145" s="928"/>
      <c r="K145" s="928"/>
      <c r="L145" s="929"/>
      <c r="M145" s="38">
        <f>SUM('(VII) EPI'!H27:I27)</f>
        <v>37.149849421296295</v>
      </c>
      <c r="O145" s="10" t="s">
        <v>25</v>
      </c>
      <c r="P145" s="927" t="s">
        <v>808</v>
      </c>
      <c r="Q145" s="928"/>
      <c r="R145" s="928"/>
      <c r="S145" s="929"/>
      <c r="T145" s="38">
        <f t="shared" ref="T145" si="24">F145</f>
        <v>37.149849421296295</v>
      </c>
      <c r="U145" s="159"/>
      <c r="V145" s="10" t="s">
        <v>25</v>
      </c>
      <c r="W145" s="927" t="s">
        <v>808</v>
      </c>
      <c r="X145" s="928"/>
      <c r="Y145" s="928"/>
      <c r="Z145" s="929"/>
      <c r="AA145" s="398">
        <f t="shared" ref="AA145" si="25">M145*1.0676</f>
        <v>39.661179242175926</v>
      </c>
      <c r="AC145" s="10" t="s">
        <v>25</v>
      </c>
      <c r="AD145" s="927" t="s">
        <v>808</v>
      </c>
      <c r="AE145" s="928"/>
      <c r="AF145" s="928"/>
      <c r="AG145" s="929"/>
      <c r="AH145" s="38">
        <f>M145*1.0676</f>
        <v>39.661179242175926</v>
      </c>
      <c r="AJ145" s="10" t="s">
        <v>25</v>
      </c>
      <c r="AK145" s="927" t="s">
        <v>808</v>
      </c>
      <c r="AL145" s="928"/>
      <c r="AM145" s="928"/>
      <c r="AN145" s="929"/>
      <c r="AO145" s="38">
        <f>M145*1.0676</f>
        <v>39.661179242175926</v>
      </c>
      <c r="AQ145" s="10" t="s">
        <v>25</v>
      </c>
      <c r="AR145" s="927" t="s">
        <v>808</v>
      </c>
      <c r="AS145" s="928"/>
      <c r="AT145" s="928"/>
      <c r="AU145" s="929"/>
      <c r="AV145" s="38">
        <f>M145*1.0676</f>
        <v>39.661179242175926</v>
      </c>
      <c r="AW145" s="159"/>
      <c r="AX145" s="10" t="s">
        <v>25</v>
      </c>
      <c r="AY145" s="927" t="s">
        <v>808</v>
      </c>
      <c r="AZ145" s="928"/>
      <c r="BA145" s="928"/>
      <c r="BB145" s="929"/>
      <c r="BC145" s="38">
        <f>T145*1.0676</f>
        <v>39.661179242175926</v>
      </c>
      <c r="BD145" s="159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H145" s="22"/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935" t="s">
        <v>40</v>
      </c>
      <c r="B146" s="936"/>
      <c r="C146" s="936"/>
      <c r="D146" s="936"/>
      <c r="E146" s="937"/>
      <c r="F146" s="11">
        <f>SUM(F142:F145)</f>
        <v>87.257498171296291</v>
      </c>
      <c r="H146" s="935" t="s">
        <v>40</v>
      </c>
      <c r="I146" s="936"/>
      <c r="J146" s="936"/>
      <c r="K146" s="936"/>
      <c r="L146" s="937"/>
      <c r="M146" s="11">
        <f>SUM(M142:M145)</f>
        <v>87.257498171296291</v>
      </c>
      <c r="O146" s="935" t="s">
        <v>40</v>
      </c>
      <c r="P146" s="936"/>
      <c r="Q146" s="936"/>
      <c r="R146" s="936"/>
      <c r="S146" s="937"/>
      <c r="T146" s="11">
        <f>SUM(T142:T145)</f>
        <v>87.257498171296291</v>
      </c>
      <c r="U146" s="40"/>
      <c r="V146" s="935" t="s">
        <v>40</v>
      </c>
      <c r="W146" s="936"/>
      <c r="X146" s="936"/>
      <c r="Y146" s="936"/>
      <c r="Z146" s="937"/>
      <c r="AA146" s="11">
        <f>SUM(AA142:AA145)</f>
        <v>89.768827992175915</v>
      </c>
      <c r="AC146" s="935" t="s">
        <v>40</v>
      </c>
      <c r="AD146" s="936"/>
      <c r="AE146" s="936"/>
      <c r="AF146" s="936"/>
      <c r="AG146" s="937"/>
      <c r="AH146" s="11">
        <f>SUM(AH142:AH145)</f>
        <v>89.768827992175915</v>
      </c>
      <c r="AJ146" s="935" t="s">
        <v>40</v>
      </c>
      <c r="AK146" s="936"/>
      <c r="AL146" s="936"/>
      <c r="AM146" s="936"/>
      <c r="AN146" s="937"/>
      <c r="AO146" s="11">
        <f>SUM(AO142:AO145)</f>
        <v>89.768827992175915</v>
      </c>
      <c r="AQ146" s="935" t="s">
        <v>40</v>
      </c>
      <c r="AR146" s="936"/>
      <c r="AS146" s="936"/>
      <c r="AT146" s="936"/>
      <c r="AU146" s="937"/>
      <c r="AV146" s="11">
        <f>SUM(AV142:AV145)</f>
        <v>89.768827992175915</v>
      </c>
      <c r="AW146" s="175"/>
      <c r="AX146" s="935" t="s">
        <v>40</v>
      </c>
      <c r="AY146" s="936"/>
      <c r="AZ146" s="936"/>
      <c r="BA146" s="936"/>
      <c r="BB146" s="937"/>
      <c r="BC146" s="11">
        <f>SUM(BC142:BC145)</f>
        <v>93.156105047675936</v>
      </c>
      <c r="BD146" s="40"/>
      <c r="BE146" s="935" t="s">
        <v>40</v>
      </c>
      <c r="BF146" s="936"/>
      <c r="BG146" s="936"/>
      <c r="BH146" s="936"/>
      <c r="BI146" s="937"/>
      <c r="BJ146" s="572">
        <f>SUM(BJ142:BJ145)</f>
        <v>94.579729034251869</v>
      </c>
      <c r="BK146" s="40"/>
      <c r="BL146" s="935" t="s">
        <v>40</v>
      </c>
      <c r="BM146" s="936"/>
      <c r="BN146" s="936"/>
      <c r="BO146" s="936"/>
      <c r="BP146" s="937"/>
      <c r="BQ146" s="11">
        <f>SUM(BQ$142:BQ$145)</f>
        <v>94.579729034251869</v>
      </c>
      <c r="BS146" s="935" t="s">
        <v>40</v>
      </c>
      <c r="BT146" s="936"/>
      <c r="BU146" s="936"/>
      <c r="BV146" s="936"/>
      <c r="BW146" s="937"/>
      <c r="BX146" s="11">
        <f>SUM(BX$142:BX$145)</f>
        <v>94.579729034251869</v>
      </c>
      <c r="BY146" s="40"/>
      <c r="BZ146" s="935" t="s">
        <v>40</v>
      </c>
      <c r="CA146" s="936"/>
      <c r="CB146" s="936"/>
      <c r="CC146" s="936"/>
      <c r="CD146" s="937"/>
      <c r="CE146" s="11">
        <f>SUM(CE$142:CE$145)</f>
        <v>94.579729034251869</v>
      </c>
      <c r="CF146" s="40"/>
      <c r="CG146" s="935" t="s">
        <v>40</v>
      </c>
      <c r="CH146" s="936"/>
      <c r="CI146" s="936"/>
      <c r="CJ146" s="936"/>
      <c r="CK146" s="937"/>
      <c r="CL146" s="11">
        <f>SUM(CL$142:CL$145)</f>
        <v>94.579729034251869</v>
      </c>
      <c r="CN146" s="935" t="s">
        <v>40</v>
      </c>
      <c r="CO146" s="936"/>
      <c r="CP146" s="936"/>
      <c r="CQ146" s="936"/>
      <c r="CR146" s="937"/>
      <c r="CS146" s="11">
        <f>SUM(CS$142:CS$145)</f>
        <v>94.579729034251869</v>
      </c>
      <c r="CU146" s="935" t="s">
        <v>40</v>
      </c>
      <c r="CV146" s="936"/>
      <c r="CW146" s="936"/>
      <c r="CX146" s="936"/>
      <c r="CY146" s="937"/>
      <c r="CZ146" s="11">
        <f>SUM(CZ$142:CZ$145)</f>
        <v>96.438661990133596</v>
      </c>
      <c r="DB146" s="935" t="s">
        <v>40</v>
      </c>
      <c r="DC146" s="936"/>
      <c r="DD146" s="936"/>
      <c r="DE146" s="936"/>
      <c r="DF146" s="937"/>
      <c r="DG146" s="11">
        <f>SUM(DG$142:DG$145)</f>
        <v>96.438661990133596</v>
      </c>
      <c r="DH146" s="40"/>
      <c r="DI146" s="935" t="s">
        <v>40</v>
      </c>
      <c r="DJ146" s="936"/>
      <c r="DK146" s="936"/>
      <c r="DL146" s="936"/>
      <c r="DM146" s="937"/>
      <c r="DN146" s="11">
        <f>SUM(DN$142:DN$145)</f>
        <v>96.438661990133596</v>
      </c>
      <c r="DO146" s="40"/>
      <c r="DP146" s="935" t="s">
        <v>40</v>
      </c>
      <c r="DQ146" s="936"/>
      <c r="DR146" s="936"/>
      <c r="DS146" s="936"/>
      <c r="DT146" s="937"/>
      <c r="DU146" s="11">
        <f>SUM(DU$142:DU$145)</f>
        <v>98.147648750000002</v>
      </c>
      <c r="DV146" s="40"/>
      <c r="DW146" s="935" t="s">
        <v>40</v>
      </c>
      <c r="DX146" s="936"/>
      <c r="DY146" s="936"/>
      <c r="DZ146" s="936"/>
      <c r="EA146" s="937"/>
      <c r="EB146" s="11">
        <f>SUM(EB$142:EB$145)</f>
        <v>98.147648750000002</v>
      </c>
      <c r="ED146" s="935" t="s">
        <v>40</v>
      </c>
      <c r="EE146" s="936"/>
      <c r="EF146" s="936"/>
      <c r="EG146" s="936"/>
      <c r="EH146" s="937"/>
      <c r="EI146" s="11">
        <f>SUM(EI$142:EI$145)</f>
        <v>98.147648750000002</v>
      </c>
    </row>
    <row r="147" spans="1:139" ht="13.5" x14ac:dyDescent="0.2">
      <c r="A147" s="47"/>
      <c r="B147" s="48"/>
      <c r="C147" s="41"/>
      <c r="D147" s="41"/>
      <c r="E147" s="41"/>
      <c r="F147" s="22"/>
      <c r="H147" s="47"/>
      <c r="I147" s="48"/>
      <c r="J147" s="41"/>
      <c r="K147" s="41"/>
      <c r="L147" s="41"/>
      <c r="M147" s="22"/>
      <c r="O147" s="47"/>
      <c r="P147" s="48"/>
      <c r="Q147" s="41"/>
      <c r="R147" s="41"/>
      <c r="S147" s="41"/>
      <c r="T147" s="22"/>
      <c r="U147" s="22"/>
      <c r="V147" s="47"/>
      <c r="W147" s="48"/>
      <c r="X147" s="41"/>
      <c r="Y147" s="41"/>
      <c r="Z147" s="41"/>
      <c r="AA147" s="22"/>
      <c r="AC147" s="47"/>
      <c r="AD147" s="48"/>
      <c r="AE147" s="41"/>
      <c r="AF147" s="41"/>
      <c r="AG147" s="41"/>
      <c r="AH147" s="22"/>
      <c r="AJ147" s="47"/>
      <c r="AK147" s="48"/>
      <c r="AL147" s="41"/>
      <c r="AM147" s="41"/>
      <c r="AN147" s="41"/>
      <c r="AO147" s="22"/>
      <c r="AQ147" s="47"/>
      <c r="AR147" s="48"/>
      <c r="AS147" s="41"/>
      <c r="AT147" s="41"/>
      <c r="AU147" s="41"/>
      <c r="AV147" s="22"/>
      <c r="AW147" s="159"/>
      <c r="AX147" s="47"/>
      <c r="AY147" s="48"/>
      <c r="AZ147" s="41"/>
      <c r="BA147" s="41"/>
      <c r="BB147" s="41"/>
      <c r="BC147" s="22"/>
      <c r="BD147" s="22"/>
      <c r="BE147" s="47"/>
      <c r="BF147" s="48"/>
      <c r="BG147" s="41"/>
      <c r="BH147" s="41"/>
      <c r="BI147" s="41"/>
      <c r="BJ147" s="22"/>
      <c r="BK147" s="22"/>
      <c r="BL147" s="47"/>
      <c r="BM147" s="48"/>
      <c r="BN147" s="41"/>
      <c r="BO147" s="41"/>
      <c r="BP147" s="41"/>
      <c r="BQ147" s="22"/>
      <c r="BS147" s="47"/>
      <c r="BT147" s="48"/>
      <c r="BU147" s="41"/>
      <c r="BV147" s="41"/>
      <c r="BW147" s="41"/>
      <c r="BX147" s="22"/>
      <c r="BY147" s="22"/>
      <c r="BZ147" s="47"/>
      <c r="CA147" s="48"/>
      <c r="CB147" s="41"/>
      <c r="CC147" s="41"/>
      <c r="CD147" s="41"/>
      <c r="CE147" s="22"/>
      <c r="CF147" s="22"/>
      <c r="CG147" s="47"/>
      <c r="CH147" s="48"/>
      <c r="CI147" s="41"/>
      <c r="CJ147" s="41"/>
      <c r="CK147" s="41"/>
      <c r="CL147" s="22"/>
      <c r="CN147" s="47"/>
      <c r="CO147" s="48"/>
      <c r="CP147" s="41"/>
      <c r="CQ147" s="41"/>
      <c r="CR147" s="41"/>
      <c r="CS147" s="22"/>
      <c r="CU147" s="47"/>
      <c r="CV147" s="48"/>
      <c r="CW147" s="41"/>
      <c r="CX147" s="41"/>
      <c r="CY147" s="41"/>
      <c r="CZ147" s="22"/>
      <c r="DB147" s="47"/>
      <c r="DC147" s="48"/>
      <c r="DD147" s="41"/>
      <c r="DE147" s="41"/>
      <c r="DF147" s="41"/>
      <c r="DG147" s="22"/>
      <c r="DH147" s="22"/>
      <c r="DI147" s="47"/>
      <c r="DJ147" s="48"/>
      <c r="DK147" s="41"/>
      <c r="DL147" s="41"/>
      <c r="DM147" s="41"/>
      <c r="DN147" s="22"/>
      <c r="DO147" s="22"/>
      <c r="DP147" s="47"/>
      <c r="DQ147" s="48"/>
      <c r="DR147" s="41"/>
      <c r="DS147" s="41"/>
      <c r="DT147" s="41"/>
      <c r="DU147" s="22"/>
      <c r="DV147" s="22"/>
      <c r="DW147" s="47"/>
      <c r="DX147" s="48"/>
      <c r="DY147" s="41"/>
      <c r="DZ147" s="41"/>
      <c r="EA147" s="41"/>
      <c r="EB147" s="22"/>
      <c r="ED147" s="47"/>
      <c r="EE147" s="48"/>
      <c r="EF147" s="41"/>
      <c r="EG147" s="41"/>
      <c r="EH147" s="41"/>
      <c r="EI147" s="22"/>
    </row>
    <row r="148" spans="1:139" x14ac:dyDescent="0.2">
      <c r="A148" s="41"/>
      <c r="B148" s="41"/>
      <c r="C148" s="41"/>
      <c r="D148" s="41"/>
      <c r="E148" s="41"/>
      <c r="F148" s="22"/>
      <c r="H148" s="41"/>
      <c r="I148" s="41"/>
      <c r="J148" s="41"/>
      <c r="K148" s="41"/>
      <c r="L148" s="41"/>
      <c r="M148" s="22"/>
      <c r="O148" s="41"/>
      <c r="P148" s="41"/>
      <c r="Q148" s="41"/>
      <c r="R148" s="41"/>
      <c r="S148" s="41"/>
      <c r="T148" s="22"/>
      <c r="U148" s="22"/>
      <c r="V148" s="41"/>
      <c r="W148" s="41"/>
      <c r="X148" s="41"/>
      <c r="Y148" s="41"/>
      <c r="Z148" s="41"/>
      <c r="AA148" s="22"/>
      <c r="AC148" s="41"/>
      <c r="AD148" s="41"/>
      <c r="AE148" s="41"/>
      <c r="AF148" s="41"/>
      <c r="AG148" s="41"/>
      <c r="AH148" s="22"/>
      <c r="AJ148" s="41"/>
      <c r="AK148" s="41"/>
      <c r="AL148" s="41"/>
      <c r="AM148" s="41"/>
      <c r="AN148" s="41"/>
      <c r="AO148" s="22"/>
      <c r="AQ148" s="41"/>
      <c r="AR148" s="41"/>
      <c r="AS148" s="41"/>
      <c r="AT148" s="41"/>
      <c r="AU148" s="41"/>
      <c r="AV148" s="22"/>
      <c r="AW148" s="159"/>
      <c r="AX148" s="41"/>
      <c r="AY148" s="41"/>
      <c r="AZ148" s="41"/>
      <c r="BA148" s="41"/>
      <c r="BB148" s="41"/>
      <c r="BC148" s="22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H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925" t="s">
        <v>87</v>
      </c>
      <c r="B149" s="925"/>
      <c r="C149" s="925"/>
      <c r="D149" s="925"/>
      <c r="E149" s="925"/>
      <c r="F149" s="925"/>
      <c r="H149" s="925" t="s">
        <v>87</v>
      </c>
      <c r="I149" s="925"/>
      <c r="J149" s="925"/>
      <c r="K149" s="925"/>
      <c r="L149" s="925"/>
      <c r="M149" s="925"/>
      <c r="O149" s="925" t="s">
        <v>87</v>
      </c>
      <c r="P149" s="925"/>
      <c r="Q149" s="925"/>
      <c r="R149" s="925"/>
      <c r="S149" s="925"/>
      <c r="T149" s="925"/>
      <c r="U149" s="52"/>
      <c r="V149" s="925" t="s">
        <v>87</v>
      </c>
      <c r="W149" s="925"/>
      <c r="X149" s="925"/>
      <c r="Y149" s="925"/>
      <c r="Z149" s="925"/>
      <c r="AA149" s="925"/>
      <c r="AC149" s="925" t="s">
        <v>87</v>
      </c>
      <c r="AD149" s="925"/>
      <c r="AE149" s="925"/>
      <c r="AF149" s="925"/>
      <c r="AG149" s="925"/>
      <c r="AH149" s="925"/>
      <c r="AJ149" s="925" t="s">
        <v>87</v>
      </c>
      <c r="AK149" s="925"/>
      <c r="AL149" s="925"/>
      <c r="AM149" s="925"/>
      <c r="AN149" s="925"/>
      <c r="AO149" s="925"/>
      <c r="AQ149" s="925" t="s">
        <v>87</v>
      </c>
      <c r="AR149" s="925"/>
      <c r="AS149" s="925"/>
      <c r="AT149" s="925"/>
      <c r="AU149" s="925"/>
      <c r="AV149" s="925"/>
      <c r="AW149" s="178"/>
      <c r="AX149" s="925" t="s">
        <v>87</v>
      </c>
      <c r="AY149" s="925"/>
      <c r="AZ149" s="925"/>
      <c r="BA149" s="925"/>
      <c r="BB149" s="925"/>
      <c r="BC149" s="925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H149" s="52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41"/>
      <c r="B150" s="41"/>
      <c r="C150" s="41"/>
      <c r="D150" s="41"/>
      <c r="E150" s="41"/>
      <c r="F150" s="22"/>
      <c r="H150" s="41"/>
      <c r="I150" s="41"/>
      <c r="J150" s="41"/>
      <c r="K150" s="41"/>
      <c r="L150" s="41"/>
      <c r="M150" s="22"/>
      <c r="O150" s="41"/>
      <c r="P150" s="41"/>
      <c r="Q150" s="41"/>
      <c r="R150" s="41"/>
      <c r="S150" s="41"/>
      <c r="T150" s="22"/>
      <c r="U150" s="22"/>
      <c r="V150" s="41"/>
      <c r="W150" s="41"/>
      <c r="X150" s="41"/>
      <c r="Y150" s="41"/>
      <c r="Z150" s="41"/>
      <c r="AA150" s="22"/>
      <c r="AC150" s="41"/>
      <c r="AD150" s="41"/>
      <c r="AE150" s="41"/>
      <c r="AF150" s="41"/>
      <c r="AG150" s="41"/>
      <c r="AH150" s="22"/>
      <c r="AJ150" s="41"/>
      <c r="AK150" s="41"/>
      <c r="AL150" s="41"/>
      <c r="AM150" s="41"/>
      <c r="AN150" s="41"/>
      <c r="AO150" s="22"/>
      <c r="AQ150" s="41"/>
      <c r="AR150" s="41"/>
      <c r="AS150" s="41"/>
      <c r="AT150" s="41"/>
      <c r="AU150" s="41"/>
      <c r="AV150" s="22"/>
      <c r="AW150" s="159"/>
      <c r="AX150" s="41"/>
      <c r="AY150" s="41"/>
      <c r="AZ150" s="41"/>
      <c r="BA150" s="41"/>
      <c r="BB150" s="41"/>
      <c r="BC150" s="22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H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51">
        <v>6</v>
      </c>
      <c r="B151" s="938" t="s">
        <v>44</v>
      </c>
      <c r="C151" s="938"/>
      <c r="D151" s="938"/>
      <c r="E151" s="113" t="s">
        <v>7</v>
      </c>
      <c r="F151" s="11" t="s">
        <v>8</v>
      </c>
      <c r="H151" s="51">
        <v>6</v>
      </c>
      <c r="I151" s="938" t="s">
        <v>44</v>
      </c>
      <c r="J151" s="938"/>
      <c r="K151" s="938"/>
      <c r="L151" s="113" t="s">
        <v>7</v>
      </c>
      <c r="M151" s="11" t="s">
        <v>8</v>
      </c>
      <c r="O151" s="51">
        <v>6</v>
      </c>
      <c r="P151" s="938" t="s">
        <v>44</v>
      </c>
      <c r="Q151" s="938"/>
      <c r="R151" s="938"/>
      <c r="S151" s="113" t="s">
        <v>7</v>
      </c>
      <c r="T151" s="11" t="s">
        <v>8</v>
      </c>
      <c r="U151" s="40"/>
      <c r="V151" s="51">
        <v>6</v>
      </c>
      <c r="W151" s="938" t="s">
        <v>44</v>
      </c>
      <c r="X151" s="938"/>
      <c r="Y151" s="938"/>
      <c r="Z151" s="113" t="s">
        <v>7</v>
      </c>
      <c r="AA151" s="11" t="s">
        <v>8</v>
      </c>
      <c r="AC151" s="51">
        <v>6</v>
      </c>
      <c r="AD151" s="938" t="s">
        <v>44</v>
      </c>
      <c r="AE151" s="938"/>
      <c r="AF151" s="938"/>
      <c r="AG151" s="113" t="s">
        <v>7</v>
      </c>
      <c r="AH151" s="11" t="s">
        <v>8</v>
      </c>
      <c r="AJ151" s="51">
        <v>6</v>
      </c>
      <c r="AK151" s="938" t="s">
        <v>44</v>
      </c>
      <c r="AL151" s="938"/>
      <c r="AM151" s="938"/>
      <c r="AN151" s="113" t="s">
        <v>7</v>
      </c>
      <c r="AO151" s="11" t="s">
        <v>8</v>
      </c>
      <c r="AQ151" s="51">
        <v>6</v>
      </c>
      <c r="AR151" s="938" t="s">
        <v>44</v>
      </c>
      <c r="AS151" s="938"/>
      <c r="AT151" s="938"/>
      <c r="AU151" s="113" t="s">
        <v>7</v>
      </c>
      <c r="AV151" s="11" t="s">
        <v>8</v>
      </c>
      <c r="AW151" s="175"/>
      <c r="AX151" s="51">
        <v>6</v>
      </c>
      <c r="AY151" s="938" t="s">
        <v>44</v>
      </c>
      <c r="AZ151" s="938"/>
      <c r="BA151" s="938"/>
      <c r="BB151" s="113" t="s">
        <v>7</v>
      </c>
      <c r="BC151" s="11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H151" s="40"/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0" t="s">
        <v>22</v>
      </c>
      <c r="B152" s="1012" t="s">
        <v>141</v>
      </c>
      <c r="C152" s="1012"/>
      <c r="D152" s="1012"/>
      <c r="E152" s="112">
        <v>7.0000000000000007E-2</v>
      </c>
      <c r="F152" s="50">
        <f>E152*($F$44+$F$94+$F$106+$F$136+$F$146)</f>
        <v>1196.7082885635566</v>
      </c>
      <c r="H152" s="10" t="s">
        <v>22</v>
      </c>
      <c r="I152" s="1012" t="s">
        <v>141</v>
      </c>
      <c r="J152" s="1012"/>
      <c r="K152" s="1012"/>
      <c r="L152" s="112">
        <v>7.0000000000000007E-2</v>
      </c>
      <c r="M152" s="50">
        <f>L152*($M$44+$M$94+$M$106+$M$136+$M$146)</f>
        <v>1172.9088918010009</v>
      </c>
      <c r="O152" s="10" t="s">
        <v>22</v>
      </c>
      <c r="P152" s="1012" t="s">
        <v>141</v>
      </c>
      <c r="Q152" s="1012"/>
      <c r="R152" s="1012"/>
      <c r="S152" s="112">
        <v>7.0000000000000007E-2</v>
      </c>
      <c r="T152" s="50">
        <f>S152*($T$44+$T$94+$T$106+$T$136+$T$146)</f>
        <v>1251.961644027989</v>
      </c>
      <c r="U152" s="22"/>
      <c r="V152" s="10" t="s">
        <v>22</v>
      </c>
      <c r="W152" s="1012" t="s">
        <v>141</v>
      </c>
      <c r="X152" s="1012"/>
      <c r="Y152" s="1012"/>
      <c r="Z152" s="112">
        <v>7.0000000000000007E-2</v>
      </c>
      <c r="AA152" s="50">
        <f>Z152*($AA$44+$AA$94+$AA$106+$AA$136+$AA$146)</f>
        <v>1252.1374371154504</v>
      </c>
      <c r="AC152" s="10" t="s">
        <v>22</v>
      </c>
      <c r="AD152" s="1012" t="s">
        <v>141</v>
      </c>
      <c r="AE152" s="1012"/>
      <c r="AF152" s="1012"/>
      <c r="AG152" s="112">
        <v>7.0000000000000007E-2</v>
      </c>
      <c r="AH152" s="50">
        <f>AG152*($AH$44+$AH$94+$AH$106+$AH$136+$AH$146)</f>
        <v>1227.2172270785061</v>
      </c>
      <c r="AJ152" s="10" t="s">
        <v>22</v>
      </c>
      <c r="AK152" s="1012" t="s">
        <v>141</v>
      </c>
      <c r="AL152" s="1012"/>
      <c r="AM152" s="1012"/>
      <c r="AN152" s="112">
        <v>7.0000000000000007E-2</v>
      </c>
      <c r="AO152" s="50">
        <f>AN152*($AO$44+$AO$94+$AO$106+$AO$136+$AO$146)</f>
        <v>1320.0003848432798</v>
      </c>
      <c r="AQ152" s="10" t="s">
        <v>22</v>
      </c>
      <c r="AR152" s="1012" t="s">
        <v>141</v>
      </c>
      <c r="AS152" s="1012"/>
      <c r="AT152" s="1012"/>
      <c r="AU152" s="112">
        <v>7.0000000000000007E-2</v>
      </c>
      <c r="AV152" s="50">
        <f>AU152*($AV$44+$AV$94+$AV$106+$AV$136+$AV$146)</f>
        <v>1293.7220970047499</v>
      </c>
      <c r="AW152" s="159"/>
      <c r="AX152" s="10" t="s">
        <v>22</v>
      </c>
      <c r="AY152" s="1012" t="s">
        <v>141</v>
      </c>
      <c r="AZ152" s="1012"/>
      <c r="BA152" s="1012"/>
      <c r="BB152" s="112">
        <v>7.0000000000000007E-2</v>
      </c>
      <c r="BC152" s="50">
        <f>BB152*($BC$44+$BC$94+$BC$106+$BC$136+$BC$146)</f>
        <v>1294.1391486156349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BI$152*($BJ$44+$BJ$94+$BJ$106+$BJ$136+$BJ$146)</f>
        <v>1294.0588600776953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BP$152*($BQ$44+$BQ$94+$BQ$106+$BQ$136+$BQ$146)</f>
        <v>1294.0588600776953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BW$152*($BX$44+$BX$94+$BX$106+$BX$136+$BX$146)</f>
        <v>1294.2388022946952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1418.9961227146559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1423.1125427146558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1423.1125427146558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1423.2426680215674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1424.3061371859005</v>
      </c>
      <c r="DH152" s="22"/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1476.9698026873255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1477.0894317605159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1477.0894317605159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1476.1312398612786</v>
      </c>
    </row>
    <row r="153" spans="1:139" x14ac:dyDescent="0.2">
      <c r="A153" s="10" t="s">
        <v>23</v>
      </c>
      <c r="B153" s="916" t="s">
        <v>15</v>
      </c>
      <c r="C153" s="917"/>
      <c r="D153" s="918"/>
      <c r="E153" s="112">
        <v>0.17132166403937935</v>
      </c>
      <c r="F153" s="50">
        <f>E153*($F$44+$F$94+$F$106+$F$136+$F$146+$F$152)</f>
        <v>3133.9085606010872</v>
      </c>
      <c r="H153" s="10" t="s">
        <v>23</v>
      </c>
      <c r="I153" s="916" t="s">
        <v>15</v>
      </c>
      <c r="J153" s="917"/>
      <c r="K153" s="918"/>
      <c r="L153" s="112">
        <v>0.17132166403937935</v>
      </c>
      <c r="M153" s="50">
        <f>L153*($M$44+$M$94+$M$106+$M$136+$M$146+$M$152)</f>
        <v>3071.5833189661007</v>
      </c>
      <c r="O153" s="10" t="s">
        <v>23</v>
      </c>
      <c r="P153" s="916" t="s">
        <v>15</v>
      </c>
      <c r="Q153" s="917"/>
      <c r="R153" s="918"/>
      <c r="S153" s="112">
        <v>0.17132166403937935</v>
      </c>
      <c r="T153" s="50">
        <f>S153*($T$44+$T$94+$T$106+$T$136+$T$146+$T$152)</f>
        <v>3278.60461171624</v>
      </c>
      <c r="U153" s="22"/>
      <c r="V153" s="10" t="s">
        <v>23</v>
      </c>
      <c r="W153" s="916" t="s">
        <v>15</v>
      </c>
      <c r="X153" s="917"/>
      <c r="Y153" s="918"/>
      <c r="Z153" s="112">
        <v>0.17132166403937935</v>
      </c>
      <c r="AA153" s="50">
        <f>Z153*($AA$44+$AA$94+$AA$106+$AA$136+$AA$146+$AA$152)</f>
        <v>3279.0649740843746</v>
      </c>
      <c r="AC153" s="10" t="s">
        <v>23</v>
      </c>
      <c r="AD153" s="916" t="s">
        <v>15</v>
      </c>
      <c r="AE153" s="917"/>
      <c r="AF153" s="918"/>
      <c r="AG153" s="112">
        <v>0.17132166403937935</v>
      </c>
      <c r="AH153" s="50">
        <f>AG153*($AH$44+$AH$94+$AH$106+$AH$136+$AH$146+$AH$152)</f>
        <v>3213.8045757792038</v>
      </c>
      <c r="AJ153" s="10" t="s">
        <v>23</v>
      </c>
      <c r="AK153" s="916" t="s">
        <v>15</v>
      </c>
      <c r="AL153" s="917"/>
      <c r="AM153" s="918"/>
      <c r="AN153" s="112">
        <v>0.17132166403937935</v>
      </c>
      <c r="AO153" s="50">
        <f>AN153*($AO$44+$AO$94+$AO$106+$AO$136+$AO$146+$AO$152)</f>
        <v>3456.7826976635688</v>
      </c>
      <c r="AQ153" s="10" t="s">
        <v>23</v>
      </c>
      <c r="AR153" s="916" t="s">
        <v>15</v>
      </c>
      <c r="AS153" s="917"/>
      <c r="AT153" s="918"/>
      <c r="AU153" s="112">
        <v>0.17132166403937935</v>
      </c>
      <c r="AV153" s="50">
        <f>AU153*($AV$44+$AV$94+$AV$106+$AV$136+$AV$146+$AV$152)</f>
        <v>3387.9658005114989</v>
      </c>
      <c r="AW153" s="159"/>
      <c r="AX153" s="10" t="s">
        <v>23</v>
      </c>
      <c r="AY153" s="916" t="s">
        <v>15</v>
      </c>
      <c r="AZ153" s="917"/>
      <c r="BA153" s="918"/>
      <c r="BB153" s="112">
        <v>0.17132166403937935</v>
      </c>
      <c r="BC153" s="50">
        <f>BB153*($BC$44+$BC$94+$BC$106+$BC$136+$BC$146+$BC$152)</f>
        <v>3389.0579644298532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BI$153*($BJ$44+$BJ$94+$BJ$106+$BJ$136+$BJ$146+$BJ$152)</f>
        <v>3388.8477068935999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BP$153*($BQ$44+$BQ$94+$BQ$106+$BQ$136+$BQ$146+$BQ$152)</f>
        <v>3388.8477068935999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BW$153*($BX$44+$BX$94+$BX$106+$BX$136+$BX$146+$BX$152)</f>
        <v>3389.3189348943238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3716.0301628503616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3726.8101365501457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3726.8101365501457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3727.1509053215991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3729.9358907268888</v>
      </c>
      <c r="DH153" s="22"/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3867.8501290795402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3868.163410586948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3868.163410586948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3865.6541225470669</v>
      </c>
    </row>
    <row r="154" spans="1:139" x14ac:dyDescent="0.2">
      <c r="A154" s="10" t="s">
        <v>24</v>
      </c>
      <c r="B154" s="914" t="s">
        <v>16</v>
      </c>
      <c r="C154" s="915"/>
      <c r="D154" s="915"/>
      <c r="E154" s="116">
        <f>E155+E156+E157+E158</f>
        <v>0.10149999999999999</v>
      </c>
      <c r="F154" s="11">
        <f>SUM(F155:F158)</f>
        <v>2420.4614675652401</v>
      </c>
      <c r="H154" s="10" t="s">
        <v>24</v>
      </c>
      <c r="I154" s="914" t="s">
        <v>16</v>
      </c>
      <c r="J154" s="915"/>
      <c r="K154" s="915"/>
      <c r="L154" s="116">
        <f>L155+L156+L157+L158</f>
        <v>0.10149999999999999</v>
      </c>
      <c r="M154" s="11">
        <f>SUM(M155:M158)</f>
        <v>2372.3248219302304</v>
      </c>
      <c r="O154" s="10" t="s">
        <v>24</v>
      </c>
      <c r="P154" s="914" t="s">
        <v>16</v>
      </c>
      <c r="Q154" s="915"/>
      <c r="R154" s="915"/>
      <c r="S154" s="116">
        <f>S155+S156+S157+S158</f>
        <v>0.10149999999999999</v>
      </c>
      <c r="T154" s="11">
        <f>SUM(T155:T158)</f>
        <v>2532.2168712282955</v>
      </c>
      <c r="U154" s="40"/>
      <c r="V154" s="10" t="s">
        <v>24</v>
      </c>
      <c r="W154" s="914" t="s">
        <v>16</v>
      </c>
      <c r="X154" s="915"/>
      <c r="Y154" s="915"/>
      <c r="Z154" s="116">
        <f>Z155+Z156+Z157+Z158</f>
        <v>0.10149999999999999</v>
      </c>
      <c r="AA154" s="11">
        <f>SUM(AA155:AA158)</f>
        <v>2532.5724302216859</v>
      </c>
      <c r="AC154" s="10" t="s">
        <v>24</v>
      </c>
      <c r="AD154" s="914" t="s">
        <v>16</v>
      </c>
      <c r="AE154" s="915"/>
      <c r="AF154" s="915"/>
      <c r="AG154" s="116">
        <f>AG155+AG156+AG157+AG158</f>
        <v>0.10149999999999999</v>
      </c>
      <c r="AH154" s="11">
        <f>SUM(AH155:AH158)</f>
        <v>2482.168828329317</v>
      </c>
      <c r="AJ154" s="10" t="s">
        <v>24</v>
      </c>
      <c r="AK154" s="914" t="s">
        <v>16</v>
      </c>
      <c r="AL154" s="915"/>
      <c r="AM154" s="915"/>
      <c r="AN154" s="116">
        <f>AN155+AN156+AN157+AN158</f>
        <v>0.10149999999999999</v>
      </c>
      <c r="AO154" s="11">
        <f>SUM(AO155:AO158)</f>
        <v>2669.8319876429609</v>
      </c>
      <c r="AQ154" s="10" t="s">
        <v>24</v>
      </c>
      <c r="AR154" s="914" t="s">
        <v>16</v>
      </c>
      <c r="AS154" s="915"/>
      <c r="AT154" s="915"/>
      <c r="AU154" s="116">
        <f>AU155+AU156+AU157+AU158</f>
        <v>0.10149999999999999</v>
      </c>
      <c r="AV154" s="11">
        <f>SUM(AV155:AV158)</f>
        <v>2616.6815384026559</v>
      </c>
      <c r="AW154" s="175"/>
      <c r="AX154" s="10" t="s">
        <v>24</v>
      </c>
      <c r="AY154" s="914" t="s">
        <v>16</v>
      </c>
      <c r="AZ154" s="915"/>
      <c r="BA154" s="915"/>
      <c r="BB154" s="116">
        <f>BB155+BB156+BB157+BB158</f>
        <v>0.10149999999999999</v>
      </c>
      <c r="BC154" s="11">
        <f>SUM(BC155:BC158)</f>
        <v>2617.5250667409987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2617.3626751922588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2617.3626751922588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2617.7266262125686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2870.0607077585983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2878.386576384672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2878.386576384672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2878.6497677524812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2880.8007398471941</v>
      </c>
      <c r="DH154" s="40"/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2987.318238142414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2987.5601998341854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2987.5601998341854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2985.6221614727892</v>
      </c>
    </row>
    <row r="155" spans="1:139" x14ac:dyDescent="0.2">
      <c r="A155" s="30" t="s">
        <v>88</v>
      </c>
      <c r="B155" s="916" t="s">
        <v>17</v>
      </c>
      <c r="C155" s="917"/>
      <c r="D155" s="918"/>
      <c r="E155" s="112">
        <v>0.03</v>
      </c>
      <c r="F155" s="50">
        <f>E155*(F44+F94+F106+F136+F146+F152+F153)/(1-E154)</f>
        <v>715.40733031484945</v>
      </c>
      <c r="H155" s="30" t="s">
        <v>88</v>
      </c>
      <c r="I155" s="916" t="s">
        <v>17</v>
      </c>
      <c r="J155" s="917"/>
      <c r="K155" s="918"/>
      <c r="L155" s="112">
        <v>0.03</v>
      </c>
      <c r="M155" s="50">
        <f>L155*(M44+M94+M106+M136+M146+M152+M153)/(1-L154)</f>
        <v>701.179750324206</v>
      </c>
      <c r="O155" s="30" t="s">
        <v>88</v>
      </c>
      <c r="P155" s="916" t="s">
        <v>17</v>
      </c>
      <c r="Q155" s="917"/>
      <c r="R155" s="918"/>
      <c r="S155" s="112">
        <v>0.03</v>
      </c>
      <c r="T155" s="50">
        <f>S155*(T44+T94+T106+T136+T146+T152+T153)/(1-S154)</f>
        <v>748.43848410688531</v>
      </c>
      <c r="U155" s="22"/>
      <c r="V155" s="30" t="s">
        <v>88</v>
      </c>
      <c r="W155" s="916" t="s">
        <v>17</v>
      </c>
      <c r="X155" s="917"/>
      <c r="Y155" s="918"/>
      <c r="Z155" s="112">
        <v>0.03</v>
      </c>
      <c r="AA155" s="50">
        <f>Z155*(AA44+AA94+AA106+AA136+AA146+AA152+AA153)/(1-Z154)</f>
        <v>748.54357543498111</v>
      </c>
      <c r="AC155" s="30" t="s">
        <v>88</v>
      </c>
      <c r="AD155" s="916" t="s">
        <v>17</v>
      </c>
      <c r="AE155" s="917"/>
      <c r="AF155" s="918"/>
      <c r="AG155" s="112">
        <v>0.03</v>
      </c>
      <c r="AH155" s="50">
        <f>AG155*(AH44+AH94+AH106+AH136+AH146+AH152+AH153)/(1-AG154)</f>
        <v>733.64595911211336</v>
      </c>
      <c r="AJ155" s="30" t="s">
        <v>88</v>
      </c>
      <c r="AK155" s="916" t="s">
        <v>17</v>
      </c>
      <c r="AL155" s="917"/>
      <c r="AM155" s="918"/>
      <c r="AN155" s="112">
        <v>0.03</v>
      </c>
      <c r="AO155" s="50">
        <f>AN155*(AO44+AO94+AO106+AO136+AO146+AO152+AO153)/(1-AN154)</f>
        <v>789.11290275161412</v>
      </c>
      <c r="AQ155" s="30" t="s">
        <v>88</v>
      </c>
      <c r="AR155" s="916" t="s">
        <v>17</v>
      </c>
      <c r="AS155" s="917"/>
      <c r="AT155" s="918"/>
      <c r="AU155" s="112">
        <v>0.03</v>
      </c>
      <c r="AV155" s="50">
        <f>AU155*(AV44+AV94+AV106+AV136+AV146+AV152+AV153)/(1-AU154)</f>
        <v>773.40341036531697</v>
      </c>
      <c r="AW155" s="159"/>
      <c r="AX155" s="30" t="s">
        <v>88</v>
      </c>
      <c r="AY155" s="916" t="s">
        <v>17</v>
      </c>
      <c r="AZ155" s="917"/>
      <c r="BA155" s="918"/>
      <c r="BB155" s="112">
        <v>0.03</v>
      </c>
      <c r="BC155" s="50">
        <f>BB155*(BC44+BC94+BC106+BC136+BC146+BC152+BC153)/(1-BB154)</f>
        <v>773.65272908600946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773.60473158391881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773.60473158391881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BW$155*(BX44+BX94+BX106+BX136+BX146+BX152+BX153)/(1-BW$154)</f>
        <v>773.71230331405968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CD$155*(CE44+CE94+CE106+CE136+CE146+CE152+CE153)/(1-CD$154)</f>
        <v>848.29380524884675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CK$155*(CL44+CL94+CL106+CL136+CL146+CL152+CL153)/(1-CK$154)</f>
        <v>850.75465311862229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CR$155*(CS44+CS94+CS106+CS136+CS146+CS152+CS153)/(1-CR$154)</f>
        <v>850.75465311862229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CY$155*(CZ44+CZ94+CZ106+CZ136+CZ146+CZ152+CZ153)/(1-CY$154)</f>
        <v>850.83244367068414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DF$155*(DG44+DG94+DG106+DG136+DG146+DG152+DG153)/(1-DF$154)</f>
        <v>851.46819896961404</v>
      </c>
      <c r="DH155" s="22"/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DM$155*(DN44+DN94+DN106+DN136+DN146+DN152+DN153)/(1-DM$154)</f>
        <v>882.95120339184643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DT$155*(DU44+DU94+DU106+DU136+DU146+DU152+DU153)/(1-DT$154)</f>
        <v>883.02271916281347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EA$155*(EB44+EB94+EB106+EB136+EB146+EB152+EB153)/(1-EA$154)</f>
        <v>883.02271916281347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EH$155*(EI44+EI94+EI106+EI136+EI146+EI152+EI153)/(1-EH$154)</f>
        <v>882.44989994269622</v>
      </c>
    </row>
    <row r="156" spans="1:139" x14ac:dyDescent="0.2">
      <c r="A156" s="30" t="s">
        <v>89</v>
      </c>
      <c r="B156" s="916" t="s">
        <v>18</v>
      </c>
      <c r="C156" s="917"/>
      <c r="D156" s="918"/>
      <c r="E156" s="112">
        <v>6.4999999999999997E-3</v>
      </c>
      <c r="F156" s="50">
        <f>E156*(F44+F94+F106+F136+F146+F152+F153)/(1-E154)</f>
        <v>155.00492156821736</v>
      </c>
      <c r="H156" s="30" t="s">
        <v>89</v>
      </c>
      <c r="I156" s="916" t="s">
        <v>18</v>
      </c>
      <c r="J156" s="917"/>
      <c r="K156" s="918"/>
      <c r="L156" s="112">
        <v>6.4999999999999997E-3</v>
      </c>
      <c r="M156" s="50">
        <f>L156*(M44+M94+M106+M136+M146+M152+M153)/(1-L154)</f>
        <v>151.92227923691129</v>
      </c>
      <c r="O156" s="30" t="s">
        <v>89</v>
      </c>
      <c r="P156" s="916" t="s">
        <v>18</v>
      </c>
      <c r="Q156" s="917"/>
      <c r="R156" s="918"/>
      <c r="S156" s="112">
        <v>6.4999999999999997E-3</v>
      </c>
      <c r="T156" s="50">
        <f>S156*(T44+T94+T106+T136+T146+T152+T153)/(1-S154)</f>
        <v>162.1616715564918</v>
      </c>
      <c r="U156" s="22"/>
      <c r="V156" s="30" t="s">
        <v>89</v>
      </c>
      <c r="W156" s="916" t="s">
        <v>18</v>
      </c>
      <c r="X156" s="917"/>
      <c r="Y156" s="918"/>
      <c r="Z156" s="112">
        <v>6.4999999999999997E-3</v>
      </c>
      <c r="AA156" s="50">
        <f>Z156*(AA44+AA94+AA106+AA136+AA146+AA152+AA153)/(1-Z154)</f>
        <v>162.1844413442459</v>
      </c>
      <c r="AC156" s="30" t="s">
        <v>89</v>
      </c>
      <c r="AD156" s="916" t="s">
        <v>18</v>
      </c>
      <c r="AE156" s="917"/>
      <c r="AF156" s="918"/>
      <c r="AG156" s="112">
        <v>6.4999999999999997E-3</v>
      </c>
      <c r="AH156" s="50">
        <f>AG156*(AH44+AH94+AH106+AH136+AH146+AH152+AH153)/(1-AG154)</f>
        <v>158.95662447429123</v>
      </c>
      <c r="AJ156" s="30" t="s">
        <v>89</v>
      </c>
      <c r="AK156" s="916" t="s">
        <v>18</v>
      </c>
      <c r="AL156" s="917"/>
      <c r="AM156" s="918"/>
      <c r="AN156" s="112">
        <v>6.4999999999999997E-3</v>
      </c>
      <c r="AO156" s="50">
        <f>AN156*(AO44+AO94+AO106+AO136+AO146+AO152+AO153)/(1-AN154)</f>
        <v>170.97446226284973</v>
      </c>
      <c r="AQ156" s="30" t="s">
        <v>89</v>
      </c>
      <c r="AR156" s="916" t="s">
        <v>18</v>
      </c>
      <c r="AS156" s="917"/>
      <c r="AT156" s="918"/>
      <c r="AU156" s="112">
        <v>6.4999999999999997E-3</v>
      </c>
      <c r="AV156" s="50">
        <f>AU156*(AV44+AV94+AV106+AV136+AV146+AV152+AV153)/(1-AU154)</f>
        <v>167.57073891248535</v>
      </c>
      <c r="AW156" s="159"/>
      <c r="AX156" s="30" t="s">
        <v>89</v>
      </c>
      <c r="AY156" s="916" t="s">
        <v>18</v>
      </c>
      <c r="AZ156" s="917"/>
      <c r="BA156" s="918"/>
      <c r="BB156" s="112">
        <v>6.4999999999999997E-3</v>
      </c>
      <c r="BC156" s="50">
        <f>BB156*(BC44+BC94+BC106+BC136+BC146+BC152+BC153)/(1-BB154)</f>
        <v>167.62475796863538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167.6143585098491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167.6143585098491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BW$156*(BX44+BX94+BX106+BX136+BX146+BX152+BX153)/(1-BW$154)</f>
        <v>167.63766571804626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CD$156*(CE44+CE94+CE106+CE136+CE146+CE152+CE153)/(1-CD$154)</f>
        <v>183.79699113725013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CK$156*(CL44+CL94+CL106+CL136+CL146+CL152+CL153)/(1-CK$154)</f>
        <v>184.33017484236817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CR$156*(CS44+CS94+CS106+CS136+CS146+CS152+CS153)/(1-CR$154)</f>
        <v>184.33017484236817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CY$156*(CZ44+CZ94+CZ106+CZ136+CZ146+CZ152+CZ153)/(1-CY$154)</f>
        <v>184.34702946198152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DF$156*(DG44+DG94+DG106+DG136+DG146+DG152+DG153)/(1-DF$154)</f>
        <v>184.48477644341639</v>
      </c>
      <c r="DH156" s="22"/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DM$156*(DN44+DN94+DN106+DN136+DN146+DN152+DN153)/(1-DM$154)</f>
        <v>191.30609406823339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DT$156*(DU44+DU94+DU106+DU136+DU146+DU152+DU153)/(1-DT$154)</f>
        <v>191.3215891519429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EA$156*(EB44+EB94+EB106+EB136+EB146+EB152+EB153)/(1-EA$154)</f>
        <v>191.3215891519429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EH$156*(EI44+EI94+EI106+EI136+EI146+EI152+EI153)/(1-EH$154)</f>
        <v>191.19747832091753</v>
      </c>
    </row>
    <row r="157" spans="1:139" x14ac:dyDescent="0.2">
      <c r="A157" s="30" t="s">
        <v>90</v>
      </c>
      <c r="B157" s="919" t="s">
        <v>19</v>
      </c>
      <c r="C157" s="920"/>
      <c r="D157" s="921"/>
      <c r="E157" s="112">
        <v>0.02</v>
      </c>
      <c r="F157" s="50">
        <f>E157*(F44+F94+F106+F136+F146+F152+F153)/(1-E154)</f>
        <v>476.93822020989961</v>
      </c>
      <c r="H157" s="30" t="s">
        <v>90</v>
      </c>
      <c r="I157" s="919" t="s">
        <v>19</v>
      </c>
      <c r="J157" s="920"/>
      <c r="K157" s="921"/>
      <c r="L157" s="112">
        <v>0.02</v>
      </c>
      <c r="M157" s="50">
        <f>L157*(M44+M94+M106+M136+M146+M152+M153)/(1-L154)</f>
        <v>467.45316688280406</v>
      </c>
      <c r="O157" s="30" t="s">
        <v>90</v>
      </c>
      <c r="P157" s="919" t="s">
        <v>19</v>
      </c>
      <c r="Q157" s="920"/>
      <c r="R157" s="921"/>
      <c r="S157" s="112">
        <v>0.02</v>
      </c>
      <c r="T157" s="50">
        <f>S157*(T44+T94+T106+T136+T146+T152+T153)/(1-S154)</f>
        <v>498.95898940459023</v>
      </c>
      <c r="U157" s="22"/>
      <c r="V157" s="30" t="s">
        <v>90</v>
      </c>
      <c r="W157" s="919" t="s">
        <v>19</v>
      </c>
      <c r="X157" s="920"/>
      <c r="Y157" s="921"/>
      <c r="Z157" s="112">
        <v>0.02</v>
      </c>
      <c r="AA157" s="50">
        <f>Z157*(AA44+AA94+AA106+AA136+AA146+AA152+AA153)/(1-Z154)</f>
        <v>499.02905028998737</v>
      </c>
      <c r="AC157" s="30" t="s">
        <v>90</v>
      </c>
      <c r="AD157" s="919" t="s">
        <v>19</v>
      </c>
      <c r="AE157" s="920"/>
      <c r="AF157" s="921"/>
      <c r="AG157" s="112">
        <v>0.02</v>
      </c>
      <c r="AH157" s="50">
        <f>AG157*(AH44+AH94+AH106+AH136+AH146+AH152+AH153)/(1-AG154)</f>
        <v>489.09730607474222</v>
      </c>
      <c r="AJ157" s="30" t="s">
        <v>90</v>
      </c>
      <c r="AK157" s="919" t="s">
        <v>19</v>
      </c>
      <c r="AL157" s="920"/>
      <c r="AM157" s="921"/>
      <c r="AN157" s="112">
        <v>0.02</v>
      </c>
      <c r="AO157" s="50">
        <f>AN157*(AO44+AO94+AO106+AO136+AO146+AO152+AO153)/(1-AN154)</f>
        <v>526.07526850107604</v>
      </c>
      <c r="AQ157" s="30" t="s">
        <v>90</v>
      </c>
      <c r="AR157" s="919" t="s">
        <v>19</v>
      </c>
      <c r="AS157" s="920"/>
      <c r="AT157" s="921"/>
      <c r="AU157" s="112">
        <v>0.02</v>
      </c>
      <c r="AV157" s="50">
        <f>AU157*(AV44+AV94+AV106+AV136+AV146+AV152+AV153)/(1-AU154)</f>
        <v>515.60227357687802</v>
      </c>
      <c r="AW157" s="159"/>
      <c r="AX157" s="30" t="s">
        <v>90</v>
      </c>
      <c r="AY157" s="919" t="s">
        <v>19</v>
      </c>
      <c r="AZ157" s="920"/>
      <c r="BA157" s="921"/>
      <c r="BB157" s="112">
        <v>0.02</v>
      </c>
      <c r="BC157" s="50">
        <f>BB157*(BC44+BC94+BC106+BC136+BC146+BC152+BC153)/(1-BB154)</f>
        <v>515.76848605733971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515.73648772261265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515.73648772261265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BW$157*(BX44+BX94+BX106+BX136+BX146+BX152+BX153)/(1-BW$154)</f>
        <v>515.80820220937312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CD$157*(CE44+CE94+CE106+CE136+CE146+CE152+CE153)/(1-CD$154)</f>
        <v>565.52920349923113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CK$157*(CL44+CL94+CL106+CL136+CL146+CL152+CL153)/(1-CK$154)</f>
        <v>567.16976874574823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CR$157*(CS44+CS94+CS106+CS136+CS146+CS152+CS153)/(1-CR$154)</f>
        <v>567.16976874574823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CY$157*(CZ44+CZ94+CZ106+CZ136+CZ146+CZ152+CZ153)/(1-CY$154)</f>
        <v>567.22162911378939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DF$157*(DG44+DG94+DG106+DG136+DG146+DG152+DG153)/(1-DF$154)</f>
        <v>567.64546597974277</v>
      </c>
      <c r="DH157" s="22"/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DM$157*(DN44+DN94+DN106+DN136+DN146+DN152+DN153)/(1-DM$154)</f>
        <v>588.63413559456433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DT$157*(DU44+DU94+DU106+DU136+DU146+DU152+DU153)/(1-DT$154)</f>
        <v>588.6818127752091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EA$157*(EB44+EB94+EB106+EB136+EB146+EB152+EB153)/(1-EA$154)</f>
        <v>588.6818127752091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EH$157*(EI44+EI94+EI106+EI136+EI146+EI152+EI153)/(1-EH$154)</f>
        <v>588.29993329513093</v>
      </c>
    </row>
    <row r="158" spans="1:139" x14ac:dyDescent="0.2">
      <c r="A158" s="30" t="s">
        <v>825</v>
      </c>
      <c r="B158" s="919" t="s">
        <v>826</v>
      </c>
      <c r="C158" s="920"/>
      <c r="D158" s="921"/>
      <c r="E158" s="112">
        <v>4.4999999999999998E-2</v>
      </c>
      <c r="F158" s="50">
        <f>E158*(F44+F94+F106+F136+F146+F152+F153)/(1-E154)</f>
        <v>1073.110995472274</v>
      </c>
      <c r="H158" s="30" t="s">
        <v>825</v>
      </c>
      <c r="I158" s="919" t="s">
        <v>826</v>
      </c>
      <c r="J158" s="920"/>
      <c r="K158" s="921"/>
      <c r="L158" s="112">
        <v>4.4999999999999998E-2</v>
      </c>
      <c r="M158" s="50">
        <f>L158*(M44+M94+M106+M136+M146+M152+M153)/(1-L154)</f>
        <v>1051.769625486309</v>
      </c>
      <c r="O158" s="30" t="s">
        <v>825</v>
      </c>
      <c r="P158" s="919" t="s">
        <v>826</v>
      </c>
      <c r="Q158" s="920"/>
      <c r="R158" s="921"/>
      <c r="S158" s="112">
        <v>4.4999999999999998E-2</v>
      </c>
      <c r="T158" s="50">
        <f>S158*(T44+T94+T106+T136+T146+T152+T153)/(1-S154)</f>
        <v>1122.6577261603279</v>
      </c>
      <c r="U158" s="22"/>
      <c r="V158" s="30" t="s">
        <v>825</v>
      </c>
      <c r="W158" s="919" t="s">
        <v>826</v>
      </c>
      <c r="X158" s="920"/>
      <c r="Y158" s="921"/>
      <c r="Z158" s="112">
        <v>4.4999999999999998E-2</v>
      </c>
      <c r="AA158" s="50">
        <f>Z158*(AA44+AA94+AA106+AA136+AA146+AA152+AA153)/(1-Z154)</f>
        <v>1122.8153631524717</v>
      </c>
      <c r="AC158" s="30" t="s">
        <v>825</v>
      </c>
      <c r="AD158" s="919" t="s">
        <v>826</v>
      </c>
      <c r="AE158" s="920"/>
      <c r="AF158" s="921"/>
      <c r="AG158" s="112">
        <v>4.4999999999999998E-2</v>
      </c>
      <c r="AH158" s="50">
        <f>AG158*(AH44+AH94+AH106+AH136+AH146+AH152+AH153)/(1-AG154)</f>
        <v>1100.46893866817</v>
      </c>
      <c r="AJ158" s="30" t="s">
        <v>825</v>
      </c>
      <c r="AK158" s="919" t="s">
        <v>826</v>
      </c>
      <c r="AL158" s="920"/>
      <c r="AM158" s="921"/>
      <c r="AN158" s="112">
        <v>4.4999999999999998E-2</v>
      </c>
      <c r="AO158" s="50">
        <f>AN158*(AO44+AO94+AO106+AO136+AO146+AO152+AO153)/(1-AN154)</f>
        <v>1183.6693541274212</v>
      </c>
      <c r="AQ158" s="30" t="s">
        <v>825</v>
      </c>
      <c r="AR158" s="919" t="s">
        <v>826</v>
      </c>
      <c r="AS158" s="920"/>
      <c r="AT158" s="921"/>
      <c r="AU158" s="112">
        <v>4.4999999999999998E-2</v>
      </c>
      <c r="AV158" s="50">
        <f>AU158*(AV44+AV94+AV106+AV136+AV146+AV152+AV153)/(1-AU154)</f>
        <v>1160.1051155479754</v>
      </c>
      <c r="AW158" s="159"/>
      <c r="AX158" s="30" t="s">
        <v>825</v>
      </c>
      <c r="AY158" s="919" t="s">
        <v>826</v>
      </c>
      <c r="AZ158" s="920"/>
      <c r="BA158" s="921"/>
      <c r="BB158" s="112">
        <v>4.4999999999999998E-2</v>
      </c>
      <c r="BC158" s="50">
        <f>BB158*(BC44+BC94+BC106+BC136+BC146+BC152+BC153)/(1-BB154)</f>
        <v>1160.4790936290142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1160.4070973758783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1160.4070973758783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BW$158*(BX44+BX94+BX106+BX136+BX146+BX152+BX153)/(1-BW$154)</f>
        <v>1160.5684549710897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CD$158*(CE44+CE94+CE106+CE136+CE146+CE152+CE153)/(1-CD$154)</f>
        <v>1272.44070787327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CK$158*(CL44+CL94+CL106+CL136+CL146+CL152+CL153)/(1-CK$154)</f>
        <v>1276.1319796779335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CR$158*(CS44+CS94+CS106+CS136+CS146+CS152+CS153)/(1-CR$154)</f>
        <v>1276.1319796779335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CY$158*(CZ44+CZ94+CZ106+CZ136+CZ146+CZ152+CZ153)/(1-CY$154)</f>
        <v>1276.2486655060259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DF$158*(DG44+DG94+DG106+DG136+DG146+DG152+DG153)/(1-DF$154)</f>
        <v>1277.202298454421</v>
      </c>
      <c r="DH158" s="22"/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DM$158*(DN44+DN94+DN106+DN136+DN146+DN152+DN153)/(1-DM$154)</f>
        <v>1324.4268050877697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DT$158*(DU44+DU94+DU106+DU136+DU146+DU152+DU153)/(1-DT$154)</f>
        <v>1324.5340787442201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EA$158*(EB44+EB94+EB106+EB136+EB146+EB152+EB153)/(1-EA$154)</f>
        <v>1324.5340787442201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EH$158*(EI44+EI94+EI106+EI136+EI146+EI152+EI153)/(1-EH$154)</f>
        <v>1323.6748499140447</v>
      </c>
    </row>
    <row r="159" spans="1:139" x14ac:dyDescent="0.2">
      <c r="A159" s="922" t="s">
        <v>40</v>
      </c>
      <c r="B159" s="923"/>
      <c r="C159" s="923"/>
      <c r="D159" s="923"/>
      <c r="E159" s="924"/>
      <c r="F159" s="11">
        <f>F152+F153+F154</f>
        <v>6751.0783167298841</v>
      </c>
      <c r="H159" s="922" t="s">
        <v>40</v>
      </c>
      <c r="I159" s="923"/>
      <c r="J159" s="923"/>
      <c r="K159" s="923"/>
      <c r="L159" s="924"/>
      <c r="M159" s="11">
        <f>M152+M153+M154</f>
        <v>6616.8170326973323</v>
      </c>
      <c r="O159" s="922" t="s">
        <v>40</v>
      </c>
      <c r="P159" s="923"/>
      <c r="Q159" s="923"/>
      <c r="R159" s="923"/>
      <c r="S159" s="924"/>
      <c r="T159" s="11">
        <f>T152+T153+T154</f>
        <v>7062.7831269725248</v>
      </c>
      <c r="U159" s="40"/>
      <c r="V159" s="922" t="s">
        <v>40</v>
      </c>
      <c r="W159" s="923"/>
      <c r="X159" s="923"/>
      <c r="Y159" s="923"/>
      <c r="Z159" s="924"/>
      <c r="AA159" s="11">
        <f>AA152+AA153+AA154</f>
        <v>7063.7748414215112</v>
      </c>
      <c r="AC159" s="922" t="s">
        <v>40</v>
      </c>
      <c r="AD159" s="923"/>
      <c r="AE159" s="923"/>
      <c r="AF159" s="923"/>
      <c r="AG159" s="924"/>
      <c r="AH159" s="11">
        <f>AH152+AH153+AH154</f>
        <v>6923.1906311870271</v>
      </c>
      <c r="AJ159" s="922" t="s">
        <v>40</v>
      </c>
      <c r="AK159" s="923"/>
      <c r="AL159" s="923"/>
      <c r="AM159" s="923"/>
      <c r="AN159" s="924"/>
      <c r="AO159" s="11">
        <f>AO152+AO153+AO154</f>
        <v>7446.61507014981</v>
      </c>
      <c r="AQ159" s="922" t="s">
        <v>40</v>
      </c>
      <c r="AR159" s="923"/>
      <c r="AS159" s="923"/>
      <c r="AT159" s="923"/>
      <c r="AU159" s="924"/>
      <c r="AV159" s="11">
        <f>AV152+AV153+AV154</f>
        <v>7298.3694359189049</v>
      </c>
      <c r="AW159" s="175"/>
      <c r="AX159" s="922" t="s">
        <v>40</v>
      </c>
      <c r="AY159" s="923"/>
      <c r="AZ159" s="923"/>
      <c r="BA159" s="923"/>
      <c r="BB159" s="924"/>
      <c r="BC159" s="11">
        <f>BC152+BC153+BC154</f>
        <v>7300.7221797864859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7300.2692421635547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7300.2692421635547</v>
      </c>
      <c r="BS159" s="922" t="s">
        <v>40</v>
      </c>
      <c r="BT159" s="923"/>
      <c r="BU159" s="923"/>
      <c r="BV159" s="923"/>
      <c r="BW159" s="924"/>
      <c r="BX159" s="11">
        <f>BX$152+BX$153+BX$154</f>
        <v>7301.2843634015881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8005.0869933236163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8028.3092556494739</v>
      </c>
      <c r="CN159" s="922" t="s">
        <v>40</v>
      </c>
      <c r="CO159" s="923"/>
      <c r="CP159" s="923"/>
      <c r="CQ159" s="923"/>
      <c r="CR159" s="924"/>
      <c r="CS159" s="11">
        <f>CS$152+CS$153+CS$154</f>
        <v>8028.3092556494739</v>
      </c>
      <c r="CU159" s="922" t="s">
        <v>40</v>
      </c>
      <c r="CV159" s="923"/>
      <c r="CW159" s="923"/>
      <c r="CX159" s="923"/>
      <c r="CY159" s="924"/>
      <c r="CZ159" s="11">
        <f>CZ$152+CZ$153+CZ$154</f>
        <v>8029.0433410956475</v>
      </c>
      <c r="DB159" s="922" t="s">
        <v>40</v>
      </c>
      <c r="DC159" s="923"/>
      <c r="DD159" s="923"/>
      <c r="DE159" s="923"/>
      <c r="DF159" s="924"/>
      <c r="DG159" s="11">
        <f>DG$152+DG$153+DG$154</f>
        <v>8035.0427677599837</v>
      </c>
      <c r="DH159" s="40"/>
      <c r="DI159" s="922" t="s">
        <v>40</v>
      </c>
      <c r="DJ159" s="923"/>
      <c r="DK159" s="923"/>
      <c r="DL159" s="923"/>
      <c r="DM159" s="924"/>
      <c r="DN159" s="11">
        <f>DN$152+DN$153+DN$154</f>
        <v>8332.1381699092799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8332.8130421816495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8332.8130421816495</v>
      </c>
      <c r="ED159" s="922" t="s">
        <v>40</v>
      </c>
      <c r="EE159" s="923"/>
      <c r="EF159" s="923"/>
      <c r="EG159" s="923"/>
      <c r="EH159" s="924"/>
      <c r="EI159" s="11">
        <f>EI$152+EI$153+EI$154</f>
        <v>8327.4075238811347</v>
      </c>
    </row>
    <row r="160" spans="1:139" x14ac:dyDescent="0.2">
      <c r="A160" s="23"/>
      <c r="B160" s="23"/>
      <c r="C160" s="41"/>
      <c r="D160" s="41"/>
      <c r="E160" s="41"/>
      <c r="F160" s="22"/>
      <c r="H160" s="23"/>
      <c r="I160" s="23"/>
      <c r="J160" s="41"/>
      <c r="K160" s="41"/>
      <c r="L160" s="41"/>
      <c r="M160" s="22"/>
      <c r="O160" s="23"/>
      <c r="P160" s="23"/>
      <c r="Q160" s="41"/>
      <c r="R160" s="41"/>
      <c r="S160" s="41"/>
      <c r="T160" s="22"/>
      <c r="U160" s="22"/>
      <c r="V160" s="23"/>
      <c r="W160" s="23"/>
      <c r="X160" s="41"/>
      <c r="Y160" s="41"/>
      <c r="Z160" s="41"/>
      <c r="AA160" s="22"/>
      <c r="AC160" s="23"/>
      <c r="AD160" s="23"/>
      <c r="AE160" s="41"/>
      <c r="AF160" s="41"/>
      <c r="AG160" s="41"/>
      <c r="AH160" s="22"/>
      <c r="AJ160" s="23"/>
      <c r="AK160" s="23"/>
      <c r="AL160" s="41"/>
      <c r="AM160" s="41"/>
      <c r="AN160" s="41"/>
      <c r="AO160" s="22"/>
      <c r="AQ160" s="23"/>
      <c r="AR160" s="23"/>
      <c r="AS160" s="41"/>
      <c r="AT160" s="41"/>
      <c r="AU160" s="41"/>
      <c r="AV160" s="22"/>
      <c r="AW160" s="159"/>
      <c r="AX160" s="23"/>
      <c r="AY160" s="23"/>
      <c r="AZ160" s="41"/>
      <c r="BA160" s="41"/>
      <c r="BB160" s="41"/>
      <c r="BC160" s="22"/>
      <c r="BD160" s="22"/>
      <c r="BE160" s="23"/>
      <c r="BF160" s="23"/>
      <c r="BG160" s="41"/>
      <c r="BH160" s="41"/>
      <c r="BI160" s="41"/>
      <c r="BJ160" s="22"/>
      <c r="BK160" s="22"/>
      <c r="BL160" s="23"/>
      <c r="BM160" s="23"/>
      <c r="BN160" s="41"/>
      <c r="BO160" s="41"/>
      <c r="BP160" s="41"/>
      <c r="BQ160" s="22"/>
      <c r="BS160" s="23"/>
      <c r="BT160" s="23"/>
      <c r="BU160" s="41"/>
      <c r="BV160" s="41"/>
      <c r="BW160" s="41"/>
      <c r="BX160" s="22"/>
      <c r="BY160" s="22"/>
      <c r="BZ160" s="23"/>
      <c r="CA160" s="23"/>
      <c r="CB160" s="41"/>
      <c r="CC160" s="41"/>
      <c r="CD160" s="41"/>
      <c r="CE160" s="22"/>
      <c r="CF160" s="22"/>
      <c r="CG160" s="23"/>
      <c r="CH160" s="23"/>
      <c r="CI160" s="41"/>
      <c r="CJ160" s="41"/>
      <c r="CK160" s="41"/>
      <c r="CL160" s="22"/>
      <c r="CN160" s="23"/>
      <c r="CO160" s="23"/>
      <c r="CP160" s="41"/>
      <c r="CQ160" s="41"/>
      <c r="CR160" s="41"/>
      <c r="CS160" s="22"/>
      <c r="CU160" s="23"/>
      <c r="CV160" s="23"/>
      <c r="CW160" s="41"/>
      <c r="CX160" s="41"/>
      <c r="CY160" s="41"/>
      <c r="CZ160" s="22"/>
      <c r="DB160" s="23"/>
      <c r="DC160" s="23"/>
      <c r="DD160" s="41"/>
      <c r="DE160" s="41"/>
      <c r="DF160" s="41"/>
      <c r="DG160" s="22"/>
      <c r="DH160" s="22"/>
      <c r="DI160" s="23"/>
      <c r="DJ160" s="23"/>
      <c r="DK160" s="41"/>
      <c r="DL160" s="41"/>
      <c r="DM160" s="41"/>
      <c r="DN160" s="22"/>
      <c r="DO160" s="22"/>
      <c r="DP160" s="23"/>
      <c r="DQ160" s="23"/>
      <c r="DR160" s="41"/>
      <c r="DS160" s="41"/>
      <c r="DT160" s="41"/>
      <c r="DU160" s="22"/>
      <c r="DV160" s="22"/>
      <c r="DW160" s="23"/>
      <c r="DX160" s="23"/>
      <c r="DY160" s="41"/>
      <c r="DZ160" s="41"/>
      <c r="EA160" s="41"/>
      <c r="EB160" s="22"/>
      <c r="ED160" s="23"/>
      <c r="EE160" s="23"/>
      <c r="EF160" s="41"/>
      <c r="EG160" s="41"/>
      <c r="EH160" s="41"/>
      <c r="EI160" s="22"/>
    </row>
    <row r="161" spans="1:139" x14ac:dyDescent="0.2">
      <c r="A161" s="23"/>
      <c r="B161" s="23"/>
      <c r="C161" s="41"/>
      <c r="D161" s="41"/>
      <c r="E161" s="41"/>
      <c r="F161" s="22"/>
      <c r="H161" s="23"/>
      <c r="I161" s="23"/>
      <c r="J161" s="41"/>
      <c r="K161" s="41"/>
      <c r="L161" s="41"/>
      <c r="M161" s="22"/>
      <c r="O161" s="23"/>
      <c r="P161" s="23"/>
      <c r="Q161" s="41"/>
      <c r="R161" s="41"/>
      <c r="S161" s="41"/>
      <c r="T161" s="22"/>
      <c r="U161" s="22"/>
      <c r="V161" s="23"/>
      <c r="W161" s="23"/>
      <c r="X161" s="41"/>
      <c r="Y161" s="41"/>
      <c r="Z161" s="41"/>
      <c r="AA161" s="22"/>
      <c r="AC161" s="23"/>
      <c r="AD161" s="23"/>
      <c r="AE161" s="41"/>
      <c r="AF161" s="41"/>
      <c r="AG161" s="41"/>
      <c r="AH161" s="22"/>
      <c r="AJ161" s="23"/>
      <c r="AK161" s="23"/>
      <c r="AL161" s="41"/>
      <c r="AM161" s="41"/>
      <c r="AN161" s="41"/>
      <c r="AO161" s="22"/>
      <c r="AQ161" s="23"/>
      <c r="AR161" s="23"/>
      <c r="AS161" s="41"/>
      <c r="AT161" s="41"/>
      <c r="AU161" s="41"/>
      <c r="AV161" s="22"/>
      <c r="AW161" s="159"/>
      <c r="AX161" s="23"/>
      <c r="AY161" s="23"/>
      <c r="AZ161" s="41"/>
      <c r="BA161" s="41"/>
      <c r="BB161" s="41"/>
      <c r="BC161" s="22"/>
      <c r="BD161" s="22"/>
      <c r="BE161" s="23"/>
      <c r="BF161" s="23"/>
      <c r="BG161" s="41"/>
      <c r="BH161" s="41"/>
      <c r="BI161" s="41"/>
      <c r="BJ161" s="22"/>
      <c r="BK161" s="22"/>
      <c r="BL161" s="23"/>
      <c r="BM161" s="23"/>
      <c r="BN161" s="41"/>
      <c r="BO161" s="41"/>
      <c r="BP161" s="41"/>
      <c r="BQ161" s="22"/>
      <c r="BS161" s="23"/>
      <c r="BT161" s="23"/>
      <c r="BU161" s="41"/>
      <c r="BV161" s="41"/>
      <c r="BW161" s="41"/>
      <c r="BX161" s="22"/>
      <c r="BY161" s="22"/>
      <c r="BZ161" s="23"/>
      <c r="CA161" s="23"/>
      <c r="CB161" s="41"/>
      <c r="CC161" s="41"/>
      <c r="CD161" s="41"/>
      <c r="CE161" s="22"/>
      <c r="CF161" s="22"/>
      <c r="CG161" s="23"/>
      <c r="CH161" s="23"/>
      <c r="CI161" s="41"/>
      <c r="CJ161" s="41"/>
      <c r="CK161" s="41"/>
      <c r="CL161" s="22"/>
      <c r="CN161" s="23"/>
      <c r="CO161" s="23"/>
      <c r="CP161" s="41"/>
      <c r="CQ161" s="41"/>
      <c r="CR161" s="41"/>
      <c r="CS161" s="22"/>
      <c r="CU161" s="23"/>
      <c r="CV161" s="23"/>
      <c r="CW161" s="41"/>
      <c r="CX161" s="41"/>
      <c r="CY161" s="41"/>
      <c r="CZ161" s="22"/>
      <c r="DB161" s="23"/>
      <c r="DC161" s="23"/>
      <c r="DD161" s="41"/>
      <c r="DE161" s="41"/>
      <c r="DF161" s="41"/>
      <c r="DG161" s="22"/>
      <c r="DH161" s="22"/>
      <c r="DI161" s="23"/>
      <c r="DJ161" s="23"/>
      <c r="DK161" s="41"/>
      <c r="DL161" s="41"/>
      <c r="DM161" s="41"/>
      <c r="DN161" s="22"/>
      <c r="DO161" s="22"/>
      <c r="DP161" s="23"/>
      <c r="DQ161" s="23"/>
      <c r="DR161" s="41"/>
      <c r="DS161" s="41"/>
      <c r="DT161" s="41"/>
      <c r="DU161" s="22"/>
      <c r="DV161" s="22"/>
      <c r="DW161" s="23"/>
      <c r="DX161" s="23"/>
      <c r="DY161" s="41"/>
      <c r="DZ161" s="41"/>
      <c r="EA161" s="41"/>
      <c r="EB161" s="22"/>
      <c r="ED161" s="23"/>
      <c r="EE161" s="23"/>
      <c r="EF161" s="41"/>
      <c r="EG161" s="41"/>
      <c r="EH161" s="41"/>
      <c r="EI161" s="22"/>
    </row>
    <row r="162" spans="1:139" x14ac:dyDescent="0.2">
      <c r="A162" s="23"/>
      <c r="B162" s="23"/>
      <c r="C162" s="41"/>
      <c r="D162" s="41"/>
      <c r="E162" s="41"/>
      <c r="F162" s="22"/>
      <c r="H162" s="23"/>
      <c r="I162" s="23"/>
      <c r="J162" s="41"/>
      <c r="K162" s="41"/>
      <c r="L162" s="41"/>
      <c r="M162" s="22"/>
      <c r="O162" s="23"/>
      <c r="P162" s="23"/>
      <c r="Q162" s="41"/>
      <c r="R162" s="41"/>
      <c r="S162" s="41"/>
      <c r="T162" s="22"/>
      <c r="U162" s="22"/>
      <c r="V162" s="23"/>
      <c r="W162" s="23"/>
      <c r="X162" s="41"/>
      <c r="Y162" s="41"/>
      <c r="Z162" s="41"/>
      <c r="AA162" s="22"/>
      <c r="AC162" s="23"/>
      <c r="AD162" s="23"/>
      <c r="AE162" s="41"/>
      <c r="AF162" s="41"/>
      <c r="AG162" s="41"/>
      <c r="AH162" s="22"/>
      <c r="AJ162" s="23"/>
      <c r="AK162" s="23"/>
      <c r="AL162" s="41"/>
      <c r="AM162" s="41"/>
      <c r="AN162" s="41"/>
      <c r="AO162" s="22"/>
      <c r="AQ162" s="23"/>
      <c r="AR162" s="23"/>
      <c r="AS162" s="41"/>
      <c r="AT162" s="41"/>
      <c r="AU162" s="41"/>
      <c r="AV162" s="22"/>
      <c r="AW162" s="159"/>
      <c r="AX162" s="23"/>
      <c r="AY162" s="23"/>
      <c r="AZ162" s="41"/>
      <c r="BA162" s="41"/>
      <c r="BB162" s="41"/>
      <c r="BC162" s="22"/>
      <c r="BD162" s="22"/>
      <c r="BE162" s="23"/>
      <c r="BF162" s="23"/>
      <c r="BG162" s="41"/>
      <c r="BH162" s="41"/>
      <c r="BI162" s="41"/>
      <c r="BJ162" s="22"/>
      <c r="BK162" s="22"/>
      <c r="BL162" s="23"/>
      <c r="BM162" s="23"/>
      <c r="BN162" s="41"/>
      <c r="BO162" s="41"/>
      <c r="BP162" s="41"/>
      <c r="BQ162" s="22"/>
      <c r="BS162" s="23"/>
      <c r="BT162" s="23"/>
      <c r="BU162" s="41"/>
      <c r="BV162" s="41"/>
      <c r="BW162" s="41"/>
      <c r="BX162" s="22"/>
      <c r="BY162" s="22"/>
      <c r="BZ162" s="23"/>
      <c r="CA162" s="23"/>
      <c r="CB162" s="41"/>
      <c r="CC162" s="41"/>
      <c r="CD162" s="41"/>
      <c r="CE162" s="22"/>
      <c r="CF162" s="22"/>
      <c r="CG162" s="23"/>
      <c r="CH162" s="23"/>
      <c r="CI162" s="41"/>
      <c r="CJ162" s="41"/>
      <c r="CK162" s="41"/>
      <c r="CL162" s="22"/>
      <c r="CN162" s="23"/>
      <c r="CO162" s="23"/>
      <c r="CP162" s="41"/>
      <c r="CQ162" s="41"/>
      <c r="CR162" s="41"/>
      <c r="CS162" s="22"/>
      <c r="CU162" s="23"/>
      <c r="CV162" s="23"/>
      <c r="CW162" s="41"/>
      <c r="CX162" s="41"/>
      <c r="CY162" s="41"/>
      <c r="CZ162" s="22"/>
      <c r="DB162" s="23"/>
      <c r="DC162" s="23"/>
      <c r="DD162" s="41"/>
      <c r="DE162" s="41"/>
      <c r="DF162" s="41"/>
      <c r="DG162" s="22"/>
      <c r="DH162" s="22"/>
      <c r="DI162" s="23"/>
      <c r="DJ162" s="23"/>
      <c r="DK162" s="41"/>
      <c r="DL162" s="41"/>
      <c r="DM162" s="41"/>
      <c r="DN162" s="22"/>
      <c r="DO162" s="22"/>
      <c r="DP162" s="23"/>
      <c r="DQ162" s="23"/>
      <c r="DR162" s="41"/>
      <c r="DS162" s="41"/>
      <c r="DT162" s="41"/>
      <c r="DU162" s="22"/>
      <c r="DV162" s="22"/>
      <c r="DW162" s="23"/>
      <c r="DX162" s="23"/>
      <c r="DY162" s="41"/>
      <c r="DZ162" s="41"/>
      <c r="EA162" s="41"/>
      <c r="EB162" s="22"/>
      <c r="ED162" s="23"/>
      <c r="EE162" s="23"/>
      <c r="EF162" s="41"/>
      <c r="EG162" s="41"/>
      <c r="EH162" s="41"/>
      <c r="EI162" s="22"/>
    </row>
    <row r="163" spans="1:139" x14ac:dyDescent="0.2">
      <c r="A163" s="23"/>
      <c r="B163" s="23"/>
      <c r="C163" s="41"/>
      <c r="D163" s="41"/>
      <c r="E163" s="41"/>
      <c r="F163" s="22"/>
      <c r="H163" s="23"/>
      <c r="I163" s="23"/>
      <c r="J163" s="41"/>
      <c r="K163" s="41"/>
      <c r="L163" s="41"/>
      <c r="M163" s="22"/>
      <c r="O163" s="23"/>
      <c r="P163" s="23"/>
      <c r="Q163" s="41"/>
      <c r="R163" s="41"/>
      <c r="S163" s="41"/>
      <c r="T163" s="22"/>
      <c r="U163" s="22"/>
      <c r="V163" s="23"/>
      <c r="W163" s="23"/>
      <c r="X163" s="41"/>
      <c r="Y163" s="41"/>
      <c r="Z163" s="41"/>
      <c r="AA163" s="22"/>
      <c r="AC163" s="23"/>
      <c r="AD163" s="23"/>
      <c r="AE163" s="41"/>
      <c r="AF163" s="41"/>
      <c r="AG163" s="41"/>
      <c r="AH163" s="22"/>
      <c r="AJ163" s="23"/>
      <c r="AK163" s="23"/>
      <c r="AL163" s="41"/>
      <c r="AM163" s="41"/>
      <c r="AN163" s="41"/>
      <c r="AO163" s="22"/>
      <c r="AQ163" s="23"/>
      <c r="AR163" s="23"/>
      <c r="AS163" s="41"/>
      <c r="AT163" s="41"/>
      <c r="AU163" s="41"/>
      <c r="AV163" s="22"/>
      <c r="AW163" s="159"/>
      <c r="AX163" s="23"/>
      <c r="AY163" s="23"/>
      <c r="AZ163" s="41"/>
      <c r="BA163" s="41"/>
      <c r="BB163" s="41"/>
      <c r="BC163" s="22"/>
      <c r="BD163" s="22"/>
      <c r="BE163" s="23"/>
      <c r="BF163" s="23"/>
      <c r="BG163" s="41"/>
      <c r="BH163" s="41"/>
      <c r="BI163" s="41"/>
      <c r="BJ163" s="22"/>
      <c r="BK163" s="22"/>
      <c r="BL163" s="23"/>
      <c r="BM163" s="23"/>
      <c r="BN163" s="41"/>
      <c r="BO163" s="41"/>
      <c r="BP163" s="41"/>
      <c r="BQ163" s="22"/>
      <c r="BS163" s="23"/>
      <c r="BT163" s="23"/>
      <c r="BU163" s="41"/>
      <c r="BV163" s="41"/>
      <c r="BW163" s="41"/>
      <c r="BX163" s="22"/>
      <c r="BY163" s="22"/>
      <c r="BZ163" s="23"/>
      <c r="CA163" s="23"/>
      <c r="CB163" s="41"/>
      <c r="CC163" s="41"/>
      <c r="CD163" s="41"/>
      <c r="CE163" s="22"/>
      <c r="CF163" s="22"/>
      <c r="CG163" s="23"/>
      <c r="CH163" s="23"/>
      <c r="CI163" s="41"/>
      <c r="CJ163" s="41"/>
      <c r="CK163" s="41"/>
      <c r="CL163" s="22"/>
      <c r="CN163" s="23"/>
      <c r="CO163" s="23"/>
      <c r="CP163" s="41"/>
      <c r="CQ163" s="41"/>
      <c r="CR163" s="41"/>
      <c r="CS163" s="22"/>
      <c r="CU163" s="23"/>
      <c r="CV163" s="23"/>
      <c r="CW163" s="41"/>
      <c r="CX163" s="41"/>
      <c r="CY163" s="41"/>
      <c r="CZ163" s="22"/>
      <c r="DB163" s="23"/>
      <c r="DC163" s="23"/>
      <c r="DD163" s="41"/>
      <c r="DE163" s="41"/>
      <c r="DF163" s="41"/>
      <c r="DG163" s="22"/>
      <c r="DH163" s="22"/>
      <c r="DI163" s="23"/>
      <c r="DJ163" s="23"/>
      <c r="DK163" s="41"/>
      <c r="DL163" s="41"/>
      <c r="DM163" s="41"/>
      <c r="DN163" s="22"/>
      <c r="DO163" s="22"/>
      <c r="DP163" s="23"/>
      <c r="DQ163" s="23"/>
      <c r="DR163" s="41"/>
      <c r="DS163" s="41"/>
      <c r="DT163" s="41"/>
      <c r="DU163" s="22"/>
      <c r="DV163" s="22"/>
      <c r="DW163" s="23"/>
      <c r="DX163" s="23"/>
      <c r="DY163" s="41"/>
      <c r="DZ163" s="41"/>
      <c r="EA163" s="41"/>
      <c r="EB163" s="22"/>
      <c r="ED163" s="23"/>
      <c r="EE163" s="23"/>
      <c r="EF163" s="41"/>
      <c r="EG163" s="41"/>
      <c r="EH163" s="41"/>
      <c r="EI163" s="22"/>
    </row>
    <row r="164" spans="1:139" x14ac:dyDescent="0.2">
      <c r="A164" s="925" t="s">
        <v>117</v>
      </c>
      <c r="B164" s="925"/>
      <c r="C164" s="925"/>
      <c r="D164" s="925"/>
      <c r="E164" s="925"/>
      <c r="F164" s="925"/>
      <c r="H164" s="925" t="s">
        <v>117</v>
      </c>
      <c r="I164" s="925"/>
      <c r="J164" s="925"/>
      <c r="K164" s="925"/>
      <c r="L164" s="925"/>
      <c r="M164" s="925"/>
      <c r="O164" s="925" t="s">
        <v>117</v>
      </c>
      <c r="P164" s="925"/>
      <c r="Q164" s="925"/>
      <c r="R164" s="925"/>
      <c r="S164" s="925"/>
      <c r="T164" s="925"/>
      <c r="U164" s="52"/>
      <c r="V164" s="925" t="s">
        <v>117</v>
      </c>
      <c r="W164" s="925"/>
      <c r="X164" s="925"/>
      <c r="Y164" s="925"/>
      <c r="Z164" s="925"/>
      <c r="AA164" s="925"/>
      <c r="AC164" s="925" t="s">
        <v>117</v>
      </c>
      <c r="AD164" s="925"/>
      <c r="AE164" s="925"/>
      <c r="AF164" s="925"/>
      <c r="AG164" s="925"/>
      <c r="AH164" s="925"/>
      <c r="AJ164" s="925" t="s">
        <v>117</v>
      </c>
      <c r="AK164" s="925"/>
      <c r="AL164" s="925"/>
      <c r="AM164" s="925"/>
      <c r="AN164" s="925"/>
      <c r="AO164" s="925"/>
      <c r="AQ164" s="925" t="s">
        <v>117</v>
      </c>
      <c r="AR164" s="925"/>
      <c r="AS164" s="925"/>
      <c r="AT164" s="925"/>
      <c r="AU164" s="925"/>
      <c r="AV164" s="925"/>
      <c r="AW164" s="178"/>
      <c r="AX164" s="925" t="s">
        <v>117</v>
      </c>
      <c r="AY164" s="925"/>
      <c r="AZ164" s="925"/>
      <c r="BA164" s="925"/>
      <c r="BB164" s="925"/>
      <c r="BC164" s="925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H164" s="52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914" t="s">
        <v>56</v>
      </c>
      <c r="B165" s="915"/>
      <c r="C165" s="915"/>
      <c r="D165" s="915"/>
      <c r="E165" s="926"/>
      <c r="F165" s="11" t="s">
        <v>8</v>
      </c>
      <c r="H165" s="914" t="s">
        <v>56</v>
      </c>
      <c r="I165" s="915"/>
      <c r="J165" s="915"/>
      <c r="K165" s="915"/>
      <c r="L165" s="926"/>
      <c r="M165" s="11" t="s">
        <v>8</v>
      </c>
      <c r="O165" s="914" t="s">
        <v>56</v>
      </c>
      <c r="P165" s="915"/>
      <c r="Q165" s="915"/>
      <c r="R165" s="915"/>
      <c r="S165" s="926"/>
      <c r="T165" s="11" t="s">
        <v>8</v>
      </c>
      <c r="U165" s="40"/>
      <c r="V165" s="914" t="s">
        <v>56</v>
      </c>
      <c r="W165" s="915"/>
      <c r="X165" s="915"/>
      <c r="Y165" s="915"/>
      <c r="Z165" s="926"/>
      <c r="AA165" s="11" t="s">
        <v>8</v>
      </c>
      <c r="AC165" s="914" t="s">
        <v>56</v>
      </c>
      <c r="AD165" s="915"/>
      <c r="AE165" s="915"/>
      <c r="AF165" s="915"/>
      <c r="AG165" s="926"/>
      <c r="AH165" s="11" t="s">
        <v>8</v>
      </c>
      <c r="AJ165" s="914" t="s">
        <v>56</v>
      </c>
      <c r="AK165" s="915"/>
      <c r="AL165" s="915"/>
      <c r="AM165" s="915"/>
      <c r="AN165" s="926"/>
      <c r="AO165" s="11" t="s">
        <v>8</v>
      </c>
      <c r="AQ165" s="914" t="s">
        <v>56</v>
      </c>
      <c r="AR165" s="915"/>
      <c r="AS165" s="915"/>
      <c r="AT165" s="915"/>
      <c r="AU165" s="926"/>
      <c r="AV165" s="11" t="s">
        <v>8</v>
      </c>
      <c r="AW165" s="175"/>
      <c r="AX165" s="914" t="s">
        <v>56</v>
      </c>
      <c r="AY165" s="915"/>
      <c r="AZ165" s="915"/>
      <c r="BA165" s="915"/>
      <c r="BB165" s="926"/>
      <c r="BC165" s="11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H165" s="40"/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0" t="s">
        <v>22</v>
      </c>
      <c r="B166" s="927" t="s">
        <v>45</v>
      </c>
      <c r="C166" s="928"/>
      <c r="D166" s="928"/>
      <c r="E166" s="929"/>
      <c r="F166" s="50">
        <f>F44</f>
        <v>11027.9</v>
      </c>
      <c r="G166" s="361" t="s">
        <v>827</v>
      </c>
      <c r="H166" s="10" t="s">
        <v>22</v>
      </c>
      <c r="I166" s="927" t="s">
        <v>45</v>
      </c>
      <c r="J166" s="928"/>
      <c r="K166" s="928"/>
      <c r="L166" s="929"/>
      <c r="M166" s="50">
        <f>M44</f>
        <v>11027.9</v>
      </c>
      <c r="O166" s="10" t="s">
        <v>22</v>
      </c>
      <c r="P166" s="927" t="s">
        <v>45</v>
      </c>
      <c r="Q166" s="928"/>
      <c r="R166" s="928"/>
      <c r="S166" s="929"/>
      <c r="T166" s="50">
        <f>T44</f>
        <v>11547.25</v>
      </c>
      <c r="U166" s="22"/>
      <c r="V166" s="10" t="s">
        <v>22</v>
      </c>
      <c r="W166" s="927" t="s">
        <v>45</v>
      </c>
      <c r="X166" s="928"/>
      <c r="Y166" s="928"/>
      <c r="Z166" s="929"/>
      <c r="AA166" s="50">
        <f>AA44</f>
        <v>11547.25</v>
      </c>
      <c r="AB166" s="361" t="s">
        <v>827</v>
      </c>
      <c r="AC166" s="10" t="s">
        <v>22</v>
      </c>
      <c r="AD166" s="927" t="s">
        <v>45</v>
      </c>
      <c r="AE166" s="928"/>
      <c r="AF166" s="928"/>
      <c r="AG166" s="929"/>
      <c r="AH166" s="50">
        <f>AH44</f>
        <v>11547.25</v>
      </c>
      <c r="AJ166" s="10" t="s">
        <v>22</v>
      </c>
      <c r="AK166" s="927" t="s">
        <v>45</v>
      </c>
      <c r="AL166" s="928"/>
      <c r="AM166" s="928"/>
      <c r="AN166" s="929"/>
      <c r="AO166" s="50">
        <f>AO44</f>
        <v>12176.540999999999</v>
      </c>
      <c r="AQ166" s="10" t="s">
        <v>22</v>
      </c>
      <c r="AR166" s="927" t="s">
        <v>45</v>
      </c>
      <c r="AS166" s="928"/>
      <c r="AT166" s="928"/>
      <c r="AU166" s="929"/>
      <c r="AV166" s="50">
        <f>AV44</f>
        <v>12176.540999999999</v>
      </c>
      <c r="AW166" s="159"/>
      <c r="AX166" s="10" t="s">
        <v>22</v>
      </c>
      <c r="AY166" s="927" t="s">
        <v>45</v>
      </c>
      <c r="AZ166" s="928"/>
      <c r="BA166" s="928"/>
      <c r="BB166" s="929"/>
      <c r="BC166" s="50">
        <f>BC44</f>
        <v>12176.540999999999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12176.540999999999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12176.540999999999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12176.540999999999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13392.6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13392.6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13392.6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13392.6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13392.6</v>
      </c>
      <c r="DH166" s="22"/>
      <c r="DI166" s="10" t="s">
        <v>22</v>
      </c>
      <c r="DJ166" s="927" t="s">
        <v>45</v>
      </c>
      <c r="DK166" s="928"/>
      <c r="DL166" s="928"/>
      <c r="DM166" s="929"/>
      <c r="DN166" s="50">
        <f>DN$44</f>
        <v>13905.53658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13905.53658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13905.53658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13905.53658</v>
      </c>
    </row>
    <row r="167" spans="1:139" x14ac:dyDescent="0.2">
      <c r="A167" s="10" t="s">
        <v>23</v>
      </c>
      <c r="B167" s="927" t="s">
        <v>91</v>
      </c>
      <c r="C167" s="928"/>
      <c r="D167" s="928"/>
      <c r="E167" s="929"/>
      <c r="F167" s="50">
        <f>F94</f>
        <v>4977.182996786667</v>
      </c>
      <c r="G167" s="362">
        <f>(F167+F168+F169-F84)/F166</f>
        <v>0.49621189851139336</v>
      </c>
      <c r="H167" s="10" t="s">
        <v>23</v>
      </c>
      <c r="I167" s="927" t="s">
        <v>91</v>
      </c>
      <c r="J167" s="928"/>
      <c r="K167" s="928"/>
      <c r="L167" s="929"/>
      <c r="M167" s="50">
        <f>M94</f>
        <v>4977.182996786667</v>
      </c>
      <c r="O167" s="10" t="s">
        <v>23</v>
      </c>
      <c r="P167" s="927" t="s">
        <v>91</v>
      </c>
      <c r="Q167" s="928"/>
      <c r="R167" s="928"/>
      <c r="S167" s="929"/>
      <c r="T167" s="50">
        <f>T94</f>
        <v>5199.9079956333326</v>
      </c>
      <c r="U167" s="22"/>
      <c r="V167" s="10" t="s">
        <v>23</v>
      </c>
      <c r="W167" s="927" t="s">
        <v>91</v>
      </c>
      <c r="X167" s="928"/>
      <c r="Y167" s="928"/>
      <c r="Z167" s="929"/>
      <c r="AA167" s="50">
        <f>AA94</f>
        <v>5199.9079956333326</v>
      </c>
      <c r="AB167" s="362"/>
      <c r="AC167" s="10" t="s">
        <v>23</v>
      </c>
      <c r="AD167" s="927" t="s">
        <v>91</v>
      </c>
      <c r="AE167" s="928"/>
      <c r="AF167" s="928"/>
      <c r="AG167" s="929"/>
      <c r="AH167" s="50">
        <f>AH94</f>
        <v>5199.9079956333326</v>
      </c>
      <c r="AJ167" s="10" t="s">
        <v>23</v>
      </c>
      <c r="AK167" s="927" t="s">
        <v>91</v>
      </c>
      <c r="AL167" s="928"/>
      <c r="AM167" s="928"/>
      <c r="AN167" s="929"/>
      <c r="AO167" s="50">
        <f>AO94</f>
        <v>5482.8248613948008</v>
      </c>
      <c r="AQ167" s="10" t="s">
        <v>23</v>
      </c>
      <c r="AR167" s="927" t="s">
        <v>91</v>
      </c>
      <c r="AS167" s="928"/>
      <c r="AT167" s="928"/>
      <c r="AU167" s="929"/>
      <c r="AV167" s="50">
        <f>AV94</f>
        <v>5482.8248613948008</v>
      </c>
      <c r="AW167" s="159"/>
      <c r="AX167" s="10" t="s">
        <v>23</v>
      </c>
      <c r="AY167" s="927" t="s">
        <v>91</v>
      </c>
      <c r="AZ167" s="928"/>
      <c r="BA167" s="928"/>
      <c r="BB167" s="929"/>
      <c r="BC167" s="50">
        <f>BC94</f>
        <v>5482.8248613948008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5482.8248613948008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5482.8248613948008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5482.8248613948008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5975.5915872800006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6034.3975872800002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6034.3975872800002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6034.3975872800002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6034.3975872800002</v>
      </c>
      <c r="DH167" s="22"/>
      <c r="DI167" s="10" t="s">
        <v>23</v>
      </c>
      <c r="DJ167" s="927" t="s">
        <v>91</v>
      </c>
      <c r="DK167" s="928"/>
      <c r="DL167" s="928"/>
      <c r="DM167" s="929"/>
      <c r="DN167" s="50">
        <f>DN$94</f>
        <v>6242.2477648728236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6242.2477648728236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6242.2477648728236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6242.2477648728236</v>
      </c>
    </row>
    <row r="168" spans="1:139" x14ac:dyDescent="0.2">
      <c r="A168" s="10" t="s">
        <v>24</v>
      </c>
      <c r="B168" s="927" t="s">
        <v>92</v>
      </c>
      <c r="C168" s="928"/>
      <c r="D168" s="928"/>
      <c r="E168" s="929"/>
      <c r="F168" s="50">
        <f>F106</f>
        <v>740.94009455555556</v>
      </c>
      <c r="H168" s="10" t="s">
        <v>24</v>
      </c>
      <c r="I168" s="927" t="s">
        <v>92</v>
      </c>
      <c r="J168" s="928"/>
      <c r="K168" s="928"/>
      <c r="L168" s="929"/>
      <c r="M168" s="50">
        <f>M106</f>
        <v>471.0984094555555</v>
      </c>
      <c r="O168" s="10" t="s">
        <v>24</v>
      </c>
      <c r="P168" s="927" t="s">
        <v>92</v>
      </c>
      <c r="Q168" s="928"/>
      <c r="R168" s="928"/>
      <c r="S168" s="929"/>
      <c r="T168" s="50">
        <f>T106</f>
        <v>775.83406694444443</v>
      </c>
      <c r="U168" s="22"/>
      <c r="V168" s="10" t="s">
        <v>24</v>
      </c>
      <c r="W168" s="927" t="s">
        <v>92</v>
      </c>
      <c r="X168" s="928"/>
      <c r="Y168" s="928"/>
      <c r="Z168" s="929"/>
      <c r="AA168" s="50">
        <f>AA106</f>
        <v>775.83406694444443</v>
      </c>
      <c r="AC168" s="10" t="s">
        <v>24</v>
      </c>
      <c r="AD168" s="927" t="s">
        <v>92</v>
      </c>
      <c r="AE168" s="928"/>
      <c r="AF168" s="928"/>
      <c r="AG168" s="929"/>
      <c r="AH168" s="50">
        <f>AH106</f>
        <v>493.28440669444439</v>
      </c>
      <c r="AJ168" s="10" t="s">
        <v>24</v>
      </c>
      <c r="AK168" s="927" t="s">
        <v>92</v>
      </c>
      <c r="AL168" s="928"/>
      <c r="AM168" s="928"/>
      <c r="AN168" s="929"/>
      <c r="AO168" s="50">
        <f>AO106</f>
        <v>818.11473080999997</v>
      </c>
      <c r="AQ168" s="10" t="s">
        <v>24</v>
      </c>
      <c r="AR168" s="927" t="s">
        <v>92</v>
      </c>
      <c r="AS168" s="928"/>
      <c r="AT168" s="928"/>
      <c r="AU168" s="929"/>
      <c r="AV168" s="50">
        <f>AV106</f>
        <v>520.16694908099998</v>
      </c>
      <c r="AW168" s="159"/>
      <c r="AX168" s="10" t="s">
        <v>24</v>
      </c>
      <c r="AY168" s="927" t="s">
        <v>92</v>
      </c>
      <c r="AZ168" s="928"/>
      <c r="BA168" s="928"/>
      <c r="BB168" s="929"/>
      <c r="BC168" s="50">
        <f>BC106</f>
        <v>520.16694908099998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520.16694908099998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520.16694908099998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520.16694908099998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572.11550326666668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572.11550326666668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572.11550326666668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572.11550326666668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587.3079199</v>
      </c>
      <c r="DH168" s="22"/>
      <c r="DI168" s="10" t="s">
        <v>24</v>
      </c>
      <c r="DJ168" s="927" t="s">
        <v>92</v>
      </c>
      <c r="DK168" s="928"/>
      <c r="DL168" s="928"/>
      <c r="DM168" s="929"/>
      <c r="DN168" s="50">
        <f>DN$106</f>
        <v>609.80181323216993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609.80181323216993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609.80181323216993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596.11335752877994</v>
      </c>
    </row>
    <row r="169" spans="1:139" x14ac:dyDescent="0.2">
      <c r="A169" s="10" t="s">
        <v>25</v>
      </c>
      <c r="B169" s="927" t="s">
        <v>93</v>
      </c>
      <c r="C169" s="928"/>
      <c r="D169" s="928"/>
      <c r="E169" s="929"/>
      <c r="F169" s="50">
        <f>F136</f>
        <v>262.55210425157173</v>
      </c>
      <c r="G169" s="3"/>
      <c r="H169" s="10" t="s">
        <v>25</v>
      </c>
      <c r="I169" s="927" t="s">
        <v>93</v>
      </c>
      <c r="J169" s="928"/>
      <c r="K169" s="928"/>
      <c r="L169" s="929"/>
      <c r="M169" s="50">
        <f>M136</f>
        <v>192.40240702934955</v>
      </c>
      <c r="O169" s="10" t="s">
        <v>25</v>
      </c>
      <c r="P169" s="927" t="s">
        <v>93</v>
      </c>
      <c r="Q169" s="928"/>
      <c r="R169" s="928"/>
      <c r="S169" s="929"/>
      <c r="T169" s="50">
        <f>T136</f>
        <v>274.91678250790829</v>
      </c>
      <c r="U169" s="22"/>
      <c r="V169" s="10" t="s">
        <v>25</v>
      </c>
      <c r="W169" s="927" t="s">
        <v>93</v>
      </c>
      <c r="X169" s="928"/>
      <c r="Y169" s="928"/>
      <c r="Z169" s="929"/>
      <c r="AA169" s="50">
        <f>AA136</f>
        <v>274.91678250790829</v>
      </c>
      <c r="AB169" s="3"/>
      <c r="AC169" s="10" t="s">
        <v>25</v>
      </c>
      <c r="AD169" s="927" t="s">
        <v>93</v>
      </c>
      <c r="AE169" s="928"/>
      <c r="AF169" s="928"/>
      <c r="AG169" s="929"/>
      <c r="AH169" s="50">
        <f>AH136</f>
        <v>201.46344223013054</v>
      </c>
      <c r="AJ169" s="10" t="s">
        <v>25</v>
      </c>
      <c r="AK169" s="927" t="s">
        <v>93</v>
      </c>
      <c r="AL169" s="928"/>
      <c r="AM169" s="928"/>
      <c r="AN169" s="929"/>
      <c r="AO169" s="50">
        <f>AO136</f>
        <v>289.89893470701924</v>
      </c>
      <c r="AQ169" s="10" t="s">
        <v>25</v>
      </c>
      <c r="AR169" s="927" t="s">
        <v>93</v>
      </c>
      <c r="AS169" s="928"/>
      <c r="AT169" s="928"/>
      <c r="AU169" s="929"/>
      <c r="AV169" s="50">
        <f>AV136</f>
        <v>212.44260445701929</v>
      </c>
      <c r="AW169" s="159"/>
      <c r="AX169" s="10" t="s">
        <v>25</v>
      </c>
      <c r="AY169" s="927" t="s">
        <v>93</v>
      </c>
      <c r="AZ169" s="928"/>
      <c r="BA169" s="928"/>
      <c r="BB169" s="929"/>
      <c r="BC169" s="50">
        <f>BC136</f>
        <v>215.01320755701929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212.44260445701929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212.44260445701929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215.01320755701929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236.48636205701905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236.48636205701905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236.48636205701905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236.48636205701905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236.48636205701905</v>
      </c>
      <c r="DH169" s="22"/>
      <c r="DI169" s="10" t="s">
        <v>25</v>
      </c>
      <c r="DJ169" s="927" t="s">
        <v>93</v>
      </c>
      <c r="DK169" s="928"/>
      <c r="DL169" s="928"/>
      <c r="DM169" s="929"/>
      <c r="DN169" s="50">
        <f>DN$136</f>
        <v>245.54378972380286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245.54378972380286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245.54378972380286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245.54378972380286</v>
      </c>
    </row>
    <row r="170" spans="1:139" x14ac:dyDescent="0.2">
      <c r="A170" s="10" t="s">
        <v>32</v>
      </c>
      <c r="B170" s="927" t="s">
        <v>120</v>
      </c>
      <c r="C170" s="928"/>
      <c r="D170" s="928"/>
      <c r="E170" s="929"/>
      <c r="F170" s="50">
        <f>F146</f>
        <v>87.257498171296291</v>
      </c>
      <c r="H170" s="10" t="s">
        <v>32</v>
      </c>
      <c r="I170" s="927" t="s">
        <v>120</v>
      </c>
      <c r="J170" s="928"/>
      <c r="K170" s="928"/>
      <c r="L170" s="929"/>
      <c r="M170" s="50">
        <f>M146</f>
        <v>87.257498171296291</v>
      </c>
      <c r="O170" s="10" t="s">
        <v>32</v>
      </c>
      <c r="P170" s="927" t="s">
        <v>120</v>
      </c>
      <c r="Q170" s="928"/>
      <c r="R170" s="928"/>
      <c r="S170" s="929"/>
      <c r="T170" s="50">
        <f>T146</f>
        <v>87.257498171296291</v>
      </c>
      <c r="U170" s="22"/>
      <c r="V170" s="10" t="s">
        <v>32</v>
      </c>
      <c r="W170" s="927" t="s">
        <v>120</v>
      </c>
      <c r="X170" s="928"/>
      <c r="Y170" s="928"/>
      <c r="Z170" s="929"/>
      <c r="AA170" s="50">
        <f>AA146</f>
        <v>89.768827992175915</v>
      </c>
      <c r="AC170" s="10" t="s">
        <v>32</v>
      </c>
      <c r="AD170" s="927" t="s">
        <v>120</v>
      </c>
      <c r="AE170" s="928"/>
      <c r="AF170" s="928"/>
      <c r="AG170" s="929"/>
      <c r="AH170" s="50">
        <f>AH146</f>
        <v>89.768827992175915</v>
      </c>
      <c r="AJ170" s="10" t="s">
        <v>32</v>
      </c>
      <c r="AK170" s="927" t="s">
        <v>120</v>
      </c>
      <c r="AL170" s="928"/>
      <c r="AM170" s="928"/>
      <c r="AN170" s="929"/>
      <c r="AO170" s="50">
        <f>AO146</f>
        <v>89.768827992175915</v>
      </c>
      <c r="AQ170" s="10" t="s">
        <v>32</v>
      </c>
      <c r="AR170" s="927" t="s">
        <v>120</v>
      </c>
      <c r="AS170" s="928"/>
      <c r="AT170" s="928"/>
      <c r="AU170" s="929"/>
      <c r="AV170" s="50">
        <f>AV146</f>
        <v>89.768827992175915</v>
      </c>
      <c r="AW170" s="159"/>
      <c r="AX170" s="10" t="s">
        <v>32</v>
      </c>
      <c r="AY170" s="927" t="s">
        <v>120</v>
      </c>
      <c r="AZ170" s="928"/>
      <c r="BA170" s="928"/>
      <c r="BB170" s="929"/>
      <c r="BC170" s="50">
        <f>BC146</f>
        <v>93.156105047675936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94.579729034251869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94.579729034251869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94.579729034251869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94.579729034251869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94.579729034251869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94.579729034251869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96.438661990133596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96.438661990133596</v>
      </c>
      <c r="DH170" s="22"/>
      <c r="DI170" s="10" t="s">
        <v>32</v>
      </c>
      <c r="DJ170" s="927" t="s">
        <v>120</v>
      </c>
      <c r="DK170" s="928"/>
      <c r="DL170" s="928"/>
      <c r="DM170" s="929"/>
      <c r="DN170" s="50">
        <f>DN$146</f>
        <v>96.438661990133596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98.147648750000002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98.147648750000002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98.147648750000002</v>
      </c>
    </row>
    <row r="171" spans="1:139" x14ac:dyDescent="0.2">
      <c r="A171" s="922" t="s">
        <v>119</v>
      </c>
      <c r="B171" s="923"/>
      <c r="C171" s="923"/>
      <c r="D171" s="923"/>
      <c r="E171" s="924"/>
      <c r="F171" s="11">
        <f>SUM(F166:F170)</f>
        <v>17095.832693765093</v>
      </c>
      <c r="H171" s="922" t="s">
        <v>119</v>
      </c>
      <c r="I171" s="923"/>
      <c r="J171" s="923"/>
      <c r="K171" s="923"/>
      <c r="L171" s="924"/>
      <c r="M171" s="11">
        <f>SUM(M166:M170)</f>
        <v>16755.841311442869</v>
      </c>
      <c r="O171" s="922" t="s">
        <v>119</v>
      </c>
      <c r="P171" s="923"/>
      <c r="Q171" s="923"/>
      <c r="R171" s="923"/>
      <c r="S171" s="924"/>
      <c r="T171" s="11">
        <f>SUM(T166:T170)</f>
        <v>17885.166343256984</v>
      </c>
      <c r="U171" s="40"/>
      <c r="V171" s="922" t="s">
        <v>119</v>
      </c>
      <c r="W171" s="923"/>
      <c r="X171" s="923"/>
      <c r="Y171" s="923"/>
      <c r="Z171" s="924"/>
      <c r="AA171" s="11">
        <f>SUM(AA166:AA170)</f>
        <v>17887.677673077862</v>
      </c>
      <c r="AC171" s="922" t="s">
        <v>119</v>
      </c>
      <c r="AD171" s="923"/>
      <c r="AE171" s="923"/>
      <c r="AF171" s="923"/>
      <c r="AG171" s="924"/>
      <c r="AH171" s="11">
        <f>SUM(AH166:AH170)</f>
        <v>17531.674672550085</v>
      </c>
      <c r="AJ171" s="922" t="s">
        <v>119</v>
      </c>
      <c r="AK171" s="923"/>
      <c r="AL171" s="923"/>
      <c r="AM171" s="923"/>
      <c r="AN171" s="924"/>
      <c r="AO171" s="11">
        <f>SUM(AO166:AO170)</f>
        <v>18857.148354903995</v>
      </c>
      <c r="AQ171" s="922" t="s">
        <v>119</v>
      </c>
      <c r="AR171" s="923"/>
      <c r="AS171" s="923"/>
      <c r="AT171" s="923"/>
      <c r="AU171" s="924"/>
      <c r="AV171" s="11">
        <f>SUM(AV166:AV170)</f>
        <v>18481.744242924997</v>
      </c>
      <c r="AW171" s="175"/>
      <c r="AX171" s="922" t="s">
        <v>119</v>
      </c>
      <c r="AY171" s="923"/>
      <c r="AZ171" s="923"/>
      <c r="BA171" s="923"/>
      <c r="BB171" s="924"/>
      <c r="BC171" s="11">
        <f>SUM(BC166:BC170)</f>
        <v>18487.702123080497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18486.555143967074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18486.555143967074</v>
      </c>
      <c r="BS171" s="922" t="s">
        <v>119</v>
      </c>
      <c r="BT171" s="923"/>
      <c r="BU171" s="923"/>
      <c r="BV171" s="923"/>
      <c r="BW171" s="924"/>
      <c r="BX171" s="11">
        <f>SUM(BX$166:BX$170)</f>
        <v>18489.125747067072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20271.37318163794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20330.179181637937</v>
      </c>
      <c r="CN171" s="922" t="s">
        <v>119</v>
      </c>
      <c r="CO171" s="923"/>
      <c r="CP171" s="923"/>
      <c r="CQ171" s="923"/>
      <c r="CR171" s="924"/>
      <c r="CS171" s="11">
        <f>SUM(CS$166:CS$170)</f>
        <v>20330.179181637937</v>
      </c>
      <c r="CU171" s="922" t="s">
        <v>119</v>
      </c>
      <c r="CV171" s="923"/>
      <c r="CW171" s="923"/>
      <c r="CX171" s="923"/>
      <c r="CY171" s="924"/>
      <c r="CZ171" s="11">
        <f>SUM(CZ$166:CZ$170)</f>
        <v>20332.038114593819</v>
      </c>
      <c r="DB171" s="922" t="s">
        <v>119</v>
      </c>
      <c r="DC171" s="923"/>
      <c r="DD171" s="923"/>
      <c r="DE171" s="923"/>
      <c r="DF171" s="924"/>
      <c r="DG171" s="11">
        <f>SUM(DG$166:DG$170)</f>
        <v>20347.230531227149</v>
      </c>
      <c r="DH171" s="40"/>
      <c r="DI171" s="922" t="s">
        <v>119</v>
      </c>
      <c r="DJ171" s="923"/>
      <c r="DK171" s="923"/>
      <c r="DL171" s="923"/>
      <c r="DM171" s="924"/>
      <c r="DN171" s="11">
        <f>SUM(DN$166:DN$170)</f>
        <v>21099.568609818933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21101.277596578799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21101.277596578799</v>
      </c>
      <c r="ED171" s="922" t="s">
        <v>119</v>
      </c>
      <c r="EE171" s="923"/>
      <c r="EF171" s="923"/>
      <c r="EG171" s="923"/>
      <c r="EH171" s="924"/>
      <c r="EI171" s="11">
        <f>SUM(EI$166:EI$170)</f>
        <v>21087.589140875407</v>
      </c>
    </row>
    <row r="172" spans="1:139" x14ac:dyDescent="0.2">
      <c r="A172" s="10" t="s">
        <v>33</v>
      </c>
      <c r="B172" s="927" t="s">
        <v>121</v>
      </c>
      <c r="C172" s="928"/>
      <c r="D172" s="928"/>
      <c r="E172" s="929"/>
      <c r="F172" s="50">
        <f>F159</f>
        <v>6751.0783167298841</v>
      </c>
      <c r="H172" s="10" t="s">
        <v>33</v>
      </c>
      <c r="I172" s="927" t="s">
        <v>121</v>
      </c>
      <c r="J172" s="928"/>
      <c r="K172" s="928"/>
      <c r="L172" s="929"/>
      <c r="M172" s="50">
        <f>M159</f>
        <v>6616.8170326973323</v>
      </c>
      <c r="O172" s="10" t="s">
        <v>33</v>
      </c>
      <c r="P172" s="927" t="s">
        <v>121</v>
      </c>
      <c r="Q172" s="928"/>
      <c r="R172" s="928"/>
      <c r="S172" s="929"/>
      <c r="T172" s="50">
        <f>T159</f>
        <v>7062.7831269725248</v>
      </c>
      <c r="U172" s="22"/>
      <c r="V172" s="10" t="s">
        <v>33</v>
      </c>
      <c r="W172" s="927" t="s">
        <v>121</v>
      </c>
      <c r="X172" s="928"/>
      <c r="Y172" s="928"/>
      <c r="Z172" s="929"/>
      <c r="AA172" s="50">
        <f>AA159</f>
        <v>7063.7748414215112</v>
      </c>
      <c r="AC172" s="10" t="s">
        <v>33</v>
      </c>
      <c r="AD172" s="927" t="s">
        <v>121</v>
      </c>
      <c r="AE172" s="928"/>
      <c r="AF172" s="928"/>
      <c r="AG172" s="929"/>
      <c r="AH172" s="50">
        <f>AH159</f>
        <v>6923.1906311870271</v>
      </c>
      <c r="AJ172" s="10" t="s">
        <v>33</v>
      </c>
      <c r="AK172" s="927" t="s">
        <v>121</v>
      </c>
      <c r="AL172" s="928"/>
      <c r="AM172" s="928"/>
      <c r="AN172" s="929"/>
      <c r="AO172" s="50">
        <f>AO159</f>
        <v>7446.61507014981</v>
      </c>
      <c r="AQ172" s="10" t="s">
        <v>33</v>
      </c>
      <c r="AR172" s="927" t="s">
        <v>121</v>
      </c>
      <c r="AS172" s="928"/>
      <c r="AT172" s="928"/>
      <c r="AU172" s="929"/>
      <c r="AV172" s="50">
        <f>AV159</f>
        <v>7298.3694359189049</v>
      </c>
      <c r="AW172" s="159"/>
      <c r="AX172" s="10" t="s">
        <v>33</v>
      </c>
      <c r="AY172" s="927" t="s">
        <v>121</v>
      </c>
      <c r="AZ172" s="928"/>
      <c r="BA172" s="928"/>
      <c r="BB172" s="929"/>
      <c r="BC172" s="50">
        <f>BC159</f>
        <v>7300.7221797864859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7300.2692421635547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7300.2692421635547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7301.2843634015881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8005.0869933236163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8028.3092556494739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8028.3092556494739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8029.0433410956475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8035.0427677599837</v>
      </c>
      <c r="DH172" s="22"/>
      <c r="DI172" s="10" t="s">
        <v>33</v>
      </c>
      <c r="DJ172" s="927" t="s">
        <v>121</v>
      </c>
      <c r="DK172" s="928"/>
      <c r="DL172" s="928"/>
      <c r="DM172" s="929"/>
      <c r="DN172" s="50">
        <f>DN$159</f>
        <v>8332.1381699092799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8332.8130421816495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8332.8130421816495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8327.4075238811347</v>
      </c>
    </row>
    <row r="173" spans="1:139" x14ac:dyDescent="0.2">
      <c r="A173" s="922" t="s">
        <v>118</v>
      </c>
      <c r="B173" s="923"/>
      <c r="C173" s="923"/>
      <c r="D173" s="923"/>
      <c r="E173" s="924"/>
      <c r="F173" s="11">
        <f>SUM(F171:F172)</f>
        <v>23846.911010494976</v>
      </c>
      <c r="G173" s="9"/>
      <c r="H173" s="922" t="s">
        <v>118</v>
      </c>
      <c r="I173" s="923"/>
      <c r="J173" s="923"/>
      <c r="K173" s="923"/>
      <c r="L173" s="924"/>
      <c r="M173" s="11">
        <f>SUM(M171:M172)</f>
        <v>23372.658344140204</v>
      </c>
      <c r="O173" s="922" t="s">
        <v>118</v>
      </c>
      <c r="P173" s="923"/>
      <c r="Q173" s="923"/>
      <c r="R173" s="923"/>
      <c r="S173" s="924"/>
      <c r="T173" s="11">
        <f>SUM(T171:T172)</f>
        <v>24947.949470229509</v>
      </c>
      <c r="U173" s="40"/>
      <c r="V173" s="922" t="s">
        <v>118</v>
      </c>
      <c r="W173" s="923"/>
      <c r="X173" s="923"/>
      <c r="Y173" s="923"/>
      <c r="Z173" s="924"/>
      <c r="AA173" s="11">
        <f>SUM(AA171:AA172)</f>
        <v>24951.452514499375</v>
      </c>
      <c r="AB173" s="9"/>
      <c r="AC173" s="922" t="s">
        <v>118</v>
      </c>
      <c r="AD173" s="923"/>
      <c r="AE173" s="923"/>
      <c r="AF173" s="923"/>
      <c r="AG173" s="924"/>
      <c r="AH173" s="11">
        <f>SUM(AH171:AH172)</f>
        <v>24454.865303737111</v>
      </c>
      <c r="AJ173" s="922" t="s">
        <v>118</v>
      </c>
      <c r="AK173" s="923"/>
      <c r="AL173" s="923"/>
      <c r="AM173" s="923"/>
      <c r="AN173" s="924"/>
      <c r="AO173" s="11">
        <f>SUM(AO171:AO172)</f>
        <v>26303.763425053803</v>
      </c>
      <c r="AQ173" s="922" t="s">
        <v>118</v>
      </c>
      <c r="AR173" s="923"/>
      <c r="AS173" s="923"/>
      <c r="AT173" s="923"/>
      <c r="AU173" s="924"/>
      <c r="AV173" s="11">
        <f>SUM(AV171:AV172)</f>
        <v>25780.113678843903</v>
      </c>
      <c r="AW173" s="175"/>
      <c r="AX173" s="922" t="s">
        <v>118</v>
      </c>
      <c r="AY173" s="923"/>
      <c r="AZ173" s="923"/>
      <c r="BA173" s="923"/>
      <c r="BB173" s="924"/>
      <c r="BC173" s="11">
        <f>SUM(BC171:BC172)</f>
        <v>25788.424302866981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25786.824386130629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25786.824386130629</v>
      </c>
      <c r="BS173" s="922" t="s">
        <v>118</v>
      </c>
      <c r="BT173" s="923"/>
      <c r="BU173" s="923"/>
      <c r="BV173" s="923"/>
      <c r="BW173" s="924"/>
      <c r="BX173" s="11">
        <f>SUM(BX$171:BX$172)</f>
        <v>25790.41011046866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28276.460174961558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28358.488437287411</v>
      </c>
      <c r="CN173" s="922" t="s">
        <v>118</v>
      </c>
      <c r="CO173" s="923"/>
      <c r="CP173" s="923"/>
      <c r="CQ173" s="923"/>
      <c r="CR173" s="924"/>
      <c r="CS173" s="11">
        <f>SUM(CS$171:CS$172)</f>
        <v>28358.488437287411</v>
      </c>
      <c r="CU173" s="922" t="s">
        <v>118</v>
      </c>
      <c r="CV173" s="923"/>
      <c r="CW173" s="923"/>
      <c r="CX173" s="923"/>
      <c r="CY173" s="924"/>
      <c r="CZ173" s="11">
        <f>SUM(CZ$171:CZ$172)</f>
        <v>28361.081455689466</v>
      </c>
      <c r="DB173" s="922" t="s">
        <v>118</v>
      </c>
      <c r="DC173" s="923"/>
      <c r="DD173" s="923"/>
      <c r="DE173" s="923"/>
      <c r="DF173" s="924"/>
      <c r="DG173" s="11">
        <f>SUM(DG$171:DG$172)</f>
        <v>28382.273298987133</v>
      </c>
      <c r="DH173" s="40"/>
      <c r="DI173" s="922" t="s">
        <v>118</v>
      </c>
      <c r="DJ173" s="923"/>
      <c r="DK173" s="923"/>
      <c r="DL173" s="923"/>
      <c r="DM173" s="924"/>
      <c r="DN173" s="11">
        <f>SUM(DN$171:DN$172)</f>
        <v>29431.706779728214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29434.090638760448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29434.090638760448</v>
      </c>
      <c r="ED173" s="922" t="s">
        <v>118</v>
      </c>
      <c r="EE173" s="923"/>
      <c r="EF173" s="923"/>
      <c r="EG173" s="923"/>
      <c r="EH173" s="924"/>
      <c r="EI173" s="11">
        <f>SUM(EI$171:EI$172)</f>
        <v>29414.996664756542</v>
      </c>
    </row>
    <row r="174" spans="1:139" ht="15" x14ac:dyDescent="0.2">
      <c r="A174" s="930" t="s">
        <v>125</v>
      </c>
      <c r="B174" s="1008"/>
      <c r="C174" s="1008"/>
      <c r="D174" s="1008"/>
      <c r="E174" s="1008"/>
      <c r="F174" s="11">
        <f>F173/F44</f>
        <v>2.1624163268160737</v>
      </c>
      <c r="G174" s="29"/>
      <c r="H174" s="930" t="s">
        <v>125</v>
      </c>
      <c r="I174" s="1008"/>
      <c r="J174" s="1008"/>
      <c r="K174" s="1008"/>
      <c r="L174" s="1008"/>
      <c r="M174" s="11">
        <f>M173/M44</f>
        <v>2.1194115238749176</v>
      </c>
      <c r="O174" s="930" t="s">
        <v>125</v>
      </c>
      <c r="P174" s="1008"/>
      <c r="Q174" s="1008"/>
      <c r="R174" s="1008"/>
      <c r="S174" s="1008"/>
      <c r="T174" s="11">
        <f>T173/T44</f>
        <v>2.1605100322786384</v>
      </c>
      <c r="U174" s="40"/>
      <c r="V174" s="930" t="s">
        <v>125</v>
      </c>
      <c r="W174" s="1008"/>
      <c r="X174" s="1008"/>
      <c r="Y174" s="1008"/>
      <c r="Z174" s="1008"/>
      <c r="AA174" s="11">
        <f>AA173/AA44</f>
        <v>2.1608133983848425</v>
      </c>
      <c r="AB174" s="29"/>
      <c r="AC174" s="930" t="s">
        <v>125</v>
      </c>
      <c r="AD174" s="1008"/>
      <c r="AE174" s="1008"/>
      <c r="AF174" s="1008"/>
      <c r="AG174" s="1008"/>
      <c r="AH174" s="11">
        <f>AH173/AH44</f>
        <v>2.1178085954436865</v>
      </c>
      <c r="AJ174" s="930" t="s">
        <v>125</v>
      </c>
      <c r="AK174" s="1008"/>
      <c r="AL174" s="1008"/>
      <c r="AM174" s="1008"/>
      <c r="AN174" s="1008"/>
      <c r="AO174" s="11">
        <f>AO173/AO44</f>
        <v>2.1601999636065616</v>
      </c>
      <c r="AQ174" s="930" t="s">
        <v>125</v>
      </c>
      <c r="AR174" s="1008"/>
      <c r="AS174" s="1008"/>
      <c r="AT174" s="1008"/>
      <c r="AU174" s="1008"/>
      <c r="AV174" s="11">
        <f>AV173/AV44</f>
        <v>2.117195160665406</v>
      </c>
      <c r="AW174" s="175"/>
      <c r="AX174" s="930" t="s">
        <v>125</v>
      </c>
      <c r="AY174" s="1008"/>
      <c r="AZ174" s="1008"/>
      <c r="BA174" s="1008"/>
      <c r="BB174" s="1008"/>
      <c r="BC174" s="11">
        <f>BC173/BC44</f>
        <v>2.1178776717350996</v>
      </c>
      <c r="BD174" s="40"/>
      <c r="BE174" s="930" t="s">
        <v>125</v>
      </c>
      <c r="BF174" s="931"/>
      <c r="BG174" s="931"/>
      <c r="BH174" s="931"/>
      <c r="BI174" s="931"/>
      <c r="BJ174" s="11">
        <f>BJ$173/BJ$44</f>
        <v>2.11774627836679</v>
      </c>
      <c r="BK174" s="40"/>
      <c r="BL174" s="930" t="s">
        <v>125</v>
      </c>
      <c r="BM174" s="931"/>
      <c r="BN174" s="931"/>
      <c r="BO174" s="931"/>
      <c r="BP174" s="931"/>
      <c r="BQ174" s="11">
        <f>BQ$173/BQ$44</f>
        <v>2.11774627836679</v>
      </c>
      <c r="BS174" s="930" t="s">
        <v>125</v>
      </c>
      <c r="BT174" s="931"/>
      <c r="BU174" s="931"/>
      <c r="BV174" s="931"/>
      <c r="BW174" s="931"/>
      <c r="BX174" s="11">
        <f>BX$173/BX$44</f>
        <v>2.1180407564404917</v>
      </c>
      <c r="BY174" s="40"/>
      <c r="BZ174" s="930" t="s">
        <v>125</v>
      </c>
      <c r="CA174" s="931"/>
      <c r="CB174" s="931"/>
      <c r="CC174" s="931"/>
      <c r="CD174" s="931"/>
      <c r="CE174" s="11">
        <f>CE$173/CE$44</f>
        <v>2.1113495643087643</v>
      </c>
      <c r="CF174" s="40"/>
      <c r="CG174" s="930" t="s">
        <v>125</v>
      </c>
      <c r="CH174" s="931"/>
      <c r="CI174" s="931"/>
      <c r="CJ174" s="931"/>
      <c r="CK174" s="931"/>
      <c r="CL174" s="11">
        <f>CL$173/CL$44</f>
        <v>2.1174744588270693</v>
      </c>
      <c r="CN174" s="930" t="s">
        <v>125</v>
      </c>
      <c r="CO174" s="931"/>
      <c r="CP174" s="931"/>
      <c r="CQ174" s="931"/>
      <c r="CR174" s="931"/>
      <c r="CS174" s="11">
        <f>CS$173/CS$44</f>
        <v>2.1174744588270693</v>
      </c>
      <c r="CU174" s="930" t="s">
        <v>125</v>
      </c>
      <c r="CV174" s="931"/>
      <c r="CW174" s="931"/>
      <c r="CX174" s="931"/>
      <c r="CY174" s="931"/>
      <c r="CZ174" s="11">
        <f>CZ$173/CZ$44</f>
        <v>2.1176680745851786</v>
      </c>
      <c r="DB174" s="930" t="s">
        <v>125</v>
      </c>
      <c r="DC174" s="931"/>
      <c r="DD174" s="931"/>
      <c r="DE174" s="931"/>
      <c r="DF174" s="931"/>
      <c r="DG174" s="11">
        <f>DG$173/DG$44</f>
        <v>2.1192504292659478</v>
      </c>
      <c r="DH174" s="40"/>
      <c r="DI174" s="930" t="s">
        <v>125</v>
      </c>
      <c r="DJ174" s="931"/>
      <c r="DK174" s="931"/>
      <c r="DL174" s="931"/>
      <c r="DM174" s="931"/>
      <c r="DN174" s="11">
        <f>DN$173/DN$44</f>
        <v>2.1165459247404472</v>
      </c>
      <c r="DO174" s="40"/>
      <c r="DP174" s="930" t="s">
        <v>125</v>
      </c>
      <c r="DQ174" s="931"/>
      <c r="DR174" s="931"/>
      <c r="DS174" s="931"/>
      <c r="DT174" s="931"/>
      <c r="DU174" s="11">
        <f>DU$173/DU$44</f>
        <v>2.1167173571061468</v>
      </c>
      <c r="DV174" s="40"/>
      <c r="DW174" s="930" t="s">
        <v>125</v>
      </c>
      <c r="DX174" s="931"/>
      <c r="DY174" s="931"/>
      <c r="DZ174" s="931"/>
      <c r="EA174" s="931"/>
      <c r="EB174" s="11">
        <f>EB$173/EB$44</f>
        <v>2.1167173571061468</v>
      </c>
      <c r="ED174" s="930" t="s">
        <v>125</v>
      </c>
      <c r="EE174" s="931"/>
      <c r="EF174" s="931"/>
      <c r="EG174" s="931"/>
      <c r="EH174" s="931"/>
      <c r="EI174" s="11">
        <f>EI$173/EI$44</f>
        <v>2.1153442368461657</v>
      </c>
    </row>
    <row r="175" spans="1:139" x14ac:dyDescent="0.2">
      <c r="D175" s="44"/>
      <c r="E175" s="44"/>
      <c r="F175" s="45"/>
      <c r="K175" s="44"/>
      <c r="L175" s="44"/>
      <c r="M175" s="45"/>
      <c r="R175" s="44"/>
      <c r="S175" s="44"/>
      <c r="T175" s="45"/>
      <c r="U175" s="45"/>
      <c r="Y175" s="44"/>
      <c r="Z175" s="44"/>
      <c r="AA175" s="45"/>
      <c r="AF175" s="44"/>
      <c r="AG175" s="44"/>
      <c r="AH175" s="45"/>
      <c r="AM175" s="44"/>
      <c r="AN175" s="44"/>
      <c r="AO175" s="45"/>
      <c r="AT175" s="44"/>
      <c r="AU175" s="44"/>
      <c r="AV175" s="45"/>
      <c r="AW175" s="640"/>
      <c r="AX175" s="34"/>
      <c r="AY175" s="34"/>
      <c r="AZ175" s="34"/>
      <c r="BA175" s="44"/>
      <c r="BB175" s="44"/>
      <c r="BC175" s="45"/>
      <c r="BD175" s="45"/>
      <c r="BE175" s="34"/>
      <c r="BF175" s="34"/>
      <c r="BG175" s="34"/>
      <c r="BH175" s="44"/>
      <c r="BI175" s="44"/>
      <c r="BJ175" s="45"/>
      <c r="BK175" s="45"/>
      <c r="BL175" s="34"/>
      <c r="BM175" s="34"/>
      <c r="BN175" s="34"/>
      <c r="BO175" s="44"/>
      <c r="BP175" s="44"/>
      <c r="BQ175" s="45"/>
      <c r="BS175" s="34"/>
      <c r="BT175" s="34"/>
      <c r="BU175" s="34"/>
      <c r="BV175" s="44"/>
      <c r="BW175" s="44"/>
      <c r="BX175" s="45"/>
      <c r="BY175" s="45"/>
      <c r="BZ175" s="34"/>
      <c r="CA175" s="34"/>
      <c r="CB175" s="34"/>
      <c r="CC175" s="44"/>
      <c r="CD175" s="44"/>
      <c r="CE175" s="45"/>
      <c r="CF175" s="45"/>
      <c r="CG175" s="34"/>
      <c r="CH175" s="34"/>
      <c r="CI175" s="34"/>
      <c r="CJ175" s="44"/>
      <c r="CK175" s="44"/>
      <c r="CL175" s="45"/>
      <c r="CN175" s="34"/>
      <c r="CO175" s="34"/>
      <c r="CP175" s="34"/>
      <c r="CQ175" s="44"/>
      <c r="CR175" s="44"/>
      <c r="CS175" s="45"/>
      <c r="CU175" s="34"/>
      <c r="CV175" s="34"/>
      <c r="CW175" s="34"/>
      <c r="CX175" s="44"/>
      <c r="CY175" s="44"/>
      <c r="CZ175" s="45"/>
      <c r="DB175" s="34"/>
      <c r="DC175" s="34"/>
      <c r="DD175" s="34"/>
      <c r="DE175" s="44"/>
      <c r="DF175" s="44"/>
      <c r="DG175" s="45"/>
      <c r="DH175" s="45"/>
      <c r="DI175" s="34"/>
      <c r="DJ175" s="34"/>
      <c r="DK175" s="34"/>
      <c r="DL175" s="44"/>
      <c r="DM175" s="44"/>
      <c r="DN175" s="45"/>
      <c r="DO175" s="45"/>
      <c r="DP175" s="34"/>
      <c r="DQ175" s="34"/>
      <c r="DR175" s="34"/>
      <c r="DS175" s="44"/>
      <c r="DT175" s="44"/>
      <c r="DU175" s="45"/>
      <c r="DV175" s="45"/>
      <c r="DW175" s="34"/>
      <c r="DX175" s="34"/>
      <c r="DY175" s="34"/>
      <c r="DZ175" s="44"/>
      <c r="EA175" s="44"/>
      <c r="EB175" s="45"/>
      <c r="ED175" s="34"/>
      <c r="EE175" s="34"/>
      <c r="EF175" s="34"/>
      <c r="EG175" s="44"/>
      <c r="EH175" s="44"/>
      <c r="EI175" s="45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U176" s="413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H176" s="413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U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H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U178" s="430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30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H178" s="49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U179" s="431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H179" s="431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U180" s="431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H180" s="431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27.75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U181" s="431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H181" s="431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U182" s="432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432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H182" s="534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U183" s="431"/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H183" s="431"/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U184" s="433"/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3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H184" s="431"/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34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U185" s="365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H185" s="365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U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H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U187" s="365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H187" s="365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U188" s="365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H188" s="365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U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H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U190" s="366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H190" s="366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U191" s="412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H191" s="412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831</v>
      </c>
      <c r="C192" s="880"/>
      <c r="D192" s="880"/>
      <c r="E192" s="880"/>
      <c r="F192" s="880"/>
      <c r="H192" s="366"/>
      <c r="I192" s="880" t="s">
        <v>831</v>
      </c>
      <c r="J192" s="880"/>
      <c r="K192" s="880"/>
      <c r="L192" s="880"/>
      <c r="M192" s="880"/>
      <c r="O192" s="366"/>
      <c r="P192" s="880" t="s">
        <v>831</v>
      </c>
      <c r="Q192" s="880"/>
      <c r="R192" s="880"/>
      <c r="S192" s="880"/>
      <c r="T192" s="880"/>
      <c r="U192" s="412"/>
      <c r="V192" s="366"/>
      <c r="W192" s="880" t="s">
        <v>831</v>
      </c>
      <c r="X192" s="880"/>
      <c r="Y192" s="880"/>
      <c r="Z192" s="880"/>
      <c r="AA192" s="880"/>
      <c r="AC192" s="366"/>
      <c r="AD192" s="880" t="s">
        <v>831</v>
      </c>
      <c r="AE192" s="880"/>
      <c r="AF192" s="880"/>
      <c r="AG192" s="880"/>
      <c r="AH192" s="880"/>
      <c r="AJ192" s="366"/>
      <c r="AK192" s="880" t="s">
        <v>831</v>
      </c>
      <c r="AL192" s="880"/>
      <c r="AM192" s="880"/>
      <c r="AN192" s="880"/>
      <c r="AO192" s="880"/>
      <c r="AQ192" s="366"/>
      <c r="AR192" s="880" t="s">
        <v>831</v>
      </c>
      <c r="AS192" s="880"/>
      <c r="AT192" s="880"/>
      <c r="AU192" s="880"/>
      <c r="AV192" s="880"/>
      <c r="AW192" s="445"/>
      <c r="AX192" s="366"/>
      <c r="AY192" s="880" t="s">
        <v>831</v>
      </c>
      <c r="AZ192" s="880"/>
      <c r="BA192" s="880"/>
      <c r="BB192" s="880"/>
      <c r="BC192" s="880"/>
      <c r="BD192" s="412"/>
      <c r="BE192" s="366"/>
      <c r="BF192" s="880" t="s">
        <v>831</v>
      </c>
      <c r="BG192" s="880"/>
      <c r="BH192" s="880"/>
      <c r="BI192" s="880"/>
      <c r="BJ192" s="880"/>
      <c r="BK192" s="412"/>
      <c r="BL192" s="366"/>
      <c r="BM192" s="880" t="s">
        <v>831</v>
      </c>
      <c r="BN192" s="880"/>
      <c r="BO192" s="880"/>
      <c r="BP192" s="880"/>
      <c r="BQ192" s="880"/>
      <c r="BS192" s="366"/>
      <c r="BT192" s="880" t="s">
        <v>831</v>
      </c>
      <c r="BU192" s="880"/>
      <c r="BV192" s="880"/>
      <c r="BW192" s="880"/>
      <c r="BX192" s="880"/>
      <c r="BY192" s="412"/>
      <c r="BZ192" s="366"/>
      <c r="CA192" s="880" t="s">
        <v>831</v>
      </c>
      <c r="CB192" s="880"/>
      <c r="CC192" s="880"/>
      <c r="CD192" s="880"/>
      <c r="CE192" s="880"/>
      <c r="CF192" s="412"/>
      <c r="CG192" s="366"/>
      <c r="CH192" s="880" t="s">
        <v>831</v>
      </c>
      <c r="CI192" s="880"/>
      <c r="CJ192" s="880"/>
      <c r="CK192" s="880"/>
      <c r="CL192" s="880"/>
      <c r="CN192" s="366"/>
      <c r="CO192" s="880" t="s">
        <v>831</v>
      </c>
      <c r="CP192" s="880"/>
      <c r="CQ192" s="880"/>
      <c r="CR192" s="880"/>
      <c r="CS192" s="880"/>
      <c r="CU192" s="366"/>
      <c r="CV192" s="880" t="s">
        <v>831</v>
      </c>
      <c r="CW192" s="880"/>
      <c r="CX192" s="880"/>
      <c r="CY192" s="880"/>
      <c r="CZ192" s="880"/>
      <c r="DB192" s="366"/>
      <c r="DC192" s="880" t="s">
        <v>831</v>
      </c>
      <c r="DD192" s="880"/>
      <c r="DE192" s="880"/>
      <c r="DF192" s="880"/>
      <c r="DG192" s="880"/>
      <c r="DH192" s="412"/>
      <c r="DI192" s="366"/>
      <c r="DJ192" s="880" t="s">
        <v>831</v>
      </c>
      <c r="DK192" s="880"/>
      <c r="DL192" s="880"/>
      <c r="DM192" s="880"/>
      <c r="DN192" s="880"/>
      <c r="DO192" s="412"/>
      <c r="DP192" s="366"/>
      <c r="DQ192" s="880" t="s">
        <v>831</v>
      </c>
      <c r="DR192" s="880"/>
      <c r="DS192" s="880"/>
      <c r="DT192" s="880"/>
      <c r="DU192" s="880"/>
      <c r="DV192" s="412"/>
      <c r="DW192" s="366"/>
      <c r="DX192" s="880" t="s">
        <v>831</v>
      </c>
      <c r="DY192" s="880"/>
      <c r="DZ192" s="880"/>
      <c r="EA192" s="880"/>
      <c r="EB192" s="880"/>
      <c r="ED192" s="366"/>
      <c r="EE192" s="880" t="s">
        <v>831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832</v>
      </c>
      <c r="C193" s="880"/>
      <c r="D193" s="880"/>
      <c r="E193" s="880"/>
      <c r="F193" s="880"/>
      <c r="H193" s="366"/>
      <c r="I193" s="880" t="s">
        <v>832</v>
      </c>
      <c r="J193" s="880"/>
      <c r="K193" s="880"/>
      <c r="L193" s="880"/>
      <c r="M193" s="880"/>
      <c r="O193" s="366"/>
      <c r="P193" s="880" t="s">
        <v>832</v>
      </c>
      <c r="Q193" s="880"/>
      <c r="R193" s="880"/>
      <c r="S193" s="880"/>
      <c r="T193" s="880"/>
      <c r="U193" s="412"/>
      <c r="V193" s="366"/>
      <c r="W193" s="880" t="s">
        <v>832</v>
      </c>
      <c r="X193" s="880"/>
      <c r="Y193" s="880"/>
      <c r="Z193" s="880"/>
      <c r="AA193" s="880"/>
      <c r="AC193" s="366"/>
      <c r="AD193" s="880" t="s">
        <v>832</v>
      </c>
      <c r="AE193" s="880"/>
      <c r="AF193" s="880"/>
      <c r="AG193" s="880"/>
      <c r="AH193" s="880"/>
      <c r="AJ193" s="366"/>
      <c r="AK193" s="880" t="s">
        <v>832</v>
      </c>
      <c r="AL193" s="880"/>
      <c r="AM193" s="880"/>
      <c r="AN193" s="880"/>
      <c r="AO193" s="880"/>
      <c r="AQ193" s="366"/>
      <c r="AR193" s="880" t="s">
        <v>832</v>
      </c>
      <c r="AS193" s="880"/>
      <c r="AT193" s="880"/>
      <c r="AU193" s="880"/>
      <c r="AV193" s="880"/>
      <c r="AW193" s="445"/>
      <c r="AX193" s="366"/>
      <c r="AY193" s="880" t="s">
        <v>832</v>
      </c>
      <c r="AZ193" s="880"/>
      <c r="BA193" s="880"/>
      <c r="BB193" s="880"/>
      <c r="BC193" s="880"/>
      <c r="BD193" s="412"/>
      <c r="BE193" s="366"/>
      <c r="BF193" s="880" t="s">
        <v>832</v>
      </c>
      <c r="BG193" s="880"/>
      <c r="BH193" s="880"/>
      <c r="BI193" s="880"/>
      <c r="BJ193" s="880"/>
      <c r="BK193" s="412"/>
      <c r="BL193" s="366"/>
      <c r="BM193" s="880" t="s">
        <v>832</v>
      </c>
      <c r="BN193" s="880"/>
      <c r="BO193" s="880"/>
      <c r="BP193" s="880"/>
      <c r="BQ193" s="880"/>
      <c r="BS193" s="366"/>
      <c r="BT193" s="880" t="s">
        <v>832</v>
      </c>
      <c r="BU193" s="880"/>
      <c r="BV193" s="880"/>
      <c r="BW193" s="880"/>
      <c r="BX193" s="880"/>
      <c r="BY193" s="412"/>
      <c r="BZ193" s="366"/>
      <c r="CA193" s="880" t="s">
        <v>832</v>
      </c>
      <c r="CB193" s="880"/>
      <c r="CC193" s="880"/>
      <c r="CD193" s="880"/>
      <c r="CE193" s="880"/>
      <c r="CF193" s="412"/>
      <c r="CG193" s="366"/>
      <c r="CH193" s="880" t="s">
        <v>832</v>
      </c>
      <c r="CI193" s="880"/>
      <c r="CJ193" s="880"/>
      <c r="CK193" s="880"/>
      <c r="CL193" s="880"/>
      <c r="CN193" s="366"/>
      <c r="CO193" s="880" t="s">
        <v>832</v>
      </c>
      <c r="CP193" s="880"/>
      <c r="CQ193" s="880"/>
      <c r="CR193" s="880"/>
      <c r="CS193" s="880"/>
      <c r="CU193" s="366"/>
      <c r="CV193" s="880" t="s">
        <v>832</v>
      </c>
      <c r="CW193" s="880"/>
      <c r="CX193" s="880"/>
      <c r="CY193" s="880"/>
      <c r="CZ193" s="880"/>
      <c r="DB193" s="366"/>
      <c r="DC193" s="880" t="s">
        <v>832</v>
      </c>
      <c r="DD193" s="880"/>
      <c r="DE193" s="880"/>
      <c r="DF193" s="880"/>
      <c r="DG193" s="880"/>
      <c r="DH193" s="412"/>
      <c r="DI193" s="366"/>
      <c r="DJ193" s="880" t="s">
        <v>832</v>
      </c>
      <c r="DK193" s="880"/>
      <c r="DL193" s="880"/>
      <c r="DM193" s="880"/>
      <c r="DN193" s="880"/>
      <c r="DO193" s="412"/>
      <c r="DP193" s="366"/>
      <c r="DQ193" s="880" t="s">
        <v>832</v>
      </c>
      <c r="DR193" s="880"/>
      <c r="DS193" s="880"/>
      <c r="DT193" s="880"/>
      <c r="DU193" s="880"/>
      <c r="DV193" s="412"/>
      <c r="DW193" s="366"/>
      <c r="DX193" s="880" t="s">
        <v>832</v>
      </c>
      <c r="DY193" s="880"/>
      <c r="DZ193" s="880"/>
      <c r="EA193" s="880"/>
      <c r="EB193" s="880"/>
      <c r="ED193" s="366"/>
      <c r="EE193" s="880" t="s">
        <v>832</v>
      </c>
      <c r="EF193" s="880"/>
      <c r="EG193" s="880"/>
      <c r="EH193" s="880"/>
      <c r="EI193" s="880"/>
    </row>
    <row r="194" spans="1:139" ht="12.75" customHeight="1" x14ac:dyDescent="0.2">
      <c r="A194" s="366"/>
      <c r="B194" s="880" t="s">
        <v>833</v>
      </c>
      <c r="C194" s="880"/>
      <c r="D194" s="880"/>
      <c r="E194" s="880"/>
      <c r="F194" s="880"/>
      <c r="H194" s="366"/>
      <c r="I194" s="880" t="s">
        <v>833</v>
      </c>
      <c r="J194" s="880"/>
      <c r="K194" s="880"/>
      <c r="L194" s="880"/>
      <c r="M194" s="880"/>
      <c r="O194" s="366"/>
      <c r="P194" s="880" t="s">
        <v>833</v>
      </c>
      <c r="Q194" s="880"/>
      <c r="R194" s="880"/>
      <c r="S194" s="880"/>
      <c r="T194" s="880"/>
      <c r="U194" s="412"/>
      <c r="V194" s="366"/>
      <c r="W194" s="880" t="s">
        <v>833</v>
      </c>
      <c r="X194" s="880"/>
      <c r="Y194" s="880"/>
      <c r="Z194" s="880"/>
      <c r="AA194" s="880"/>
      <c r="AC194" s="366"/>
      <c r="AD194" s="880" t="s">
        <v>833</v>
      </c>
      <c r="AE194" s="880"/>
      <c r="AF194" s="880"/>
      <c r="AG194" s="880"/>
      <c r="AH194" s="880"/>
      <c r="AJ194" s="366"/>
      <c r="AK194" s="880" t="s">
        <v>833</v>
      </c>
      <c r="AL194" s="880"/>
      <c r="AM194" s="880"/>
      <c r="AN194" s="880"/>
      <c r="AO194" s="880"/>
      <c r="AQ194" s="366"/>
      <c r="AR194" s="880" t="s">
        <v>833</v>
      </c>
      <c r="AS194" s="880"/>
      <c r="AT194" s="880"/>
      <c r="AU194" s="880"/>
      <c r="AV194" s="880"/>
      <c r="AW194" s="445"/>
      <c r="AX194" s="366"/>
      <c r="AY194" s="880" t="s">
        <v>833</v>
      </c>
      <c r="AZ194" s="880"/>
      <c r="BA194" s="880"/>
      <c r="BB194" s="880"/>
      <c r="BC194" s="880"/>
      <c r="BD194" s="412"/>
      <c r="BE194" s="366"/>
      <c r="BF194" s="880" t="s">
        <v>833</v>
      </c>
      <c r="BG194" s="880"/>
      <c r="BH194" s="880"/>
      <c r="BI194" s="880"/>
      <c r="BJ194" s="880"/>
      <c r="BK194" s="412"/>
      <c r="BL194" s="366"/>
      <c r="BM194" s="880" t="s">
        <v>833</v>
      </c>
      <c r="BN194" s="880"/>
      <c r="BO194" s="880"/>
      <c r="BP194" s="880"/>
      <c r="BQ194" s="880"/>
      <c r="BS194" s="366"/>
      <c r="BT194" s="880" t="s">
        <v>833</v>
      </c>
      <c r="BU194" s="880"/>
      <c r="BV194" s="880"/>
      <c r="BW194" s="880"/>
      <c r="BX194" s="880"/>
      <c r="BY194" s="412"/>
      <c r="BZ194" s="366"/>
      <c r="CA194" s="880" t="s">
        <v>833</v>
      </c>
      <c r="CB194" s="880"/>
      <c r="CC194" s="880"/>
      <c r="CD194" s="880"/>
      <c r="CE194" s="880"/>
      <c r="CF194" s="412"/>
      <c r="CG194" s="366"/>
      <c r="CH194" s="880" t="s">
        <v>833</v>
      </c>
      <c r="CI194" s="880"/>
      <c r="CJ194" s="880"/>
      <c r="CK194" s="880"/>
      <c r="CL194" s="880"/>
      <c r="CN194" s="366"/>
      <c r="CO194" s="880" t="s">
        <v>833</v>
      </c>
      <c r="CP194" s="880"/>
      <c r="CQ194" s="880"/>
      <c r="CR194" s="880"/>
      <c r="CS194" s="880"/>
      <c r="CU194" s="366"/>
      <c r="CV194" s="880" t="s">
        <v>833</v>
      </c>
      <c r="CW194" s="880"/>
      <c r="CX194" s="880"/>
      <c r="CY194" s="880"/>
      <c r="CZ194" s="880"/>
      <c r="DB194" s="366"/>
      <c r="DC194" s="880" t="s">
        <v>833</v>
      </c>
      <c r="DD194" s="880"/>
      <c r="DE194" s="880"/>
      <c r="DF194" s="880"/>
      <c r="DG194" s="880"/>
      <c r="DH194" s="412"/>
      <c r="DI194" s="366"/>
      <c r="DJ194" s="880" t="s">
        <v>833</v>
      </c>
      <c r="DK194" s="880"/>
      <c r="DL194" s="880"/>
      <c r="DM194" s="880"/>
      <c r="DN194" s="880"/>
      <c r="DO194" s="412"/>
      <c r="DP194" s="366"/>
      <c r="DQ194" s="880" t="s">
        <v>833</v>
      </c>
      <c r="DR194" s="880"/>
      <c r="DS194" s="880"/>
      <c r="DT194" s="880"/>
      <c r="DU194" s="880"/>
      <c r="DV194" s="412"/>
      <c r="DW194" s="366"/>
      <c r="DX194" s="880" t="s">
        <v>833</v>
      </c>
      <c r="DY194" s="880"/>
      <c r="DZ194" s="880"/>
      <c r="EA194" s="880"/>
      <c r="EB194" s="880"/>
      <c r="ED194" s="366"/>
      <c r="EE194" s="880" t="s">
        <v>833</v>
      </c>
      <c r="EF194" s="880"/>
      <c r="EG194" s="880"/>
      <c r="EH194" s="880"/>
      <c r="EI194" s="880"/>
    </row>
    <row r="195" spans="1:139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U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H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U196" s="365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H196" s="365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</sheetData>
  <mergeCells count="2861">
    <mergeCell ref="DX191:EB191"/>
    <mergeCell ref="DX192:EB192"/>
    <mergeCell ref="DX193:EB193"/>
    <mergeCell ref="DX194:EB194"/>
    <mergeCell ref="DW196:EB196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W190:EB190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74:EA174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53:DZ153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128:DZ128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105:DZ105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W84:EA84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X64:DZ64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EA41:EA42"/>
    <mergeCell ref="DX42:DZ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EE191:EI191"/>
    <mergeCell ref="EE192:EI192"/>
    <mergeCell ref="EE193:EI193"/>
    <mergeCell ref="EE194:EI194"/>
    <mergeCell ref="ED196:EI196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ED190:EI190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74:EH174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H41:EH42"/>
    <mergeCell ref="EE42:EG42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BM191:BQ191"/>
    <mergeCell ref="BM192:BQ192"/>
    <mergeCell ref="BM193:BQ193"/>
    <mergeCell ref="BM194:BQ194"/>
    <mergeCell ref="BL196:BQ196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96:AA196"/>
    <mergeCell ref="V184:X184"/>
    <mergeCell ref="V185:AA185"/>
    <mergeCell ref="V187:AA187"/>
    <mergeCell ref="V188:AA188"/>
    <mergeCell ref="V190:AA190"/>
    <mergeCell ref="W191:AA191"/>
    <mergeCell ref="W192:AA192"/>
    <mergeCell ref="W193:AA193"/>
    <mergeCell ref="W194:AA194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P191:T191"/>
    <mergeCell ref="P192:T192"/>
    <mergeCell ref="P193:T193"/>
    <mergeCell ref="P194:T194"/>
    <mergeCell ref="O196:T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O176:T176"/>
    <mergeCell ref="O178:Q178"/>
    <mergeCell ref="R178:T178"/>
    <mergeCell ref="O179:Q179"/>
    <mergeCell ref="R179:T179"/>
    <mergeCell ref="O180:Q180"/>
    <mergeCell ref="R180:T180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O190:T190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A190:F190"/>
    <mergeCell ref="A196:F196"/>
    <mergeCell ref="B191:F191"/>
    <mergeCell ref="B192:F192"/>
    <mergeCell ref="B193:F193"/>
    <mergeCell ref="B194:F194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5:D155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K65:AM65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77:AL77"/>
    <mergeCell ref="AK78:AL78"/>
    <mergeCell ref="AK80:AN80"/>
    <mergeCell ref="AK81:AN81"/>
    <mergeCell ref="AK82:AN82"/>
    <mergeCell ref="AK83:AN83"/>
    <mergeCell ref="AJ84:AN84"/>
    <mergeCell ref="AK85:AO85"/>
    <mergeCell ref="AK86:AO86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100:AM100"/>
    <mergeCell ref="AK101:AM101"/>
    <mergeCell ref="AK102:AM102"/>
    <mergeCell ref="AK103:AM103"/>
    <mergeCell ref="AK104:AM104"/>
    <mergeCell ref="AK105:AM105"/>
    <mergeCell ref="AJ106:AM106"/>
    <mergeCell ref="AJ109:AO109"/>
    <mergeCell ref="AJ111:AO111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22:AO122"/>
    <mergeCell ref="AJ124:AO124"/>
    <mergeCell ref="AK126:AM126"/>
    <mergeCell ref="AK127:AM127"/>
    <mergeCell ref="AJ128:AM128"/>
    <mergeCell ref="AK129:AO129"/>
    <mergeCell ref="AJ131:AO131"/>
    <mergeCell ref="AK133:AN133"/>
    <mergeCell ref="AK134:AN134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J149:AO149"/>
    <mergeCell ref="AK151:AM151"/>
    <mergeCell ref="AK152:AM152"/>
    <mergeCell ref="AK153:AM153"/>
    <mergeCell ref="AK154:AM154"/>
    <mergeCell ref="AK155:AM155"/>
    <mergeCell ref="AK156:AM156"/>
    <mergeCell ref="AK157:AM157"/>
    <mergeCell ref="AK158:AM158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88:AO188"/>
    <mergeCell ref="AK172:AN172"/>
    <mergeCell ref="AJ173:AN173"/>
    <mergeCell ref="AJ174:AN174"/>
    <mergeCell ref="AJ176:AO176"/>
    <mergeCell ref="AJ178:AL178"/>
    <mergeCell ref="AM178:AO178"/>
    <mergeCell ref="AJ179:AL179"/>
    <mergeCell ref="AM179:AO179"/>
    <mergeCell ref="AJ180:AL180"/>
    <mergeCell ref="AM180:AO180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J190:AO190"/>
    <mergeCell ref="AK191:AO191"/>
    <mergeCell ref="AK192:AO192"/>
    <mergeCell ref="AK193:AO193"/>
    <mergeCell ref="AK194:AO194"/>
    <mergeCell ref="AJ196:AO196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J181:AL181"/>
    <mergeCell ref="AM181:AO181"/>
    <mergeCell ref="AJ182:AL182"/>
    <mergeCell ref="AM182:AO182"/>
    <mergeCell ref="AJ183:AL183"/>
    <mergeCell ref="AJ184:AL184"/>
    <mergeCell ref="AJ185:AO185"/>
    <mergeCell ref="AJ187:AO187"/>
    <mergeCell ref="AR55:AT55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42:AT42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76:AS76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65:AT65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99:AT99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R86:AV86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121:AV121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Q111:AV111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Q146:AU146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34:AU134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71:AU171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R158:AT158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87:AV187"/>
    <mergeCell ref="AQ188:AV188"/>
    <mergeCell ref="AQ190:AV190"/>
    <mergeCell ref="AR191:AV191"/>
    <mergeCell ref="AR192:AV192"/>
    <mergeCell ref="AR193:AV193"/>
    <mergeCell ref="AR194:AV194"/>
    <mergeCell ref="AQ196:AV196"/>
    <mergeCell ref="AQ180:AS180"/>
    <mergeCell ref="AT180:AV180"/>
    <mergeCell ref="AQ181:AS181"/>
    <mergeCell ref="AT181:AV181"/>
    <mergeCell ref="AQ182:AS182"/>
    <mergeCell ref="AT182:AV182"/>
    <mergeCell ref="AQ183:AS183"/>
    <mergeCell ref="AQ184:AS184"/>
    <mergeCell ref="AQ185:AV185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91:CS191"/>
    <mergeCell ref="CO192:CS192"/>
    <mergeCell ref="CO193:CS193"/>
    <mergeCell ref="CO194:CS194"/>
    <mergeCell ref="CN196:CS196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T41:DT42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74:DT174"/>
    <mergeCell ref="DQ191:DU191"/>
    <mergeCell ref="DQ192:DU192"/>
    <mergeCell ref="DQ193:DU193"/>
    <mergeCell ref="DQ194:DU194"/>
    <mergeCell ref="DP196:DU196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  <mergeCell ref="DP190:DU190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ignoredErrors>
    <ignoredError sqref="BI56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IX197"/>
  <sheetViews>
    <sheetView showGridLines="0" topLeftCell="U1" zoomScaleNormal="100" workbookViewId="0">
      <pane ySplit="5" topLeftCell="A6" activePane="bottomLeft" state="frozen"/>
      <selection activeCell="AA28" sqref="AA28:AB28"/>
      <selection pane="bottomLeft" activeCell="ES143" sqref="ES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4.42578125" style="120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4.42578125" style="120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7.7109375" style="120" hidden="1" customWidth="1"/>
    <col min="50" max="50" width="0" style="2" hidden="1" customWidth="1"/>
    <col min="51" max="51" width="17.28515625" style="2" hidden="1" customWidth="1"/>
    <col min="52" max="52" width="15" style="2" hidden="1" customWidth="1"/>
    <col min="53" max="53" width="15.85546875" style="2" hidden="1" customWidth="1"/>
    <col min="54" max="54" width="15" style="2" hidden="1" customWidth="1"/>
    <col min="55" max="55" width="20.140625" style="2" hidden="1" customWidth="1"/>
    <col min="56" max="56" width="4.85546875" style="35" customWidth="1"/>
    <col min="57" max="57" width="11.7109375" style="35" customWidth="1"/>
    <col min="58" max="61" width="17" style="35" customWidth="1"/>
    <col min="62" max="62" width="20.85546875" style="35" customWidth="1"/>
    <col min="63" max="63" width="8.42578125" style="35" customWidth="1"/>
    <col min="64" max="64" width="12" style="35" customWidth="1"/>
    <col min="65" max="65" width="16.85546875" style="35" customWidth="1"/>
    <col min="66" max="66" width="17.7109375" style="35" customWidth="1"/>
    <col min="67" max="67" width="18.85546875" style="35" customWidth="1"/>
    <col min="68" max="68" width="18.42578125" style="35" customWidth="1"/>
    <col min="69" max="69" width="20.85546875" style="35" customWidth="1"/>
    <col min="70" max="70" width="9.85546875" style="2" customWidth="1"/>
    <col min="71" max="71" width="9.140625" style="2"/>
    <col min="72" max="72" width="17.28515625" style="2" customWidth="1"/>
    <col min="73" max="73" width="15" style="2" customWidth="1"/>
    <col min="74" max="74" width="15.85546875" style="2" customWidth="1"/>
    <col min="75" max="75" width="15" style="2" customWidth="1"/>
    <col min="76" max="76" width="20.140625" style="2" customWidth="1"/>
    <col min="77" max="77" width="7.42578125" style="2" customWidth="1"/>
    <col min="78" max="78" width="9.140625" style="2"/>
    <col min="79" max="79" width="17.28515625" style="2" customWidth="1"/>
    <col min="80" max="80" width="15" style="2" customWidth="1"/>
    <col min="81" max="81" width="15.85546875" style="2" customWidth="1"/>
    <col min="82" max="82" width="15" style="2" customWidth="1"/>
    <col min="83" max="83" width="20.140625" style="2" customWidth="1"/>
    <col min="84" max="84" width="4.140625" style="2" customWidth="1"/>
    <col min="85" max="85" width="9.140625" style="2"/>
    <col min="86" max="86" width="17.28515625" style="2" customWidth="1"/>
    <col min="87" max="87" width="15" style="2" customWidth="1"/>
    <col min="88" max="88" width="15.85546875" style="2" customWidth="1"/>
    <col min="89" max="89" width="15" style="2" customWidth="1"/>
    <col min="90" max="90" width="20.140625" style="2" customWidth="1"/>
    <col min="91" max="91" width="9.5703125" style="2" customWidth="1"/>
    <col min="92" max="92" width="10.140625" style="2" customWidth="1"/>
    <col min="93" max="93" width="18" style="2" customWidth="1"/>
    <col min="94" max="94" width="15.28515625" style="2" customWidth="1"/>
    <col min="95" max="95" width="13.85546875" style="2" customWidth="1"/>
    <col min="96" max="96" width="14.42578125" style="2" customWidth="1"/>
    <col min="97" max="97" width="17.5703125" style="2" customWidth="1"/>
    <col min="98" max="98" width="9.140625" style="2"/>
    <col min="99" max="99" width="10.140625" style="2" customWidth="1"/>
    <col min="100" max="100" width="18" style="2" customWidth="1"/>
    <col min="101" max="101" width="15.28515625" style="2" customWidth="1"/>
    <col min="102" max="102" width="13.85546875" style="2" customWidth="1"/>
    <col min="103" max="103" width="14.42578125" style="2" customWidth="1"/>
    <col min="104" max="104" width="17.5703125" style="2" customWidth="1"/>
    <col min="105" max="105" width="9.140625" style="2"/>
    <col min="106" max="106" width="10.140625" style="2" customWidth="1"/>
    <col min="107" max="107" width="18" style="2" customWidth="1"/>
    <col min="108" max="108" width="15.28515625" style="2" customWidth="1"/>
    <col min="109" max="109" width="13.85546875" style="2" customWidth="1"/>
    <col min="110" max="110" width="14.42578125" style="2" customWidth="1"/>
    <col min="111" max="111" width="17.5703125" style="2" customWidth="1"/>
    <col min="112" max="113" width="9.140625" style="2"/>
    <col min="114" max="114" width="18" style="2" customWidth="1"/>
    <col min="115" max="115" width="18.42578125" style="2" customWidth="1"/>
    <col min="116" max="116" width="14.85546875" style="2" customWidth="1"/>
    <col min="117" max="117" width="12.5703125" style="2" customWidth="1"/>
    <col min="118" max="118" width="16.140625" style="2" customWidth="1"/>
    <col min="119" max="119" width="12.5703125" style="2" customWidth="1"/>
    <col min="120" max="120" width="16.140625" style="2" customWidth="1"/>
    <col min="121" max="121" width="4.140625" style="2" customWidth="1"/>
    <col min="122" max="122" width="9.140625" style="2"/>
    <col min="123" max="123" width="18" style="2" customWidth="1"/>
    <col min="124" max="124" width="18.42578125" style="2" customWidth="1"/>
    <col min="125" max="125" width="14.85546875" style="2" customWidth="1"/>
    <col min="126" max="126" width="12.5703125" style="2" customWidth="1"/>
    <col min="127" max="127" width="16.140625" style="2" customWidth="1"/>
    <col min="128" max="128" width="12.5703125" style="2" customWidth="1"/>
    <col min="129" max="129" width="16.140625" style="2" customWidth="1"/>
    <col min="130" max="130" width="4.28515625" style="2" customWidth="1"/>
    <col min="131" max="131" width="9.140625" style="2"/>
    <col min="132" max="132" width="18" style="2" customWidth="1"/>
    <col min="133" max="133" width="18.42578125" style="2" customWidth="1"/>
    <col min="134" max="134" width="14.85546875" style="2" customWidth="1"/>
    <col min="135" max="135" width="12.5703125" style="2" customWidth="1"/>
    <col min="136" max="136" width="16.140625" style="2" customWidth="1"/>
    <col min="137" max="137" width="12.5703125" style="2" customWidth="1"/>
    <col min="138" max="138" width="16.140625" style="2" customWidth="1"/>
    <col min="139" max="139" width="4.140625" style="2" customWidth="1"/>
    <col min="140" max="140" width="9.140625" style="2"/>
    <col min="141" max="141" width="18" style="2" customWidth="1"/>
    <col min="142" max="142" width="18.42578125" style="2" customWidth="1"/>
    <col min="143" max="143" width="14.85546875" style="2" customWidth="1"/>
    <col min="144" max="144" width="12.5703125" style="2" customWidth="1"/>
    <col min="145" max="145" width="16.140625" style="2" customWidth="1"/>
    <col min="146" max="146" width="12.5703125" style="2" customWidth="1"/>
    <col min="147" max="147" width="16.140625" style="2" customWidth="1"/>
    <col min="148" max="16384" width="9.140625" style="2"/>
  </cols>
  <sheetData>
    <row r="1" spans="1:258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  <c r="CM1" s="35"/>
      <c r="CN1" s="35"/>
      <c r="CO1" s="35"/>
      <c r="CP1" s="35"/>
      <c r="CQ1" s="35"/>
      <c r="CR1" s="35"/>
      <c r="CS1" s="35"/>
      <c r="CU1" s="35"/>
      <c r="CV1" s="35"/>
      <c r="CW1" s="35"/>
      <c r="CX1" s="35"/>
      <c r="CY1" s="35"/>
      <c r="CZ1" s="35"/>
      <c r="DB1" s="35"/>
      <c r="DC1" s="35"/>
      <c r="DD1" s="35"/>
      <c r="DE1" s="35"/>
      <c r="DF1" s="35"/>
      <c r="DG1" s="35"/>
    </row>
    <row r="2" spans="1:258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  <c r="CM2" s="35"/>
      <c r="CN2" s="35"/>
      <c r="CO2" s="35"/>
      <c r="CP2" s="35"/>
      <c r="CQ2" s="35"/>
      <c r="CR2" s="35"/>
      <c r="CS2" s="35"/>
      <c r="CU2" s="35"/>
      <c r="CV2" s="35"/>
      <c r="CW2" s="35"/>
      <c r="CX2" s="35"/>
      <c r="CY2" s="35"/>
      <c r="CZ2" s="35"/>
      <c r="DB2" s="35"/>
      <c r="DC2" s="35"/>
      <c r="DD2" s="35"/>
      <c r="DE2" s="35"/>
      <c r="DF2" s="35"/>
      <c r="DG2" s="35"/>
      <c r="IX2" s="2" t="s">
        <v>1071</v>
      </c>
    </row>
    <row r="3" spans="1:258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  <c r="CM3" s="35"/>
      <c r="CN3" s="35"/>
      <c r="CO3" s="35"/>
      <c r="CP3" s="35"/>
      <c r="CQ3" s="35"/>
      <c r="CR3" s="35"/>
      <c r="CS3" s="35"/>
      <c r="CU3" s="35"/>
      <c r="CV3" s="35"/>
      <c r="CW3" s="35"/>
      <c r="CX3" s="35"/>
      <c r="CY3" s="35"/>
      <c r="CZ3" s="35"/>
      <c r="DB3" s="35"/>
      <c r="DC3" s="35"/>
      <c r="DD3" s="35"/>
      <c r="DE3" s="35"/>
      <c r="DF3" s="35"/>
      <c r="DG3" s="35"/>
    </row>
    <row r="4" spans="1:258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  <c r="CM4" s="35"/>
      <c r="CN4" s="35"/>
      <c r="CO4" s="35"/>
      <c r="CP4" s="35"/>
      <c r="CQ4" s="35"/>
      <c r="CR4" s="35"/>
      <c r="CS4" s="35"/>
      <c r="CU4" s="35"/>
      <c r="CV4" s="35"/>
      <c r="CW4" s="35"/>
      <c r="CX4" s="35"/>
      <c r="CY4" s="35"/>
      <c r="CZ4" s="35"/>
      <c r="DB4" s="35"/>
      <c r="DC4" s="35"/>
      <c r="DD4" s="35"/>
      <c r="DE4" s="35"/>
      <c r="DF4" s="35"/>
      <c r="DG4" s="35"/>
    </row>
    <row r="5" spans="1:258" ht="15.75" x14ac:dyDescent="0.25">
      <c r="A5" s="1171"/>
      <c r="B5" s="1172"/>
      <c r="C5" s="1172"/>
      <c r="D5" s="1173"/>
      <c r="E5" s="1173"/>
      <c r="F5" s="1174"/>
      <c r="G5" s="1174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U5" s="111"/>
      <c r="V5" s="2"/>
      <c r="W5" s="2"/>
      <c r="X5" s="2"/>
      <c r="Y5" s="2"/>
      <c r="Z5" s="2"/>
      <c r="AA5" s="2"/>
      <c r="AB5" s="111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258" ht="30.75" customHeight="1" x14ac:dyDescent="0.2">
      <c r="A6" s="1078" t="s">
        <v>769</v>
      </c>
      <c r="B6" s="1079"/>
      <c r="C6" s="1079"/>
      <c r="D6" s="1079"/>
      <c r="E6" s="1079"/>
      <c r="F6" s="1079"/>
      <c r="G6" s="111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U6" s="434"/>
      <c r="V6" s="1082" t="s">
        <v>1015</v>
      </c>
      <c r="W6" s="1083"/>
      <c r="X6" s="1083"/>
      <c r="Y6" s="1083"/>
      <c r="Z6" s="1083"/>
      <c r="AA6" s="1083"/>
      <c r="AB6" s="434"/>
      <c r="AC6" s="1169" t="s">
        <v>880</v>
      </c>
      <c r="AD6" s="1170"/>
      <c r="AE6" s="1170"/>
      <c r="AF6" s="1170"/>
      <c r="AG6" s="1170"/>
      <c r="AH6" s="1170"/>
      <c r="AJ6" s="1177" t="s">
        <v>882</v>
      </c>
      <c r="AK6" s="1178"/>
      <c r="AL6" s="1178"/>
      <c r="AM6" s="1178"/>
      <c r="AN6" s="1178"/>
      <c r="AO6" s="1178"/>
      <c r="AQ6" s="1166" t="s">
        <v>892</v>
      </c>
      <c r="AR6" s="1167"/>
      <c r="AS6" s="1167"/>
      <c r="AT6" s="1167"/>
      <c r="AU6" s="1167"/>
      <c r="AV6" s="1167"/>
      <c r="AW6" s="645"/>
      <c r="AX6" s="1086" t="s">
        <v>990</v>
      </c>
      <c r="AY6" s="1087"/>
      <c r="AZ6" s="1087"/>
      <c r="BA6" s="1087"/>
      <c r="BB6" s="1087"/>
      <c r="BC6" s="1087"/>
      <c r="BD6" s="498"/>
      <c r="BE6" s="995" t="s">
        <v>1016</v>
      </c>
      <c r="BF6" s="996"/>
      <c r="BG6" s="996"/>
      <c r="BH6" s="996"/>
      <c r="BI6" s="996"/>
      <c r="BJ6" s="996"/>
      <c r="BK6" s="498"/>
      <c r="BL6" s="1179" t="s">
        <v>975</v>
      </c>
      <c r="BM6" s="1180"/>
      <c r="BN6" s="1180"/>
      <c r="BO6" s="1180"/>
      <c r="BP6" s="1180"/>
      <c r="BQ6" s="1180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M6" s="498"/>
      <c r="CN6" s="1123" t="s">
        <v>983</v>
      </c>
      <c r="CO6" s="1124"/>
      <c r="CP6" s="1124"/>
      <c r="CQ6" s="1124"/>
      <c r="CR6" s="1124"/>
      <c r="CS6" s="1124"/>
      <c r="CU6" s="1166" t="s">
        <v>1046</v>
      </c>
      <c r="CV6" s="1167"/>
      <c r="CW6" s="1167"/>
      <c r="CX6" s="1167"/>
      <c r="CY6" s="1167"/>
      <c r="CZ6" s="1167"/>
      <c r="DB6" s="1136" t="s">
        <v>1039</v>
      </c>
      <c r="DC6" s="1137"/>
      <c r="DD6" s="1137"/>
      <c r="DE6" s="1137"/>
      <c r="DF6" s="1137"/>
      <c r="DG6" s="1137"/>
      <c r="DI6" s="1181" t="s">
        <v>1053</v>
      </c>
      <c r="DJ6" s="1182"/>
      <c r="DK6" s="1182"/>
      <c r="DL6" s="1182"/>
      <c r="DM6" s="1182"/>
      <c r="DN6" s="1182"/>
      <c r="DO6" s="1125" t="s">
        <v>1055</v>
      </c>
      <c r="DP6" s="1125"/>
      <c r="DQ6" s="757"/>
      <c r="DR6" s="1128" t="s">
        <v>1071</v>
      </c>
      <c r="DS6" s="1129"/>
      <c r="DT6" s="1129"/>
      <c r="DU6" s="1129"/>
      <c r="DV6" s="1129"/>
      <c r="DW6" s="1129"/>
      <c r="DX6" s="1125" t="s">
        <v>1077</v>
      </c>
      <c r="DY6" s="1125"/>
      <c r="DZ6" s="767"/>
      <c r="EA6" s="1123" t="s">
        <v>1078</v>
      </c>
      <c r="EB6" s="1124"/>
      <c r="EC6" s="1124"/>
      <c r="ED6" s="1124"/>
      <c r="EE6" s="1124"/>
      <c r="EF6" s="1124"/>
      <c r="EG6" s="1125" t="s">
        <v>1079</v>
      </c>
      <c r="EH6" s="1125"/>
      <c r="EJ6" s="1130" t="s">
        <v>1049</v>
      </c>
      <c r="EK6" s="1131"/>
      <c r="EL6" s="1131"/>
      <c r="EM6" s="1131"/>
      <c r="EN6" s="1131"/>
      <c r="EO6" s="1131"/>
      <c r="EP6" s="1125" t="s">
        <v>1083</v>
      </c>
      <c r="EQ6" s="1125"/>
    </row>
    <row r="7" spans="1:258" x14ac:dyDescent="0.2">
      <c r="A7" s="117" t="s">
        <v>709</v>
      </c>
      <c r="B7" s="118"/>
      <c r="C7" s="118"/>
      <c r="D7" s="118"/>
      <c r="E7" s="118"/>
      <c r="F7" s="118"/>
      <c r="G7" s="111"/>
      <c r="H7" s="117" t="s">
        <v>709</v>
      </c>
      <c r="I7" s="118"/>
      <c r="J7" s="118"/>
      <c r="K7" s="118"/>
      <c r="L7" s="118"/>
      <c r="M7" s="118"/>
      <c r="O7" s="117" t="s">
        <v>709</v>
      </c>
      <c r="P7" s="118"/>
      <c r="Q7" s="118"/>
      <c r="R7" s="118"/>
      <c r="S7" s="118"/>
      <c r="T7" s="118"/>
      <c r="U7" s="118"/>
      <c r="V7" s="117" t="s">
        <v>709</v>
      </c>
      <c r="W7" s="118"/>
      <c r="X7" s="118"/>
      <c r="Y7" s="118"/>
      <c r="Z7" s="118"/>
      <c r="AA7" s="118"/>
      <c r="AB7" s="118"/>
      <c r="AC7" s="117" t="s">
        <v>709</v>
      </c>
      <c r="AD7" s="118"/>
      <c r="AE7" s="118"/>
      <c r="AF7" s="118"/>
      <c r="AG7" s="118"/>
      <c r="AH7" s="118"/>
      <c r="AJ7" s="117" t="s">
        <v>709</v>
      </c>
      <c r="AK7" s="118"/>
      <c r="AL7" s="118"/>
      <c r="AM7" s="118"/>
      <c r="AN7" s="118"/>
      <c r="AO7" s="118"/>
      <c r="AQ7" s="117" t="s">
        <v>709</v>
      </c>
      <c r="AR7" s="118"/>
      <c r="AS7" s="118"/>
      <c r="AT7" s="118"/>
      <c r="AU7" s="118"/>
      <c r="AV7" s="118"/>
      <c r="AW7" s="118"/>
      <c r="AX7" s="117" t="s">
        <v>709</v>
      </c>
      <c r="AY7" s="118"/>
      <c r="AZ7" s="118"/>
      <c r="BA7" s="118"/>
      <c r="BB7" s="118"/>
      <c r="BC7" s="118"/>
      <c r="BD7" s="499"/>
      <c r="BE7" s="214" t="s">
        <v>709</v>
      </c>
      <c r="BF7" s="499"/>
      <c r="BG7" s="499"/>
      <c r="BH7" s="499"/>
      <c r="BI7" s="499"/>
      <c r="BJ7" s="499"/>
      <c r="BK7" s="499"/>
      <c r="BL7" s="214" t="s">
        <v>709</v>
      </c>
      <c r="BM7" s="499"/>
      <c r="BN7" s="499"/>
      <c r="BO7" s="499"/>
      <c r="BP7" s="499"/>
      <c r="BQ7" s="499"/>
      <c r="BS7" s="214" t="s">
        <v>709</v>
      </c>
      <c r="BT7" s="499"/>
      <c r="BU7" s="499"/>
      <c r="BV7" s="499"/>
      <c r="BW7" s="499"/>
      <c r="BX7" s="499"/>
      <c r="BY7" s="499"/>
      <c r="BZ7" s="214" t="s">
        <v>709</v>
      </c>
      <c r="CA7" s="499"/>
      <c r="CB7" s="499"/>
      <c r="CC7" s="499"/>
      <c r="CD7" s="499"/>
      <c r="CE7" s="499"/>
      <c r="CF7" s="499"/>
      <c r="CG7" s="214" t="s">
        <v>709</v>
      </c>
      <c r="CH7" s="499"/>
      <c r="CI7" s="499"/>
      <c r="CJ7" s="499"/>
      <c r="CK7" s="499"/>
      <c r="CL7" s="499"/>
      <c r="CM7" s="499"/>
      <c r="CN7" s="214" t="s">
        <v>709</v>
      </c>
      <c r="CO7" s="499"/>
      <c r="CP7" s="499"/>
      <c r="CQ7" s="499"/>
      <c r="CR7" s="499"/>
      <c r="CS7" s="499"/>
      <c r="CU7" s="214" t="s">
        <v>709</v>
      </c>
      <c r="CV7" s="499"/>
      <c r="CW7" s="499"/>
      <c r="CX7" s="499"/>
      <c r="CY7" s="499"/>
      <c r="CZ7" s="499"/>
      <c r="DB7" s="214" t="s">
        <v>709</v>
      </c>
      <c r="DC7" s="499"/>
      <c r="DD7" s="499"/>
      <c r="DE7" s="499"/>
      <c r="DF7" s="499"/>
      <c r="DG7" s="499"/>
      <c r="DI7" s="214" t="s">
        <v>709</v>
      </c>
      <c r="DJ7" s="499"/>
      <c r="DK7" s="499"/>
      <c r="DL7" s="499"/>
      <c r="DM7" s="499"/>
      <c r="DN7" s="499"/>
      <c r="DO7" s="499"/>
      <c r="DP7" s="499"/>
      <c r="DQ7" s="499"/>
      <c r="DR7" s="214" t="s">
        <v>709</v>
      </c>
      <c r="DS7" s="499"/>
      <c r="DT7" s="499"/>
      <c r="DU7" s="499"/>
      <c r="DV7" s="499"/>
      <c r="DW7" s="499"/>
      <c r="DX7" s="499"/>
      <c r="DY7" s="499"/>
      <c r="DZ7" s="499"/>
      <c r="EA7" s="214" t="s">
        <v>709</v>
      </c>
      <c r="EB7" s="499"/>
      <c r="EC7" s="499"/>
      <c r="ED7" s="499"/>
      <c r="EE7" s="499"/>
      <c r="EF7" s="499"/>
      <c r="EG7" s="499"/>
      <c r="EH7" s="499"/>
      <c r="EJ7" s="214" t="s">
        <v>709</v>
      </c>
      <c r="EK7" s="499"/>
      <c r="EL7" s="499"/>
      <c r="EM7" s="499"/>
      <c r="EN7" s="499"/>
      <c r="EO7" s="499"/>
      <c r="EP7" s="499"/>
      <c r="EQ7" s="499"/>
    </row>
    <row r="8" spans="1:258" x14ac:dyDescent="0.2">
      <c r="A8" s="119"/>
      <c r="B8" s="119"/>
      <c r="C8" s="119"/>
      <c r="D8" s="119"/>
      <c r="E8" s="119"/>
      <c r="F8" s="120"/>
      <c r="G8" s="111"/>
      <c r="H8" s="119"/>
      <c r="I8" s="119"/>
      <c r="J8" s="119"/>
      <c r="K8" s="119"/>
      <c r="L8" s="119"/>
      <c r="M8" s="120"/>
      <c r="O8" s="119"/>
      <c r="P8" s="119"/>
      <c r="Q8" s="119"/>
      <c r="R8" s="119"/>
      <c r="S8" s="119"/>
      <c r="T8" s="120"/>
      <c r="V8" s="119"/>
      <c r="W8" s="119"/>
      <c r="X8" s="119"/>
      <c r="Y8" s="119"/>
      <c r="Z8" s="119"/>
      <c r="AA8" s="120"/>
      <c r="AC8" s="119"/>
      <c r="AD8" s="119"/>
      <c r="AE8" s="119"/>
      <c r="AF8" s="119"/>
      <c r="AG8" s="119"/>
      <c r="AH8" s="120"/>
      <c r="AJ8" s="119"/>
      <c r="AK8" s="119"/>
      <c r="AL8" s="119"/>
      <c r="AM8" s="119"/>
      <c r="AN8" s="119"/>
      <c r="AO8" s="120"/>
      <c r="AQ8" s="119"/>
      <c r="AR8" s="119"/>
      <c r="AS8" s="119"/>
      <c r="AT8" s="119"/>
      <c r="AU8" s="119"/>
      <c r="AV8" s="120"/>
      <c r="AX8" s="119"/>
      <c r="AY8" s="119"/>
      <c r="AZ8" s="119"/>
      <c r="BA8" s="119"/>
      <c r="BB8" s="119"/>
      <c r="BC8" s="120"/>
      <c r="BE8" s="34"/>
      <c r="BF8" s="34"/>
      <c r="BG8" s="34"/>
      <c r="BH8" s="34"/>
      <c r="BI8" s="34"/>
      <c r="BL8" s="34"/>
      <c r="BM8" s="34"/>
      <c r="BN8" s="34"/>
      <c r="BO8" s="34"/>
      <c r="BP8" s="34"/>
      <c r="BS8" s="34"/>
      <c r="BT8" s="34"/>
      <c r="BU8" s="34"/>
      <c r="BV8" s="34"/>
      <c r="BW8" s="34"/>
      <c r="BX8" s="35"/>
      <c r="BY8" s="35"/>
      <c r="BZ8" s="34"/>
      <c r="CA8" s="34"/>
      <c r="CB8" s="34"/>
      <c r="CC8" s="34"/>
      <c r="CD8" s="34"/>
      <c r="CE8" s="35"/>
      <c r="CF8" s="35"/>
      <c r="CG8" s="34"/>
      <c r="CH8" s="34"/>
      <c r="CI8" s="34"/>
      <c r="CJ8" s="34"/>
      <c r="CK8" s="34"/>
      <c r="CL8" s="35"/>
      <c r="CM8" s="35"/>
      <c r="CN8" s="34"/>
      <c r="CO8" s="34"/>
      <c r="CP8" s="34"/>
      <c r="CQ8" s="34"/>
      <c r="CR8" s="34"/>
      <c r="CS8" s="35"/>
      <c r="CU8" s="34"/>
      <c r="CV8" s="34"/>
      <c r="CW8" s="34"/>
      <c r="CX8" s="34"/>
      <c r="CY8" s="34"/>
      <c r="CZ8" s="35"/>
      <c r="DB8" s="34"/>
      <c r="DC8" s="34"/>
      <c r="DD8" s="34"/>
      <c r="DE8" s="34"/>
      <c r="DF8" s="34"/>
      <c r="DG8" s="35"/>
      <c r="DI8" s="34"/>
      <c r="DJ8" s="34"/>
      <c r="DK8" s="34"/>
      <c r="DL8" s="34"/>
      <c r="DM8" s="34"/>
      <c r="DN8" s="35"/>
      <c r="DO8" s="34"/>
      <c r="DP8" s="35"/>
      <c r="DQ8" s="35"/>
      <c r="DR8" s="34"/>
      <c r="DS8" s="34"/>
      <c r="DT8" s="34"/>
      <c r="DU8" s="34"/>
      <c r="DV8" s="34"/>
      <c r="DW8" s="35"/>
      <c r="DX8" s="34"/>
      <c r="DY8" s="35"/>
      <c r="DZ8" s="35"/>
      <c r="EA8" s="34"/>
      <c r="EB8" s="34"/>
      <c r="EC8" s="34"/>
      <c r="ED8" s="34"/>
      <c r="EE8" s="34"/>
      <c r="EF8" s="35"/>
      <c r="EG8" s="34"/>
      <c r="EH8" s="35"/>
      <c r="EJ8" s="34"/>
      <c r="EK8" s="34"/>
      <c r="EL8" s="34"/>
      <c r="EM8" s="34"/>
      <c r="EN8" s="34"/>
      <c r="EO8" s="35"/>
      <c r="EP8" s="34"/>
      <c r="EQ8" s="35"/>
    </row>
    <row r="9" spans="1:258" x14ac:dyDescent="0.2">
      <c r="A9" s="176"/>
      <c r="B9" s="179" t="s">
        <v>49</v>
      </c>
      <c r="C9" s="1059" t="s">
        <v>768</v>
      </c>
      <c r="D9" s="1059"/>
      <c r="E9" s="1059"/>
      <c r="F9" s="1059"/>
      <c r="G9" s="111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145"/>
      <c r="V9" s="176"/>
      <c r="W9" s="179" t="s">
        <v>49</v>
      </c>
      <c r="X9" s="1059" t="s">
        <v>768</v>
      </c>
      <c r="Y9" s="1059"/>
      <c r="Z9" s="1059"/>
      <c r="AA9" s="1059"/>
      <c r="AB9" s="145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M9" s="500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1"/>
      <c r="DK9" s="1126"/>
      <c r="DL9" s="1126"/>
      <c r="DM9" s="1126"/>
      <c r="DN9" s="1126"/>
      <c r="DO9" s="500"/>
      <c r="DP9" s="500"/>
      <c r="DQ9" s="500"/>
      <c r="DR9" s="41"/>
      <c r="DS9" s="41"/>
      <c r="DT9" s="1126"/>
      <c r="DU9" s="1126"/>
      <c r="DV9" s="1126"/>
      <c r="DW9" s="1126"/>
      <c r="DX9" s="500"/>
      <c r="DY9" s="500"/>
      <c r="DZ9" s="500"/>
      <c r="EA9" s="41"/>
      <c r="EB9" s="41"/>
      <c r="EC9" s="1126"/>
      <c r="ED9" s="1126"/>
      <c r="EE9" s="1126"/>
      <c r="EF9" s="1126"/>
      <c r="EG9" s="500"/>
      <c r="EH9" s="500"/>
      <c r="EJ9" s="41"/>
      <c r="EK9" s="43" t="s">
        <v>49</v>
      </c>
      <c r="EL9" s="975" t="s">
        <v>768</v>
      </c>
      <c r="EM9" s="975"/>
      <c r="EN9" s="975"/>
      <c r="EO9" s="975"/>
      <c r="EP9" s="500"/>
      <c r="EQ9" s="500"/>
    </row>
    <row r="10" spans="1:258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111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156"/>
      <c r="V10" s="176"/>
      <c r="W10" s="179" t="s">
        <v>50</v>
      </c>
      <c r="X10" s="1168" t="s">
        <v>820</v>
      </c>
      <c r="Y10" s="1168"/>
      <c r="Z10" s="1168"/>
      <c r="AA10" s="1168"/>
      <c r="AB10" s="156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M10" s="108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1"/>
      <c r="DK10" s="1127"/>
      <c r="DL10" s="1127"/>
      <c r="DM10" s="1127"/>
      <c r="DN10" s="1127"/>
      <c r="DO10" s="108"/>
      <c r="DP10" s="108"/>
      <c r="DQ10" s="108"/>
      <c r="DR10" s="41"/>
      <c r="DS10" s="41"/>
      <c r="DT10" s="1127"/>
      <c r="DU10" s="1127"/>
      <c r="DV10" s="1127"/>
      <c r="DW10" s="1127"/>
      <c r="DX10" s="108"/>
      <c r="DY10" s="108"/>
      <c r="DZ10" s="108"/>
      <c r="EA10" s="41"/>
      <c r="EB10" s="41"/>
      <c r="EC10" s="1127"/>
      <c r="ED10" s="1127"/>
      <c r="EE10" s="1127"/>
      <c r="EF10" s="1127"/>
      <c r="EG10" s="108"/>
      <c r="EH10" s="108"/>
      <c r="EJ10" s="41"/>
      <c r="EK10" s="43" t="s">
        <v>50</v>
      </c>
      <c r="EL10" s="1132" t="s">
        <v>820</v>
      </c>
      <c r="EM10" s="1132"/>
      <c r="EN10" s="1132"/>
      <c r="EO10" s="1132"/>
      <c r="EP10" s="108"/>
      <c r="EQ10" s="108"/>
    </row>
    <row r="11" spans="1:258" x14ac:dyDescent="0.2">
      <c r="A11" s="176"/>
      <c r="B11" s="179" t="s">
        <v>0</v>
      </c>
      <c r="C11" s="1168" t="s">
        <v>821</v>
      </c>
      <c r="D11" s="1168"/>
      <c r="E11" s="1168"/>
      <c r="F11" s="1168"/>
      <c r="G11" s="111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156"/>
      <c r="V11" s="176"/>
      <c r="W11" s="179" t="s">
        <v>0</v>
      </c>
      <c r="X11" s="1168" t="s">
        <v>821</v>
      </c>
      <c r="Y11" s="1168"/>
      <c r="Z11" s="1168"/>
      <c r="AA11" s="1168"/>
      <c r="AB11" s="156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56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M11" s="108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1"/>
      <c r="DK11" s="1127"/>
      <c r="DL11" s="1127"/>
      <c r="DM11" s="1127"/>
      <c r="DN11" s="1127"/>
      <c r="DO11" s="108"/>
      <c r="DP11" s="108"/>
      <c r="DQ11" s="108"/>
      <c r="DR11" s="41"/>
      <c r="DS11" s="41"/>
      <c r="DT11" s="1127"/>
      <c r="DU11" s="1127"/>
      <c r="DV11" s="1127"/>
      <c r="DW11" s="1127"/>
      <c r="DX11" s="108"/>
      <c r="DY11" s="108"/>
      <c r="DZ11" s="108"/>
      <c r="EA11" s="41"/>
      <c r="EB11" s="41"/>
      <c r="EC11" s="1127"/>
      <c r="ED11" s="1127"/>
      <c r="EE11" s="1127"/>
      <c r="EF11" s="1127"/>
      <c r="EG11" s="108"/>
      <c r="EH11" s="108"/>
      <c r="EJ11" s="41"/>
      <c r="EK11" s="43" t="s">
        <v>0</v>
      </c>
      <c r="EL11" s="1132" t="s">
        <v>821</v>
      </c>
      <c r="EM11" s="1132"/>
      <c r="EN11" s="1132"/>
      <c r="EO11" s="1132"/>
      <c r="EP11" s="108"/>
      <c r="EQ11" s="108"/>
    </row>
    <row r="12" spans="1:258" x14ac:dyDescent="0.2">
      <c r="A12" s="176"/>
      <c r="B12" s="176"/>
      <c r="C12" s="176"/>
      <c r="D12" s="176"/>
      <c r="E12" s="176"/>
      <c r="F12" s="159"/>
      <c r="G12" s="111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159"/>
      <c r="V12" s="176"/>
      <c r="W12" s="176"/>
      <c r="X12" s="176"/>
      <c r="Y12" s="176"/>
      <c r="Z12" s="176"/>
      <c r="AA12" s="159"/>
      <c r="AB12" s="159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159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M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41"/>
      <c r="DP12" s="22"/>
      <c r="DQ12" s="22"/>
      <c r="DR12" s="41"/>
      <c r="DS12" s="41"/>
      <c r="DT12" s="41"/>
      <c r="DU12" s="41"/>
      <c r="DV12" s="41"/>
      <c r="DW12" s="22"/>
      <c r="DX12" s="41"/>
      <c r="DY12" s="22"/>
      <c r="DZ12" s="22"/>
      <c r="EA12" s="41"/>
      <c r="EB12" s="41"/>
      <c r="EC12" s="41"/>
      <c r="ED12" s="41"/>
      <c r="EE12" s="41"/>
      <c r="EF12" s="22"/>
      <c r="EG12" s="41"/>
      <c r="EH12" s="22"/>
      <c r="EJ12" s="41"/>
      <c r="EK12" s="41"/>
      <c r="EL12" s="41"/>
      <c r="EM12" s="41"/>
      <c r="EN12" s="41"/>
      <c r="EO12" s="22"/>
      <c r="EP12" s="41"/>
      <c r="EQ12" s="22"/>
    </row>
    <row r="13" spans="1:258" x14ac:dyDescent="0.2">
      <c r="A13" s="1016" t="s">
        <v>1</v>
      </c>
      <c r="B13" s="1016"/>
      <c r="C13" s="1016"/>
      <c r="D13" s="1016"/>
      <c r="E13" s="1016"/>
      <c r="F13" s="1016"/>
      <c r="G13" s="111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178"/>
      <c r="V13" s="1016" t="s">
        <v>1</v>
      </c>
      <c r="W13" s="1016"/>
      <c r="X13" s="1016"/>
      <c r="Y13" s="1016"/>
      <c r="Z13" s="1016"/>
      <c r="AA13" s="1016"/>
      <c r="AB13" s="178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178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M13" s="17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52"/>
      <c r="DQ13" s="52"/>
      <c r="DR13" s="938" t="s">
        <v>1</v>
      </c>
      <c r="DS13" s="938"/>
      <c r="DT13" s="938"/>
      <c r="DU13" s="938"/>
      <c r="DV13" s="938"/>
      <c r="DW13" s="938"/>
      <c r="DX13" s="52"/>
      <c r="DY13" s="52"/>
      <c r="DZ13" s="52"/>
      <c r="EA13" s="938" t="s">
        <v>1</v>
      </c>
      <c r="EB13" s="938"/>
      <c r="EC13" s="938"/>
      <c r="ED13" s="938"/>
      <c r="EE13" s="938"/>
      <c r="EF13" s="938"/>
      <c r="EG13" s="52"/>
      <c r="EH13" s="52"/>
      <c r="EJ13" s="938" t="s">
        <v>1</v>
      </c>
      <c r="EK13" s="938"/>
      <c r="EL13" s="938"/>
      <c r="EM13" s="938"/>
      <c r="EN13" s="938"/>
      <c r="EO13" s="938"/>
      <c r="EP13" s="52"/>
      <c r="EQ13" s="52"/>
    </row>
    <row r="14" spans="1:258" x14ac:dyDescent="0.2">
      <c r="A14" s="155" t="s">
        <v>22</v>
      </c>
      <c r="B14" s="165" t="s">
        <v>2</v>
      </c>
      <c r="C14" s="166"/>
      <c r="D14" s="166"/>
      <c r="E14" s="166"/>
      <c r="F14" s="183"/>
      <c r="G14" s="111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01"/>
      <c r="V14" s="155" t="s">
        <v>22</v>
      </c>
      <c r="W14" s="165" t="s">
        <v>2</v>
      </c>
      <c r="X14" s="166"/>
      <c r="Y14" s="166"/>
      <c r="Z14" s="166"/>
      <c r="AA14" s="183"/>
      <c r="AB14" s="201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20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M14" s="201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106"/>
      <c r="DP14" s="489"/>
      <c r="DQ14" s="31"/>
      <c r="DR14" s="10" t="s">
        <v>22</v>
      </c>
      <c r="DS14" s="105" t="s">
        <v>2</v>
      </c>
      <c r="DT14" s="106"/>
      <c r="DU14" s="106"/>
      <c r="DV14" s="106"/>
      <c r="DW14" s="489"/>
      <c r="DX14" s="106"/>
      <c r="DY14" s="489"/>
      <c r="DZ14" s="31"/>
      <c r="EA14" s="10" t="s">
        <v>22</v>
      </c>
      <c r="EB14" s="105" t="s">
        <v>2</v>
      </c>
      <c r="EC14" s="106"/>
      <c r="ED14" s="106"/>
      <c r="EE14" s="106"/>
      <c r="EF14" s="489"/>
      <c r="EG14" s="106"/>
      <c r="EH14" s="489"/>
      <c r="EJ14" s="10" t="s">
        <v>22</v>
      </c>
      <c r="EK14" s="105" t="s">
        <v>2</v>
      </c>
      <c r="EL14" s="106"/>
      <c r="EM14" s="106"/>
      <c r="EN14" s="106"/>
      <c r="EO14" s="489"/>
      <c r="EP14" s="106"/>
      <c r="EQ14" s="489"/>
    </row>
    <row r="15" spans="1:258" x14ac:dyDescent="0.2">
      <c r="A15" s="155" t="s">
        <v>23</v>
      </c>
      <c r="B15" s="184" t="s">
        <v>3</v>
      </c>
      <c r="C15" s="185"/>
      <c r="D15" s="185"/>
      <c r="E15" s="185"/>
      <c r="F15" s="10" t="s">
        <v>174</v>
      </c>
      <c r="G15" s="111"/>
      <c r="H15" s="155" t="s">
        <v>23</v>
      </c>
      <c r="I15" s="184" t="s">
        <v>3</v>
      </c>
      <c r="J15" s="185"/>
      <c r="K15" s="185"/>
      <c r="L15" s="185"/>
      <c r="M15" s="10" t="s">
        <v>174</v>
      </c>
      <c r="O15" s="155" t="s">
        <v>23</v>
      </c>
      <c r="P15" s="184" t="s">
        <v>3</v>
      </c>
      <c r="Q15" s="185"/>
      <c r="R15" s="185"/>
      <c r="S15" s="185"/>
      <c r="T15" s="10" t="s">
        <v>174</v>
      </c>
      <c r="U15" s="156"/>
      <c r="V15" s="155" t="s">
        <v>23</v>
      </c>
      <c r="W15" s="184" t="s">
        <v>3</v>
      </c>
      <c r="X15" s="185"/>
      <c r="Y15" s="185"/>
      <c r="Z15" s="185"/>
      <c r="AA15" s="10" t="s">
        <v>174</v>
      </c>
      <c r="AB15" s="156"/>
      <c r="AC15" s="155" t="s">
        <v>23</v>
      </c>
      <c r="AD15" s="184" t="s">
        <v>3</v>
      </c>
      <c r="AE15" s="185"/>
      <c r="AF15" s="185"/>
      <c r="AG15" s="185"/>
      <c r="AH15" s="10" t="s">
        <v>174</v>
      </c>
      <c r="AJ15" s="155" t="s">
        <v>23</v>
      </c>
      <c r="AK15" s="184" t="s">
        <v>3</v>
      </c>
      <c r="AL15" s="185"/>
      <c r="AM15" s="185"/>
      <c r="AN15" s="185"/>
      <c r="AO15" s="10" t="s">
        <v>174</v>
      </c>
      <c r="AQ15" s="155" t="s">
        <v>23</v>
      </c>
      <c r="AR15" s="184" t="s">
        <v>3</v>
      </c>
      <c r="AS15" s="185"/>
      <c r="AT15" s="185"/>
      <c r="AU15" s="185"/>
      <c r="AV15" s="10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0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M15" s="108"/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610"/>
      <c r="DP15" s="10" t="s">
        <v>174</v>
      </c>
      <c r="DQ15" s="108"/>
      <c r="DR15" s="10" t="s">
        <v>23</v>
      </c>
      <c r="DS15" s="496" t="s">
        <v>3</v>
      </c>
      <c r="DT15" s="610"/>
      <c r="DU15" s="610"/>
      <c r="DV15" s="610"/>
      <c r="DW15" s="10" t="s">
        <v>174</v>
      </c>
      <c r="DX15" s="610"/>
      <c r="DY15" s="10" t="s">
        <v>174</v>
      </c>
      <c r="DZ15" s="108"/>
      <c r="EA15" s="10" t="s">
        <v>23</v>
      </c>
      <c r="EB15" s="496" t="s">
        <v>3</v>
      </c>
      <c r="EC15" s="610"/>
      <c r="ED15" s="610"/>
      <c r="EE15" s="610"/>
      <c r="EF15" s="10" t="s">
        <v>174</v>
      </c>
      <c r="EG15" s="610"/>
      <c r="EH15" s="10" t="s">
        <v>174</v>
      </c>
      <c r="EJ15" s="10" t="s">
        <v>23</v>
      </c>
      <c r="EK15" s="496" t="s">
        <v>3</v>
      </c>
      <c r="EL15" s="610"/>
      <c r="EM15" s="610"/>
      <c r="EN15" s="610"/>
      <c r="EO15" s="10" t="s">
        <v>174</v>
      </c>
      <c r="EP15" s="610"/>
      <c r="EQ15" s="10" t="s">
        <v>174</v>
      </c>
    </row>
    <row r="16" spans="1:258" ht="76.5" customHeight="1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G16" s="111"/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U16" s="426"/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B16" s="426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426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M16" s="426"/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494"/>
      <c r="DP16" s="584" t="s">
        <v>1047</v>
      </c>
      <c r="DQ16" s="523"/>
      <c r="DR16" s="24" t="s">
        <v>24</v>
      </c>
      <c r="DS16" s="492" t="s">
        <v>101</v>
      </c>
      <c r="DT16" s="493"/>
      <c r="DU16" s="493"/>
      <c r="DV16" s="494"/>
      <c r="DW16" s="584" t="s">
        <v>1047</v>
      </c>
      <c r="DX16" s="494"/>
      <c r="DY16" s="584" t="s">
        <v>1047</v>
      </c>
      <c r="DZ16" s="523"/>
      <c r="EA16" s="24" t="s">
        <v>24</v>
      </c>
      <c r="EB16" s="492" t="s">
        <v>101</v>
      </c>
      <c r="EC16" s="493"/>
      <c r="ED16" s="493"/>
      <c r="EE16" s="494"/>
      <c r="EF16" s="584" t="s">
        <v>1047</v>
      </c>
      <c r="EG16" s="494"/>
      <c r="EH16" s="584" t="s">
        <v>1047</v>
      </c>
      <c r="EJ16" s="24" t="s">
        <v>24</v>
      </c>
      <c r="EK16" s="492" t="s">
        <v>101</v>
      </c>
      <c r="EL16" s="493"/>
      <c r="EM16" s="493"/>
      <c r="EN16" s="494"/>
      <c r="EO16" s="584" t="s">
        <v>1047</v>
      </c>
      <c r="EP16" s="494"/>
      <c r="EQ16" s="584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111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156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156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56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M17" s="156"/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611"/>
      <c r="DP17" s="10">
        <v>12</v>
      </c>
      <c r="DQ17" s="108"/>
      <c r="DR17" s="10" t="s">
        <v>25</v>
      </c>
      <c r="DS17" s="497" t="s">
        <v>710</v>
      </c>
      <c r="DT17" s="611"/>
      <c r="DU17" s="611"/>
      <c r="DV17" s="611"/>
      <c r="DW17" s="10">
        <v>12</v>
      </c>
      <c r="DX17" s="611"/>
      <c r="DY17" s="10">
        <v>12</v>
      </c>
      <c r="DZ17" s="108"/>
      <c r="EA17" s="10" t="s">
        <v>25</v>
      </c>
      <c r="EB17" s="497" t="s">
        <v>710</v>
      </c>
      <c r="EC17" s="611"/>
      <c r="ED17" s="611"/>
      <c r="EE17" s="611"/>
      <c r="EF17" s="10">
        <v>12</v>
      </c>
      <c r="EG17" s="611"/>
      <c r="EH17" s="10">
        <v>12</v>
      </c>
      <c r="EJ17" s="10" t="s">
        <v>25</v>
      </c>
      <c r="EK17" s="497" t="s">
        <v>710</v>
      </c>
      <c r="EL17" s="611"/>
      <c r="EM17" s="611"/>
      <c r="EN17" s="611"/>
      <c r="EO17" s="10">
        <v>12</v>
      </c>
      <c r="EP17" s="611"/>
      <c r="EQ17" s="10">
        <v>12</v>
      </c>
    </row>
    <row r="18" spans="1:147" x14ac:dyDescent="0.2">
      <c r="A18" s="176"/>
      <c r="B18" s="176"/>
      <c r="C18" s="176"/>
      <c r="D18" s="176"/>
      <c r="E18" s="176"/>
      <c r="F18" s="159"/>
      <c r="G18" s="111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159"/>
      <c r="V18" s="176"/>
      <c r="W18" s="176"/>
      <c r="X18" s="176"/>
      <c r="Y18" s="176"/>
      <c r="Z18" s="176"/>
      <c r="AA18" s="159"/>
      <c r="AB18" s="159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159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M18" s="159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41"/>
      <c r="DP18" s="22"/>
      <c r="DQ18" s="22"/>
      <c r="DR18" s="41"/>
      <c r="DS18" s="41"/>
      <c r="DT18" s="41"/>
      <c r="DU18" s="41"/>
      <c r="DV18" s="41"/>
      <c r="DW18" s="22"/>
      <c r="DX18" s="41"/>
      <c r="DY18" s="22"/>
      <c r="DZ18" s="22"/>
      <c r="EA18" s="41"/>
      <c r="EB18" s="41"/>
      <c r="EC18" s="41"/>
      <c r="ED18" s="41"/>
      <c r="EE18" s="41"/>
      <c r="EF18" s="22"/>
      <c r="EG18" s="41"/>
      <c r="EH18" s="22"/>
      <c r="EJ18" s="41"/>
      <c r="EK18" s="41"/>
      <c r="EL18" s="41"/>
      <c r="EM18" s="41"/>
      <c r="EN18" s="41"/>
      <c r="EO18" s="22"/>
      <c r="EP18" s="41"/>
      <c r="EQ18" s="22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G19" s="111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178"/>
      <c r="V19" s="1016" t="s">
        <v>26</v>
      </c>
      <c r="W19" s="1016"/>
      <c r="X19" s="1016"/>
      <c r="Y19" s="1016"/>
      <c r="Z19" s="1016"/>
      <c r="AA19" s="1016"/>
      <c r="AB19" s="178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178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M19" s="17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52"/>
      <c r="DQ19" s="52"/>
      <c r="DR19" s="938" t="s">
        <v>26</v>
      </c>
      <c r="DS19" s="938"/>
      <c r="DT19" s="938"/>
      <c r="DU19" s="938"/>
      <c r="DV19" s="938"/>
      <c r="DW19" s="938"/>
      <c r="DX19" s="52"/>
      <c r="DY19" s="52"/>
      <c r="DZ19" s="52"/>
      <c r="EA19" s="938" t="s">
        <v>26</v>
      </c>
      <c r="EB19" s="938"/>
      <c r="EC19" s="938"/>
      <c r="ED19" s="938"/>
      <c r="EE19" s="938"/>
      <c r="EF19" s="938"/>
      <c r="EG19" s="52"/>
      <c r="EH19" s="52"/>
      <c r="EJ19" s="938" t="s">
        <v>26</v>
      </c>
      <c r="EK19" s="938"/>
      <c r="EL19" s="938"/>
      <c r="EM19" s="938"/>
      <c r="EN19" s="938"/>
      <c r="EO19" s="938"/>
      <c r="EP19" s="52"/>
      <c r="EQ19" s="52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111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178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178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178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M20" s="178"/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23"/>
      <c r="DK20" s="924"/>
      <c r="DL20" s="922" t="s">
        <v>102</v>
      </c>
      <c r="DM20" s="960"/>
      <c r="DN20" s="51" t="s">
        <v>95</v>
      </c>
      <c r="DO20" s="52"/>
      <c r="DP20" s="51" t="s">
        <v>95</v>
      </c>
      <c r="DQ20" s="52"/>
      <c r="DR20" s="922" t="s">
        <v>27</v>
      </c>
      <c r="DS20" s="923"/>
      <c r="DT20" s="924"/>
      <c r="DU20" s="922" t="s">
        <v>102</v>
      </c>
      <c r="DV20" s="960"/>
      <c r="DW20" s="51" t="s">
        <v>95</v>
      </c>
      <c r="DX20" s="52"/>
      <c r="DY20" s="51" t="s">
        <v>95</v>
      </c>
      <c r="DZ20" s="52"/>
      <c r="EA20" s="922" t="s">
        <v>27</v>
      </c>
      <c r="EB20" s="923"/>
      <c r="EC20" s="924"/>
      <c r="ED20" s="922" t="s">
        <v>102</v>
      </c>
      <c r="EE20" s="960"/>
      <c r="EF20" s="51" t="s">
        <v>95</v>
      </c>
      <c r="EG20" s="52"/>
      <c r="EH20" s="51" t="s">
        <v>95</v>
      </c>
      <c r="EJ20" s="922" t="s">
        <v>27</v>
      </c>
      <c r="EK20" s="923"/>
      <c r="EL20" s="924"/>
      <c r="EM20" s="922" t="s">
        <v>102</v>
      </c>
      <c r="EN20" s="960"/>
      <c r="EO20" s="51" t="s">
        <v>95</v>
      </c>
      <c r="EP20" s="52"/>
      <c r="EQ20" s="51" t="s">
        <v>95</v>
      </c>
    </row>
    <row r="21" spans="1:147" ht="15" x14ac:dyDescent="0.2">
      <c r="A21" s="1021" t="s">
        <v>160</v>
      </c>
      <c r="B21" s="1060"/>
      <c r="C21" s="1061"/>
      <c r="D21" s="1016" t="s">
        <v>144</v>
      </c>
      <c r="E21" s="1062"/>
      <c r="F21" s="113">
        <v>2</v>
      </c>
      <c r="G21" s="111"/>
      <c r="H21" s="1021" t="s">
        <v>160</v>
      </c>
      <c r="I21" s="1060"/>
      <c r="J21" s="1061"/>
      <c r="K21" s="1016" t="s">
        <v>144</v>
      </c>
      <c r="L21" s="1062"/>
      <c r="M21" s="113">
        <v>2</v>
      </c>
      <c r="O21" s="1021" t="s">
        <v>160</v>
      </c>
      <c r="P21" s="1060"/>
      <c r="Q21" s="1061"/>
      <c r="R21" s="1016" t="s">
        <v>144</v>
      </c>
      <c r="S21" s="1062"/>
      <c r="T21" s="113">
        <v>2</v>
      </c>
      <c r="U21" s="178"/>
      <c r="V21" s="1021" t="s">
        <v>160</v>
      </c>
      <c r="W21" s="1060"/>
      <c r="X21" s="1061"/>
      <c r="Y21" s="1016" t="s">
        <v>144</v>
      </c>
      <c r="Z21" s="1062"/>
      <c r="AA21" s="113">
        <v>2</v>
      </c>
      <c r="AB21" s="178"/>
      <c r="AC21" s="1021" t="s">
        <v>160</v>
      </c>
      <c r="AD21" s="1060"/>
      <c r="AE21" s="1061"/>
      <c r="AF21" s="1016" t="s">
        <v>144</v>
      </c>
      <c r="AG21" s="1062"/>
      <c r="AH21" s="113">
        <v>2</v>
      </c>
      <c r="AJ21" s="1021" t="s">
        <v>160</v>
      </c>
      <c r="AK21" s="1060"/>
      <c r="AL21" s="1061"/>
      <c r="AM21" s="1016" t="s">
        <v>144</v>
      </c>
      <c r="AN21" s="1062"/>
      <c r="AO21" s="113">
        <v>2</v>
      </c>
      <c r="AQ21" s="1021" t="s">
        <v>160</v>
      </c>
      <c r="AR21" s="1060"/>
      <c r="AS21" s="1061"/>
      <c r="AT21" s="1016" t="s">
        <v>144</v>
      </c>
      <c r="AU21" s="1062"/>
      <c r="AV21" s="113">
        <v>2</v>
      </c>
      <c r="AW21" s="178"/>
      <c r="AX21" s="1021" t="s">
        <v>160</v>
      </c>
      <c r="AY21" s="1060"/>
      <c r="AZ21" s="1061"/>
      <c r="BA21" s="1016" t="s">
        <v>144</v>
      </c>
      <c r="BB21" s="1062"/>
      <c r="BC21" s="113">
        <v>2</v>
      </c>
      <c r="BD21" s="178"/>
      <c r="BE21" s="922" t="s">
        <v>160</v>
      </c>
      <c r="BF21" s="976"/>
      <c r="BG21" s="977"/>
      <c r="BH21" s="938" t="s">
        <v>144</v>
      </c>
      <c r="BI21" s="978"/>
      <c r="BJ21" s="51">
        <v>2</v>
      </c>
      <c r="BK21" s="52"/>
      <c r="BL21" s="922" t="s">
        <v>160</v>
      </c>
      <c r="BM21" s="976"/>
      <c r="BN21" s="977"/>
      <c r="BO21" s="938" t="s">
        <v>144</v>
      </c>
      <c r="BP21" s="978"/>
      <c r="BQ21" s="51">
        <v>2</v>
      </c>
      <c r="BS21" s="922" t="s">
        <v>160</v>
      </c>
      <c r="BT21" s="976"/>
      <c r="BU21" s="977"/>
      <c r="BV21" s="938" t="s">
        <v>144</v>
      </c>
      <c r="BW21" s="978"/>
      <c r="BX21" s="51">
        <v>2</v>
      </c>
      <c r="BY21" s="52"/>
      <c r="BZ21" s="922" t="s">
        <v>160</v>
      </c>
      <c r="CA21" s="976"/>
      <c r="CB21" s="977"/>
      <c r="CC21" s="938" t="s">
        <v>144</v>
      </c>
      <c r="CD21" s="978"/>
      <c r="CE21" s="51">
        <v>2</v>
      </c>
      <c r="CF21" s="52"/>
      <c r="CG21" s="922" t="s">
        <v>160</v>
      </c>
      <c r="CH21" s="976"/>
      <c r="CI21" s="977"/>
      <c r="CJ21" s="938" t="s">
        <v>144</v>
      </c>
      <c r="CK21" s="978"/>
      <c r="CL21" s="51">
        <v>2</v>
      </c>
      <c r="CM21" s="178"/>
      <c r="CN21" s="922" t="s">
        <v>160</v>
      </c>
      <c r="CO21" s="976"/>
      <c r="CP21" s="977"/>
      <c r="CQ21" s="938" t="s">
        <v>144</v>
      </c>
      <c r="CR21" s="978"/>
      <c r="CS21" s="51">
        <v>2</v>
      </c>
      <c r="CU21" s="922" t="s">
        <v>160</v>
      </c>
      <c r="CV21" s="976"/>
      <c r="CW21" s="977"/>
      <c r="CX21" s="938" t="s">
        <v>144</v>
      </c>
      <c r="CY21" s="978"/>
      <c r="CZ21" s="51">
        <v>2</v>
      </c>
      <c r="DB21" s="922" t="s">
        <v>160</v>
      </c>
      <c r="DC21" s="976"/>
      <c r="DD21" s="977"/>
      <c r="DE21" s="938" t="s">
        <v>144</v>
      </c>
      <c r="DF21" s="978"/>
      <c r="DG21" s="51">
        <v>2</v>
      </c>
      <c r="DI21" s="922" t="s">
        <v>160</v>
      </c>
      <c r="DJ21" s="923"/>
      <c r="DK21" s="924"/>
      <c r="DL21" s="938" t="s">
        <v>144</v>
      </c>
      <c r="DM21" s="978"/>
      <c r="DN21" s="51">
        <v>2</v>
      </c>
      <c r="DO21" s="52"/>
      <c r="DP21" s="51">
        <v>2</v>
      </c>
      <c r="DQ21" s="52"/>
      <c r="DR21" s="922" t="s">
        <v>160</v>
      </c>
      <c r="DS21" s="923"/>
      <c r="DT21" s="924"/>
      <c r="DU21" s="938" t="s">
        <v>144</v>
      </c>
      <c r="DV21" s="978"/>
      <c r="DW21" s="51">
        <v>2</v>
      </c>
      <c r="DX21" s="52"/>
      <c r="DY21" s="51">
        <v>2</v>
      </c>
      <c r="DZ21" s="52"/>
      <c r="EA21" s="922" t="s">
        <v>160</v>
      </c>
      <c r="EB21" s="923"/>
      <c r="EC21" s="924"/>
      <c r="ED21" s="938" t="s">
        <v>144</v>
      </c>
      <c r="EE21" s="978"/>
      <c r="EF21" s="51">
        <v>2</v>
      </c>
      <c r="EG21" s="52"/>
      <c r="EH21" s="51">
        <v>2</v>
      </c>
      <c r="EJ21" s="922" t="s">
        <v>160</v>
      </c>
      <c r="EK21" s="923"/>
      <c r="EL21" s="924"/>
      <c r="EM21" s="938" t="s">
        <v>144</v>
      </c>
      <c r="EN21" s="978"/>
      <c r="EO21" s="51">
        <v>2</v>
      </c>
      <c r="EP21" s="52"/>
      <c r="EQ21" s="51">
        <v>2</v>
      </c>
    </row>
    <row r="22" spans="1:147" x14ac:dyDescent="0.2">
      <c r="A22" s="176"/>
      <c r="B22" s="176"/>
      <c r="C22" s="176"/>
      <c r="D22" s="176"/>
      <c r="E22" s="176"/>
      <c r="F22" s="159"/>
      <c r="G22" s="111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159"/>
      <c r="V22" s="176"/>
      <c r="W22" s="176"/>
      <c r="X22" s="176"/>
      <c r="Y22" s="176"/>
      <c r="Z22" s="176"/>
      <c r="AA22" s="159"/>
      <c r="AB22" s="159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159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M22" s="159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41"/>
      <c r="DP22" s="22"/>
      <c r="DQ22" s="22"/>
      <c r="DR22" s="41"/>
      <c r="DS22" s="41"/>
      <c r="DT22" s="41"/>
      <c r="DU22" s="41"/>
      <c r="DV22" s="41"/>
      <c r="DW22" s="22"/>
      <c r="DX22" s="41"/>
      <c r="DY22" s="22"/>
      <c r="DZ22" s="22"/>
      <c r="EA22" s="41"/>
      <c r="EB22" s="41"/>
      <c r="EC22" s="41"/>
      <c r="ED22" s="41"/>
      <c r="EE22" s="41"/>
      <c r="EF22" s="22"/>
      <c r="EG22" s="41"/>
      <c r="EH22" s="22"/>
      <c r="EJ22" s="41"/>
      <c r="EK22" s="41"/>
      <c r="EL22" s="41"/>
      <c r="EM22" s="41"/>
      <c r="EN22" s="41"/>
      <c r="EO22" s="22"/>
      <c r="EP22" s="41"/>
      <c r="EQ22" s="22"/>
    </row>
    <row r="23" spans="1:147" x14ac:dyDescent="0.2">
      <c r="A23" s="191" t="s">
        <v>4</v>
      </c>
      <c r="B23" s="178"/>
      <c r="C23" s="178"/>
      <c r="D23" s="178"/>
      <c r="E23" s="178"/>
      <c r="F23" s="178"/>
      <c r="G23" s="111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178"/>
      <c r="V23" s="191" t="s">
        <v>4</v>
      </c>
      <c r="W23" s="178"/>
      <c r="X23" s="178"/>
      <c r="Y23" s="178"/>
      <c r="Z23" s="178"/>
      <c r="AA23" s="178"/>
      <c r="AB23" s="178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178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M23" s="178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52"/>
      <c r="DQ23" s="52"/>
      <c r="DR23" s="217" t="s">
        <v>4</v>
      </c>
      <c r="DS23" s="52"/>
      <c r="DT23" s="52"/>
      <c r="DU23" s="52"/>
      <c r="DV23" s="52"/>
      <c r="DW23" s="52"/>
      <c r="DX23" s="52"/>
      <c r="DY23" s="52"/>
      <c r="DZ23" s="52"/>
      <c r="EA23" s="217" t="s">
        <v>4</v>
      </c>
      <c r="EB23" s="52"/>
      <c r="EC23" s="52"/>
      <c r="ED23" s="52"/>
      <c r="EE23" s="52"/>
      <c r="EF23" s="52"/>
      <c r="EG23" s="52"/>
      <c r="EH23" s="52"/>
      <c r="EJ23" s="217" t="s">
        <v>4</v>
      </c>
      <c r="EK23" s="52"/>
      <c r="EL23" s="52"/>
      <c r="EM23" s="52"/>
      <c r="EN23" s="52"/>
      <c r="EO23" s="52"/>
      <c r="EP23" s="52"/>
      <c r="EQ23" s="52"/>
    </row>
    <row r="24" spans="1:147" x14ac:dyDescent="0.2">
      <c r="A24" s="192" t="s">
        <v>106</v>
      </c>
      <c r="B24" s="193"/>
      <c r="C24" s="193"/>
      <c r="D24" s="193"/>
      <c r="E24" s="193"/>
      <c r="F24" s="194"/>
      <c r="G24" s="111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178"/>
      <c r="V24" s="192" t="s">
        <v>106</v>
      </c>
      <c r="W24" s="193"/>
      <c r="X24" s="193"/>
      <c r="Y24" s="193"/>
      <c r="Z24" s="193"/>
      <c r="AA24" s="194"/>
      <c r="AB24" s="178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178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M24" s="178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481"/>
      <c r="DP24" s="482"/>
      <c r="DQ24" s="52"/>
      <c r="DR24" s="612" t="s">
        <v>106</v>
      </c>
      <c r="DS24" s="481"/>
      <c r="DT24" s="481"/>
      <c r="DU24" s="481"/>
      <c r="DV24" s="481"/>
      <c r="DW24" s="482"/>
      <c r="DX24" s="481"/>
      <c r="DY24" s="482"/>
      <c r="DZ24" s="52"/>
      <c r="EA24" s="612" t="s">
        <v>106</v>
      </c>
      <c r="EB24" s="481"/>
      <c r="EC24" s="481"/>
      <c r="ED24" s="481"/>
      <c r="EE24" s="481"/>
      <c r="EF24" s="482"/>
      <c r="EG24" s="481"/>
      <c r="EH24" s="482"/>
      <c r="EJ24" s="612" t="s">
        <v>106</v>
      </c>
      <c r="EK24" s="481"/>
      <c r="EL24" s="481"/>
      <c r="EM24" s="481"/>
      <c r="EN24" s="481"/>
      <c r="EO24" s="482"/>
      <c r="EP24" s="481"/>
      <c r="EQ24" s="482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111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178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178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178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M25" s="178"/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613"/>
      <c r="DP25" s="592" t="s">
        <v>145</v>
      </c>
      <c r="DQ25" s="52"/>
      <c r="DR25" s="597">
        <v>1</v>
      </c>
      <c r="DS25" s="497" t="s">
        <v>74</v>
      </c>
      <c r="DT25" s="611"/>
      <c r="DU25" s="611"/>
      <c r="DV25" s="613"/>
      <c r="DW25" s="592" t="s">
        <v>145</v>
      </c>
      <c r="DX25" s="613"/>
      <c r="DY25" s="592" t="s">
        <v>145</v>
      </c>
      <c r="DZ25" s="52"/>
      <c r="EA25" s="597">
        <v>1</v>
      </c>
      <c r="EB25" s="497" t="s">
        <v>74</v>
      </c>
      <c r="EC25" s="611"/>
      <c r="ED25" s="611"/>
      <c r="EE25" s="613"/>
      <c r="EF25" s="592" t="s">
        <v>145</v>
      </c>
      <c r="EG25" s="613"/>
      <c r="EH25" s="592" t="s">
        <v>145</v>
      </c>
      <c r="EJ25" s="597">
        <v>1</v>
      </c>
      <c r="EK25" s="497" t="s">
        <v>74</v>
      </c>
      <c r="EL25" s="611"/>
      <c r="EM25" s="611"/>
      <c r="EN25" s="613"/>
      <c r="EO25" s="592" t="s">
        <v>145</v>
      </c>
      <c r="EP25" s="613"/>
      <c r="EQ25" s="592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177</v>
      </c>
      <c r="G26" s="111"/>
      <c r="H26" s="155">
        <v>2</v>
      </c>
      <c r="I26" s="192" t="s">
        <v>73</v>
      </c>
      <c r="J26" s="198"/>
      <c r="K26" s="198"/>
      <c r="L26" s="199"/>
      <c r="M26" s="200" t="s">
        <v>177</v>
      </c>
      <c r="O26" s="155">
        <v>2</v>
      </c>
      <c r="P26" s="192" t="s">
        <v>73</v>
      </c>
      <c r="Q26" s="198"/>
      <c r="R26" s="198"/>
      <c r="S26" s="199"/>
      <c r="T26" s="200" t="s">
        <v>177</v>
      </c>
      <c r="U26" s="178"/>
      <c r="V26" s="155">
        <v>2</v>
      </c>
      <c r="W26" s="192" t="s">
        <v>73</v>
      </c>
      <c r="X26" s="198"/>
      <c r="Y26" s="198"/>
      <c r="Z26" s="199"/>
      <c r="AA26" s="200" t="s">
        <v>177</v>
      </c>
      <c r="AB26" s="178"/>
      <c r="AC26" s="155">
        <v>2</v>
      </c>
      <c r="AD26" s="192" t="s">
        <v>73</v>
      </c>
      <c r="AE26" s="198"/>
      <c r="AF26" s="198"/>
      <c r="AG26" s="199"/>
      <c r="AH26" s="200" t="s">
        <v>177</v>
      </c>
      <c r="AJ26" s="155">
        <v>2</v>
      </c>
      <c r="AK26" s="192" t="s">
        <v>73</v>
      </c>
      <c r="AL26" s="198"/>
      <c r="AM26" s="198"/>
      <c r="AN26" s="199"/>
      <c r="AO26" s="200" t="s">
        <v>177</v>
      </c>
      <c r="AQ26" s="155">
        <v>2</v>
      </c>
      <c r="AR26" s="192" t="s">
        <v>73</v>
      </c>
      <c r="AS26" s="198"/>
      <c r="AT26" s="198"/>
      <c r="AU26" s="199"/>
      <c r="AV26" s="200" t="s">
        <v>177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177</v>
      </c>
      <c r="BD26" s="178"/>
      <c r="BE26" s="10">
        <v>2</v>
      </c>
      <c r="BF26" s="612" t="s">
        <v>73</v>
      </c>
      <c r="BG26" s="614"/>
      <c r="BH26" s="614"/>
      <c r="BI26" s="615"/>
      <c r="BJ26" s="595" t="s">
        <v>177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177</v>
      </c>
      <c r="BS26" s="10">
        <v>2</v>
      </c>
      <c r="BT26" s="612" t="s">
        <v>73</v>
      </c>
      <c r="BU26" s="614"/>
      <c r="BV26" s="614"/>
      <c r="BW26" s="615"/>
      <c r="BX26" s="595" t="s">
        <v>177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177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177</v>
      </c>
      <c r="CM26" s="178"/>
      <c r="CN26" s="10">
        <v>2</v>
      </c>
      <c r="CO26" s="612" t="s">
        <v>73</v>
      </c>
      <c r="CP26" s="614"/>
      <c r="CQ26" s="614"/>
      <c r="CR26" s="615"/>
      <c r="CS26" s="595" t="s">
        <v>177</v>
      </c>
      <c r="CU26" s="10">
        <v>2</v>
      </c>
      <c r="CV26" s="612" t="s">
        <v>73</v>
      </c>
      <c r="CW26" s="614"/>
      <c r="CX26" s="614"/>
      <c r="CY26" s="615"/>
      <c r="CZ26" s="595" t="s">
        <v>177</v>
      </c>
      <c r="DB26" s="10">
        <v>2</v>
      </c>
      <c r="DC26" s="612" t="s">
        <v>73</v>
      </c>
      <c r="DD26" s="614"/>
      <c r="DE26" s="614"/>
      <c r="DF26" s="615"/>
      <c r="DG26" s="595" t="s">
        <v>177</v>
      </c>
      <c r="DI26" s="10">
        <v>2</v>
      </c>
      <c r="DJ26" s="612" t="s">
        <v>73</v>
      </c>
      <c r="DK26" s="614"/>
      <c r="DL26" s="614"/>
      <c r="DM26" s="615"/>
      <c r="DN26" s="595" t="s">
        <v>177</v>
      </c>
      <c r="DO26" s="615"/>
      <c r="DP26" s="595" t="s">
        <v>177</v>
      </c>
      <c r="DQ26" s="52"/>
      <c r="DR26" s="10">
        <v>2</v>
      </c>
      <c r="DS26" s="612" t="s">
        <v>73</v>
      </c>
      <c r="DT26" s="614"/>
      <c r="DU26" s="614"/>
      <c r="DV26" s="615"/>
      <c r="DW26" s="595" t="s">
        <v>177</v>
      </c>
      <c r="DX26" s="615"/>
      <c r="DY26" s="595" t="s">
        <v>177</v>
      </c>
      <c r="DZ26" s="52"/>
      <c r="EA26" s="10">
        <v>2</v>
      </c>
      <c r="EB26" s="612" t="s">
        <v>73</v>
      </c>
      <c r="EC26" s="614"/>
      <c r="ED26" s="614"/>
      <c r="EE26" s="615"/>
      <c r="EF26" s="595" t="s">
        <v>177</v>
      </c>
      <c r="EG26" s="615"/>
      <c r="EH26" s="595" t="s">
        <v>177</v>
      </c>
      <c r="EJ26" s="10">
        <v>2</v>
      </c>
      <c r="EK26" s="612" t="s">
        <v>73</v>
      </c>
      <c r="EL26" s="614"/>
      <c r="EM26" s="614"/>
      <c r="EN26" s="615"/>
      <c r="EO26" s="595" t="s">
        <v>177</v>
      </c>
      <c r="EP26" s="615"/>
      <c r="EQ26" s="595" t="s">
        <v>177</v>
      </c>
    </row>
    <row r="27" spans="1:147" ht="15.75" thickBot="1" x14ac:dyDescent="0.3">
      <c r="A27" s="155">
        <v>3</v>
      </c>
      <c r="B27" s="165" t="s">
        <v>28</v>
      </c>
      <c r="C27" s="166"/>
      <c r="D27" s="166"/>
      <c r="E27" s="166"/>
      <c r="F27" s="321">
        <v>3070</v>
      </c>
      <c r="G27"/>
      <c r="H27" s="155">
        <v>3</v>
      </c>
      <c r="I27" s="165" t="s">
        <v>28</v>
      </c>
      <c r="J27" s="166"/>
      <c r="K27" s="166"/>
      <c r="L27" s="166"/>
      <c r="M27" s="376">
        <f>F27*1.0246</f>
        <v>3145.5219999999999</v>
      </c>
      <c r="O27" s="155">
        <v>3</v>
      </c>
      <c r="P27" s="165" t="s">
        <v>28</v>
      </c>
      <c r="Q27" s="166"/>
      <c r="R27" s="166"/>
      <c r="S27" s="166"/>
      <c r="T27" s="321">
        <f>M27</f>
        <v>3145.5219999999999</v>
      </c>
      <c r="U27" s="175"/>
      <c r="V27" s="155">
        <v>3</v>
      </c>
      <c r="W27" s="165" t="s">
        <v>28</v>
      </c>
      <c r="X27" s="166"/>
      <c r="Y27" s="166"/>
      <c r="Z27" s="166"/>
      <c r="AA27" s="321">
        <f>M27</f>
        <v>3145.5219999999999</v>
      </c>
      <c r="AB27" s="175"/>
      <c r="AC27" s="155">
        <v>3</v>
      </c>
      <c r="AD27" s="165" t="s">
        <v>28</v>
      </c>
      <c r="AE27" s="166"/>
      <c r="AF27" s="166"/>
      <c r="AG27" s="166"/>
      <c r="AH27" s="376">
        <f>AA27*1.038</f>
        <v>3265.0518360000001</v>
      </c>
      <c r="AJ27" s="155">
        <v>3</v>
      </c>
      <c r="AK27" s="165" t="s">
        <v>28</v>
      </c>
      <c r="AL27" s="166"/>
      <c r="AM27" s="166"/>
      <c r="AN27" s="166"/>
      <c r="AO27" s="321">
        <f>AH27</f>
        <v>3265.0518360000001</v>
      </c>
      <c r="AQ27" s="155">
        <v>3</v>
      </c>
      <c r="AR27" s="165" t="s">
        <v>28</v>
      </c>
      <c r="AS27" s="166"/>
      <c r="AT27" s="166"/>
      <c r="AU27" s="166"/>
      <c r="AV27" s="376">
        <f>AO27*1.0379</f>
        <v>3388.7973005844001</v>
      </c>
      <c r="AW27" s="175"/>
      <c r="AX27" s="155">
        <v>3</v>
      </c>
      <c r="AY27" s="165" t="s">
        <v>28</v>
      </c>
      <c r="AZ27" s="166"/>
      <c r="BA27" s="166"/>
      <c r="BB27" s="166"/>
      <c r="BC27" s="376">
        <v>3388.8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3388.7973005844001</v>
      </c>
      <c r="BK27" s="40"/>
      <c r="BL27" s="10">
        <v>3</v>
      </c>
      <c r="BM27" s="105" t="s">
        <v>28</v>
      </c>
      <c r="BN27" s="106"/>
      <c r="BO27" s="106"/>
      <c r="BP27" s="106"/>
      <c r="BQ27" s="376">
        <f>BJ27*1.0437</f>
        <v>3536.8877426199388</v>
      </c>
      <c r="BS27" s="10">
        <v>3</v>
      </c>
      <c r="BT27" s="105" t="s">
        <v>28</v>
      </c>
      <c r="BU27" s="106"/>
      <c r="BV27" s="106"/>
      <c r="BW27" s="106"/>
      <c r="BX27" s="478">
        <f>BQ27</f>
        <v>3536.8877426199388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3536.8877426199388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3536.8877426199388</v>
      </c>
      <c r="CM27" s="40"/>
      <c r="CN27" s="10">
        <v>3</v>
      </c>
      <c r="CO27" s="105" t="s">
        <v>28</v>
      </c>
      <c r="CP27" s="106"/>
      <c r="CQ27" s="106"/>
      <c r="CR27" s="106"/>
      <c r="CS27" s="376">
        <f>BX27+AV27*0.0436</f>
        <v>3684.6393049254184</v>
      </c>
      <c r="CU27" s="10">
        <v>3</v>
      </c>
      <c r="CV27" s="105" t="s">
        <v>28</v>
      </c>
      <c r="CW27" s="106"/>
      <c r="CX27" s="106"/>
      <c r="CY27" s="106"/>
      <c r="CZ27" s="321">
        <f>CE27+BC27*0.0436</f>
        <v>3684.6394226199386</v>
      </c>
      <c r="DB27" s="10">
        <v>3</v>
      </c>
      <c r="DC27" s="105" t="s">
        <v>28</v>
      </c>
      <c r="DD27" s="106"/>
      <c r="DE27" s="106"/>
      <c r="DF27" s="106"/>
      <c r="DG27" s="376">
        <f>$CZ$27*1.0433</f>
        <v>3844.1843096193816</v>
      </c>
      <c r="DI27" s="10">
        <v>3</v>
      </c>
      <c r="DJ27" s="105" t="s">
        <v>28</v>
      </c>
      <c r="DK27" s="106"/>
      <c r="DL27" s="106"/>
      <c r="DM27" s="106"/>
      <c r="DN27" s="321">
        <f>$CZ$27*1.0433</f>
        <v>3844.1843096193816</v>
      </c>
      <c r="DO27" s="106"/>
      <c r="DP27" s="321">
        <f>$CZ$27*1.0433</f>
        <v>3844.1843096193816</v>
      </c>
      <c r="DQ27" s="175"/>
      <c r="DR27" s="10">
        <v>3</v>
      </c>
      <c r="DS27" s="105" t="s">
        <v>28</v>
      </c>
      <c r="DT27" s="106"/>
      <c r="DU27" s="106"/>
      <c r="DV27" s="106"/>
      <c r="DW27" s="321">
        <f>$CZ$27*1.0433</f>
        <v>3844.1843096193816</v>
      </c>
      <c r="DX27" s="106"/>
      <c r="DY27" s="321">
        <f>$CZ$27*1.0433</f>
        <v>3844.1843096193816</v>
      </c>
      <c r="DZ27" s="175"/>
      <c r="EA27" s="10">
        <v>3</v>
      </c>
      <c r="EB27" s="105" t="s">
        <v>28</v>
      </c>
      <c r="EC27" s="106"/>
      <c r="ED27" s="106"/>
      <c r="EE27" s="106"/>
      <c r="EF27" s="376">
        <f>$DW$27*1.0386</f>
        <v>3992.5698239706894</v>
      </c>
      <c r="EG27" s="106"/>
      <c r="EH27" s="376">
        <f>$DW$27*1.0386</f>
        <v>3992.5698239706894</v>
      </c>
      <c r="EJ27" s="10">
        <v>3</v>
      </c>
      <c r="EK27" s="105" t="s">
        <v>28</v>
      </c>
      <c r="EL27" s="106"/>
      <c r="EM27" s="106"/>
      <c r="EN27" s="106"/>
      <c r="EO27" s="321">
        <f>EF27</f>
        <v>3992.5698239706894</v>
      </c>
      <c r="EP27" s="106"/>
      <c r="EQ27" s="478">
        <f>$DW$27*1.0386</f>
        <v>3992.5698239706894</v>
      </c>
    </row>
    <row r="28" spans="1:147" x14ac:dyDescent="0.2">
      <c r="A28" s="155">
        <v>4</v>
      </c>
      <c r="B28" s="165" t="s">
        <v>5</v>
      </c>
      <c r="C28" s="166"/>
      <c r="D28" s="166"/>
      <c r="E28" s="167"/>
      <c r="F28" s="195" t="s">
        <v>146</v>
      </c>
      <c r="G28" s="111"/>
      <c r="H28" s="155">
        <v>4</v>
      </c>
      <c r="I28" s="165" t="s">
        <v>5</v>
      </c>
      <c r="J28" s="166"/>
      <c r="K28" s="166"/>
      <c r="L28" s="167"/>
      <c r="M28" s="195" t="s">
        <v>146</v>
      </c>
      <c r="O28" s="155">
        <v>4</v>
      </c>
      <c r="P28" s="165" t="s">
        <v>5</v>
      </c>
      <c r="Q28" s="166"/>
      <c r="R28" s="166"/>
      <c r="S28" s="167"/>
      <c r="T28" s="195" t="s">
        <v>146</v>
      </c>
      <c r="U28" s="156"/>
      <c r="V28" s="155">
        <v>4</v>
      </c>
      <c r="W28" s="165" t="s">
        <v>5</v>
      </c>
      <c r="X28" s="166"/>
      <c r="Y28" s="166"/>
      <c r="Z28" s="167"/>
      <c r="AA28" s="195" t="s">
        <v>146</v>
      </c>
      <c r="AB28" s="156"/>
      <c r="AC28" s="155">
        <v>4</v>
      </c>
      <c r="AD28" s="165" t="s">
        <v>5</v>
      </c>
      <c r="AE28" s="166"/>
      <c r="AF28" s="166"/>
      <c r="AG28" s="167"/>
      <c r="AH28" s="195" t="s">
        <v>146</v>
      </c>
      <c r="AJ28" s="155">
        <v>4</v>
      </c>
      <c r="AK28" s="165" t="s">
        <v>5</v>
      </c>
      <c r="AL28" s="166"/>
      <c r="AM28" s="166"/>
      <c r="AN28" s="167"/>
      <c r="AO28" s="195" t="s">
        <v>146</v>
      </c>
      <c r="AQ28" s="155">
        <v>4</v>
      </c>
      <c r="AR28" s="165" t="s">
        <v>5</v>
      </c>
      <c r="AS28" s="166"/>
      <c r="AT28" s="166"/>
      <c r="AU28" s="167"/>
      <c r="AV28" s="195" t="s">
        <v>146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146</v>
      </c>
      <c r="BD28" s="156"/>
      <c r="BE28" s="10">
        <v>4</v>
      </c>
      <c r="BF28" s="105" t="s">
        <v>5</v>
      </c>
      <c r="BG28" s="106"/>
      <c r="BH28" s="106"/>
      <c r="BI28" s="107"/>
      <c r="BJ28" s="597" t="s">
        <v>146</v>
      </c>
      <c r="BK28" s="108"/>
      <c r="BL28" s="10">
        <v>4</v>
      </c>
      <c r="BM28" s="105" t="s">
        <v>5</v>
      </c>
      <c r="BN28" s="106"/>
      <c r="BO28" s="106"/>
      <c r="BP28" s="107"/>
      <c r="BQ28" s="597" t="s">
        <v>146</v>
      </c>
      <c r="BS28" s="10">
        <v>4</v>
      </c>
      <c r="BT28" s="105" t="s">
        <v>5</v>
      </c>
      <c r="BU28" s="106"/>
      <c r="BV28" s="106"/>
      <c r="BW28" s="107"/>
      <c r="BX28" s="597" t="s">
        <v>146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146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146</v>
      </c>
      <c r="CM28" s="156"/>
      <c r="CN28" s="10">
        <v>4</v>
      </c>
      <c r="CO28" s="105" t="s">
        <v>5</v>
      </c>
      <c r="CP28" s="106"/>
      <c r="CQ28" s="106"/>
      <c r="CR28" s="107"/>
      <c r="CS28" s="597" t="s">
        <v>146</v>
      </c>
      <c r="CU28" s="10">
        <v>4</v>
      </c>
      <c r="CV28" s="105" t="s">
        <v>5</v>
      </c>
      <c r="CW28" s="106"/>
      <c r="CX28" s="106"/>
      <c r="CY28" s="107"/>
      <c r="CZ28" s="597" t="s">
        <v>146</v>
      </c>
      <c r="DB28" s="10">
        <v>4</v>
      </c>
      <c r="DC28" s="105" t="s">
        <v>5</v>
      </c>
      <c r="DD28" s="106"/>
      <c r="DE28" s="106"/>
      <c r="DF28" s="107"/>
      <c r="DG28" s="597" t="s">
        <v>146</v>
      </c>
      <c r="DI28" s="10">
        <v>4</v>
      </c>
      <c r="DJ28" s="105" t="s">
        <v>5</v>
      </c>
      <c r="DK28" s="106"/>
      <c r="DL28" s="106"/>
      <c r="DM28" s="107"/>
      <c r="DN28" s="597" t="s">
        <v>146</v>
      </c>
      <c r="DO28" s="107"/>
      <c r="DP28" s="597" t="s">
        <v>146</v>
      </c>
      <c r="DQ28" s="108"/>
      <c r="DR28" s="10">
        <v>4</v>
      </c>
      <c r="DS28" s="105" t="s">
        <v>5</v>
      </c>
      <c r="DT28" s="106"/>
      <c r="DU28" s="106"/>
      <c r="DV28" s="107"/>
      <c r="DW28" s="597" t="s">
        <v>146</v>
      </c>
      <c r="DX28" s="107"/>
      <c r="DY28" s="597" t="s">
        <v>146</v>
      </c>
      <c r="DZ28" s="108"/>
      <c r="EA28" s="10">
        <v>4</v>
      </c>
      <c r="EB28" s="105" t="s">
        <v>5</v>
      </c>
      <c r="EC28" s="106"/>
      <c r="ED28" s="106"/>
      <c r="EE28" s="107"/>
      <c r="EF28" s="597" t="s">
        <v>146</v>
      </c>
      <c r="EG28" s="107"/>
      <c r="EH28" s="597" t="s">
        <v>146</v>
      </c>
      <c r="EJ28" s="10">
        <v>4</v>
      </c>
      <c r="EK28" s="105" t="s">
        <v>5</v>
      </c>
      <c r="EL28" s="106"/>
      <c r="EM28" s="106"/>
      <c r="EN28" s="107"/>
      <c r="EO28" s="597" t="s">
        <v>146</v>
      </c>
      <c r="EP28" s="107"/>
      <c r="EQ28" s="597" t="s">
        <v>146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111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427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427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427"/>
      <c r="BE29" s="10">
        <v>5</v>
      </c>
      <c r="BF29" s="105" t="s">
        <v>6</v>
      </c>
      <c r="BG29" s="106"/>
      <c r="BH29" s="106"/>
      <c r="BI29" s="107"/>
      <c r="BJ29" s="598" t="s">
        <v>982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M29" s="427"/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107"/>
      <c r="DP29" s="598" t="s">
        <v>1048</v>
      </c>
      <c r="DQ29" s="524"/>
      <c r="DR29" s="10">
        <v>5</v>
      </c>
      <c r="DS29" s="105" t="s">
        <v>6</v>
      </c>
      <c r="DT29" s="106"/>
      <c r="DU29" s="106"/>
      <c r="DV29" s="107"/>
      <c r="DW29" s="598" t="s">
        <v>1048</v>
      </c>
      <c r="DX29" s="107"/>
      <c r="DY29" s="598" t="s">
        <v>1048</v>
      </c>
      <c r="DZ29" s="524"/>
      <c r="EA29" s="10">
        <v>5</v>
      </c>
      <c r="EB29" s="105" t="s">
        <v>6</v>
      </c>
      <c r="EC29" s="106"/>
      <c r="ED29" s="106"/>
      <c r="EE29" s="107"/>
      <c r="EF29" s="598" t="s">
        <v>1048</v>
      </c>
      <c r="EG29" s="107"/>
      <c r="EH29" s="598" t="s">
        <v>1048</v>
      </c>
      <c r="EJ29" s="10">
        <v>5</v>
      </c>
      <c r="EK29" s="105" t="s">
        <v>6</v>
      </c>
      <c r="EL29" s="106"/>
      <c r="EM29" s="106"/>
      <c r="EN29" s="107"/>
      <c r="EO29" s="598" t="s">
        <v>1050</v>
      </c>
      <c r="EP29" s="107"/>
      <c r="EQ29" s="598" t="s">
        <v>1048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111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159"/>
      <c r="V30" s="156"/>
      <c r="W30" s="201"/>
      <c r="X30" s="201"/>
      <c r="Y30" s="1063" t="s">
        <v>877</v>
      </c>
      <c r="Z30" s="1062"/>
      <c r="AA30" s="38">
        <v>1100</v>
      </c>
      <c r="AB30" s="159"/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8">
        <v>1212</v>
      </c>
      <c r="BD30" s="159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M30" s="159"/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50">
        <v>1320</v>
      </c>
      <c r="DQ30" s="22"/>
      <c r="DR30" s="108"/>
      <c r="DS30" s="31"/>
      <c r="DT30" s="31"/>
      <c r="DU30" s="979" t="s">
        <v>1031</v>
      </c>
      <c r="DV30" s="978"/>
      <c r="DW30" s="50">
        <v>1412</v>
      </c>
      <c r="DX30" s="22"/>
      <c r="DY30" s="50">
        <v>1412</v>
      </c>
      <c r="DZ30" s="22"/>
      <c r="EA30" s="108"/>
      <c r="EB30" s="31"/>
      <c r="EC30" s="31"/>
      <c r="ED30" s="979" t="s">
        <v>1031</v>
      </c>
      <c r="EE30" s="978"/>
      <c r="EF30" s="50">
        <v>1412</v>
      </c>
      <c r="EG30" s="22"/>
      <c r="EH30" s="50">
        <v>1412</v>
      </c>
      <c r="EJ30" s="108"/>
      <c r="EK30" s="31"/>
      <c r="EL30" s="31"/>
      <c r="EM30" s="979" t="s">
        <v>1051</v>
      </c>
      <c r="EN30" s="978"/>
      <c r="EO30" s="50">
        <v>1412</v>
      </c>
      <c r="EP30" s="22"/>
      <c r="EQ30" s="50">
        <v>1412</v>
      </c>
    </row>
    <row r="31" spans="1:147" s="7" customFormat="1" ht="13.5" x14ac:dyDescent="0.2">
      <c r="A31" s="202"/>
      <c r="B31" s="201"/>
      <c r="C31" s="191"/>
      <c r="D31" s="178"/>
      <c r="E31" s="178"/>
      <c r="F31" s="178"/>
      <c r="G31" s="170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178"/>
      <c r="V31" s="202"/>
      <c r="W31" s="201"/>
      <c r="X31" s="191"/>
      <c r="Y31" s="178"/>
      <c r="Z31" s="178"/>
      <c r="AA31" s="178"/>
      <c r="AB31" s="178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178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M31" s="178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52"/>
      <c r="DQ31" s="52"/>
      <c r="DR31" s="216"/>
      <c r="DS31" s="31"/>
      <c r="DT31" s="217"/>
      <c r="DU31" s="52"/>
      <c r="DV31" s="52"/>
      <c r="DW31" s="52"/>
      <c r="DX31" s="52"/>
      <c r="DY31" s="52"/>
      <c r="DZ31" s="52"/>
      <c r="EA31" s="216"/>
      <c r="EB31" s="31"/>
      <c r="EC31" s="217"/>
      <c r="ED31" s="52"/>
      <c r="EE31" s="52"/>
      <c r="EF31" s="52"/>
      <c r="EG31" s="52"/>
      <c r="EH31" s="52"/>
      <c r="EJ31" s="216"/>
      <c r="EK31" s="31"/>
      <c r="EL31" s="217"/>
      <c r="EM31" s="52"/>
      <c r="EN31" s="52"/>
      <c r="EO31" s="52"/>
      <c r="EP31" s="52"/>
      <c r="EQ31" s="52"/>
    </row>
    <row r="32" spans="1:147" s="7" customFormat="1" ht="13.5" x14ac:dyDescent="0.2">
      <c r="A32" s="202"/>
      <c r="B32" s="201"/>
      <c r="C32" s="191"/>
      <c r="D32" s="178"/>
      <c r="E32" s="178"/>
      <c r="F32" s="178"/>
      <c r="G32" s="170"/>
      <c r="H32" s="202"/>
      <c r="I32" s="201"/>
      <c r="J32" s="191"/>
      <c r="K32" s="178"/>
      <c r="L32" s="178"/>
      <c r="M32" s="178"/>
      <c r="O32" s="202"/>
      <c r="P32" s="201"/>
      <c r="Q32" s="191"/>
      <c r="R32" s="178"/>
      <c r="S32" s="178"/>
      <c r="T32" s="178"/>
      <c r="U32" s="178"/>
      <c r="V32" s="202"/>
      <c r="W32" s="201"/>
      <c r="X32" s="191"/>
      <c r="Y32" s="178"/>
      <c r="Z32" s="178"/>
      <c r="AA32" s="178"/>
      <c r="AB32" s="178"/>
      <c r="AC32" s="202"/>
      <c r="AD32" s="201"/>
      <c r="AE32" s="191"/>
      <c r="AF32" s="178"/>
      <c r="AG32" s="178"/>
      <c r="AH32" s="178"/>
      <c r="AJ32" s="202"/>
      <c r="AK32" s="201"/>
      <c r="AL32" s="191"/>
      <c r="AM32" s="178"/>
      <c r="AN32" s="178"/>
      <c r="AO32" s="178"/>
      <c r="AQ32" s="202"/>
      <c r="AR32" s="201"/>
      <c r="AS32" s="191"/>
      <c r="AT32" s="178"/>
      <c r="AU32" s="178"/>
      <c r="AV32" s="178"/>
      <c r="AW32" s="178"/>
      <c r="AX32" s="202"/>
      <c r="AY32" s="201"/>
      <c r="AZ32" s="191"/>
      <c r="BA32" s="178"/>
      <c r="BB32" s="178"/>
      <c r="BC32" s="178"/>
      <c r="BD32" s="178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M32" s="178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52"/>
      <c r="DQ32" s="52"/>
      <c r="DR32" s="216"/>
      <c r="DS32" s="31"/>
      <c r="DT32" s="217"/>
      <c r="DU32" s="52"/>
      <c r="DV32" s="52"/>
      <c r="DW32" s="52"/>
      <c r="DX32" s="52"/>
      <c r="DY32" s="52"/>
      <c r="DZ32" s="52"/>
      <c r="EA32" s="216"/>
      <c r="EB32" s="31"/>
      <c r="EC32" s="217"/>
      <c r="ED32" s="52"/>
      <c r="EE32" s="52"/>
      <c r="EF32" s="52"/>
      <c r="EG32" s="52"/>
      <c r="EH32" s="52"/>
      <c r="EJ32" s="216"/>
      <c r="EK32" s="31"/>
      <c r="EL32" s="217"/>
      <c r="EM32" s="52"/>
      <c r="EN32" s="52"/>
      <c r="EO32" s="52"/>
      <c r="EP32" s="52"/>
      <c r="EQ32" s="52"/>
    </row>
    <row r="33" spans="1:147" x14ac:dyDescent="0.2">
      <c r="A33" s="156"/>
      <c r="B33" s="201"/>
      <c r="C33" s="201"/>
      <c r="D33" s="201"/>
      <c r="E33" s="159"/>
      <c r="F33" s="159"/>
      <c r="G33" s="111"/>
      <c r="H33" s="156"/>
      <c r="I33" s="201"/>
      <c r="J33" s="201"/>
      <c r="K33" s="201"/>
      <c r="L33" s="159"/>
      <c r="M33" s="159"/>
      <c r="O33" s="156"/>
      <c r="P33" s="201"/>
      <c r="Q33" s="201"/>
      <c r="R33" s="201"/>
      <c r="S33" s="159"/>
      <c r="T33" s="159"/>
      <c r="U33" s="159"/>
      <c r="V33" s="156"/>
      <c r="W33" s="201"/>
      <c r="X33" s="201"/>
      <c r="Y33" s="201"/>
      <c r="Z33" s="159"/>
      <c r="AA33" s="159"/>
      <c r="AB33" s="159"/>
      <c r="AC33" s="156"/>
      <c r="AD33" s="201"/>
      <c r="AE33" s="201"/>
      <c r="AF33" s="201"/>
      <c r="AG33" s="159"/>
      <c r="AH33" s="159"/>
      <c r="AJ33" s="156"/>
      <c r="AK33" s="201"/>
      <c r="AL33" s="201"/>
      <c r="AM33" s="201"/>
      <c r="AN33" s="159"/>
      <c r="AO33" s="159"/>
      <c r="AQ33" s="156"/>
      <c r="AR33" s="201"/>
      <c r="AS33" s="201"/>
      <c r="AT33" s="201"/>
      <c r="AU33" s="159"/>
      <c r="AV33" s="159"/>
      <c r="AW33" s="159"/>
      <c r="AX33" s="156"/>
      <c r="AY33" s="201"/>
      <c r="AZ33" s="201"/>
      <c r="BA33" s="201"/>
      <c r="BB33" s="159"/>
      <c r="BC33" s="159"/>
      <c r="BD33" s="159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M33" s="159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22"/>
      <c r="DQ33" s="22"/>
      <c r="DR33" s="108"/>
      <c r="DS33" s="31"/>
      <c r="DT33" s="31"/>
      <c r="DU33" s="31"/>
      <c r="DV33" s="22"/>
      <c r="DW33" s="22"/>
      <c r="DX33" s="22"/>
      <c r="DY33" s="22"/>
      <c r="DZ33" s="22"/>
      <c r="EA33" s="108"/>
      <c r="EB33" s="31"/>
      <c r="EC33" s="31"/>
      <c r="ED33" s="31"/>
      <c r="EE33" s="22"/>
      <c r="EF33" s="22"/>
      <c r="EG33" s="22"/>
      <c r="EH33" s="22"/>
      <c r="EJ33" s="108"/>
      <c r="EK33" s="31"/>
      <c r="EL33" s="31"/>
      <c r="EM33" s="31"/>
      <c r="EN33" s="22"/>
      <c r="EO33" s="22"/>
      <c r="EP33" s="22"/>
      <c r="EQ33" s="22"/>
    </row>
    <row r="34" spans="1:147" x14ac:dyDescent="0.2">
      <c r="A34" s="156"/>
      <c r="B34" s="201"/>
      <c r="C34" s="201"/>
      <c r="D34" s="201"/>
      <c r="E34" s="159"/>
      <c r="F34" s="159"/>
      <c r="G34" s="111"/>
      <c r="H34" s="156"/>
      <c r="I34" s="201"/>
      <c r="J34" s="201"/>
      <c r="K34" s="201"/>
      <c r="L34" s="159"/>
      <c r="M34" s="159"/>
      <c r="O34" s="156"/>
      <c r="P34" s="201"/>
      <c r="Q34" s="201"/>
      <c r="R34" s="201"/>
      <c r="S34" s="159"/>
      <c r="T34" s="159"/>
      <c r="U34" s="159"/>
      <c r="V34" s="156"/>
      <c r="W34" s="201"/>
      <c r="X34" s="201"/>
      <c r="Y34" s="201"/>
      <c r="Z34" s="159"/>
      <c r="AA34" s="159"/>
      <c r="AB34" s="159"/>
      <c r="AC34" s="156"/>
      <c r="AD34" s="201"/>
      <c r="AE34" s="201"/>
      <c r="AF34" s="201"/>
      <c r="AG34" s="159"/>
      <c r="AH34" s="159"/>
      <c r="AJ34" s="156"/>
      <c r="AK34" s="201"/>
      <c r="AL34" s="201"/>
      <c r="AM34" s="201"/>
      <c r="AN34" s="159"/>
      <c r="AO34" s="159"/>
      <c r="AQ34" s="156"/>
      <c r="AR34" s="201"/>
      <c r="AS34" s="201"/>
      <c r="AT34" s="201"/>
      <c r="AU34" s="159"/>
      <c r="AV34" s="159"/>
      <c r="AW34" s="159"/>
      <c r="AX34" s="156"/>
      <c r="AY34" s="201"/>
      <c r="AZ34" s="201"/>
      <c r="BA34" s="201"/>
      <c r="BB34" s="159"/>
      <c r="BC34" s="159"/>
      <c r="BD34" s="159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M34" s="159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22"/>
      <c r="DQ34" s="22"/>
      <c r="DR34" s="108"/>
      <c r="DS34" s="31"/>
      <c r="DT34" s="31"/>
      <c r="DU34" s="31"/>
      <c r="DV34" s="22"/>
      <c r="DW34" s="22"/>
      <c r="DX34" s="22"/>
      <c r="DY34" s="22"/>
      <c r="DZ34" s="22"/>
      <c r="EA34" s="108"/>
      <c r="EB34" s="31"/>
      <c r="EC34" s="31"/>
      <c r="ED34" s="31"/>
      <c r="EE34" s="22"/>
      <c r="EF34" s="22"/>
      <c r="EG34" s="22"/>
      <c r="EH34" s="22"/>
      <c r="EJ34" s="108"/>
      <c r="EK34" s="31"/>
      <c r="EL34" s="31"/>
      <c r="EM34" s="31"/>
      <c r="EN34" s="22"/>
      <c r="EO34" s="22"/>
      <c r="EP34" s="22"/>
      <c r="EQ34" s="22"/>
    </row>
    <row r="35" spans="1:147" x14ac:dyDescent="0.2">
      <c r="A35" s="156"/>
      <c r="B35" s="1140" t="s">
        <v>29</v>
      </c>
      <c r="C35" s="1140"/>
      <c r="D35" s="1140"/>
      <c r="E35" s="1140"/>
      <c r="F35" s="1140"/>
      <c r="G35" s="111"/>
      <c r="H35" s="156"/>
      <c r="I35" s="1140" t="s">
        <v>29</v>
      </c>
      <c r="J35" s="1140"/>
      <c r="K35" s="1140"/>
      <c r="L35" s="1140"/>
      <c r="M35" s="1140"/>
      <c r="O35" s="156"/>
      <c r="P35" s="1140" t="s">
        <v>29</v>
      </c>
      <c r="Q35" s="1140"/>
      <c r="R35" s="1140"/>
      <c r="S35" s="1140"/>
      <c r="T35" s="1140"/>
      <c r="U35" s="178"/>
      <c r="V35" s="156"/>
      <c r="W35" s="1140" t="s">
        <v>29</v>
      </c>
      <c r="X35" s="1140"/>
      <c r="Y35" s="1140"/>
      <c r="Z35" s="1140"/>
      <c r="AA35" s="1140"/>
      <c r="AB35" s="178"/>
      <c r="AC35" s="156"/>
      <c r="AD35" s="1140" t="s">
        <v>29</v>
      </c>
      <c r="AE35" s="1140"/>
      <c r="AF35" s="1140"/>
      <c r="AG35" s="1140"/>
      <c r="AH35" s="1140"/>
      <c r="AJ35" s="156"/>
      <c r="AK35" s="1140" t="s">
        <v>29</v>
      </c>
      <c r="AL35" s="1140"/>
      <c r="AM35" s="1140"/>
      <c r="AN35" s="1140"/>
      <c r="AO35" s="1140"/>
      <c r="AQ35" s="156"/>
      <c r="AR35" s="1140" t="s">
        <v>29</v>
      </c>
      <c r="AS35" s="1140"/>
      <c r="AT35" s="1140"/>
      <c r="AU35" s="1140"/>
      <c r="AV35" s="1140"/>
      <c r="AW35" s="178"/>
      <c r="AX35" s="156"/>
      <c r="AY35" s="1140" t="s">
        <v>29</v>
      </c>
      <c r="AZ35" s="1140"/>
      <c r="BA35" s="1140"/>
      <c r="BB35" s="1140"/>
      <c r="BC35" s="1140"/>
      <c r="BD35" s="178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M35" s="178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52"/>
      <c r="DQ35" s="52"/>
      <c r="DR35" s="108"/>
      <c r="DS35" s="925" t="s">
        <v>29</v>
      </c>
      <c r="DT35" s="925"/>
      <c r="DU35" s="925"/>
      <c r="DV35" s="925"/>
      <c r="DW35" s="925"/>
      <c r="DX35" s="52"/>
      <c r="DY35" s="52"/>
      <c r="DZ35" s="52"/>
      <c r="EA35" s="108"/>
      <c r="EB35" s="925" t="s">
        <v>29</v>
      </c>
      <c r="EC35" s="925"/>
      <c r="ED35" s="925"/>
      <c r="EE35" s="925"/>
      <c r="EF35" s="925"/>
      <c r="EG35" s="52"/>
      <c r="EH35" s="52"/>
      <c r="EJ35" s="108"/>
      <c r="EK35" s="925" t="s">
        <v>29</v>
      </c>
      <c r="EL35" s="925"/>
      <c r="EM35" s="925"/>
      <c r="EN35" s="925"/>
      <c r="EO35" s="925"/>
      <c r="EP35" s="52"/>
      <c r="EQ35" s="52"/>
    </row>
    <row r="36" spans="1:147" x14ac:dyDescent="0.2">
      <c r="A36" s="176"/>
      <c r="B36" s="176"/>
      <c r="C36" s="176"/>
      <c r="D36" s="176"/>
      <c r="E36" s="176"/>
      <c r="F36" s="159"/>
      <c r="G36" s="111"/>
      <c r="H36" s="176"/>
      <c r="I36" s="176"/>
      <c r="J36" s="176"/>
      <c r="K36" s="176"/>
      <c r="L36" s="176"/>
      <c r="M36" s="159"/>
      <c r="O36" s="176"/>
      <c r="P36" s="176"/>
      <c r="Q36" s="176"/>
      <c r="R36" s="176"/>
      <c r="S36" s="176"/>
      <c r="T36" s="159"/>
      <c r="U36" s="159"/>
      <c r="V36" s="176"/>
      <c r="W36" s="176"/>
      <c r="X36" s="176"/>
      <c r="Y36" s="176"/>
      <c r="Z36" s="176"/>
      <c r="AA36" s="159"/>
      <c r="AB36" s="159"/>
      <c r="AC36" s="176"/>
      <c r="AD36" s="176"/>
      <c r="AE36" s="176"/>
      <c r="AF36" s="176"/>
      <c r="AG36" s="176"/>
      <c r="AH36" s="159"/>
      <c r="AJ36" s="176"/>
      <c r="AK36" s="176"/>
      <c r="AL36" s="176"/>
      <c r="AM36" s="176"/>
      <c r="AN36" s="176"/>
      <c r="AO36" s="159"/>
      <c r="AQ36" s="176"/>
      <c r="AR36" s="176"/>
      <c r="AS36" s="176"/>
      <c r="AT36" s="176"/>
      <c r="AU36" s="176"/>
      <c r="AV36" s="159"/>
      <c r="AW36" s="159"/>
      <c r="AX36" s="176"/>
      <c r="AY36" s="176"/>
      <c r="AZ36" s="176"/>
      <c r="BA36" s="176"/>
      <c r="BB36" s="176"/>
      <c r="BC36" s="159"/>
      <c r="BD36" s="159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M36" s="159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41"/>
      <c r="DP36" s="22"/>
      <c r="DQ36" s="22"/>
      <c r="DR36" s="41"/>
      <c r="DS36" s="41"/>
      <c r="DT36" s="41"/>
      <c r="DU36" s="41"/>
      <c r="DV36" s="41"/>
      <c r="DW36" s="22"/>
      <c r="DX36" s="41"/>
      <c r="DY36" s="22"/>
      <c r="DZ36" s="22"/>
      <c r="EA36" s="41"/>
      <c r="EB36" s="41"/>
      <c r="EC36" s="41"/>
      <c r="ED36" s="41"/>
      <c r="EE36" s="41"/>
      <c r="EF36" s="22"/>
      <c r="EG36" s="41"/>
      <c r="EH36" s="22"/>
      <c r="EJ36" s="41"/>
      <c r="EK36" s="41"/>
      <c r="EL36" s="41"/>
      <c r="EM36" s="41"/>
      <c r="EN36" s="41"/>
      <c r="EO36" s="22"/>
      <c r="EP36" s="41"/>
      <c r="EQ36" s="22"/>
    </row>
    <row r="37" spans="1:147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G37" s="111"/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U37" s="178"/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B37" s="178"/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178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M37" s="178"/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23"/>
      <c r="DL37" s="924"/>
      <c r="DM37" s="11" t="s">
        <v>7</v>
      </c>
      <c r="DN37" s="51" t="s">
        <v>8</v>
      </c>
      <c r="DO37" s="11" t="s">
        <v>7</v>
      </c>
      <c r="DP37" s="51" t="s">
        <v>8</v>
      </c>
      <c r="DQ37" s="52"/>
      <c r="DR37" s="10">
        <v>1</v>
      </c>
      <c r="DS37" s="922" t="s">
        <v>30</v>
      </c>
      <c r="DT37" s="923"/>
      <c r="DU37" s="924"/>
      <c r="DV37" s="11" t="s">
        <v>7</v>
      </c>
      <c r="DW37" s="51" t="s">
        <v>8</v>
      </c>
      <c r="DX37" s="11" t="s">
        <v>7</v>
      </c>
      <c r="DY37" s="51" t="s">
        <v>8</v>
      </c>
      <c r="DZ37" s="52"/>
      <c r="EA37" s="10">
        <v>1</v>
      </c>
      <c r="EB37" s="922" t="s">
        <v>30</v>
      </c>
      <c r="EC37" s="923"/>
      <c r="ED37" s="924"/>
      <c r="EE37" s="11" t="s">
        <v>7</v>
      </c>
      <c r="EF37" s="51" t="s">
        <v>8</v>
      </c>
      <c r="EG37" s="11" t="s">
        <v>7</v>
      </c>
      <c r="EH37" s="51" t="s">
        <v>8</v>
      </c>
      <c r="EJ37" s="10">
        <v>1</v>
      </c>
      <c r="EK37" s="922" t="s">
        <v>30</v>
      </c>
      <c r="EL37" s="923"/>
      <c r="EM37" s="924"/>
      <c r="EN37" s="11" t="s">
        <v>7</v>
      </c>
      <c r="EO37" s="51" t="s">
        <v>8</v>
      </c>
      <c r="EP37" s="11" t="s">
        <v>7</v>
      </c>
      <c r="EQ37" s="51" t="s">
        <v>8</v>
      </c>
    </row>
    <row r="38" spans="1:147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3070</v>
      </c>
      <c r="G38" s="171"/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3145.5219999999999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3145.5219999999999</v>
      </c>
      <c r="U38" s="159"/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3145.5219999999999</v>
      </c>
      <c r="AB38" s="159"/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3265.0518360000001</v>
      </c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3265.0518360000001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3388.7973005844001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3388.8</v>
      </c>
      <c r="BD38" s="159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3388.7973005844001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3536.8877426199388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3536.8877426199388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3536.8877426199388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3536.8877426199388</v>
      </c>
      <c r="CM38" s="159"/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3684.6393049254184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3684.6394226199386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3844.1843096193816</v>
      </c>
      <c r="DI38" s="10" t="s">
        <v>22</v>
      </c>
      <c r="DJ38" s="927" t="s">
        <v>31</v>
      </c>
      <c r="DK38" s="928"/>
      <c r="DL38" s="929"/>
      <c r="DM38" s="37">
        <v>1</v>
      </c>
      <c r="DN38" s="50">
        <f>DN$27</f>
        <v>3844.1843096193816</v>
      </c>
      <c r="DO38" s="37">
        <v>1</v>
      </c>
      <c r="DP38" s="50">
        <f>DP$27</f>
        <v>3844.1843096193816</v>
      </c>
      <c r="DQ38" s="22"/>
      <c r="DR38" s="10" t="s">
        <v>22</v>
      </c>
      <c r="DS38" s="927" t="s">
        <v>31</v>
      </c>
      <c r="DT38" s="928"/>
      <c r="DU38" s="929"/>
      <c r="DV38" s="37">
        <v>1</v>
      </c>
      <c r="DW38" s="50">
        <f>DW$27</f>
        <v>3844.1843096193816</v>
      </c>
      <c r="DX38" s="37">
        <v>1</v>
      </c>
      <c r="DY38" s="50">
        <f>DY$27</f>
        <v>3844.1843096193816</v>
      </c>
      <c r="DZ38" s="22"/>
      <c r="EA38" s="10" t="s">
        <v>22</v>
      </c>
      <c r="EB38" s="927" t="s">
        <v>31</v>
      </c>
      <c r="EC38" s="928"/>
      <c r="ED38" s="929"/>
      <c r="EE38" s="37">
        <v>1</v>
      </c>
      <c r="EF38" s="50">
        <f>EF$27</f>
        <v>3992.5698239706894</v>
      </c>
      <c r="EG38" s="37">
        <v>1</v>
      </c>
      <c r="EH38" s="50">
        <f>EH$27</f>
        <v>3992.5698239706894</v>
      </c>
      <c r="EJ38" s="10" t="s">
        <v>22</v>
      </c>
      <c r="EK38" s="927" t="s">
        <v>31</v>
      </c>
      <c r="EL38" s="928"/>
      <c r="EM38" s="929"/>
      <c r="EN38" s="37">
        <v>1</v>
      </c>
      <c r="EO38" s="50">
        <f>EO$27</f>
        <v>3992.5698239706894</v>
      </c>
      <c r="EP38" s="37">
        <v>1</v>
      </c>
      <c r="EQ38" s="50">
        <f>EQ$27</f>
        <v>3992.5698239706894</v>
      </c>
    </row>
    <row r="39" spans="1:147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921</v>
      </c>
      <c r="G39" s="171"/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943.65659999999991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943.65659999999991</v>
      </c>
      <c r="U39" s="159"/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943.65659999999991</v>
      </c>
      <c r="AB39" s="159"/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979.51555080000003</v>
      </c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979.51555080000003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1016.63919017532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1016.64</v>
      </c>
      <c r="BD39" s="159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1016.63919017532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1061.0663227859816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1061.0663227859816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1061.0663227859816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1061.0663227859816</v>
      </c>
      <c r="CM39" s="159"/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1105.3917914776255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1105.3918267859815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1153.2552928858145</v>
      </c>
      <c r="DI39" s="10" t="s">
        <v>23</v>
      </c>
      <c r="DJ39" s="927" t="s">
        <v>706</v>
      </c>
      <c r="DK39" s="928"/>
      <c r="DL39" s="929"/>
      <c r="DM39" s="1">
        <v>0.3</v>
      </c>
      <c r="DN39" s="50">
        <f>DN$38*DM$39</f>
        <v>1153.2552928858145</v>
      </c>
      <c r="DO39" s="1">
        <v>0.3</v>
      </c>
      <c r="DP39" s="50">
        <f>DP$38*DO$39</f>
        <v>1153.2552928858145</v>
      </c>
      <c r="DQ39" s="22"/>
      <c r="DR39" s="10" t="s">
        <v>23</v>
      </c>
      <c r="DS39" s="927" t="s">
        <v>706</v>
      </c>
      <c r="DT39" s="928"/>
      <c r="DU39" s="929"/>
      <c r="DV39" s="1">
        <v>0.3</v>
      </c>
      <c r="DW39" s="50">
        <f>DW$38*DV$39</f>
        <v>1153.2552928858145</v>
      </c>
      <c r="DX39" s="1">
        <v>0.3</v>
      </c>
      <c r="DY39" s="50">
        <f>DY$38*DX$39</f>
        <v>1153.2552928858145</v>
      </c>
      <c r="DZ39" s="22"/>
      <c r="EA39" s="10" t="s">
        <v>23</v>
      </c>
      <c r="EB39" s="927" t="s">
        <v>706</v>
      </c>
      <c r="EC39" s="928"/>
      <c r="ED39" s="929"/>
      <c r="EE39" s="1">
        <v>0.3</v>
      </c>
      <c r="EF39" s="50">
        <f>EF$38*EE$39</f>
        <v>1197.7709471912067</v>
      </c>
      <c r="EG39" s="1">
        <v>0.3</v>
      </c>
      <c r="EH39" s="50">
        <f>EH$38*EG$39</f>
        <v>1197.7709471912067</v>
      </c>
      <c r="EJ39" s="10" t="s">
        <v>23</v>
      </c>
      <c r="EK39" s="927" t="s">
        <v>706</v>
      </c>
      <c r="EL39" s="928"/>
      <c r="EM39" s="929"/>
      <c r="EN39" s="1">
        <v>0.3</v>
      </c>
      <c r="EO39" s="50">
        <f>EO$38*EN$39</f>
        <v>1197.7709471912067</v>
      </c>
      <c r="EP39" s="1">
        <v>0.3</v>
      </c>
      <c r="EQ39" s="50">
        <f>EQ$38*EP$39</f>
        <v>1197.7709471912067</v>
      </c>
    </row>
    <row r="40" spans="1:147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G40" s="172"/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U40" s="159"/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B40" s="159"/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159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M40" s="159"/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27" t="s">
        <v>707</v>
      </c>
      <c r="DK40" s="928"/>
      <c r="DL40" s="929"/>
      <c r="DM40" s="1">
        <v>0</v>
      </c>
      <c r="DN40" s="50">
        <f>DN$30*DM$40</f>
        <v>0</v>
      </c>
      <c r="DO40" s="1">
        <v>0</v>
      </c>
      <c r="DP40" s="50">
        <f>DP$30*DO$40</f>
        <v>0</v>
      </c>
      <c r="DQ40" s="22"/>
      <c r="DR40" s="10" t="s">
        <v>24</v>
      </c>
      <c r="DS40" s="927" t="s">
        <v>707</v>
      </c>
      <c r="DT40" s="928"/>
      <c r="DU40" s="929"/>
      <c r="DV40" s="1">
        <v>0</v>
      </c>
      <c r="DW40" s="50">
        <f>DW$30*DV$40</f>
        <v>0</v>
      </c>
      <c r="DX40" s="1">
        <v>0</v>
      </c>
      <c r="DY40" s="50">
        <f>DY$30*DX$40</f>
        <v>0</v>
      </c>
      <c r="DZ40" s="22"/>
      <c r="EA40" s="10" t="s">
        <v>24</v>
      </c>
      <c r="EB40" s="927" t="s">
        <v>707</v>
      </c>
      <c r="EC40" s="928"/>
      <c r="ED40" s="929"/>
      <c r="EE40" s="1">
        <v>0</v>
      </c>
      <c r="EF40" s="50">
        <f>EF$30*EE$40</f>
        <v>0</v>
      </c>
      <c r="EG40" s="1">
        <v>0</v>
      </c>
      <c r="EH40" s="50">
        <f>EH$30*EG$40</f>
        <v>0</v>
      </c>
      <c r="EJ40" s="10" t="s">
        <v>24</v>
      </c>
      <c r="EK40" s="927" t="s">
        <v>707</v>
      </c>
      <c r="EL40" s="928"/>
      <c r="EM40" s="929"/>
      <c r="EN40" s="1">
        <v>0</v>
      </c>
      <c r="EO40" s="50">
        <f>EO$30*EN$40</f>
        <v>0</v>
      </c>
      <c r="EP40" s="1">
        <v>0</v>
      </c>
      <c r="EQ40" s="50">
        <f>EQ$30*EP$40</f>
        <v>0</v>
      </c>
    </row>
    <row r="41" spans="1:147" ht="15" x14ac:dyDescent="0.2">
      <c r="A41" s="163" t="s">
        <v>25</v>
      </c>
      <c r="B41" s="1027" t="s">
        <v>708</v>
      </c>
      <c r="C41" s="1065"/>
      <c r="D41" s="1066"/>
      <c r="E41" s="1070">
        <v>0</v>
      </c>
      <c r="F41" s="164">
        <f>((((F38+F39+F40)/220)*E41)*(15*7))</f>
        <v>0</v>
      </c>
      <c r="G41" s="172"/>
      <c r="H41" s="163" t="s">
        <v>25</v>
      </c>
      <c r="I41" s="1027" t="s">
        <v>708</v>
      </c>
      <c r="J41" s="1065"/>
      <c r="K41" s="1066"/>
      <c r="L41" s="1070">
        <v>0</v>
      </c>
      <c r="M41" s="164">
        <f>((((M38+M39+M40)/220)*L41)*(15*7))</f>
        <v>0</v>
      </c>
      <c r="O41" s="163" t="s">
        <v>25</v>
      </c>
      <c r="P41" s="1027" t="s">
        <v>708</v>
      </c>
      <c r="Q41" s="1065"/>
      <c r="R41" s="1066"/>
      <c r="S41" s="1070">
        <v>0</v>
      </c>
      <c r="T41" s="164">
        <f>((((T38+T39+T40)/220)*S41)*(15*7))</f>
        <v>0</v>
      </c>
      <c r="U41" s="428"/>
      <c r="V41" s="163" t="s">
        <v>25</v>
      </c>
      <c r="W41" s="1027" t="s">
        <v>708</v>
      </c>
      <c r="X41" s="1065"/>
      <c r="Y41" s="1066"/>
      <c r="Z41" s="1070">
        <v>0</v>
      </c>
      <c r="AA41" s="164">
        <f>((((AA38+AA39+AA40)/220)*Z41)*(15*7))</f>
        <v>0</v>
      </c>
      <c r="AB41" s="428"/>
      <c r="AC41" s="163" t="s">
        <v>25</v>
      </c>
      <c r="AD41" s="1027" t="s">
        <v>708</v>
      </c>
      <c r="AE41" s="1065"/>
      <c r="AF41" s="1066"/>
      <c r="AG41" s="1070">
        <v>0</v>
      </c>
      <c r="AH41" s="164">
        <f>((((AH38+AH39+AH40)/220)*AG41)*(15*7))</f>
        <v>0</v>
      </c>
      <c r="AJ41" s="163" t="s">
        <v>25</v>
      </c>
      <c r="AK41" s="1027" t="s">
        <v>708</v>
      </c>
      <c r="AL41" s="1065"/>
      <c r="AM41" s="1066"/>
      <c r="AN41" s="1070">
        <v>0</v>
      </c>
      <c r="AO41" s="164">
        <f>((((AO38+AO39+AO40)/220)*AN41)*(15*7))</f>
        <v>0</v>
      </c>
      <c r="AQ41" s="163" t="s">
        <v>25</v>
      </c>
      <c r="AR41" s="1027" t="s">
        <v>708</v>
      </c>
      <c r="AS41" s="1065"/>
      <c r="AT41" s="1066"/>
      <c r="AU41" s="1070">
        <v>0</v>
      </c>
      <c r="AV41" s="164">
        <f>((((AV38+AV39+AV40)/220)*AU41)*(15*7))</f>
        <v>0</v>
      </c>
      <c r="AW41" s="428"/>
      <c r="AX41" s="163" t="s">
        <v>25</v>
      </c>
      <c r="AY41" s="1027" t="s">
        <v>708</v>
      </c>
      <c r="AZ41" s="1065"/>
      <c r="BA41" s="1066"/>
      <c r="BB41" s="1070">
        <v>0</v>
      </c>
      <c r="BC41" s="164">
        <f>((((BC38+BC39+BC40)/220)*BB41)*(15*7))</f>
        <v>0</v>
      </c>
      <c r="BD41" s="428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((((BQ$38+BQ$39+BQ$40)/220)*BP$41)*(15*7))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M41" s="428"/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28"/>
      <c r="DL41" s="929"/>
      <c r="DM41" s="986">
        <v>0</v>
      </c>
      <c r="DN41" s="220">
        <f>((((DN38+DN39+DN40)/220)*DM41)*(15*7))</f>
        <v>0</v>
      </c>
      <c r="DO41" s="986">
        <v>0</v>
      </c>
      <c r="DP41" s="220">
        <f>((((DP38+DP39+DP40)/220)*DO41)*(15*7))</f>
        <v>0</v>
      </c>
      <c r="DQ41" s="526"/>
      <c r="DR41" s="24" t="s">
        <v>25</v>
      </c>
      <c r="DS41" s="927" t="s">
        <v>708</v>
      </c>
      <c r="DT41" s="928"/>
      <c r="DU41" s="929"/>
      <c r="DV41" s="986">
        <v>0</v>
      </c>
      <c r="DW41" s="220">
        <f>((((DW38+DW39+DW40)/220)*DV41)*(15*7))</f>
        <v>0</v>
      </c>
      <c r="DX41" s="986">
        <v>0</v>
      </c>
      <c r="DY41" s="220">
        <f>((((DY38+DY39+DY40)/220)*DX41)*(15*7))</f>
        <v>0</v>
      </c>
      <c r="DZ41" s="526"/>
      <c r="EA41" s="24" t="s">
        <v>25</v>
      </c>
      <c r="EB41" s="927" t="s">
        <v>708</v>
      </c>
      <c r="EC41" s="928"/>
      <c r="ED41" s="929"/>
      <c r="EE41" s="986">
        <v>0</v>
      </c>
      <c r="EF41" s="220">
        <f>((((EF38+EF39+EF40)/220)*EE41)*(15*7))</f>
        <v>0</v>
      </c>
      <c r="EG41" s="986">
        <v>0</v>
      </c>
      <c r="EH41" s="220">
        <f>((((EH38+EH39+EH40)/220)*EG41)*(15*7))</f>
        <v>0</v>
      </c>
      <c r="EJ41" s="24" t="s">
        <v>25</v>
      </c>
      <c r="EK41" s="927" t="s">
        <v>708</v>
      </c>
      <c r="EL41" s="928"/>
      <c r="EM41" s="929"/>
      <c r="EN41" s="986">
        <v>0</v>
      </c>
      <c r="EO41" s="220">
        <f>((((EO38+EO39+EO40)/220)*EN41)*(15*7))</f>
        <v>0</v>
      </c>
      <c r="EP41" s="986">
        <v>0</v>
      </c>
      <c r="EQ41" s="220">
        <f>((((EQ38+EQ39+EQ40)/220)*EP41)*(15*7))</f>
        <v>0</v>
      </c>
    </row>
    <row r="42" spans="1:147" ht="15" x14ac:dyDescent="0.2">
      <c r="A42" s="163" t="s">
        <v>32</v>
      </c>
      <c r="B42" s="1044" t="s">
        <v>107</v>
      </c>
      <c r="C42" s="1045"/>
      <c r="D42" s="1046"/>
      <c r="E42" s="1071"/>
      <c r="F42" s="38" t="str">
        <f>IF((E41&lt;=0),"0,00",((((7*1.1429)-7)*15)*((F38+F39+F40)/220)*(1+E41)))</f>
        <v>0,00</v>
      </c>
      <c r="G42" s="173"/>
      <c r="H42" s="163" t="s">
        <v>32</v>
      </c>
      <c r="I42" s="1044" t="s">
        <v>107</v>
      </c>
      <c r="J42" s="1045"/>
      <c r="K42" s="1046"/>
      <c r="L42" s="1071"/>
      <c r="M42" s="38" t="str">
        <f>IF((L41&lt;=0),"0,00",((((7*1.1429)-7)*15)*((M38+M39+M40)/220)*(1+L41)))</f>
        <v>0,00</v>
      </c>
      <c r="O42" s="163" t="s">
        <v>32</v>
      </c>
      <c r="P42" s="1044" t="s">
        <v>107</v>
      </c>
      <c r="Q42" s="1045"/>
      <c r="R42" s="1046"/>
      <c r="S42" s="1071"/>
      <c r="T42" s="38" t="str">
        <f>IF((S41&lt;=0),"0,00",((((7*1.1429)-7)*15)*((T38+T39+T40)/220)*(1+S41)))</f>
        <v>0,00</v>
      </c>
      <c r="U42" s="159"/>
      <c r="V42" s="163" t="s">
        <v>32</v>
      </c>
      <c r="W42" s="1044" t="s">
        <v>107</v>
      </c>
      <c r="X42" s="1045"/>
      <c r="Y42" s="1046"/>
      <c r="Z42" s="1071"/>
      <c r="AA42" s="38" t="str">
        <f>IF((Z41&lt;=0),"0,00",((((7*1.1429)-7)*15)*((AA38+AA39+AA40)/220)*(1+Z41)))</f>
        <v>0,00</v>
      </c>
      <c r="AB42" s="159"/>
      <c r="AC42" s="163" t="s">
        <v>32</v>
      </c>
      <c r="AD42" s="1044" t="s">
        <v>107</v>
      </c>
      <c r="AE42" s="1045"/>
      <c r="AF42" s="1046"/>
      <c r="AG42" s="1071"/>
      <c r="AH42" s="38" t="str">
        <f>IF((AG41&lt;=0),"0,00",((((7*1.1429)-7)*15)*((AH38+AH39+AH40)/220)*(1+AG41)))</f>
        <v>0,00</v>
      </c>
      <c r="AJ42" s="163" t="s">
        <v>32</v>
      </c>
      <c r="AK42" s="1044" t="s">
        <v>107</v>
      </c>
      <c r="AL42" s="1045"/>
      <c r="AM42" s="1046"/>
      <c r="AN42" s="1071"/>
      <c r="AO42" s="38" t="str">
        <f>IF((AN41&lt;=0),"0,00",((((7*1.1429)-7)*15)*((AO38+AO39+AO40)/220)*(1+AN41)))</f>
        <v>0,00</v>
      </c>
      <c r="AQ42" s="163" t="s">
        <v>32</v>
      </c>
      <c r="AR42" s="1044" t="s">
        <v>107</v>
      </c>
      <c r="AS42" s="1045"/>
      <c r="AT42" s="1046"/>
      <c r="AU42" s="1071"/>
      <c r="AV42" s="38" t="str">
        <f>IF((AU41&lt;=0),"0,00",((((7*1.1429)-7)*15)*((AV38+AV39+AV40)/220)*(1+AU41)))</f>
        <v>0,00</v>
      </c>
      <c r="AW42" s="159"/>
      <c r="AX42" s="163" t="s">
        <v>32</v>
      </c>
      <c r="AY42" s="1044" t="s">
        <v>107</v>
      </c>
      <c r="AZ42" s="1045"/>
      <c r="BA42" s="1046"/>
      <c r="BB42" s="1071"/>
      <c r="BC42" s="38" t="str">
        <f>IF((BB41&lt;=0),"0,00",((((7*1.1429)-7)*15)*((BC38+BC39+BC40)/220)*(1+BB41)))</f>
        <v>0,00</v>
      </c>
      <c r="BD42" s="159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M42" s="159"/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27" t="s">
        <v>107</v>
      </c>
      <c r="DK42" s="928"/>
      <c r="DL42" s="929"/>
      <c r="DM42" s="987"/>
      <c r="DN42" s="50" t="str">
        <f>IF((DM41&lt;=0),"0,00",((((7*1.1429)-7)*15)*((DN38+DN39+DN40)/220)*(1+DM41)))</f>
        <v>0,00</v>
      </c>
      <c r="DO42" s="987"/>
      <c r="DP42" s="50" t="str">
        <f>IF((DO41&lt;=0),"0,00",((((7*1.1429)-7)*15)*((DP38+DP39+DP40)/220)*(1+DO41)))</f>
        <v>0,00</v>
      </c>
      <c r="DQ42" s="22"/>
      <c r="DR42" s="24" t="s">
        <v>32</v>
      </c>
      <c r="DS42" s="927" t="s">
        <v>107</v>
      </c>
      <c r="DT42" s="928"/>
      <c r="DU42" s="929"/>
      <c r="DV42" s="987"/>
      <c r="DW42" s="50" t="str">
        <f>IF((DV41&lt;=0),"0,00",((((7*1.1429)-7)*15)*((DW38+DW39+DW40)/220)*(1+DV41)))</f>
        <v>0,00</v>
      </c>
      <c r="DX42" s="987"/>
      <c r="DY42" s="50" t="str">
        <f>IF((DX41&lt;=0),"0,00",((((7*1.1429)-7)*15)*((DY38+DY39+DY40)/220)*(1+DX41)))</f>
        <v>0,00</v>
      </c>
      <c r="DZ42" s="22"/>
      <c r="EA42" s="24" t="s">
        <v>32</v>
      </c>
      <c r="EB42" s="927" t="s">
        <v>107</v>
      </c>
      <c r="EC42" s="928"/>
      <c r="ED42" s="929"/>
      <c r="EE42" s="987"/>
      <c r="EF42" s="50" t="str">
        <f>IF((EE41&lt;=0),"0,00",((((7*1.1429)-7)*15)*((EF38+EF39+EF40)/220)*(1+EE41)))</f>
        <v>0,00</v>
      </c>
      <c r="EG42" s="987"/>
      <c r="EH42" s="50" t="str">
        <f>IF((EG41&lt;=0),"0,00",((((7*1.1429)-7)*15)*((EH38+EH39+EH40)/220)*(1+EG41)))</f>
        <v>0,00</v>
      </c>
      <c r="EJ42" s="24" t="s">
        <v>32</v>
      </c>
      <c r="EK42" s="927" t="s">
        <v>107</v>
      </c>
      <c r="EL42" s="928"/>
      <c r="EM42" s="929"/>
      <c r="EN42" s="987"/>
      <c r="EO42" s="50" t="str">
        <f>IF((EN41&lt;=0),"0,00",((((7*1.1429)-7)*15)*((EO38+EO39+EO40)/220)*(1+EN41)))</f>
        <v>0,00</v>
      </c>
      <c r="EP42" s="987"/>
      <c r="EQ42" s="50" t="str">
        <f>IF((EP41&lt;=0),"0,00",((((7*1.1429)-7)*15)*((EQ38+EQ39+EQ40)/220)*(1+EP41)))</f>
        <v>0,00</v>
      </c>
    </row>
    <row r="43" spans="1:147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G43" s="111"/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U43" s="159"/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B43" s="159"/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159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M43" s="159"/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1054</v>
      </c>
      <c r="DK43" s="106"/>
      <c r="DL43" s="107"/>
      <c r="DM43" s="381">
        <v>0.05</v>
      </c>
      <c r="DN43" s="50">
        <f>DN$38*DM$43</f>
        <v>192.20921548096908</v>
      </c>
      <c r="DO43" s="1">
        <v>0</v>
      </c>
      <c r="DP43" s="50">
        <v>0</v>
      </c>
      <c r="DQ43" s="22"/>
      <c r="DR43" s="10" t="s">
        <v>33</v>
      </c>
      <c r="DS43" s="105" t="s">
        <v>1054</v>
      </c>
      <c r="DT43" s="106"/>
      <c r="DU43" s="107"/>
      <c r="DV43" s="381">
        <v>0.05</v>
      </c>
      <c r="DW43" s="50">
        <f>DW$38*DV$43</f>
        <v>192.20921548096908</v>
      </c>
      <c r="DX43" s="1">
        <v>0</v>
      </c>
      <c r="DY43" s="50">
        <v>0</v>
      </c>
      <c r="DZ43" s="22"/>
      <c r="EA43" s="10" t="s">
        <v>33</v>
      </c>
      <c r="EB43" s="105" t="s">
        <v>1054</v>
      </c>
      <c r="EC43" s="106"/>
      <c r="ED43" s="107"/>
      <c r="EE43" s="1">
        <v>0.05</v>
      </c>
      <c r="EF43" s="50">
        <f>EF$38*EE$43</f>
        <v>199.62849119853448</v>
      </c>
      <c r="EG43" s="1">
        <v>0</v>
      </c>
      <c r="EH43" s="50">
        <v>0</v>
      </c>
      <c r="EJ43" s="10" t="s">
        <v>33</v>
      </c>
      <c r="EK43" s="105" t="s">
        <v>1082</v>
      </c>
      <c r="EL43" s="106"/>
      <c r="EM43" s="107"/>
      <c r="EN43" s="1">
        <v>0.05</v>
      </c>
      <c r="EO43" s="50">
        <f>EN43*EO38</f>
        <v>199.62849119853448</v>
      </c>
      <c r="EP43" s="1">
        <v>0</v>
      </c>
      <c r="EQ43" s="50">
        <v>0</v>
      </c>
    </row>
    <row r="44" spans="1:147" ht="15" x14ac:dyDescent="0.2">
      <c r="A44" s="1047" t="s">
        <v>21</v>
      </c>
      <c r="B44" s="1048"/>
      <c r="C44" s="1048"/>
      <c r="D44" s="1048"/>
      <c r="E44" s="1049"/>
      <c r="F44" s="114">
        <f>SUM(F38:F43)</f>
        <v>3991</v>
      </c>
      <c r="G44" s="111"/>
      <c r="H44" s="1047" t="s">
        <v>21</v>
      </c>
      <c r="I44" s="1048"/>
      <c r="J44" s="1048"/>
      <c r="K44" s="1048"/>
      <c r="L44" s="1049"/>
      <c r="M44" s="114">
        <f>SUM(M38:M43)</f>
        <v>4089.1785999999997</v>
      </c>
      <c r="O44" s="1047" t="s">
        <v>21</v>
      </c>
      <c r="P44" s="1048"/>
      <c r="Q44" s="1048"/>
      <c r="R44" s="1048"/>
      <c r="S44" s="1049"/>
      <c r="T44" s="114">
        <f>SUM(T38:T43)</f>
        <v>4089.1785999999997</v>
      </c>
      <c r="U44" s="175"/>
      <c r="V44" s="1047" t="s">
        <v>21</v>
      </c>
      <c r="W44" s="1048"/>
      <c r="X44" s="1048"/>
      <c r="Y44" s="1048"/>
      <c r="Z44" s="1049"/>
      <c r="AA44" s="114">
        <f>SUM(AA38:AA43)</f>
        <v>4089.1785999999997</v>
      </c>
      <c r="AB44" s="175"/>
      <c r="AC44" s="1047" t="s">
        <v>21</v>
      </c>
      <c r="AD44" s="1048"/>
      <c r="AE44" s="1048"/>
      <c r="AF44" s="1048"/>
      <c r="AG44" s="1049"/>
      <c r="AH44" s="114">
        <f>SUM(AH38:AH43)</f>
        <v>4244.5673868000003</v>
      </c>
      <c r="AJ44" s="1047" t="s">
        <v>21</v>
      </c>
      <c r="AK44" s="1048"/>
      <c r="AL44" s="1048"/>
      <c r="AM44" s="1048"/>
      <c r="AN44" s="1049"/>
      <c r="AO44" s="114">
        <f>SUM(AO38:AO43)</f>
        <v>4244.5673868000003</v>
      </c>
      <c r="AQ44" s="1047" t="s">
        <v>21</v>
      </c>
      <c r="AR44" s="1048"/>
      <c r="AS44" s="1048"/>
      <c r="AT44" s="1048"/>
      <c r="AU44" s="1049"/>
      <c r="AV44" s="114">
        <f>SUM(AV38:AV43)</f>
        <v>4405.4364907597201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4405.4400000000005</v>
      </c>
      <c r="BD44" s="175"/>
      <c r="BE44" s="962" t="s">
        <v>21</v>
      </c>
      <c r="BF44" s="963"/>
      <c r="BG44" s="963"/>
      <c r="BH44" s="963"/>
      <c r="BI44" s="964"/>
      <c r="BJ44" s="11">
        <f>SUM(BJ$38:BJ$43)</f>
        <v>4405.4364907597201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4597.9540654059201</v>
      </c>
      <c r="BS44" s="962" t="s">
        <v>21</v>
      </c>
      <c r="BT44" s="963"/>
      <c r="BU44" s="963"/>
      <c r="BV44" s="963"/>
      <c r="BW44" s="964"/>
      <c r="BX44" s="11">
        <f>SUM(BX$38:BX$43)</f>
        <v>4597.9540654059201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4597.9540654059201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4597.9540654059201</v>
      </c>
      <c r="CM44" s="175"/>
      <c r="CN44" s="962" t="s">
        <v>21</v>
      </c>
      <c r="CO44" s="963"/>
      <c r="CP44" s="963"/>
      <c r="CQ44" s="963"/>
      <c r="CR44" s="964"/>
      <c r="CS44" s="11">
        <f>SUM(CS$38:CS$43)</f>
        <v>4790.0310964030441</v>
      </c>
      <c r="CU44" s="962" t="s">
        <v>21</v>
      </c>
      <c r="CV44" s="963"/>
      <c r="CW44" s="963"/>
      <c r="CX44" s="963"/>
      <c r="CY44" s="964"/>
      <c r="CZ44" s="11">
        <f>SUM(CZ$38:CZ$43)</f>
        <v>4790.0312494059199</v>
      </c>
      <c r="DB44" s="962" t="s">
        <v>21</v>
      </c>
      <c r="DC44" s="963"/>
      <c r="DD44" s="963"/>
      <c r="DE44" s="963"/>
      <c r="DF44" s="964"/>
      <c r="DG44" s="11">
        <f>SUM(DG$38:DG$43)</f>
        <v>4997.4396025051956</v>
      </c>
      <c r="DI44" s="962" t="s">
        <v>21</v>
      </c>
      <c r="DJ44" s="963"/>
      <c r="DK44" s="963"/>
      <c r="DL44" s="963"/>
      <c r="DM44" s="964"/>
      <c r="DN44" s="11">
        <f>SUM(DN$38:DN$43)</f>
        <v>5189.6488179861644</v>
      </c>
      <c r="DO44" s="40"/>
      <c r="DP44" s="11">
        <f>SUM(DP$38:DP$43)</f>
        <v>4997.4396025051956</v>
      </c>
      <c r="DQ44" s="40"/>
      <c r="DR44" s="962" t="s">
        <v>21</v>
      </c>
      <c r="DS44" s="963"/>
      <c r="DT44" s="963"/>
      <c r="DU44" s="963"/>
      <c r="DV44" s="964"/>
      <c r="DW44" s="11">
        <f>SUM(DW$38:DW$43)</f>
        <v>5189.6488179861644</v>
      </c>
      <c r="DX44" s="40"/>
      <c r="DY44" s="11">
        <f>SUM(DY$38:DY$43)</f>
        <v>4997.4396025051956</v>
      </c>
      <c r="DZ44" s="40"/>
      <c r="EA44" s="962" t="s">
        <v>21</v>
      </c>
      <c r="EB44" s="963"/>
      <c r="EC44" s="963"/>
      <c r="ED44" s="963"/>
      <c r="EE44" s="964"/>
      <c r="EF44" s="11">
        <f>SUM(EF$38:EF$43)</f>
        <v>5389.9692623604315</v>
      </c>
      <c r="EG44" s="40"/>
      <c r="EH44" s="11">
        <f>SUM(EH$38:EH$43)</f>
        <v>5190.3407711618966</v>
      </c>
      <c r="EJ44" s="962" t="s">
        <v>21</v>
      </c>
      <c r="EK44" s="963"/>
      <c r="EL44" s="963"/>
      <c r="EM44" s="963"/>
      <c r="EN44" s="964"/>
      <c r="EO44" s="11">
        <f>SUM(EO$38:EO$43)</f>
        <v>5389.9692623604315</v>
      </c>
      <c r="EP44" s="40"/>
      <c r="EQ44" s="11">
        <f>SUM(EQ$38:EQ$43)</f>
        <v>5190.3407711618966</v>
      </c>
    </row>
    <row r="45" spans="1:147" ht="13.5" x14ac:dyDescent="0.2">
      <c r="A45" s="202"/>
      <c r="B45" s="1148"/>
      <c r="C45" s="1161"/>
      <c r="D45" s="1161"/>
      <c r="E45" s="1161"/>
      <c r="F45" s="1161"/>
      <c r="G45" s="111"/>
      <c r="H45" s="202"/>
      <c r="I45" s="1148"/>
      <c r="J45" s="1161"/>
      <c r="K45" s="1161"/>
      <c r="L45" s="1161"/>
      <c r="M45" s="1161"/>
      <c r="O45" s="202"/>
      <c r="P45" s="1148"/>
      <c r="Q45" s="1161"/>
      <c r="R45" s="1161"/>
      <c r="S45" s="1161"/>
      <c r="T45" s="1161"/>
      <c r="U45" s="423"/>
      <c r="V45" s="202"/>
      <c r="W45" s="1148"/>
      <c r="X45" s="1161"/>
      <c r="Y45" s="1161"/>
      <c r="Z45" s="1161"/>
      <c r="AA45" s="1161"/>
      <c r="AB45" s="423"/>
      <c r="AC45" s="202"/>
      <c r="AD45" s="1148"/>
      <c r="AE45" s="1161"/>
      <c r="AF45" s="1161"/>
      <c r="AG45" s="1161"/>
      <c r="AH45" s="1161"/>
      <c r="AJ45" s="202"/>
      <c r="AK45" s="1148"/>
      <c r="AL45" s="1161"/>
      <c r="AM45" s="1161"/>
      <c r="AN45" s="1161"/>
      <c r="AO45" s="1161"/>
      <c r="AQ45" s="202"/>
      <c r="AR45" s="1148"/>
      <c r="AS45" s="1161"/>
      <c r="AT45" s="1161"/>
      <c r="AU45" s="1161"/>
      <c r="AV45" s="1161"/>
      <c r="AW45" s="423"/>
      <c r="AX45" s="202"/>
      <c r="AY45" s="1148"/>
      <c r="AZ45" s="1161"/>
      <c r="BA45" s="1161"/>
      <c r="BB45" s="1161"/>
      <c r="BC45" s="1161"/>
      <c r="BD45" s="423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M45" s="423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495"/>
      <c r="DQ45" s="495"/>
      <c r="DR45" s="216"/>
      <c r="DS45" s="1108"/>
      <c r="DT45" s="1121"/>
      <c r="DU45" s="1121"/>
      <c r="DV45" s="1121"/>
      <c r="DW45" s="1121"/>
      <c r="DX45" s="495"/>
      <c r="DY45" s="495"/>
      <c r="DZ45" s="495"/>
      <c r="EA45" s="216"/>
      <c r="EB45" s="1108"/>
      <c r="EC45" s="1121"/>
      <c r="ED45" s="1121"/>
      <c r="EE45" s="1121"/>
      <c r="EF45" s="1121"/>
      <c r="EG45" s="495"/>
      <c r="EH45" s="495"/>
      <c r="EJ45" s="216"/>
      <c r="EK45" s="1108"/>
      <c r="EL45" s="1121"/>
      <c r="EM45" s="1121"/>
      <c r="EN45" s="1121"/>
      <c r="EO45" s="1121"/>
      <c r="EP45" s="495"/>
      <c r="EQ45" s="495"/>
    </row>
    <row r="46" spans="1:147" x14ac:dyDescent="0.2">
      <c r="A46" s="191"/>
      <c r="B46" s="191"/>
      <c r="C46" s="178"/>
      <c r="D46" s="178"/>
      <c r="E46" s="178"/>
      <c r="F46" s="175"/>
      <c r="G46" s="111"/>
      <c r="H46" s="191"/>
      <c r="I46" s="191"/>
      <c r="J46" s="178"/>
      <c r="K46" s="178"/>
      <c r="L46" s="178"/>
      <c r="M46" s="175"/>
      <c r="O46" s="191"/>
      <c r="P46" s="191"/>
      <c r="Q46" s="178"/>
      <c r="R46" s="178"/>
      <c r="S46" s="178"/>
      <c r="T46" s="175"/>
      <c r="U46" s="175"/>
      <c r="V46" s="191"/>
      <c r="W46" s="191"/>
      <c r="X46" s="178"/>
      <c r="Y46" s="178"/>
      <c r="Z46" s="178"/>
      <c r="AA46" s="175"/>
      <c r="AB46" s="175"/>
      <c r="AC46" s="191"/>
      <c r="AD46" s="191"/>
      <c r="AE46" s="178"/>
      <c r="AF46" s="178"/>
      <c r="AG46" s="178"/>
      <c r="AH46" s="175"/>
      <c r="AJ46" s="191"/>
      <c r="AK46" s="191"/>
      <c r="AL46" s="178"/>
      <c r="AM46" s="178"/>
      <c r="AN46" s="178"/>
      <c r="AO46" s="175"/>
      <c r="AQ46" s="191"/>
      <c r="AR46" s="191"/>
      <c r="AS46" s="178"/>
      <c r="AT46" s="178"/>
      <c r="AU46" s="178"/>
      <c r="AV46" s="175"/>
      <c r="AW46" s="175"/>
      <c r="AX46" s="191"/>
      <c r="AY46" s="191"/>
      <c r="AZ46" s="178"/>
      <c r="BA46" s="178"/>
      <c r="BB46" s="178"/>
      <c r="BC46" s="175"/>
      <c r="BD46" s="175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M46" s="175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52"/>
      <c r="DP46" s="40"/>
      <c r="DQ46" s="40"/>
      <c r="DR46" s="217"/>
      <c r="DS46" s="217"/>
      <c r="DT46" s="52"/>
      <c r="DU46" s="52"/>
      <c r="DV46" s="52"/>
      <c r="DW46" s="40"/>
      <c r="DX46" s="52"/>
      <c r="DY46" s="40"/>
      <c r="DZ46" s="40"/>
      <c r="EA46" s="217"/>
      <c r="EB46" s="217"/>
      <c r="EC46" s="52"/>
      <c r="ED46" s="52"/>
      <c r="EE46" s="52"/>
      <c r="EF46" s="40"/>
      <c r="EG46" s="52"/>
      <c r="EH46" s="40"/>
      <c r="EJ46" s="217"/>
      <c r="EK46" s="217"/>
      <c r="EL46" s="52"/>
      <c r="EM46" s="52"/>
      <c r="EN46" s="52"/>
      <c r="EO46" s="40"/>
      <c r="EP46" s="52"/>
      <c r="EQ46" s="40"/>
    </row>
    <row r="47" spans="1:147" ht="13.5" x14ac:dyDescent="0.2">
      <c r="A47" s="202"/>
      <c r="B47" s="1148"/>
      <c r="C47" s="1161"/>
      <c r="D47" s="1161"/>
      <c r="E47" s="1161"/>
      <c r="F47" s="1161"/>
      <c r="G47" s="111"/>
      <c r="H47" s="202"/>
      <c r="I47" s="1148"/>
      <c r="J47" s="1161"/>
      <c r="K47" s="1161"/>
      <c r="L47" s="1161"/>
      <c r="M47" s="1161"/>
      <c r="O47" s="202"/>
      <c r="P47" s="1148"/>
      <c r="Q47" s="1161"/>
      <c r="R47" s="1161"/>
      <c r="S47" s="1161"/>
      <c r="T47" s="1161"/>
      <c r="U47" s="423"/>
      <c r="V47" s="202"/>
      <c r="W47" s="1148"/>
      <c r="X47" s="1161"/>
      <c r="Y47" s="1161"/>
      <c r="Z47" s="1161"/>
      <c r="AA47" s="1161"/>
      <c r="AB47" s="423"/>
      <c r="AC47" s="202"/>
      <c r="AD47" s="1148"/>
      <c r="AE47" s="1161"/>
      <c r="AF47" s="1161"/>
      <c r="AG47" s="1161"/>
      <c r="AH47" s="1161"/>
      <c r="AJ47" s="202"/>
      <c r="AK47" s="1148"/>
      <c r="AL47" s="1161"/>
      <c r="AM47" s="1161"/>
      <c r="AN47" s="1161"/>
      <c r="AO47" s="1161"/>
      <c r="AQ47" s="202"/>
      <c r="AR47" s="1148"/>
      <c r="AS47" s="1161"/>
      <c r="AT47" s="1161"/>
      <c r="AU47" s="1161"/>
      <c r="AV47" s="1161"/>
      <c r="AW47" s="423"/>
      <c r="AX47" s="202"/>
      <c r="AY47" s="1148"/>
      <c r="AZ47" s="1161"/>
      <c r="BA47" s="1161"/>
      <c r="BB47" s="1161"/>
      <c r="BC47" s="1161"/>
      <c r="BD47" s="423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M47" s="423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495"/>
      <c r="DQ47" s="495"/>
      <c r="DR47" s="216"/>
      <c r="DS47" s="1108"/>
      <c r="DT47" s="1121"/>
      <c r="DU47" s="1121"/>
      <c r="DV47" s="1121"/>
      <c r="DW47" s="1121"/>
      <c r="DX47" s="495"/>
      <c r="DY47" s="495"/>
      <c r="DZ47" s="495"/>
      <c r="EA47" s="216"/>
      <c r="EB47" s="1108"/>
      <c r="EC47" s="1121"/>
      <c r="ED47" s="1121"/>
      <c r="EE47" s="1121"/>
      <c r="EF47" s="1121"/>
      <c r="EG47" s="495"/>
      <c r="EH47" s="495"/>
      <c r="EJ47" s="216"/>
      <c r="EK47" s="1108"/>
      <c r="EL47" s="1121"/>
      <c r="EM47" s="1121"/>
      <c r="EN47" s="1121"/>
      <c r="EO47" s="1121"/>
      <c r="EP47" s="495"/>
      <c r="EQ47" s="495"/>
    </row>
    <row r="48" spans="1:147" x14ac:dyDescent="0.2">
      <c r="A48" s="176"/>
      <c r="B48" s="176"/>
      <c r="C48" s="176"/>
      <c r="D48" s="176"/>
      <c r="E48" s="176"/>
      <c r="F48" s="159"/>
      <c r="G48" s="111"/>
      <c r="H48" s="176"/>
      <c r="I48" s="176"/>
      <c r="J48" s="176"/>
      <c r="K48" s="176"/>
      <c r="L48" s="176"/>
      <c r="M48" s="159"/>
      <c r="O48" s="176"/>
      <c r="P48" s="176"/>
      <c r="Q48" s="176"/>
      <c r="R48" s="176"/>
      <c r="S48" s="176"/>
      <c r="T48" s="159"/>
      <c r="U48" s="159"/>
      <c r="V48" s="176"/>
      <c r="W48" s="176"/>
      <c r="X48" s="176"/>
      <c r="Y48" s="176"/>
      <c r="Z48" s="176"/>
      <c r="AA48" s="159"/>
      <c r="AB48" s="159"/>
      <c r="AC48" s="176"/>
      <c r="AD48" s="176"/>
      <c r="AE48" s="176"/>
      <c r="AF48" s="176"/>
      <c r="AG48" s="176"/>
      <c r="AH48" s="159"/>
      <c r="AJ48" s="176"/>
      <c r="AK48" s="176"/>
      <c r="AL48" s="176"/>
      <c r="AM48" s="176"/>
      <c r="AN48" s="176"/>
      <c r="AO48" s="159"/>
      <c r="AQ48" s="176"/>
      <c r="AR48" s="176"/>
      <c r="AS48" s="176"/>
      <c r="AT48" s="176"/>
      <c r="AU48" s="176"/>
      <c r="AV48" s="159"/>
      <c r="AW48" s="159"/>
      <c r="AX48" s="176"/>
      <c r="AY48" s="176"/>
      <c r="AZ48" s="176"/>
      <c r="BA48" s="176"/>
      <c r="BB48" s="176"/>
      <c r="BC48" s="159"/>
      <c r="BD48" s="159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M48" s="159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41"/>
      <c r="DP48" s="22"/>
      <c r="DQ48" s="22"/>
      <c r="DR48" s="41"/>
      <c r="DS48" s="41"/>
      <c r="DT48" s="41"/>
      <c r="DU48" s="41"/>
      <c r="DV48" s="41"/>
      <c r="DW48" s="22"/>
      <c r="DX48" s="41"/>
      <c r="DY48" s="22"/>
      <c r="DZ48" s="22"/>
      <c r="EA48" s="41"/>
      <c r="EB48" s="41"/>
      <c r="EC48" s="41"/>
      <c r="ED48" s="41"/>
      <c r="EE48" s="41"/>
      <c r="EF48" s="22"/>
      <c r="EG48" s="41"/>
      <c r="EH48" s="22"/>
      <c r="EJ48" s="41"/>
      <c r="EK48" s="41"/>
      <c r="EL48" s="41"/>
      <c r="EM48" s="41"/>
      <c r="EN48" s="41"/>
      <c r="EO48" s="22"/>
      <c r="EP48" s="41"/>
      <c r="EQ48" s="22"/>
    </row>
    <row r="49" spans="1:147" ht="12.75" customHeight="1" x14ac:dyDescent="0.2">
      <c r="A49" s="1147" t="s">
        <v>75</v>
      </c>
      <c r="B49" s="1147"/>
      <c r="C49" s="1147"/>
      <c r="D49" s="1147"/>
      <c r="E49" s="1147"/>
      <c r="F49" s="1147"/>
      <c r="G49" s="111"/>
      <c r="H49" s="1147" t="s">
        <v>75</v>
      </c>
      <c r="I49" s="1147"/>
      <c r="J49" s="1147"/>
      <c r="K49" s="1147"/>
      <c r="L49" s="1147"/>
      <c r="M49" s="1147"/>
      <c r="O49" s="1147" t="s">
        <v>75</v>
      </c>
      <c r="P49" s="1147"/>
      <c r="Q49" s="1147"/>
      <c r="R49" s="1147"/>
      <c r="S49" s="1147"/>
      <c r="T49" s="1147"/>
      <c r="U49" s="203"/>
      <c r="V49" s="1147" t="s">
        <v>75</v>
      </c>
      <c r="W49" s="1147"/>
      <c r="X49" s="1147"/>
      <c r="Y49" s="1147"/>
      <c r="Z49" s="1147"/>
      <c r="AA49" s="1147"/>
      <c r="AB49" s="203"/>
      <c r="AC49" s="1147" t="s">
        <v>75</v>
      </c>
      <c r="AD49" s="1147"/>
      <c r="AE49" s="1147"/>
      <c r="AF49" s="1147"/>
      <c r="AG49" s="1147"/>
      <c r="AH49" s="1147"/>
      <c r="AJ49" s="1147" t="s">
        <v>75</v>
      </c>
      <c r="AK49" s="1147"/>
      <c r="AL49" s="1147"/>
      <c r="AM49" s="1147"/>
      <c r="AN49" s="1147"/>
      <c r="AO49" s="1147"/>
      <c r="AQ49" s="1147" t="s">
        <v>75</v>
      </c>
      <c r="AR49" s="1147"/>
      <c r="AS49" s="1147"/>
      <c r="AT49" s="1147"/>
      <c r="AU49" s="1147"/>
      <c r="AV49" s="1147"/>
      <c r="AW49" s="203"/>
      <c r="AX49" s="1147" t="s">
        <v>75</v>
      </c>
      <c r="AY49" s="1147"/>
      <c r="AZ49" s="1147"/>
      <c r="BA49" s="1147"/>
      <c r="BB49" s="1147"/>
      <c r="BC49" s="1147"/>
      <c r="BD49" s="20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M49" s="203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33"/>
      <c r="DQ49" s="33"/>
      <c r="DR49" s="1110" t="s">
        <v>75</v>
      </c>
      <c r="DS49" s="1110"/>
      <c r="DT49" s="1110"/>
      <c r="DU49" s="1110"/>
      <c r="DV49" s="1110"/>
      <c r="DW49" s="1110"/>
      <c r="DX49" s="33"/>
      <c r="DY49" s="33"/>
      <c r="DZ49" s="33"/>
      <c r="EA49" s="1110" t="s">
        <v>75</v>
      </c>
      <c r="EB49" s="1110"/>
      <c r="EC49" s="1110"/>
      <c r="ED49" s="1110"/>
      <c r="EE49" s="1110"/>
      <c r="EF49" s="1110"/>
      <c r="EG49" s="33"/>
      <c r="EH49" s="33"/>
      <c r="EJ49" s="1110" t="s">
        <v>75</v>
      </c>
      <c r="EK49" s="1110"/>
      <c r="EL49" s="1110"/>
      <c r="EM49" s="1110"/>
      <c r="EN49" s="1110"/>
      <c r="EO49" s="1110"/>
      <c r="EP49" s="33"/>
      <c r="EQ49" s="33"/>
    </row>
    <row r="50" spans="1:147" x14ac:dyDescent="0.2">
      <c r="A50" s="203"/>
      <c r="B50" s="203"/>
      <c r="C50" s="203"/>
      <c r="D50" s="203"/>
      <c r="E50" s="203"/>
      <c r="F50" s="203"/>
      <c r="G50" s="111"/>
      <c r="H50" s="203"/>
      <c r="I50" s="203"/>
      <c r="J50" s="203"/>
      <c r="K50" s="203"/>
      <c r="L50" s="203"/>
      <c r="M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  <c r="AK50" s="203"/>
      <c r="AL50" s="203"/>
      <c r="AM50" s="203"/>
      <c r="AN50" s="203"/>
      <c r="AO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20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J50" s="33"/>
      <c r="EK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1042" t="s">
        <v>76</v>
      </c>
      <c r="B51" s="1162"/>
      <c r="C51" s="1162"/>
      <c r="D51" s="1162"/>
      <c r="E51" s="1162"/>
      <c r="F51" s="1162"/>
      <c r="G51" s="111"/>
      <c r="H51" s="1042" t="s">
        <v>76</v>
      </c>
      <c r="I51" s="1162"/>
      <c r="J51" s="1162"/>
      <c r="K51" s="1162"/>
      <c r="L51" s="1162"/>
      <c r="M51" s="1162"/>
      <c r="O51" s="1042" t="s">
        <v>76</v>
      </c>
      <c r="P51" s="1162"/>
      <c r="Q51" s="1162"/>
      <c r="R51" s="1162"/>
      <c r="S51" s="1162"/>
      <c r="T51" s="1162"/>
      <c r="U51" s="429"/>
      <c r="V51" s="1042" t="s">
        <v>76</v>
      </c>
      <c r="W51" s="1162"/>
      <c r="X51" s="1162"/>
      <c r="Y51" s="1162"/>
      <c r="Z51" s="1162"/>
      <c r="AA51" s="1162"/>
      <c r="AB51" s="429"/>
      <c r="AC51" s="1042" t="s">
        <v>76</v>
      </c>
      <c r="AD51" s="1162"/>
      <c r="AE51" s="1162"/>
      <c r="AF51" s="1162"/>
      <c r="AG51" s="1162"/>
      <c r="AH51" s="1162"/>
      <c r="AJ51" s="1042" t="s">
        <v>76</v>
      </c>
      <c r="AK51" s="1162"/>
      <c r="AL51" s="1162"/>
      <c r="AM51" s="1162"/>
      <c r="AN51" s="1162"/>
      <c r="AO51" s="1162"/>
      <c r="AQ51" s="1042" t="s">
        <v>76</v>
      </c>
      <c r="AR51" s="1162"/>
      <c r="AS51" s="1162"/>
      <c r="AT51" s="1162"/>
      <c r="AU51" s="1162"/>
      <c r="AV51" s="1162"/>
      <c r="AW51" s="429"/>
      <c r="AX51" s="1042" t="s">
        <v>76</v>
      </c>
      <c r="AY51" s="1162"/>
      <c r="AZ51" s="1162"/>
      <c r="BA51" s="1162"/>
      <c r="BB51" s="1162"/>
      <c r="BC51" s="1162"/>
      <c r="BD51" s="429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M51" s="429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535"/>
      <c r="DQ51" s="535"/>
      <c r="DR51" s="972" t="s">
        <v>76</v>
      </c>
      <c r="DS51" s="1122"/>
      <c r="DT51" s="1122"/>
      <c r="DU51" s="1122"/>
      <c r="DV51" s="1122"/>
      <c r="DW51" s="1122"/>
      <c r="DX51" s="535"/>
      <c r="DY51" s="535"/>
      <c r="DZ51" s="535"/>
      <c r="EA51" s="972" t="s">
        <v>76</v>
      </c>
      <c r="EB51" s="1122"/>
      <c r="EC51" s="1122"/>
      <c r="ED51" s="1122"/>
      <c r="EE51" s="1122"/>
      <c r="EF51" s="1122"/>
      <c r="EG51" s="535"/>
      <c r="EH51" s="535"/>
      <c r="EJ51" s="972" t="s">
        <v>76</v>
      </c>
      <c r="EK51" s="1122"/>
      <c r="EL51" s="1122"/>
      <c r="EM51" s="1122"/>
      <c r="EN51" s="1122"/>
      <c r="EO51" s="1122"/>
      <c r="EP51" s="535"/>
      <c r="EQ51" s="535"/>
    </row>
    <row r="52" spans="1:147" ht="15" x14ac:dyDescent="0.2">
      <c r="A52" s="155" t="s">
        <v>77</v>
      </c>
      <c r="B52" s="1021" t="s">
        <v>79</v>
      </c>
      <c r="C52" s="1060"/>
      <c r="D52" s="1026"/>
      <c r="E52" s="113" t="s">
        <v>7</v>
      </c>
      <c r="F52" s="114" t="s">
        <v>8</v>
      </c>
      <c r="G52" s="111"/>
      <c r="H52" s="155" t="s">
        <v>77</v>
      </c>
      <c r="I52" s="1021" t="s">
        <v>79</v>
      </c>
      <c r="J52" s="1060"/>
      <c r="K52" s="1026"/>
      <c r="L52" s="113" t="s">
        <v>7</v>
      </c>
      <c r="M52" s="114" t="s">
        <v>8</v>
      </c>
      <c r="O52" s="155" t="s">
        <v>77</v>
      </c>
      <c r="P52" s="1021" t="s">
        <v>79</v>
      </c>
      <c r="Q52" s="1060"/>
      <c r="R52" s="1026"/>
      <c r="S52" s="113" t="s">
        <v>7</v>
      </c>
      <c r="T52" s="114" t="s">
        <v>8</v>
      </c>
      <c r="U52" s="175"/>
      <c r="V52" s="155" t="s">
        <v>77</v>
      </c>
      <c r="W52" s="1021" t="s">
        <v>79</v>
      </c>
      <c r="X52" s="1060"/>
      <c r="Y52" s="1026"/>
      <c r="Z52" s="113" t="s">
        <v>7</v>
      </c>
      <c r="AA52" s="114" t="s">
        <v>8</v>
      </c>
      <c r="AB52" s="175"/>
      <c r="AC52" s="155" t="s">
        <v>77</v>
      </c>
      <c r="AD52" s="1021" t="s">
        <v>79</v>
      </c>
      <c r="AE52" s="1060"/>
      <c r="AF52" s="1026"/>
      <c r="AG52" s="113" t="s">
        <v>7</v>
      </c>
      <c r="AH52" s="114" t="s">
        <v>8</v>
      </c>
      <c r="AJ52" s="155" t="s">
        <v>77</v>
      </c>
      <c r="AK52" s="1021" t="s">
        <v>79</v>
      </c>
      <c r="AL52" s="1060"/>
      <c r="AM52" s="1026"/>
      <c r="AN52" s="113" t="s">
        <v>7</v>
      </c>
      <c r="AO52" s="114" t="s">
        <v>8</v>
      </c>
      <c r="AQ52" s="155" t="s">
        <v>77</v>
      </c>
      <c r="AR52" s="1021" t="s">
        <v>79</v>
      </c>
      <c r="AS52" s="1060"/>
      <c r="AT52" s="1026"/>
      <c r="AU52" s="113" t="s">
        <v>7</v>
      </c>
      <c r="AV52" s="114" t="s">
        <v>8</v>
      </c>
      <c r="AW52" s="175"/>
      <c r="AX52" s="155" t="s">
        <v>77</v>
      </c>
      <c r="AY52" s="1021" t="s">
        <v>79</v>
      </c>
      <c r="AZ52" s="1060"/>
      <c r="BA52" s="1026"/>
      <c r="BB52" s="113" t="s">
        <v>7</v>
      </c>
      <c r="BC52" s="114" t="s">
        <v>8</v>
      </c>
      <c r="BD52" s="175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M52" s="175"/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23"/>
      <c r="DL52" s="924"/>
      <c r="DM52" s="51" t="s">
        <v>7</v>
      </c>
      <c r="DN52" s="11" t="s">
        <v>8</v>
      </c>
      <c r="DO52" s="51" t="s">
        <v>7</v>
      </c>
      <c r="DP52" s="11" t="s">
        <v>8</v>
      </c>
      <c r="DQ52" s="40"/>
      <c r="DR52" s="10" t="s">
        <v>77</v>
      </c>
      <c r="DS52" s="922" t="s">
        <v>79</v>
      </c>
      <c r="DT52" s="923"/>
      <c r="DU52" s="924"/>
      <c r="DV52" s="51" t="s">
        <v>7</v>
      </c>
      <c r="DW52" s="11" t="s">
        <v>8</v>
      </c>
      <c r="DX52" s="51" t="s">
        <v>7</v>
      </c>
      <c r="DY52" s="11" t="s">
        <v>8</v>
      </c>
      <c r="DZ52" s="40"/>
      <c r="EA52" s="10" t="s">
        <v>77</v>
      </c>
      <c r="EB52" s="922" t="s">
        <v>79</v>
      </c>
      <c r="EC52" s="923"/>
      <c r="ED52" s="924"/>
      <c r="EE52" s="51" t="s">
        <v>7</v>
      </c>
      <c r="EF52" s="11" t="s">
        <v>8</v>
      </c>
      <c r="EG52" s="51" t="s">
        <v>7</v>
      </c>
      <c r="EH52" s="11" t="s">
        <v>8</v>
      </c>
      <c r="EJ52" s="10" t="s">
        <v>77</v>
      </c>
      <c r="EK52" s="922" t="s">
        <v>79</v>
      </c>
      <c r="EL52" s="923"/>
      <c r="EM52" s="924"/>
      <c r="EN52" s="51" t="s">
        <v>7</v>
      </c>
      <c r="EO52" s="11" t="s">
        <v>8</v>
      </c>
      <c r="EP52" s="51" t="s">
        <v>7</v>
      </c>
      <c r="EQ52" s="11" t="s">
        <v>8</v>
      </c>
    </row>
    <row r="53" spans="1:147" ht="15" x14ac:dyDescent="0.2">
      <c r="A53" s="155" t="s">
        <v>22</v>
      </c>
      <c r="B53" s="1027" t="s">
        <v>78</v>
      </c>
      <c r="C53" s="1028"/>
      <c r="D53" s="1163"/>
      <c r="E53" s="112">
        <f>1/12</f>
        <v>8.3333333333333329E-2</v>
      </c>
      <c r="F53" s="38">
        <f>E53*F44</f>
        <v>332.58333333333331</v>
      </c>
      <c r="G53" s="111"/>
      <c r="H53" s="155" t="s">
        <v>22</v>
      </c>
      <c r="I53" s="1027" t="s">
        <v>78</v>
      </c>
      <c r="J53" s="1028"/>
      <c r="K53" s="1163"/>
      <c r="L53" s="112">
        <f>1/12</f>
        <v>8.3333333333333329E-2</v>
      </c>
      <c r="M53" s="38">
        <f>L53*M44</f>
        <v>340.76488333333327</v>
      </c>
      <c r="O53" s="155" t="s">
        <v>22</v>
      </c>
      <c r="P53" s="1027" t="s">
        <v>78</v>
      </c>
      <c r="Q53" s="1028"/>
      <c r="R53" s="1163"/>
      <c r="S53" s="112">
        <f>1/12</f>
        <v>8.3333333333333329E-2</v>
      </c>
      <c r="T53" s="38">
        <f>S53*T44</f>
        <v>340.76488333333327</v>
      </c>
      <c r="U53" s="159"/>
      <c r="V53" s="155" t="s">
        <v>22</v>
      </c>
      <c r="W53" s="1027" t="s">
        <v>78</v>
      </c>
      <c r="X53" s="1028"/>
      <c r="Y53" s="1163"/>
      <c r="Z53" s="112">
        <f>1/12</f>
        <v>8.3333333333333329E-2</v>
      </c>
      <c r="AA53" s="38">
        <f>Z53*AA44</f>
        <v>340.76488333333327</v>
      </c>
      <c r="AB53" s="159"/>
      <c r="AC53" s="155" t="s">
        <v>22</v>
      </c>
      <c r="AD53" s="1027" t="s">
        <v>78</v>
      </c>
      <c r="AE53" s="1028"/>
      <c r="AF53" s="1163"/>
      <c r="AG53" s="112">
        <f>1/12</f>
        <v>8.3333333333333329E-2</v>
      </c>
      <c r="AH53" s="38">
        <f>AG53*AH44</f>
        <v>353.71394889999999</v>
      </c>
      <c r="AJ53" s="155" t="s">
        <v>22</v>
      </c>
      <c r="AK53" s="1027" t="s">
        <v>78</v>
      </c>
      <c r="AL53" s="1028"/>
      <c r="AM53" s="1163"/>
      <c r="AN53" s="112">
        <f>1/12</f>
        <v>8.3333333333333329E-2</v>
      </c>
      <c r="AO53" s="38">
        <f>AN53*AO44</f>
        <v>353.71394889999999</v>
      </c>
      <c r="AQ53" s="155" t="s">
        <v>22</v>
      </c>
      <c r="AR53" s="1027" t="s">
        <v>78</v>
      </c>
      <c r="AS53" s="1028"/>
      <c r="AT53" s="1163"/>
      <c r="AU53" s="112">
        <f>1/12</f>
        <v>8.3333333333333329E-2</v>
      </c>
      <c r="AV53" s="38">
        <f>AU53*AV44</f>
        <v>367.11970756330999</v>
      </c>
      <c r="AW53" s="159"/>
      <c r="AX53" s="155" t="s">
        <v>22</v>
      </c>
      <c r="AY53" s="1027" t="s">
        <v>78</v>
      </c>
      <c r="AZ53" s="1028"/>
      <c r="BA53" s="1163"/>
      <c r="BB53" s="112">
        <f>1/12</f>
        <v>8.3333333333333329E-2</v>
      </c>
      <c r="BC53" s="38">
        <f>BB53*BC44</f>
        <v>367.12</v>
      </c>
      <c r="BD53" s="159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367.11970756330999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383.16283878382666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383.16283878382666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383.16283878382666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383.16283878382666</v>
      </c>
      <c r="CM53" s="159"/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399.16925803358697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399.16927078382662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416.45330020876628</v>
      </c>
      <c r="DI53" s="10" t="s">
        <v>22</v>
      </c>
      <c r="DJ53" s="927" t="s">
        <v>78</v>
      </c>
      <c r="DK53" s="928"/>
      <c r="DL53" s="929"/>
      <c r="DM53" s="1">
        <f>1/12</f>
        <v>8.3333333333333329E-2</v>
      </c>
      <c r="DN53" s="50">
        <f>DM$53*DN$44</f>
        <v>432.47073483218037</v>
      </c>
      <c r="DO53" s="1">
        <f>1/12</f>
        <v>8.3333333333333329E-2</v>
      </c>
      <c r="DP53" s="50">
        <f>DO$53*DP$44</f>
        <v>416.45330020876628</v>
      </c>
      <c r="DQ53" s="22"/>
      <c r="DR53" s="10" t="s">
        <v>22</v>
      </c>
      <c r="DS53" s="927" t="s">
        <v>78</v>
      </c>
      <c r="DT53" s="928"/>
      <c r="DU53" s="929"/>
      <c r="DV53" s="1">
        <f>1/12</f>
        <v>8.3333333333333329E-2</v>
      </c>
      <c r="DW53" s="50">
        <f>DV$53*DW$44</f>
        <v>432.47073483218037</v>
      </c>
      <c r="DX53" s="1">
        <f>1/12</f>
        <v>8.3333333333333329E-2</v>
      </c>
      <c r="DY53" s="50">
        <f>DX$53*DY$44</f>
        <v>416.45330020876628</v>
      </c>
      <c r="DZ53" s="22"/>
      <c r="EA53" s="10" t="s">
        <v>22</v>
      </c>
      <c r="EB53" s="927" t="s">
        <v>78</v>
      </c>
      <c r="EC53" s="928"/>
      <c r="ED53" s="929"/>
      <c r="EE53" s="1">
        <f>1/12</f>
        <v>8.3333333333333329E-2</v>
      </c>
      <c r="EF53" s="50">
        <f>EE$53*EF$44</f>
        <v>449.16410519670262</v>
      </c>
      <c r="EG53" s="1">
        <f>1/12</f>
        <v>8.3333333333333329E-2</v>
      </c>
      <c r="EH53" s="50">
        <f>EG$53*EH$44</f>
        <v>432.52839759682468</v>
      </c>
      <c r="EJ53" s="10" t="s">
        <v>22</v>
      </c>
      <c r="EK53" s="927" t="s">
        <v>78</v>
      </c>
      <c r="EL53" s="928"/>
      <c r="EM53" s="929"/>
      <c r="EN53" s="1">
        <f>1/12</f>
        <v>8.3333333333333329E-2</v>
      </c>
      <c r="EO53" s="50">
        <f>EN$53*EO$44</f>
        <v>449.16410519670262</v>
      </c>
      <c r="EP53" s="1">
        <f>1/12</f>
        <v>8.3333333333333329E-2</v>
      </c>
      <c r="EQ53" s="50">
        <f>EP$53*EQ$44</f>
        <v>432.52839759682468</v>
      </c>
    </row>
    <row r="54" spans="1:147" ht="15" x14ac:dyDescent="0.2">
      <c r="A54" s="155" t="s">
        <v>23</v>
      </c>
      <c r="B54" s="1027" t="s">
        <v>126</v>
      </c>
      <c r="C54" s="1028"/>
      <c r="D54" s="1163"/>
      <c r="E54" s="112">
        <v>0.121</v>
      </c>
      <c r="F54" s="38">
        <f>E54*F44</f>
        <v>482.911</v>
      </c>
      <c r="G54" s="111"/>
      <c r="H54" s="155" t="s">
        <v>23</v>
      </c>
      <c r="I54" s="1027" t="s">
        <v>126</v>
      </c>
      <c r="J54" s="1028"/>
      <c r="K54" s="1163"/>
      <c r="L54" s="112">
        <v>0.121</v>
      </c>
      <c r="M54" s="38">
        <f>L54*M44</f>
        <v>494.79061059999998</v>
      </c>
      <c r="O54" s="155" t="s">
        <v>23</v>
      </c>
      <c r="P54" s="1027" t="s">
        <v>126</v>
      </c>
      <c r="Q54" s="1028"/>
      <c r="R54" s="1163"/>
      <c r="S54" s="112">
        <v>0.121</v>
      </c>
      <c r="T54" s="38">
        <f>S54*T44</f>
        <v>494.79061059999998</v>
      </c>
      <c r="U54" s="159"/>
      <c r="V54" s="155" t="s">
        <v>23</v>
      </c>
      <c r="W54" s="1027" t="s">
        <v>126</v>
      </c>
      <c r="X54" s="1028"/>
      <c r="Y54" s="1163"/>
      <c r="Z54" s="112">
        <v>0.121</v>
      </c>
      <c r="AA54" s="38">
        <f>Z54*AA44</f>
        <v>494.79061059999998</v>
      </c>
      <c r="AB54" s="159"/>
      <c r="AC54" s="155" t="s">
        <v>23</v>
      </c>
      <c r="AD54" s="1027" t="s">
        <v>126</v>
      </c>
      <c r="AE54" s="1028"/>
      <c r="AF54" s="1163"/>
      <c r="AG54" s="112">
        <v>0.121</v>
      </c>
      <c r="AH54" s="38">
        <f>AG54*AH44</f>
        <v>513.59265380279999</v>
      </c>
      <c r="AJ54" s="155" t="s">
        <v>23</v>
      </c>
      <c r="AK54" s="1027" t="s">
        <v>126</v>
      </c>
      <c r="AL54" s="1028"/>
      <c r="AM54" s="1163"/>
      <c r="AN54" s="112">
        <v>0.121</v>
      </c>
      <c r="AO54" s="38">
        <f>AN54*AO44</f>
        <v>513.59265380279999</v>
      </c>
      <c r="AQ54" s="155" t="s">
        <v>23</v>
      </c>
      <c r="AR54" s="1027" t="s">
        <v>126</v>
      </c>
      <c r="AS54" s="1028"/>
      <c r="AT54" s="1163"/>
      <c r="AU54" s="112">
        <v>0.121</v>
      </c>
      <c r="AV54" s="38">
        <f>AU54*AV44</f>
        <v>533.05781538192616</v>
      </c>
      <c r="AW54" s="159"/>
      <c r="AX54" s="155" t="s">
        <v>23</v>
      </c>
      <c r="AY54" s="1027" t="s">
        <v>126</v>
      </c>
      <c r="AZ54" s="1028"/>
      <c r="BA54" s="1163"/>
      <c r="BB54" s="112">
        <v>0.121</v>
      </c>
      <c r="BC54" s="38">
        <f>BB54*BC44</f>
        <v>533.05824000000007</v>
      </c>
      <c r="BD54" s="159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533.05781538192616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556.3524419141163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556.3524419141163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556.3524419141163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556.3524419141163</v>
      </c>
      <c r="CM54" s="159"/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579.59376266476829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579.59378117811627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604.69019190312861</v>
      </c>
      <c r="DI54" s="10" t="s">
        <v>23</v>
      </c>
      <c r="DJ54" s="927" t="s">
        <v>126</v>
      </c>
      <c r="DK54" s="928"/>
      <c r="DL54" s="929"/>
      <c r="DM54" s="1">
        <v>0.121</v>
      </c>
      <c r="DN54" s="50">
        <f>DM$54*DN$44</f>
        <v>627.94750697632583</v>
      </c>
      <c r="DO54" s="1">
        <v>0.121</v>
      </c>
      <c r="DP54" s="50">
        <f>DO$54*DP$44</f>
        <v>604.69019190312861</v>
      </c>
      <c r="DQ54" s="22"/>
      <c r="DR54" s="10" t="s">
        <v>23</v>
      </c>
      <c r="DS54" s="927" t="s">
        <v>126</v>
      </c>
      <c r="DT54" s="928"/>
      <c r="DU54" s="929"/>
      <c r="DV54" s="1">
        <v>0.121</v>
      </c>
      <c r="DW54" s="50">
        <f>DV$54*DW$44</f>
        <v>627.94750697632583</v>
      </c>
      <c r="DX54" s="1">
        <v>0.121</v>
      </c>
      <c r="DY54" s="50">
        <f>DX$54*DY$44</f>
        <v>604.69019190312861</v>
      </c>
      <c r="DZ54" s="22"/>
      <c r="EA54" s="10" t="s">
        <v>23</v>
      </c>
      <c r="EB54" s="927" t="s">
        <v>126</v>
      </c>
      <c r="EC54" s="928"/>
      <c r="ED54" s="929"/>
      <c r="EE54" s="1">
        <v>0.121</v>
      </c>
      <c r="EF54" s="50">
        <f>EE$54*EF$44</f>
        <v>652.18628074561218</v>
      </c>
      <c r="EG54" s="1">
        <v>0.121</v>
      </c>
      <c r="EH54" s="50">
        <f>EG$54*EH$44</f>
        <v>628.03123331058941</v>
      </c>
      <c r="EJ54" s="10" t="s">
        <v>23</v>
      </c>
      <c r="EK54" s="927" t="s">
        <v>126</v>
      </c>
      <c r="EL54" s="928"/>
      <c r="EM54" s="929"/>
      <c r="EN54" s="1">
        <v>0.121</v>
      </c>
      <c r="EO54" s="50">
        <f>EN$54*EO$44</f>
        <v>652.18628074561218</v>
      </c>
      <c r="EP54" s="1">
        <v>0.121</v>
      </c>
      <c r="EQ54" s="50">
        <f>EP$54*EQ$44</f>
        <v>628.03123331058941</v>
      </c>
    </row>
    <row r="55" spans="1:147" ht="15" x14ac:dyDescent="0.2">
      <c r="A55" s="155"/>
      <c r="B55" s="1021" t="s">
        <v>42</v>
      </c>
      <c r="C55" s="1164"/>
      <c r="D55" s="1165"/>
      <c r="E55" s="112">
        <f>SUM(E53:E54)</f>
        <v>0.20433333333333331</v>
      </c>
      <c r="F55" s="114">
        <f>SUM(F53:F54)</f>
        <v>815.49433333333332</v>
      </c>
      <c r="G55" s="111"/>
      <c r="H55" s="155"/>
      <c r="I55" s="1021" t="s">
        <v>42</v>
      </c>
      <c r="J55" s="1164"/>
      <c r="K55" s="1165"/>
      <c r="L55" s="112">
        <f>SUM(L53:L54)</f>
        <v>0.20433333333333331</v>
      </c>
      <c r="M55" s="114">
        <f>SUM(M53:M54)</f>
        <v>835.55549393333331</v>
      </c>
      <c r="O55" s="155"/>
      <c r="P55" s="1021" t="s">
        <v>42</v>
      </c>
      <c r="Q55" s="1164"/>
      <c r="R55" s="1165"/>
      <c r="S55" s="112">
        <f>SUM(S53:S54)</f>
        <v>0.20433333333333331</v>
      </c>
      <c r="T55" s="114">
        <f>SUM(T53:T54)</f>
        <v>835.55549393333331</v>
      </c>
      <c r="U55" s="175"/>
      <c r="V55" s="155"/>
      <c r="W55" s="1021" t="s">
        <v>42</v>
      </c>
      <c r="X55" s="1164"/>
      <c r="Y55" s="1165"/>
      <c r="Z55" s="112">
        <f>SUM(Z53:Z54)</f>
        <v>0.20433333333333331</v>
      </c>
      <c r="AA55" s="114">
        <f>SUM(AA53:AA54)</f>
        <v>835.55549393333331</v>
      </c>
      <c r="AB55" s="175"/>
      <c r="AC55" s="155"/>
      <c r="AD55" s="1021" t="s">
        <v>42</v>
      </c>
      <c r="AE55" s="1164"/>
      <c r="AF55" s="1165"/>
      <c r="AG55" s="112">
        <f>SUM(AG53:AG54)</f>
        <v>0.20433333333333331</v>
      </c>
      <c r="AH55" s="114">
        <f>SUM(AH53:AH54)</f>
        <v>867.30660270279998</v>
      </c>
      <c r="AJ55" s="155"/>
      <c r="AK55" s="1021" t="s">
        <v>42</v>
      </c>
      <c r="AL55" s="1164"/>
      <c r="AM55" s="1165"/>
      <c r="AN55" s="112">
        <f>SUM(AN53:AN54)</f>
        <v>0.20433333333333331</v>
      </c>
      <c r="AO55" s="114">
        <f>SUM(AO53:AO54)</f>
        <v>867.30660270279998</v>
      </c>
      <c r="AQ55" s="155"/>
      <c r="AR55" s="1021" t="s">
        <v>42</v>
      </c>
      <c r="AS55" s="1164"/>
      <c r="AT55" s="1165"/>
      <c r="AU55" s="112">
        <f>SUM(AU53:AU54)</f>
        <v>0.20433333333333331</v>
      </c>
      <c r="AV55" s="114">
        <f>SUM(AV53:AV54)</f>
        <v>900.17752294523621</v>
      </c>
      <c r="AW55" s="175"/>
      <c r="AX55" s="155"/>
      <c r="AY55" s="1021" t="s">
        <v>42</v>
      </c>
      <c r="AZ55" s="1164"/>
      <c r="BA55" s="1165"/>
      <c r="BB55" s="112">
        <f>SUM(BB53:BB54)</f>
        <v>0.20433333333333331</v>
      </c>
      <c r="BC55" s="114">
        <f>SUM(BC53:BC54)</f>
        <v>900.17824000000007</v>
      </c>
      <c r="BD55" s="175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900.17752294523621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939.5152806979429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939.5152806979429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939.5152806979429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939.5152806979429</v>
      </c>
      <c r="CM55" s="175"/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978.76302069835526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978.76305196194289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1021.1434921118948</v>
      </c>
      <c r="DI55" s="10"/>
      <c r="DJ55" s="922" t="s">
        <v>42</v>
      </c>
      <c r="DK55" s="923"/>
      <c r="DL55" s="924"/>
      <c r="DM55" s="1">
        <f>SUM(DM53:DM54)</f>
        <v>0.20433333333333331</v>
      </c>
      <c r="DN55" s="11">
        <f>SUM(DN$53:DN$54)</f>
        <v>1060.4182418085061</v>
      </c>
      <c r="DO55" s="1">
        <f>SUM(DO53:DO54)</f>
        <v>0.20433333333333331</v>
      </c>
      <c r="DP55" s="11">
        <f>SUM(DP$53:DP$54)</f>
        <v>1021.1434921118948</v>
      </c>
      <c r="DQ55" s="40"/>
      <c r="DR55" s="10"/>
      <c r="DS55" s="922" t="s">
        <v>42</v>
      </c>
      <c r="DT55" s="923"/>
      <c r="DU55" s="924"/>
      <c r="DV55" s="1">
        <f>SUM(DV53:DV54)</f>
        <v>0.20433333333333331</v>
      </c>
      <c r="DW55" s="11">
        <f>SUM(DW$53:DW$54)</f>
        <v>1060.4182418085061</v>
      </c>
      <c r="DX55" s="1">
        <f>SUM(DX53:DX54)</f>
        <v>0.20433333333333331</v>
      </c>
      <c r="DY55" s="11">
        <f>SUM(DY$53:DY$54)</f>
        <v>1021.1434921118948</v>
      </c>
      <c r="DZ55" s="40"/>
      <c r="EA55" s="10"/>
      <c r="EB55" s="922" t="s">
        <v>42</v>
      </c>
      <c r="EC55" s="923"/>
      <c r="ED55" s="924"/>
      <c r="EE55" s="1">
        <f>SUM(EE53:EE54)</f>
        <v>0.20433333333333331</v>
      </c>
      <c r="EF55" s="11">
        <f>SUM(EF$53:EF$54)</f>
        <v>1101.3503859423149</v>
      </c>
      <c r="EG55" s="1">
        <f>SUM(EG53:EG54)</f>
        <v>0.20433333333333331</v>
      </c>
      <c r="EH55" s="11">
        <f>SUM(EH$53:EH$54)</f>
        <v>1060.559630907414</v>
      </c>
      <c r="EJ55" s="10"/>
      <c r="EK55" s="922" t="s">
        <v>42</v>
      </c>
      <c r="EL55" s="923"/>
      <c r="EM55" s="924"/>
      <c r="EN55" s="1">
        <f>SUM(EN53:EN54)</f>
        <v>0.20433333333333331</v>
      </c>
      <c r="EO55" s="11">
        <f>SUM(EO$53:EO$54)</f>
        <v>1101.3503859423149</v>
      </c>
      <c r="EP55" s="1">
        <f>SUM(EP53:EP54)</f>
        <v>0.20433333333333331</v>
      </c>
      <c r="EQ55" s="11">
        <f>SUM(EQ$53:EQ$54)</f>
        <v>1060.559630907414</v>
      </c>
    </row>
    <row r="56" spans="1:147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136.02445479999997</v>
      </c>
      <c r="G56" s="111"/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L56*M$44</f>
        <v>139.37065638807996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S56*T$44</f>
        <v>139.37065638807996</v>
      </c>
      <c r="U56" s="159"/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Z56*AA$44</f>
        <v>139.37065638807996</v>
      </c>
      <c r="AB56" s="159"/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AG56*AH$44</f>
        <v>144.66674133082702</v>
      </c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AN56*AO$44</f>
        <v>144.66674133082702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AU56*AV$44</f>
        <v>150.14961082726538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BB56*BC$44</f>
        <v>150.14973043200001</v>
      </c>
      <c r="BD56" s="159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150.14961082726538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156.71114882041687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BW56*BX$44</f>
        <v>156.71114882041687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156.71114882041687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156.71114882041687</v>
      </c>
      <c r="CM56" s="159"/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163.25767185248566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163.25767706725208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170.32673448426405</v>
      </c>
      <c r="DI56" s="10" t="s">
        <v>24</v>
      </c>
      <c r="DJ56" s="916" t="s">
        <v>97</v>
      </c>
      <c r="DK56" s="917"/>
      <c r="DL56" s="918"/>
      <c r="DM56" s="1">
        <f>DM55*DM70</f>
        <v>3.4082799999999996E-2</v>
      </c>
      <c r="DN56" s="50">
        <f>DM$56*$DN$44</f>
        <v>176.87776273365881</v>
      </c>
      <c r="DO56" s="1">
        <f>DO55*DO70</f>
        <v>3.4082799999999996E-2</v>
      </c>
      <c r="DP56" s="50">
        <f>DO$56*$DP$44</f>
        <v>170.32673448426405</v>
      </c>
      <c r="DQ56" s="22"/>
      <c r="DR56" s="10" t="s">
        <v>24</v>
      </c>
      <c r="DS56" s="916" t="s">
        <v>97</v>
      </c>
      <c r="DT56" s="917"/>
      <c r="DU56" s="918"/>
      <c r="DV56" s="1">
        <f>DV55*DV70</f>
        <v>3.4082799999999996E-2</v>
      </c>
      <c r="DW56" s="50">
        <f>DV$56*$DW$44</f>
        <v>176.87776273365881</v>
      </c>
      <c r="DX56" s="1">
        <f>DX55*DX70</f>
        <v>3.4082799999999996E-2</v>
      </c>
      <c r="DY56" s="50">
        <f>DX$56*$DY$44</f>
        <v>170.32673448426405</v>
      </c>
      <c r="DZ56" s="22"/>
      <c r="EA56" s="10" t="s">
        <v>24</v>
      </c>
      <c r="EB56" s="916" t="s">
        <v>97</v>
      </c>
      <c r="EC56" s="917"/>
      <c r="ED56" s="918"/>
      <c r="EE56" s="1">
        <f>EE55*EE70</f>
        <v>3.4082799999999996E-2</v>
      </c>
      <c r="EF56" s="50">
        <f>EE$56*$EF$44</f>
        <v>183.7052443751781</v>
      </c>
      <c r="EG56" s="1">
        <f>EG55*EG70</f>
        <v>3.4082799999999996E-2</v>
      </c>
      <c r="EH56" s="50">
        <f>EG$56*$EH$44</f>
        <v>176.90134643535666</v>
      </c>
      <c r="EJ56" s="10" t="s">
        <v>24</v>
      </c>
      <c r="EK56" s="916" t="s">
        <v>97</v>
      </c>
      <c r="EL56" s="917"/>
      <c r="EM56" s="918"/>
      <c r="EN56" s="1">
        <f>EN55*EN70</f>
        <v>3.4082799999999996E-2</v>
      </c>
      <c r="EO56" s="50">
        <f>EN$56*$EO$44</f>
        <v>183.7052443751781</v>
      </c>
      <c r="EP56" s="1">
        <f>EP55*EP70</f>
        <v>3.4082799999999996E-2</v>
      </c>
      <c r="EQ56" s="50">
        <f>EP$56*$EQ$44</f>
        <v>176.90134643535666</v>
      </c>
    </row>
    <row r="57" spans="1:147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14">
        <f>SUM(F55:F56)</f>
        <v>951.51878813333326</v>
      </c>
      <c r="G57" s="111"/>
      <c r="H57" s="1021" t="s">
        <v>40</v>
      </c>
      <c r="I57" s="1022"/>
      <c r="J57" s="1022"/>
      <c r="K57" s="1022"/>
      <c r="L57" s="115">
        <f>SUM(L55:L56)</f>
        <v>0.23841613333333331</v>
      </c>
      <c r="M57" s="114">
        <f>SUM(M55:M56)</f>
        <v>974.92615032141327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14">
        <f>SUM(T55:T56)</f>
        <v>974.92615032141327</v>
      </c>
      <c r="U57" s="175"/>
      <c r="V57" s="1021" t="s">
        <v>40</v>
      </c>
      <c r="W57" s="1022"/>
      <c r="X57" s="1022"/>
      <c r="Y57" s="1022"/>
      <c r="Z57" s="115">
        <f>SUM(Z55:Z56)</f>
        <v>0.23841613333333331</v>
      </c>
      <c r="AA57" s="114">
        <f>SUM(AA55:AA56)</f>
        <v>974.92615032141327</v>
      </c>
      <c r="AB57" s="175"/>
      <c r="AC57" s="1021" t="s">
        <v>40</v>
      </c>
      <c r="AD57" s="1022"/>
      <c r="AE57" s="1022"/>
      <c r="AF57" s="1022"/>
      <c r="AG57" s="115">
        <f>SUM(AG55:AG56)</f>
        <v>0.23841613333333331</v>
      </c>
      <c r="AH57" s="114">
        <f>SUM(AH55:AH56)</f>
        <v>1011.973344033627</v>
      </c>
      <c r="AJ57" s="1021" t="s">
        <v>40</v>
      </c>
      <c r="AK57" s="1022"/>
      <c r="AL57" s="1022"/>
      <c r="AM57" s="1022"/>
      <c r="AN57" s="115">
        <f>SUM(AN55:AN56)</f>
        <v>0.23841613333333331</v>
      </c>
      <c r="AO57" s="114">
        <f>SUM(AO55:AO56)</f>
        <v>1011.973344033627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14">
        <f>SUM(AV55:AV56)</f>
        <v>1050.3271337725016</v>
      </c>
      <c r="AW57" s="175"/>
      <c r="AX57" s="1021" t="s">
        <v>40</v>
      </c>
      <c r="AY57" s="1022"/>
      <c r="AZ57" s="1022"/>
      <c r="BA57" s="1022"/>
      <c r="BB57" s="115">
        <f>SUM(BB55:BB56)</f>
        <v>0.23841613333333331</v>
      </c>
      <c r="BC57" s="114">
        <f>SUM(BC55:BC56)</f>
        <v>1050.327970432</v>
      </c>
      <c r="BD57" s="175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1050.3271337725016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1096.2264295183597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1096.2264295183597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1096.2264295183597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1096.2264295183597</v>
      </c>
      <c r="CM57" s="175"/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1142.020692550841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1142.0207290291951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1191.4702265961589</v>
      </c>
      <c r="DI57" s="922" t="s">
        <v>40</v>
      </c>
      <c r="DJ57" s="923"/>
      <c r="DK57" s="923"/>
      <c r="DL57" s="924"/>
      <c r="DM57" s="8">
        <f>SUM(DM55:DM56)</f>
        <v>0.23841613333333331</v>
      </c>
      <c r="DN57" s="11">
        <f>SUM(DN$55:DN$56)</f>
        <v>1237.2960045421648</v>
      </c>
      <c r="DO57" s="8">
        <f>SUM(DO55:DO56)</f>
        <v>0.23841613333333331</v>
      </c>
      <c r="DP57" s="11">
        <f>SUM(DP$55:DP$56)</f>
        <v>1191.4702265961589</v>
      </c>
      <c r="DQ57" s="40"/>
      <c r="DR57" s="922" t="s">
        <v>40</v>
      </c>
      <c r="DS57" s="923"/>
      <c r="DT57" s="923"/>
      <c r="DU57" s="924"/>
      <c r="DV57" s="8">
        <f>SUM(DV55:DV56)</f>
        <v>0.23841613333333331</v>
      </c>
      <c r="DW57" s="11">
        <f>SUM(DW$55:DW$56)</f>
        <v>1237.2960045421648</v>
      </c>
      <c r="DX57" s="8">
        <f>SUM(DX55:DX56)</f>
        <v>0.23841613333333331</v>
      </c>
      <c r="DY57" s="11">
        <f>SUM(DY$55:DY$56)</f>
        <v>1191.4702265961589</v>
      </c>
      <c r="DZ57" s="40"/>
      <c r="EA57" s="922" t="s">
        <v>40</v>
      </c>
      <c r="EB57" s="923"/>
      <c r="EC57" s="923"/>
      <c r="ED57" s="924"/>
      <c r="EE57" s="8">
        <f>SUM(EE55:EE56)</f>
        <v>0.23841613333333331</v>
      </c>
      <c r="EF57" s="11">
        <f>SUM(EF$55:EF$56)</f>
        <v>1285.0556303174931</v>
      </c>
      <c r="EG57" s="8">
        <f>SUM(EG55:EG56)</f>
        <v>0.23841613333333331</v>
      </c>
      <c r="EH57" s="11">
        <f>SUM(EH$55:EH$56)</f>
        <v>1237.4609773427705</v>
      </c>
      <c r="EJ57" s="922" t="s">
        <v>40</v>
      </c>
      <c r="EK57" s="923"/>
      <c r="EL57" s="923"/>
      <c r="EM57" s="924"/>
      <c r="EN57" s="8">
        <f>SUM(EN55:EN56)</f>
        <v>0.23841613333333331</v>
      </c>
      <c r="EO57" s="11">
        <f>SUM(EO$55:EO$56)</f>
        <v>1285.0556303174931</v>
      </c>
      <c r="EP57" s="8">
        <f>SUM(EP55:EP56)</f>
        <v>0.23841613333333331</v>
      </c>
      <c r="EQ57" s="11">
        <f>SUM(EQ$55:EQ$56)</f>
        <v>1237.4609773427705</v>
      </c>
    </row>
    <row r="58" spans="1:147" ht="13.5" x14ac:dyDescent="0.2">
      <c r="A58" s="202"/>
      <c r="B58" s="1148"/>
      <c r="C58" s="1161"/>
      <c r="D58" s="1161"/>
      <c r="E58" s="1161"/>
      <c r="F58" s="1161"/>
      <c r="G58" s="111"/>
      <c r="H58" s="202"/>
      <c r="I58" s="1148"/>
      <c r="J58" s="1161"/>
      <c r="K58" s="1161"/>
      <c r="L58" s="1161"/>
      <c r="M58" s="1161"/>
      <c r="O58" s="202"/>
      <c r="P58" s="1148"/>
      <c r="Q58" s="1161"/>
      <c r="R58" s="1161"/>
      <c r="S58" s="1161"/>
      <c r="T58" s="1161"/>
      <c r="U58" s="423"/>
      <c r="V58" s="202"/>
      <c r="W58" s="1148"/>
      <c r="X58" s="1161"/>
      <c r="Y58" s="1161"/>
      <c r="Z58" s="1161"/>
      <c r="AA58" s="1161"/>
      <c r="AB58" s="423"/>
      <c r="AC58" s="202"/>
      <c r="AD58" s="1148"/>
      <c r="AE58" s="1161"/>
      <c r="AF58" s="1161"/>
      <c r="AG58" s="1161"/>
      <c r="AH58" s="1161"/>
      <c r="AJ58" s="202"/>
      <c r="AK58" s="1148"/>
      <c r="AL58" s="1161"/>
      <c r="AM58" s="1161"/>
      <c r="AN58" s="1161"/>
      <c r="AO58" s="1161"/>
      <c r="AQ58" s="202"/>
      <c r="AR58" s="1148"/>
      <c r="AS58" s="1161"/>
      <c r="AT58" s="1161"/>
      <c r="AU58" s="1161"/>
      <c r="AV58" s="1161"/>
      <c r="AW58" s="423"/>
      <c r="AX58" s="202"/>
      <c r="AY58" s="1148"/>
      <c r="AZ58" s="1161"/>
      <c r="BA58" s="1161"/>
      <c r="BB58" s="1161"/>
      <c r="BC58" s="1161"/>
      <c r="BD58" s="423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M58" s="423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495"/>
      <c r="DQ58" s="495"/>
      <c r="DR58" s="216"/>
      <c r="DS58" s="1108"/>
      <c r="DT58" s="1121"/>
      <c r="DU58" s="1121"/>
      <c r="DV58" s="1121"/>
      <c r="DW58" s="1121"/>
      <c r="DX58" s="495"/>
      <c r="DY58" s="495"/>
      <c r="DZ58" s="495"/>
      <c r="EA58" s="216"/>
      <c r="EB58" s="1108"/>
      <c r="EC58" s="1121"/>
      <c r="ED58" s="1121"/>
      <c r="EE58" s="1121"/>
      <c r="EF58" s="1121"/>
      <c r="EG58" s="495"/>
      <c r="EH58" s="495"/>
      <c r="EJ58" s="216"/>
      <c r="EK58" s="1108"/>
      <c r="EL58" s="1121"/>
      <c r="EM58" s="1121"/>
      <c r="EN58" s="1121"/>
      <c r="EO58" s="1121"/>
      <c r="EP58" s="495"/>
      <c r="EQ58" s="495"/>
    </row>
    <row r="59" spans="1:147" x14ac:dyDescent="0.2">
      <c r="A59" s="156"/>
      <c r="B59" s="157"/>
      <c r="C59" s="157"/>
      <c r="D59" s="157"/>
      <c r="E59" s="158"/>
      <c r="F59" s="159"/>
      <c r="G59" s="111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U59" s="159"/>
      <c r="V59" s="156"/>
      <c r="W59" s="157"/>
      <c r="X59" s="157"/>
      <c r="Y59" s="157"/>
      <c r="Z59" s="158"/>
      <c r="AA59" s="159"/>
      <c r="AB59" s="159"/>
      <c r="AC59" s="156"/>
      <c r="AD59" s="157"/>
      <c r="AE59" s="157"/>
      <c r="AF59" s="157"/>
      <c r="AG59" s="158"/>
      <c r="AH59" s="159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159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M59" s="159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39"/>
      <c r="DP59" s="22"/>
      <c r="DQ59" s="22"/>
      <c r="DR59" s="108"/>
      <c r="DS59" s="21"/>
      <c r="DT59" s="21"/>
      <c r="DU59" s="21"/>
      <c r="DV59" s="39"/>
      <c r="DW59" s="22"/>
      <c r="DX59" s="39"/>
      <c r="DY59" s="22"/>
      <c r="DZ59" s="22"/>
      <c r="EA59" s="108"/>
      <c r="EB59" s="21"/>
      <c r="EC59" s="21"/>
      <c r="ED59" s="21"/>
      <c r="EE59" s="39"/>
      <c r="EF59" s="22"/>
      <c r="EG59" s="39"/>
      <c r="EH59" s="22"/>
      <c r="EJ59" s="108"/>
      <c r="EK59" s="21"/>
      <c r="EL59" s="21"/>
      <c r="EM59" s="21"/>
      <c r="EN59" s="39"/>
      <c r="EO59" s="22"/>
      <c r="EP59" s="39"/>
      <c r="EQ59" s="22"/>
    </row>
    <row r="60" spans="1:147" ht="32.25" customHeight="1" x14ac:dyDescent="0.2">
      <c r="A60" s="1042" t="s">
        <v>127</v>
      </c>
      <c r="B60" s="1162"/>
      <c r="C60" s="1162"/>
      <c r="D60" s="1162"/>
      <c r="E60" s="1162"/>
      <c r="F60" s="1162"/>
      <c r="G60" s="111"/>
      <c r="H60" s="1042" t="s">
        <v>127</v>
      </c>
      <c r="I60" s="1162"/>
      <c r="J60" s="1162"/>
      <c r="K60" s="1162"/>
      <c r="L60" s="1162"/>
      <c r="M60" s="1162"/>
      <c r="O60" s="1042" t="s">
        <v>127</v>
      </c>
      <c r="P60" s="1162"/>
      <c r="Q60" s="1162"/>
      <c r="R60" s="1162"/>
      <c r="S60" s="1162"/>
      <c r="T60" s="1162"/>
      <c r="U60" s="429"/>
      <c r="V60" s="1042" t="s">
        <v>127</v>
      </c>
      <c r="W60" s="1162"/>
      <c r="X60" s="1162"/>
      <c r="Y60" s="1162"/>
      <c r="Z60" s="1162"/>
      <c r="AA60" s="1162"/>
      <c r="AB60" s="429"/>
      <c r="AC60" s="1042" t="s">
        <v>127</v>
      </c>
      <c r="AD60" s="1162"/>
      <c r="AE60" s="1162"/>
      <c r="AF60" s="1162"/>
      <c r="AG60" s="1162"/>
      <c r="AH60" s="1162"/>
      <c r="AJ60" s="1042" t="s">
        <v>127</v>
      </c>
      <c r="AK60" s="1162"/>
      <c r="AL60" s="1162"/>
      <c r="AM60" s="1162"/>
      <c r="AN60" s="1162"/>
      <c r="AO60" s="1162"/>
      <c r="AQ60" s="1042" t="s">
        <v>127</v>
      </c>
      <c r="AR60" s="1162"/>
      <c r="AS60" s="1162"/>
      <c r="AT60" s="1162"/>
      <c r="AU60" s="1162"/>
      <c r="AV60" s="1162"/>
      <c r="AW60" s="429"/>
      <c r="AX60" s="1042" t="s">
        <v>127</v>
      </c>
      <c r="AY60" s="1162"/>
      <c r="AZ60" s="1162"/>
      <c r="BA60" s="1162"/>
      <c r="BB60" s="1162"/>
      <c r="BC60" s="1162"/>
      <c r="BD60" s="429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M60" s="429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535"/>
      <c r="DQ60" s="535"/>
      <c r="DR60" s="972" t="s">
        <v>127</v>
      </c>
      <c r="DS60" s="1122"/>
      <c r="DT60" s="1122"/>
      <c r="DU60" s="1122"/>
      <c r="DV60" s="1122"/>
      <c r="DW60" s="1122"/>
      <c r="DX60" s="535"/>
      <c r="DY60" s="535"/>
      <c r="DZ60" s="535"/>
      <c r="EA60" s="972" t="s">
        <v>127</v>
      </c>
      <c r="EB60" s="1122"/>
      <c r="EC60" s="1122"/>
      <c r="ED60" s="1122"/>
      <c r="EE60" s="1122"/>
      <c r="EF60" s="1122"/>
      <c r="EG60" s="535"/>
      <c r="EH60" s="535"/>
      <c r="EJ60" s="972" t="s">
        <v>127</v>
      </c>
      <c r="EK60" s="1122"/>
      <c r="EL60" s="1122"/>
      <c r="EM60" s="1122"/>
      <c r="EN60" s="1122"/>
      <c r="EO60" s="1122"/>
      <c r="EP60" s="535"/>
      <c r="EQ60" s="535"/>
    </row>
    <row r="61" spans="1:147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G61" s="111"/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U61" s="175"/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B61" s="175"/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175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M61" s="175"/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22" t="s">
        <v>99</v>
      </c>
      <c r="DK61" s="923"/>
      <c r="DL61" s="924"/>
      <c r="DM61" s="51" t="s">
        <v>7</v>
      </c>
      <c r="DN61" s="11" t="s">
        <v>8</v>
      </c>
      <c r="DO61" s="51" t="s">
        <v>7</v>
      </c>
      <c r="DP61" s="11" t="s">
        <v>8</v>
      </c>
      <c r="DQ61" s="40"/>
      <c r="DR61" s="51" t="s">
        <v>80</v>
      </c>
      <c r="DS61" s="922" t="s">
        <v>99</v>
      </c>
      <c r="DT61" s="923"/>
      <c r="DU61" s="924"/>
      <c r="DV61" s="51" t="s">
        <v>7</v>
      </c>
      <c r="DW61" s="11" t="s">
        <v>8</v>
      </c>
      <c r="DX61" s="51" t="s">
        <v>7</v>
      </c>
      <c r="DY61" s="11" t="s">
        <v>8</v>
      </c>
      <c r="DZ61" s="40"/>
      <c r="EA61" s="51" t="s">
        <v>80</v>
      </c>
      <c r="EB61" s="922" t="s">
        <v>99</v>
      </c>
      <c r="EC61" s="923"/>
      <c r="ED61" s="924"/>
      <c r="EE61" s="51" t="s">
        <v>7</v>
      </c>
      <c r="EF61" s="11" t="s">
        <v>8</v>
      </c>
      <c r="EG61" s="51" t="s">
        <v>7</v>
      </c>
      <c r="EH61" s="11" t="s">
        <v>8</v>
      </c>
      <c r="EJ61" s="51" t="s">
        <v>80</v>
      </c>
      <c r="EK61" s="922" t="s">
        <v>99</v>
      </c>
      <c r="EL61" s="923"/>
      <c r="EM61" s="924"/>
      <c r="EN61" s="51" t="s">
        <v>7</v>
      </c>
      <c r="EO61" s="11" t="s">
        <v>8</v>
      </c>
      <c r="EP61" s="51" t="s">
        <v>7</v>
      </c>
      <c r="EQ61" s="11" t="s">
        <v>8</v>
      </c>
    </row>
    <row r="62" spans="1:147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G62" s="111"/>
      <c r="H62" s="155" t="s">
        <v>22</v>
      </c>
      <c r="I62" s="1012" t="s">
        <v>100</v>
      </c>
      <c r="J62" s="1012"/>
      <c r="K62" s="1012"/>
      <c r="L62" s="112">
        <v>0</v>
      </c>
      <c r="M62" s="38">
        <f>L62*M$44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S62*T$44</f>
        <v>0</v>
      </c>
      <c r="U62" s="159"/>
      <c r="V62" s="155" t="s">
        <v>22</v>
      </c>
      <c r="W62" s="1012" t="s">
        <v>100</v>
      </c>
      <c r="X62" s="1012"/>
      <c r="Y62" s="1012"/>
      <c r="Z62" s="112">
        <v>0</v>
      </c>
      <c r="AA62" s="38">
        <f>Z62*AA$44</f>
        <v>0</v>
      </c>
      <c r="AB62" s="159"/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AG62*AH$44</f>
        <v>0</v>
      </c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>BB62*BC$44</f>
        <v>0</v>
      </c>
      <c r="BD62" s="159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M62" s="159"/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27" t="s">
        <v>100</v>
      </c>
      <c r="DK62" s="928"/>
      <c r="DL62" s="929"/>
      <c r="DM62" s="1">
        <v>0</v>
      </c>
      <c r="DN62" s="50">
        <f>DM$62*$DN$44</f>
        <v>0</v>
      </c>
      <c r="DO62" s="1">
        <v>0</v>
      </c>
      <c r="DP62" s="50">
        <f>DO$62*$DP$44</f>
        <v>0</v>
      </c>
      <c r="DQ62" s="22"/>
      <c r="DR62" s="10" t="s">
        <v>22</v>
      </c>
      <c r="DS62" s="927" t="s">
        <v>100</v>
      </c>
      <c r="DT62" s="928"/>
      <c r="DU62" s="929"/>
      <c r="DV62" s="1">
        <v>0</v>
      </c>
      <c r="DW62" s="50">
        <f>DV$62*$DW$44</f>
        <v>0</v>
      </c>
      <c r="DX62" s="1">
        <v>0</v>
      </c>
      <c r="DY62" s="50">
        <f>DX$62*$DY$44</f>
        <v>0</v>
      </c>
      <c r="DZ62" s="22"/>
      <c r="EA62" s="10" t="s">
        <v>22</v>
      </c>
      <c r="EB62" s="927" t="s">
        <v>100</v>
      </c>
      <c r="EC62" s="928"/>
      <c r="ED62" s="929"/>
      <c r="EE62" s="1">
        <v>0</v>
      </c>
      <c r="EF62" s="50">
        <f>EE$62*$EF$44</f>
        <v>0</v>
      </c>
      <c r="EG62" s="1">
        <v>0</v>
      </c>
      <c r="EH62" s="50">
        <f>EG$62*$EH$44</f>
        <v>0</v>
      </c>
      <c r="EJ62" s="10" t="s">
        <v>22</v>
      </c>
      <c r="EK62" s="927" t="s">
        <v>100</v>
      </c>
      <c r="EL62" s="928"/>
      <c r="EM62" s="929"/>
      <c r="EN62" s="1">
        <v>0</v>
      </c>
      <c r="EO62" s="50">
        <f>EN$62*$EO$44</f>
        <v>0</v>
      </c>
      <c r="EP62" s="1">
        <v>0</v>
      </c>
      <c r="EQ62" s="50">
        <f>EP$62*$EQ$44</f>
        <v>0</v>
      </c>
    </row>
    <row r="63" spans="1:147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99.775000000000006</v>
      </c>
      <c r="G63" s="111"/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ref="M63:M69" si="1">L63*M$44</f>
        <v>102.229465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 t="shared" ref="T63:T69" si="2">S63*T$44</f>
        <v>102.229465</v>
      </c>
      <c r="U63" s="159"/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Z63*AA$44</f>
        <v>102.229465</v>
      </c>
      <c r="AB63" s="159"/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 t="shared" ref="AH63:AH69" si="4">AG63*AH$44</f>
        <v>106.11418467000001</v>
      </c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5">AN63*AO$44</f>
        <v>106.11418467000001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6">AU63*AV$44</f>
        <v>110.13591226899301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ref="BC63:BC69" si="7">BB63*BC$44</f>
        <v>110.13600000000002</v>
      </c>
      <c r="BD63" s="159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110.13591226899301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114.948851635148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114.948851635148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114.948851635148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114.948851635148</v>
      </c>
      <c r="CM63" s="159"/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119.75077741007611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119.750781235148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124.9359900626299</v>
      </c>
      <c r="DI63" s="10" t="s">
        <v>23</v>
      </c>
      <c r="DJ63" s="927" t="s">
        <v>14</v>
      </c>
      <c r="DK63" s="928"/>
      <c r="DL63" s="929"/>
      <c r="DM63" s="1">
        <v>2.5000000000000001E-2</v>
      </c>
      <c r="DN63" s="50">
        <f>DM$63*$DN$44</f>
        <v>129.74122044965412</v>
      </c>
      <c r="DO63" s="1">
        <v>2.5000000000000001E-2</v>
      </c>
      <c r="DP63" s="50">
        <f>DO$63*$DP$44</f>
        <v>124.9359900626299</v>
      </c>
      <c r="DQ63" s="22"/>
      <c r="DR63" s="10" t="s">
        <v>23</v>
      </c>
      <c r="DS63" s="927" t="s">
        <v>14</v>
      </c>
      <c r="DT63" s="928"/>
      <c r="DU63" s="929"/>
      <c r="DV63" s="1">
        <v>2.5000000000000001E-2</v>
      </c>
      <c r="DW63" s="50">
        <f>DV$63*$DW$44</f>
        <v>129.74122044965412</v>
      </c>
      <c r="DX63" s="1">
        <v>2.5000000000000001E-2</v>
      </c>
      <c r="DY63" s="50">
        <f>DX$63*$DY$44</f>
        <v>124.9359900626299</v>
      </c>
      <c r="DZ63" s="22"/>
      <c r="EA63" s="10" t="s">
        <v>23</v>
      </c>
      <c r="EB63" s="927" t="s">
        <v>14</v>
      </c>
      <c r="EC63" s="928"/>
      <c r="ED63" s="929"/>
      <c r="EE63" s="1">
        <v>2.5000000000000001E-2</v>
      </c>
      <c r="EF63" s="50">
        <f>EE$63*$EF$44</f>
        <v>134.74923155901078</v>
      </c>
      <c r="EG63" s="1">
        <v>2.5000000000000001E-2</v>
      </c>
      <c r="EH63" s="50">
        <f>EG$63*$EH$44</f>
        <v>129.75851927904742</v>
      </c>
      <c r="EJ63" s="10" t="s">
        <v>23</v>
      </c>
      <c r="EK63" s="927" t="s">
        <v>14</v>
      </c>
      <c r="EL63" s="928"/>
      <c r="EM63" s="929"/>
      <c r="EN63" s="1">
        <v>2.5000000000000001E-2</v>
      </c>
      <c r="EO63" s="50">
        <f>EN$63*$EO$44</f>
        <v>134.74923155901078</v>
      </c>
      <c r="EP63" s="1">
        <v>2.5000000000000001E-2</v>
      </c>
      <c r="EQ63" s="50">
        <f>EP$63*$EQ$44</f>
        <v>129.75851927904742</v>
      </c>
    </row>
    <row r="64" spans="1:147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114.9408</v>
      </c>
      <c r="G64" s="111"/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117.76834367999999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si="2"/>
        <v>117.76834367999999</v>
      </c>
      <c r="U64" s="159"/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117.76834367999999</v>
      </c>
      <c r="AB64" s="159"/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si="4"/>
        <v>122.24354073984</v>
      </c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5"/>
        <v>122.24354073984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6"/>
        <v>126.87657093387993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7"/>
        <v>126.87667200000001</v>
      </c>
      <c r="BD64" s="159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126.87657093387993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132.42107708369051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132.42107708369051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132.42107708369051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132.42107708369051</v>
      </c>
      <c r="CM64" s="159"/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137.95289557640766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137.9528999828905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143.92626055214964</v>
      </c>
      <c r="DI64" s="10" t="s">
        <v>24</v>
      </c>
      <c r="DJ64" s="927" t="s">
        <v>96</v>
      </c>
      <c r="DK64" s="928"/>
      <c r="DL64" s="929"/>
      <c r="DM64" s="1">
        <f>0.96*3%</f>
        <v>2.8799999999999999E-2</v>
      </c>
      <c r="DN64" s="50">
        <f>DM$64*$DN$44</f>
        <v>149.46188595800155</v>
      </c>
      <c r="DO64" s="1">
        <f>0.96*3%</f>
        <v>2.8799999999999999E-2</v>
      </c>
      <c r="DP64" s="50">
        <f>DO$64*$DP$44</f>
        <v>143.92626055214964</v>
      </c>
      <c r="DQ64" s="22"/>
      <c r="DR64" s="10" t="s">
        <v>24</v>
      </c>
      <c r="DS64" s="927" t="s">
        <v>96</v>
      </c>
      <c r="DT64" s="928"/>
      <c r="DU64" s="929"/>
      <c r="DV64" s="1">
        <f>0.96*3%</f>
        <v>2.8799999999999999E-2</v>
      </c>
      <c r="DW64" s="50">
        <f>DV$64*$DW$44</f>
        <v>149.46188595800155</v>
      </c>
      <c r="DX64" s="1">
        <f>0.96*3%</f>
        <v>2.8799999999999999E-2</v>
      </c>
      <c r="DY64" s="50">
        <f>DX$64*$DY$44</f>
        <v>143.92626055214964</v>
      </c>
      <c r="DZ64" s="22"/>
      <c r="EA64" s="10" t="s">
        <v>24</v>
      </c>
      <c r="EB64" s="927" t="s">
        <v>96</v>
      </c>
      <c r="EC64" s="928"/>
      <c r="ED64" s="929"/>
      <c r="EE64" s="1">
        <f>0.96*3%</f>
        <v>2.8799999999999999E-2</v>
      </c>
      <c r="EF64" s="50">
        <f>EE$64*$EF$44</f>
        <v>155.23111475598043</v>
      </c>
      <c r="EG64" s="1">
        <f>0.96*3%</f>
        <v>2.8799999999999999E-2</v>
      </c>
      <c r="EH64" s="50">
        <f>EG$64*$EH$44</f>
        <v>149.48181420946261</v>
      </c>
      <c r="EJ64" s="10" t="s">
        <v>24</v>
      </c>
      <c r="EK64" s="927" t="s">
        <v>96</v>
      </c>
      <c r="EL64" s="928"/>
      <c r="EM64" s="929"/>
      <c r="EN64" s="1">
        <f>0.96*3%</f>
        <v>2.8799999999999999E-2</v>
      </c>
      <c r="EO64" s="50">
        <f>EN$64*$EO$44</f>
        <v>155.23111475598043</v>
      </c>
      <c r="EP64" s="1">
        <f>0.96*3%</f>
        <v>2.8799999999999999E-2</v>
      </c>
      <c r="EQ64" s="50">
        <f>EP$64*$EQ$44</f>
        <v>149.48181420946261</v>
      </c>
    </row>
    <row r="65" spans="1:147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59.864999999999995</v>
      </c>
      <c r="G65" s="111"/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61.337678999999994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2"/>
        <v>61.337678999999994</v>
      </c>
      <c r="U65" s="159"/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61.337678999999994</v>
      </c>
      <c r="AB65" s="159"/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4"/>
        <v>63.668510802</v>
      </c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5"/>
        <v>63.668510802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6"/>
        <v>66.081547361395792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7"/>
        <v>66.081600000000009</v>
      </c>
      <c r="BD65" s="159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66.081547361395792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68.969310981088796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68.969310981088796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68.969310981088796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68.969310981088796</v>
      </c>
      <c r="CM65" s="159"/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71.850466446045658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71.85046874108879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74.961594037577925</v>
      </c>
      <c r="DI65" s="10" t="s">
        <v>25</v>
      </c>
      <c r="DJ65" s="927" t="s">
        <v>11</v>
      </c>
      <c r="DK65" s="928"/>
      <c r="DL65" s="929"/>
      <c r="DM65" s="1">
        <v>1.4999999999999999E-2</v>
      </c>
      <c r="DN65" s="50">
        <f>DM$65*$DN$44</f>
        <v>77.844732269792459</v>
      </c>
      <c r="DO65" s="1">
        <v>1.4999999999999999E-2</v>
      </c>
      <c r="DP65" s="50">
        <f>DO$65*$DP$44</f>
        <v>74.961594037577925</v>
      </c>
      <c r="DQ65" s="22"/>
      <c r="DR65" s="10" t="s">
        <v>25</v>
      </c>
      <c r="DS65" s="927" t="s">
        <v>11</v>
      </c>
      <c r="DT65" s="928"/>
      <c r="DU65" s="929"/>
      <c r="DV65" s="1">
        <v>1.4999999999999999E-2</v>
      </c>
      <c r="DW65" s="50">
        <f>DV$65*$DW$44</f>
        <v>77.844732269792459</v>
      </c>
      <c r="DX65" s="1">
        <v>1.4999999999999999E-2</v>
      </c>
      <c r="DY65" s="50">
        <f>DX$65*$DY$44</f>
        <v>74.961594037577925</v>
      </c>
      <c r="DZ65" s="22"/>
      <c r="EA65" s="10" t="s">
        <v>25</v>
      </c>
      <c r="EB65" s="927" t="s">
        <v>11</v>
      </c>
      <c r="EC65" s="928"/>
      <c r="ED65" s="929"/>
      <c r="EE65" s="1">
        <v>1.4999999999999999E-2</v>
      </c>
      <c r="EF65" s="50">
        <f>EE$65*$EF$44</f>
        <v>80.849538935406471</v>
      </c>
      <c r="EG65" s="1">
        <v>1.4999999999999999E-2</v>
      </c>
      <c r="EH65" s="50">
        <f>EG$65*$EH$44</f>
        <v>77.855111567428452</v>
      </c>
      <c r="EJ65" s="10" t="s">
        <v>25</v>
      </c>
      <c r="EK65" s="927" t="s">
        <v>11</v>
      </c>
      <c r="EL65" s="928"/>
      <c r="EM65" s="929"/>
      <c r="EN65" s="1">
        <v>1.4999999999999999E-2</v>
      </c>
      <c r="EO65" s="50">
        <f>EN$65*$EO$44</f>
        <v>80.849538935406471</v>
      </c>
      <c r="EP65" s="1">
        <v>1.4999999999999999E-2</v>
      </c>
      <c r="EQ65" s="50">
        <f>EP$65*$EQ$44</f>
        <v>77.855111567428452</v>
      </c>
    </row>
    <row r="66" spans="1:147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39.910000000000004</v>
      </c>
      <c r="G66" s="111"/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40.891785999999996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2"/>
        <v>40.891785999999996</v>
      </c>
      <c r="U66" s="159"/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40.891785999999996</v>
      </c>
      <c r="AB66" s="159"/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4"/>
        <v>42.445673868000007</v>
      </c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5"/>
        <v>42.445673868000007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6"/>
        <v>44.054364907597204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7"/>
        <v>44.054400000000008</v>
      </c>
      <c r="BD66" s="159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44.054364907597204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45.9795406540592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45.9795406540592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45.9795406540592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45.9795406540592</v>
      </c>
      <c r="CM66" s="159"/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47.900310964030439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47.9003124940592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49.974396025051959</v>
      </c>
      <c r="DI66" s="10" t="s">
        <v>32</v>
      </c>
      <c r="DJ66" s="927" t="s">
        <v>128</v>
      </c>
      <c r="DK66" s="928"/>
      <c r="DL66" s="929"/>
      <c r="DM66" s="1">
        <v>0.01</v>
      </c>
      <c r="DN66" s="50">
        <f>DM$66*$DN$44</f>
        <v>51.896488179861649</v>
      </c>
      <c r="DO66" s="1">
        <v>0.01</v>
      </c>
      <c r="DP66" s="50">
        <f>DO$66*$DP$44</f>
        <v>49.974396025051959</v>
      </c>
      <c r="DQ66" s="22"/>
      <c r="DR66" s="10" t="s">
        <v>32</v>
      </c>
      <c r="DS66" s="927" t="s">
        <v>128</v>
      </c>
      <c r="DT66" s="928"/>
      <c r="DU66" s="929"/>
      <c r="DV66" s="1">
        <v>0.01</v>
      </c>
      <c r="DW66" s="50">
        <f>DV$66*$DW$44</f>
        <v>51.896488179861649</v>
      </c>
      <c r="DX66" s="1">
        <v>0.01</v>
      </c>
      <c r="DY66" s="50">
        <f>DX$66*$DY$44</f>
        <v>49.974396025051959</v>
      </c>
      <c r="DZ66" s="22"/>
      <c r="EA66" s="10" t="s">
        <v>32</v>
      </c>
      <c r="EB66" s="927" t="s">
        <v>128</v>
      </c>
      <c r="EC66" s="928"/>
      <c r="ED66" s="929"/>
      <c r="EE66" s="1">
        <v>0.01</v>
      </c>
      <c r="EF66" s="50">
        <f>EE$66*$EF$44</f>
        <v>53.899692623604317</v>
      </c>
      <c r="EG66" s="1">
        <v>0.01</v>
      </c>
      <c r="EH66" s="50">
        <f>EG$66*$EH$44</f>
        <v>51.903407711618968</v>
      </c>
      <c r="EJ66" s="10" t="s">
        <v>32</v>
      </c>
      <c r="EK66" s="927" t="s">
        <v>128</v>
      </c>
      <c r="EL66" s="928"/>
      <c r="EM66" s="929"/>
      <c r="EN66" s="1">
        <v>0.01</v>
      </c>
      <c r="EO66" s="50">
        <f>EN$66*$EO$44</f>
        <v>53.899692623604317</v>
      </c>
      <c r="EP66" s="1">
        <v>0.01</v>
      </c>
      <c r="EQ66" s="50">
        <f>EP$66*$EQ$44</f>
        <v>51.903407711618968</v>
      </c>
    </row>
    <row r="67" spans="1:147" ht="15" x14ac:dyDescent="0.2">
      <c r="A67" s="155" t="s">
        <v>33</v>
      </c>
      <c r="B67" s="1027" t="s">
        <v>82</v>
      </c>
      <c r="C67" s="1065"/>
      <c r="D67" s="1066"/>
      <c r="E67" s="112">
        <v>6.0000000000000001E-3</v>
      </c>
      <c r="F67" s="38">
        <f t="shared" si="0"/>
        <v>23.946000000000002</v>
      </c>
      <c r="G67" s="111"/>
      <c r="H67" s="155" t="s">
        <v>33</v>
      </c>
      <c r="I67" s="1027" t="s">
        <v>82</v>
      </c>
      <c r="J67" s="1065"/>
      <c r="K67" s="1066"/>
      <c r="L67" s="112">
        <v>6.0000000000000001E-3</v>
      </c>
      <c r="M67" s="38">
        <f t="shared" si="1"/>
        <v>24.535071599999998</v>
      </c>
      <c r="O67" s="155" t="s">
        <v>33</v>
      </c>
      <c r="P67" s="1027" t="s">
        <v>82</v>
      </c>
      <c r="Q67" s="1065"/>
      <c r="R67" s="1066"/>
      <c r="S67" s="112">
        <v>6.0000000000000001E-3</v>
      </c>
      <c r="T67" s="38">
        <f t="shared" si="2"/>
        <v>24.535071599999998</v>
      </c>
      <c r="U67" s="159"/>
      <c r="V67" s="155" t="s">
        <v>33</v>
      </c>
      <c r="W67" s="1027" t="s">
        <v>82</v>
      </c>
      <c r="X67" s="1065"/>
      <c r="Y67" s="1066"/>
      <c r="Z67" s="112">
        <v>6.0000000000000001E-3</v>
      </c>
      <c r="AA67" s="38">
        <f t="shared" si="3"/>
        <v>24.535071599999998</v>
      </c>
      <c r="AB67" s="159"/>
      <c r="AC67" s="155" t="s">
        <v>33</v>
      </c>
      <c r="AD67" s="1027" t="s">
        <v>82</v>
      </c>
      <c r="AE67" s="1065"/>
      <c r="AF67" s="1066"/>
      <c r="AG67" s="112">
        <v>6.0000000000000001E-3</v>
      </c>
      <c r="AH67" s="38">
        <f t="shared" si="4"/>
        <v>25.467404320800004</v>
      </c>
      <c r="AJ67" s="155" t="s">
        <v>33</v>
      </c>
      <c r="AK67" s="1027" t="s">
        <v>82</v>
      </c>
      <c r="AL67" s="1065"/>
      <c r="AM67" s="1066"/>
      <c r="AN67" s="112">
        <v>6.0000000000000001E-3</v>
      </c>
      <c r="AO67" s="38">
        <f t="shared" si="5"/>
        <v>25.467404320800004</v>
      </c>
      <c r="AQ67" s="155" t="s">
        <v>33</v>
      </c>
      <c r="AR67" s="1027" t="s">
        <v>82</v>
      </c>
      <c r="AS67" s="1065"/>
      <c r="AT67" s="1066"/>
      <c r="AU67" s="112">
        <v>6.0000000000000001E-3</v>
      </c>
      <c r="AV67" s="38">
        <f t="shared" si="6"/>
        <v>26.432618944558321</v>
      </c>
      <c r="AW67" s="159"/>
      <c r="AX67" s="155" t="s">
        <v>33</v>
      </c>
      <c r="AY67" s="1027" t="s">
        <v>82</v>
      </c>
      <c r="AZ67" s="1065"/>
      <c r="BA67" s="1066"/>
      <c r="BB67" s="112">
        <v>6.0000000000000001E-3</v>
      </c>
      <c r="BC67" s="38">
        <f t="shared" si="7"/>
        <v>26.432640000000003</v>
      </c>
      <c r="BD67" s="159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26.432618944558321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27.587724392435522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27.587724392435522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27.587724392435522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27.587724392435522</v>
      </c>
      <c r="CM67" s="159"/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28.740186578418264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28.740187496435521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29.984637615031176</v>
      </c>
      <c r="DI67" s="10" t="s">
        <v>33</v>
      </c>
      <c r="DJ67" s="927" t="s">
        <v>82</v>
      </c>
      <c r="DK67" s="928"/>
      <c r="DL67" s="929"/>
      <c r="DM67" s="1">
        <v>6.0000000000000001E-3</v>
      </c>
      <c r="DN67" s="50">
        <f>DM$67*$DN$44</f>
        <v>31.137892907916989</v>
      </c>
      <c r="DO67" s="1">
        <v>6.0000000000000001E-3</v>
      </c>
      <c r="DP67" s="50">
        <f>DO$67*$DP$44</f>
        <v>29.984637615031176</v>
      </c>
      <c r="DQ67" s="22"/>
      <c r="DR67" s="10" t="s">
        <v>33</v>
      </c>
      <c r="DS67" s="927" t="s">
        <v>82</v>
      </c>
      <c r="DT67" s="928"/>
      <c r="DU67" s="929"/>
      <c r="DV67" s="1">
        <v>6.0000000000000001E-3</v>
      </c>
      <c r="DW67" s="50">
        <f>DV$67*$DW$44</f>
        <v>31.137892907916989</v>
      </c>
      <c r="DX67" s="1">
        <v>6.0000000000000001E-3</v>
      </c>
      <c r="DY67" s="50">
        <f>DX$67*$DY$44</f>
        <v>29.984637615031176</v>
      </c>
      <c r="DZ67" s="22"/>
      <c r="EA67" s="10" t="s">
        <v>33</v>
      </c>
      <c r="EB67" s="927" t="s">
        <v>82</v>
      </c>
      <c r="EC67" s="928"/>
      <c r="ED67" s="929"/>
      <c r="EE67" s="1">
        <v>6.0000000000000001E-3</v>
      </c>
      <c r="EF67" s="50">
        <f>EE$67*$EF$44</f>
        <v>32.339815574162593</v>
      </c>
      <c r="EG67" s="1">
        <v>6.0000000000000001E-3</v>
      </c>
      <c r="EH67" s="50">
        <f>EG$67*$EH$44</f>
        <v>31.14204462697138</v>
      </c>
      <c r="EJ67" s="10" t="s">
        <v>33</v>
      </c>
      <c r="EK67" s="927" t="s">
        <v>82</v>
      </c>
      <c r="EL67" s="928"/>
      <c r="EM67" s="929"/>
      <c r="EN67" s="1">
        <v>6.0000000000000001E-3</v>
      </c>
      <c r="EO67" s="50">
        <f>EN$67*$EO$44</f>
        <v>32.339815574162593</v>
      </c>
      <c r="EP67" s="1">
        <v>6.0000000000000001E-3</v>
      </c>
      <c r="EQ67" s="50">
        <f>EP$67*$EQ$44</f>
        <v>31.14204462697138</v>
      </c>
    </row>
    <row r="68" spans="1:147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7.9820000000000002</v>
      </c>
      <c r="G68" s="111"/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8.1783571999999989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2"/>
        <v>8.1783571999999989</v>
      </c>
      <c r="U68" s="159"/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8.1783571999999989</v>
      </c>
      <c r="AB68" s="159"/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4"/>
        <v>8.4891347736</v>
      </c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5"/>
        <v>8.4891347736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6"/>
        <v>8.8108729815194398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7"/>
        <v>8.8108800000000009</v>
      </c>
      <c r="BD68" s="159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8.8108729815194398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9.1959081308118407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9.1959081308118407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9.1959081308118407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9.1959081308118407</v>
      </c>
      <c r="CM68" s="159"/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9.5800621928060892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9.5800624988118397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9.9948792050103918</v>
      </c>
      <c r="DI68" s="10" t="s">
        <v>34</v>
      </c>
      <c r="DJ68" s="927" t="s">
        <v>12</v>
      </c>
      <c r="DK68" s="928"/>
      <c r="DL68" s="929"/>
      <c r="DM68" s="1">
        <v>2E-3</v>
      </c>
      <c r="DN68" s="50">
        <f>DM$68*$DN$44</f>
        <v>10.379297635972328</v>
      </c>
      <c r="DO68" s="1">
        <v>2E-3</v>
      </c>
      <c r="DP68" s="50">
        <f>DO$68*$DP$44</f>
        <v>9.9948792050103918</v>
      </c>
      <c r="DQ68" s="22"/>
      <c r="DR68" s="10" t="s">
        <v>34</v>
      </c>
      <c r="DS68" s="927" t="s">
        <v>12</v>
      </c>
      <c r="DT68" s="928"/>
      <c r="DU68" s="929"/>
      <c r="DV68" s="1">
        <v>2E-3</v>
      </c>
      <c r="DW68" s="50">
        <f>DV$68*$DW$44</f>
        <v>10.379297635972328</v>
      </c>
      <c r="DX68" s="1">
        <v>2E-3</v>
      </c>
      <c r="DY68" s="50">
        <f>DX$68*$DY$44</f>
        <v>9.9948792050103918</v>
      </c>
      <c r="DZ68" s="22"/>
      <c r="EA68" s="10" t="s">
        <v>34</v>
      </c>
      <c r="EB68" s="927" t="s">
        <v>12</v>
      </c>
      <c r="EC68" s="928"/>
      <c r="ED68" s="929"/>
      <c r="EE68" s="1">
        <v>2E-3</v>
      </c>
      <c r="EF68" s="50">
        <f>EE$68*$EF$44</f>
        <v>10.779938524720864</v>
      </c>
      <c r="EG68" s="1">
        <v>2E-3</v>
      </c>
      <c r="EH68" s="50">
        <f>EG$68*$EH$44</f>
        <v>10.380681542323794</v>
      </c>
      <c r="EJ68" s="10" t="s">
        <v>34</v>
      </c>
      <c r="EK68" s="927" t="s">
        <v>12</v>
      </c>
      <c r="EL68" s="928"/>
      <c r="EM68" s="929"/>
      <c r="EN68" s="1">
        <v>2E-3</v>
      </c>
      <c r="EO68" s="50">
        <f>EN$68*$EO$44</f>
        <v>10.779938524720864</v>
      </c>
      <c r="EP68" s="1">
        <v>2E-3</v>
      </c>
      <c r="EQ68" s="50">
        <f>EP$68*$EQ$44</f>
        <v>10.380681542323794</v>
      </c>
    </row>
    <row r="69" spans="1:147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319.28000000000003</v>
      </c>
      <c r="G69" s="111"/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327.13428799999997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2"/>
        <v>327.13428799999997</v>
      </c>
      <c r="U69" s="159"/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327.13428799999997</v>
      </c>
      <c r="AB69" s="159"/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4"/>
        <v>339.56539094400006</v>
      </c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5"/>
        <v>339.56539094400006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6"/>
        <v>352.43491926077763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7"/>
        <v>352.43520000000007</v>
      </c>
      <c r="BD69" s="159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352.43491926077763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367.8363252324736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367.8363252324736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367.8363252324736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367.8363252324736</v>
      </c>
      <c r="CM69" s="159"/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383.20248771224351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383.2024999524736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399.79516820041567</v>
      </c>
      <c r="DI69" s="10" t="s">
        <v>35</v>
      </c>
      <c r="DJ69" s="927" t="s">
        <v>13</v>
      </c>
      <c r="DK69" s="928"/>
      <c r="DL69" s="929"/>
      <c r="DM69" s="1">
        <v>0.08</v>
      </c>
      <c r="DN69" s="50">
        <f>DM$69*$DN$44</f>
        <v>415.17190543889319</v>
      </c>
      <c r="DO69" s="1">
        <v>0.08</v>
      </c>
      <c r="DP69" s="50">
        <f>DO$69*$DP$44</f>
        <v>399.79516820041567</v>
      </c>
      <c r="DQ69" s="22"/>
      <c r="DR69" s="10" t="s">
        <v>35</v>
      </c>
      <c r="DS69" s="927" t="s">
        <v>13</v>
      </c>
      <c r="DT69" s="928"/>
      <c r="DU69" s="929"/>
      <c r="DV69" s="1">
        <v>0.08</v>
      </c>
      <c r="DW69" s="50">
        <f>DV$69*$DW$44</f>
        <v>415.17190543889319</v>
      </c>
      <c r="DX69" s="1">
        <v>0.08</v>
      </c>
      <c r="DY69" s="50">
        <f>DX$69*$DY$44</f>
        <v>399.79516820041567</v>
      </c>
      <c r="DZ69" s="22"/>
      <c r="EA69" s="10" t="s">
        <v>35</v>
      </c>
      <c r="EB69" s="927" t="s">
        <v>13</v>
      </c>
      <c r="EC69" s="928"/>
      <c r="ED69" s="929"/>
      <c r="EE69" s="1">
        <v>0.08</v>
      </c>
      <c r="EF69" s="50">
        <f>EE$69*$EF$44</f>
        <v>431.19754098883453</v>
      </c>
      <c r="EG69" s="1">
        <v>0.08</v>
      </c>
      <c r="EH69" s="50">
        <f>EG$69*$EH$44</f>
        <v>415.22726169295174</v>
      </c>
      <c r="EJ69" s="10" t="s">
        <v>35</v>
      </c>
      <c r="EK69" s="927" t="s">
        <v>13</v>
      </c>
      <c r="EL69" s="928"/>
      <c r="EM69" s="929"/>
      <c r="EN69" s="1">
        <v>0.08</v>
      </c>
      <c r="EO69" s="50">
        <f>EN$69*$EO$44</f>
        <v>431.19754098883453</v>
      </c>
      <c r="EP69" s="1">
        <v>0.08</v>
      </c>
      <c r="EQ69" s="50">
        <f>EP$69*$EQ$44</f>
        <v>415.22726169295174</v>
      </c>
    </row>
    <row r="70" spans="1:147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665.69880000000012</v>
      </c>
      <c r="G70" s="111"/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682.07499047999988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682.07499047999988</v>
      </c>
      <c r="U70" s="175"/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682.07499047999988</v>
      </c>
      <c r="AB70" s="175"/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707.99384011824009</v>
      </c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707.99384011824009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734.82680665872135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734.82739200000015</v>
      </c>
      <c r="BD70" s="175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734.82680665872135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766.9387381097074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766.9387381097074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766.9387381097074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766.9387381097074</v>
      </c>
      <c r="CM70" s="175"/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798.97718688002772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798.97721240090743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833.57292569786671</v>
      </c>
      <c r="DI70" s="922" t="s">
        <v>40</v>
      </c>
      <c r="DJ70" s="923"/>
      <c r="DK70" s="923"/>
      <c r="DL70" s="924"/>
      <c r="DM70" s="8">
        <f>SUM(DM62:DM69)</f>
        <v>0.1668</v>
      </c>
      <c r="DN70" s="11">
        <f>SUM(DN$62:DN$69)</f>
        <v>865.63342284009229</v>
      </c>
      <c r="DO70" s="8">
        <f>SUM(DO62:DO69)</f>
        <v>0.1668</v>
      </c>
      <c r="DP70" s="11">
        <f>SUM(DP$62:DP$69)</f>
        <v>833.57292569786671</v>
      </c>
      <c r="DQ70" s="40"/>
      <c r="DR70" s="922" t="s">
        <v>40</v>
      </c>
      <c r="DS70" s="923"/>
      <c r="DT70" s="923"/>
      <c r="DU70" s="924"/>
      <c r="DV70" s="8">
        <f>SUM(DV62:DV69)</f>
        <v>0.1668</v>
      </c>
      <c r="DW70" s="11">
        <f>SUM(DW$62:DW$69)</f>
        <v>865.63342284009229</v>
      </c>
      <c r="DX70" s="8">
        <f>SUM(DX62:DX69)</f>
        <v>0.1668</v>
      </c>
      <c r="DY70" s="11">
        <f>SUM(DY$62:DY$69)</f>
        <v>833.57292569786671</v>
      </c>
      <c r="DZ70" s="40"/>
      <c r="EA70" s="922" t="s">
        <v>40</v>
      </c>
      <c r="EB70" s="923"/>
      <c r="EC70" s="923"/>
      <c r="ED70" s="924"/>
      <c r="EE70" s="8">
        <f>SUM(EE62:EE69)</f>
        <v>0.1668</v>
      </c>
      <c r="EF70" s="11">
        <f>SUM(EF$62:EF$69)</f>
        <v>899.04687296172006</v>
      </c>
      <c r="EG70" s="8">
        <f>SUM(EG62:EG69)</f>
        <v>0.1668</v>
      </c>
      <c r="EH70" s="11">
        <f>SUM(EH$62:EH$69)</f>
        <v>865.74884062980436</v>
      </c>
      <c r="EJ70" s="922" t="s">
        <v>40</v>
      </c>
      <c r="EK70" s="923"/>
      <c r="EL70" s="923"/>
      <c r="EM70" s="924"/>
      <c r="EN70" s="8">
        <f>SUM(EN62:EN69)</f>
        <v>0.1668</v>
      </c>
      <c r="EO70" s="11">
        <f>SUM(EO$62:EO$69)</f>
        <v>899.04687296172006</v>
      </c>
      <c r="EP70" s="8">
        <f>SUM(EP62:EP69)</f>
        <v>0.1668</v>
      </c>
      <c r="EQ70" s="11">
        <f>SUM(EQ$62:EQ$69)</f>
        <v>865.74884062980436</v>
      </c>
    </row>
    <row r="71" spans="1:147" s="7" customFormat="1" ht="13.5" x14ac:dyDescent="0.2">
      <c r="A71" s="204"/>
      <c r="B71" s="1159"/>
      <c r="C71" s="1160"/>
      <c r="D71" s="1160"/>
      <c r="E71" s="1160"/>
      <c r="F71" s="1160"/>
      <c r="G71" s="170"/>
      <c r="H71" s="204"/>
      <c r="I71" s="1159"/>
      <c r="J71" s="1160"/>
      <c r="K71" s="1160"/>
      <c r="L71" s="1160"/>
      <c r="M71" s="1160"/>
      <c r="O71" s="204"/>
      <c r="P71" s="1159"/>
      <c r="Q71" s="1160"/>
      <c r="R71" s="1160"/>
      <c r="S71" s="1160"/>
      <c r="T71" s="1160"/>
      <c r="U71" s="421"/>
      <c r="V71" s="204"/>
      <c r="W71" s="1159"/>
      <c r="X71" s="1160"/>
      <c r="Y71" s="1160"/>
      <c r="Z71" s="1160"/>
      <c r="AA71" s="1160"/>
      <c r="AB71" s="421"/>
      <c r="AC71" s="204"/>
      <c r="AD71" s="1159"/>
      <c r="AE71" s="1160"/>
      <c r="AF71" s="1160"/>
      <c r="AG71" s="1160"/>
      <c r="AH71" s="1160"/>
      <c r="AJ71" s="204"/>
      <c r="AK71" s="1159"/>
      <c r="AL71" s="1160"/>
      <c r="AM71" s="1160"/>
      <c r="AN71" s="1160"/>
      <c r="AO71" s="1160"/>
      <c r="AQ71" s="204"/>
      <c r="AR71" s="1159"/>
      <c r="AS71" s="1160"/>
      <c r="AT71" s="1160"/>
      <c r="AU71" s="1160"/>
      <c r="AV71" s="1160"/>
      <c r="AW71" s="421"/>
      <c r="AX71" s="204"/>
      <c r="AY71" s="1159"/>
      <c r="AZ71" s="1160"/>
      <c r="BA71" s="1160"/>
      <c r="BB71" s="1160"/>
      <c r="BC71" s="1160"/>
      <c r="BD71" s="421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M71" s="421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488"/>
      <c r="DQ71" s="488"/>
      <c r="DR71" s="222"/>
      <c r="DS71" s="1119"/>
      <c r="DT71" s="1120"/>
      <c r="DU71" s="1120"/>
      <c r="DV71" s="1120"/>
      <c r="DW71" s="1120"/>
      <c r="DX71" s="488"/>
      <c r="DY71" s="488"/>
      <c r="DZ71" s="488"/>
      <c r="EA71" s="222"/>
      <c r="EB71" s="1119"/>
      <c r="EC71" s="1120"/>
      <c r="ED71" s="1120"/>
      <c r="EE71" s="1120"/>
      <c r="EF71" s="1120"/>
      <c r="EG71" s="488"/>
      <c r="EH71" s="488"/>
      <c r="EJ71" s="222"/>
      <c r="EK71" s="1119"/>
      <c r="EL71" s="1120"/>
      <c r="EM71" s="1120"/>
      <c r="EN71" s="1120"/>
      <c r="EO71" s="1120"/>
      <c r="EP71" s="488"/>
      <c r="EQ71" s="488"/>
    </row>
    <row r="72" spans="1:147" s="7" customFormat="1" ht="13.5" x14ac:dyDescent="0.2">
      <c r="A72" s="204"/>
      <c r="B72" s="1148"/>
      <c r="C72" s="1149"/>
      <c r="D72" s="1149"/>
      <c r="E72" s="1149"/>
      <c r="F72" s="1149"/>
      <c r="G72" s="170"/>
      <c r="H72" s="204"/>
      <c r="I72" s="1148"/>
      <c r="J72" s="1149"/>
      <c r="K72" s="1149"/>
      <c r="L72" s="1149"/>
      <c r="M72" s="1149"/>
      <c r="O72" s="204"/>
      <c r="P72" s="1148"/>
      <c r="Q72" s="1149"/>
      <c r="R72" s="1149"/>
      <c r="S72" s="1149"/>
      <c r="T72" s="1149"/>
      <c r="U72" s="421"/>
      <c r="V72" s="204"/>
      <c r="W72" s="1148"/>
      <c r="X72" s="1149"/>
      <c r="Y72" s="1149"/>
      <c r="Z72" s="1149"/>
      <c r="AA72" s="1149"/>
      <c r="AB72" s="421"/>
      <c r="AC72" s="204"/>
      <c r="AD72" s="1148"/>
      <c r="AE72" s="1149"/>
      <c r="AF72" s="1149"/>
      <c r="AG72" s="1149"/>
      <c r="AH72" s="1149"/>
      <c r="AJ72" s="204"/>
      <c r="AK72" s="1148"/>
      <c r="AL72" s="1149"/>
      <c r="AM72" s="1149"/>
      <c r="AN72" s="1149"/>
      <c r="AO72" s="1149"/>
      <c r="AQ72" s="204"/>
      <c r="AR72" s="1148"/>
      <c r="AS72" s="1149"/>
      <c r="AT72" s="1149"/>
      <c r="AU72" s="1149"/>
      <c r="AV72" s="1149"/>
      <c r="AW72" s="421"/>
      <c r="AX72" s="204"/>
      <c r="AY72" s="1148"/>
      <c r="AZ72" s="1149"/>
      <c r="BA72" s="1149"/>
      <c r="BB72" s="1149"/>
      <c r="BC72" s="1149"/>
      <c r="BD72" s="421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M72" s="421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488"/>
      <c r="DQ72" s="488"/>
      <c r="DR72" s="222"/>
      <c r="DS72" s="1108"/>
      <c r="DT72" s="1109"/>
      <c r="DU72" s="1109"/>
      <c r="DV72" s="1109"/>
      <c r="DW72" s="1109"/>
      <c r="DX72" s="488"/>
      <c r="DY72" s="488"/>
      <c r="DZ72" s="488"/>
      <c r="EA72" s="222"/>
      <c r="EB72" s="1108"/>
      <c r="EC72" s="1109"/>
      <c r="ED72" s="1109"/>
      <c r="EE72" s="1109"/>
      <c r="EF72" s="1109"/>
      <c r="EG72" s="488"/>
      <c r="EH72" s="488"/>
      <c r="EJ72" s="222"/>
      <c r="EK72" s="1108"/>
      <c r="EL72" s="1109"/>
      <c r="EM72" s="1109"/>
      <c r="EN72" s="1109"/>
      <c r="EO72" s="1109"/>
      <c r="EP72" s="488"/>
      <c r="EQ72" s="488"/>
    </row>
    <row r="73" spans="1:147" x14ac:dyDescent="0.2">
      <c r="A73" s="156"/>
      <c r="B73" s="157"/>
      <c r="C73" s="157"/>
      <c r="D73" s="157"/>
      <c r="E73" s="158"/>
      <c r="F73" s="159"/>
      <c r="G73" s="174"/>
      <c r="H73" s="156"/>
      <c r="I73" s="157"/>
      <c r="J73" s="157"/>
      <c r="K73" s="157"/>
      <c r="L73" s="158"/>
      <c r="M73" s="159"/>
      <c r="O73" s="156"/>
      <c r="P73" s="157"/>
      <c r="Q73" s="157"/>
      <c r="R73" s="157"/>
      <c r="S73" s="158"/>
      <c r="T73" s="159"/>
      <c r="U73" s="159"/>
      <c r="V73" s="156"/>
      <c r="W73" s="157"/>
      <c r="X73" s="157"/>
      <c r="Y73" s="157"/>
      <c r="Z73" s="158"/>
      <c r="AA73" s="159"/>
      <c r="AB73" s="159"/>
      <c r="AC73" s="156"/>
      <c r="AD73" s="157"/>
      <c r="AE73" s="157"/>
      <c r="AF73" s="157"/>
      <c r="AG73" s="158"/>
      <c r="AH73" s="159"/>
      <c r="AJ73" s="156"/>
      <c r="AK73" s="157"/>
      <c r="AL73" s="157"/>
      <c r="AM73" s="157"/>
      <c r="AN73" s="158"/>
      <c r="AO73" s="159"/>
      <c r="AQ73" s="156"/>
      <c r="AR73" s="157"/>
      <c r="AS73" s="157"/>
      <c r="AT73" s="157"/>
      <c r="AU73" s="158"/>
      <c r="AV73" s="159"/>
      <c r="AW73" s="159"/>
      <c r="AX73" s="156"/>
      <c r="AY73" s="157"/>
      <c r="AZ73" s="157"/>
      <c r="BA73" s="157"/>
      <c r="BB73" s="158"/>
      <c r="BC73" s="159"/>
      <c r="BD73" s="159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M73" s="159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39"/>
      <c r="DP73" s="22"/>
      <c r="DQ73" s="22"/>
      <c r="DR73" s="108"/>
      <c r="DS73" s="21"/>
      <c r="DT73" s="21"/>
      <c r="DU73" s="21"/>
      <c r="DV73" s="39"/>
      <c r="DW73" s="22"/>
      <c r="DX73" s="39"/>
      <c r="DY73" s="22"/>
      <c r="DZ73" s="22"/>
      <c r="EA73" s="108"/>
      <c r="EB73" s="21"/>
      <c r="EC73" s="21"/>
      <c r="ED73" s="21"/>
      <c r="EE73" s="39"/>
      <c r="EF73" s="22"/>
      <c r="EG73" s="39"/>
      <c r="EH73" s="22"/>
      <c r="EJ73" s="108"/>
      <c r="EK73" s="21"/>
      <c r="EL73" s="21"/>
      <c r="EM73" s="21"/>
      <c r="EN73" s="39"/>
      <c r="EO73" s="22"/>
      <c r="EP73" s="39"/>
      <c r="EQ73" s="22"/>
    </row>
    <row r="74" spans="1:147" ht="15" x14ac:dyDescent="0.2">
      <c r="A74" s="1038" t="s">
        <v>85</v>
      </c>
      <c r="B74" s="1039"/>
      <c r="C74" s="1039"/>
      <c r="D74" s="1039"/>
      <c r="E74" s="1039"/>
      <c r="F74" s="1039"/>
      <c r="G74" s="174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U74" s="419"/>
      <c r="V74" s="1038" t="s">
        <v>85</v>
      </c>
      <c r="W74" s="1039"/>
      <c r="X74" s="1039"/>
      <c r="Y74" s="1039"/>
      <c r="Z74" s="1039"/>
      <c r="AA74" s="1039"/>
      <c r="AB74" s="419"/>
      <c r="AC74" s="1038" t="s">
        <v>85</v>
      </c>
      <c r="AD74" s="1039"/>
      <c r="AE74" s="1039"/>
      <c r="AF74" s="1039"/>
      <c r="AG74" s="1039"/>
      <c r="AH74" s="1039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19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M74" s="41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490"/>
      <c r="DQ74" s="490"/>
      <c r="DR74" s="958" t="s">
        <v>85</v>
      </c>
      <c r="DS74" s="959"/>
      <c r="DT74" s="959"/>
      <c r="DU74" s="959"/>
      <c r="DV74" s="959"/>
      <c r="DW74" s="959"/>
      <c r="DX74" s="490"/>
      <c r="DY74" s="490"/>
      <c r="DZ74" s="490"/>
      <c r="EA74" s="958" t="s">
        <v>85</v>
      </c>
      <c r="EB74" s="959"/>
      <c r="EC74" s="959"/>
      <c r="ED74" s="959"/>
      <c r="EE74" s="959"/>
      <c r="EF74" s="959"/>
      <c r="EG74" s="490"/>
      <c r="EH74" s="490"/>
      <c r="EJ74" s="958" t="s">
        <v>85</v>
      </c>
      <c r="EK74" s="959"/>
      <c r="EL74" s="959"/>
      <c r="EM74" s="959"/>
      <c r="EN74" s="959"/>
      <c r="EO74" s="959"/>
      <c r="EP74" s="490"/>
      <c r="EQ74" s="490"/>
    </row>
    <row r="75" spans="1:147" x14ac:dyDescent="0.2">
      <c r="A75" s="156"/>
      <c r="B75" s="157"/>
      <c r="C75" s="157"/>
      <c r="D75" s="157"/>
      <c r="E75" s="158"/>
      <c r="F75" s="159"/>
      <c r="G75" s="174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U75" s="159"/>
      <c r="V75" s="156"/>
      <c r="W75" s="157"/>
      <c r="X75" s="157"/>
      <c r="Y75" s="157"/>
      <c r="Z75" s="158"/>
      <c r="AA75" s="159"/>
      <c r="AB75" s="159"/>
      <c r="AC75" s="156"/>
      <c r="AD75" s="157"/>
      <c r="AE75" s="157"/>
      <c r="AF75" s="157"/>
      <c r="AG75" s="158"/>
      <c r="AH75" s="159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159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M75" s="159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39"/>
      <c r="DP75" s="22"/>
      <c r="DQ75" s="22"/>
      <c r="DR75" s="108"/>
      <c r="DS75" s="21"/>
      <c r="DT75" s="21"/>
      <c r="DU75" s="21"/>
      <c r="DV75" s="39"/>
      <c r="DW75" s="22"/>
      <c r="DX75" s="39"/>
      <c r="DY75" s="22"/>
      <c r="DZ75" s="22"/>
      <c r="EA75" s="108"/>
      <c r="EB75" s="21"/>
      <c r="EC75" s="21"/>
      <c r="ED75" s="21"/>
      <c r="EE75" s="39"/>
      <c r="EF75" s="22"/>
      <c r="EG75" s="39"/>
      <c r="EH75" s="22"/>
      <c r="EJ75" s="108"/>
      <c r="EK75" s="21"/>
      <c r="EL75" s="21"/>
      <c r="EM75" s="21"/>
      <c r="EN75" s="39"/>
      <c r="EO75" s="22"/>
      <c r="EP75" s="39"/>
      <c r="EQ75" s="22"/>
    </row>
    <row r="76" spans="1:147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111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175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175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175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M76" s="175"/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24"/>
      <c r="DL76" s="51" t="s">
        <v>65</v>
      </c>
      <c r="DM76" s="51" t="s">
        <v>66</v>
      </c>
      <c r="DN76" s="11" t="s">
        <v>8</v>
      </c>
      <c r="DO76" s="51" t="s">
        <v>66</v>
      </c>
      <c r="DP76" s="11" t="s">
        <v>8</v>
      </c>
      <c r="DQ76" s="40"/>
      <c r="DR76" s="51" t="s">
        <v>83</v>
      </c>
      <c r="DS76" s="922" t="s">
        <v>36</v>
      </c>
      <c r="DT76" s="924"/>
      <c r="DU76" s="51" t="s">
        <v>65</v>
      </c>
      <c r="DV76" s="51" t="s">
        <v>66</v>
      </c>
      <c r="DW76" s="11" t="s">
        <v>8</v>
      </c>
      <c r="DX76" s="51" t="s">
        <v>66</v>
      </c>
      <c r="DY76" s="11" t="s">
        <v>8</v>
      </c>
      <c r="DZ76" s="40"/>
      <c r="EA76" s="51" t="s">
        <v>83</v>
      </c>
      <c r="EB76" s="922" t="s">
        <v>36</v>
      </c>
      <c r="EC76" s="924"/>
      <c r="ED76" s="51" t="s">
        <v>65</v>
      </c>
      <c r="EE76" s="51" t="s">
        <v>66</v>
      </c>
      <c r="EF76" s="11" t="s">
        <v>8</v>
      </c>
      <c r="EG76" s="51" t="s">
        <v>66</v>
      </c>
      <c r="EH76" s="11" t="s">
        <v>8</v>
      </c>
      <c r="EJ76" s="51" t="s">
        <v>83</v>
      </c>
      <c r="EK76" s="922" t="s">
        <v>36</v>
      </c>
      <c r="EL76" s="924"/>
      <c r="EM76" s="51" t="s">
        <v>65</v>
      </c>
      <c r="EN76" s="51" t="s">
        <v>66</v>
      </c>
      <c r="EO76" s="11" t="s">
        <v>8</v>
      </c>
      <c r="EP76" s="51" t="s">
        <v>66</v>
      </c>
      <c r="EQ76" s="11" t="s">
        <v>8</v>
      </c>
    </row>
    <row r="77" spans="1:147" ht="15" x14ac:dyDescent="0.25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159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159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159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M77" s="159"/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9"/>
      <c r="DL77" s="602">
        <v>22</v>
      </c>
      <c r="DM77" s="603">
        <v>11</v>
      </c>
      <c r="DN77" s="50">
        <f>(DM$77*DL$77)</f>
        <v>242</v>
      </c>
      <c r="DO77" s="603">
        <v>11</v>
      </c>
      <c r="DP77" s="50">
        <f>(DO$77*DL$77)</f>
        <v>242</v>
      </c>
      <c r="DQ77" s="22"/>
      <c r="DR77" s="10" t="s">
        <v>22</v>
      </c>
      <c r="DS77" s="927" t="s">
        <v>10</v>
      </c>
      <c r="DT77" s="929"/>
      <c r="DU77" s="602">
        <v>22</v>
      </c>
      <c r="DV77" s="603">
        <v>11</v>
      </c>
      <c r="DW77" s="50">
        <f>(DV$77*DU$77)</f>
        <v>242</v>
      </c>
      <c r="DX77" s="603">
        <v>11</v>
      </c>
      <c r="DY77" s="50">
        <f>(DX$77*DU$77)</f>
        <v>242</v>
      </c>
      <c r="DZ77" s="22"/>
      <c r="EA77" s="10" t="s">
        <v>22</v>
      </c>
      <c r="EB77" s="927" t="s">
        <v>10</v>
      </c>
      <c r="EC77" s="929"/>
      <c r="ED77" s="602">
        <v>22</v>
      </c>
      <c r="EE77" s="603">
        <v>11</v>
      </c>
      <c r="EF77" s="50">
        <f>(EE$77*ED$77)</f>
        <v>242</v>
      </c>
      <c r="EG77" s="603">
        <v>11</v>
      </c>
      <c r="EH77" s="50">
        <f>(EG$77*ED$77)</f>
        <v>242</v>
      </c>
      <c r="EJ77" s="10" t="s">
        <v>22</v>
      </c>
      <c r="EK77" s="927" t="s">
        <v>10</v>
      </c>
      <c r="EL77" s="929"/>
      <c r="EM77" s="602">
        <v>22</v>
      </c>
      <c r="EN77" s="603">
        <v>11</v>
      </c>
      <c r="EO77" s="50">
        <f>(EN$77*EM$77)</f>
        <v>242</v>
      </c>
      <c r="EP77" s="603">
        <v>11</v>
      </c>
      <c r="EQ77" s="50">
        <f>(EP$77*EM$77)</f>
        <v>242</v>
      </c>
    </row>
    <row r="78" spans="1:147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111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159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159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823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823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823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159"/>
      <c r="BE78" s="10" t="s">
        <v>23</v>
      </c>
      <c r="BF78" s="927" t="s">
        <v>823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M78" s="159"/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9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603">
        <f>24.25*0.91+5.75</f>
        <v>27.817499999999999</v>
      </c>
      <c r="DP78" s="50">
        <f>DL$78*DO$78</f>
        <v>611.98500000000001</v>
      </c>
      <c r="DQ78" s="22"/>
      <c r="DR78" s="10" t="s">
        <v>23</v>
      </c>
      <c r="DS78" s="927" t="s">
        <v>984</v>
      </c>
      <c r="DT78" s="929"/>
      <c r="DU78" s="602">
        <v>22</v>
      </c>
      <c r="DV78" s="603">
        <f>24.25*0.91+5.75</f>
        <v>27.817499999999999</v>
      </c>
      <c r="DW78" s="50">
        <f>DU$78*DV$78</f>
        <v>611.98500000000001</v>
      </c>
      <c r="DX78" s="603">
        <f>24.25*0.91+5.75</f>
        <v>27.817499999999999</v>
      </c>
      <c r="DY78" s="50">
        <f>DU$78*DX$78</f>
        <v>611.98500000000001</v>
      </c>
      <c r="DZ78" s="22"/>
      <c r="EA78" s="10" t="s">
        <v>23</v>
      </c>
      <c r="EB78" s="927" t="s">
        <v>984</v>
      </c>
      <c r="EC78" s="929"/>
      <c r="ED78" s="602">
        <v>22</v>
      </c>
      <c r="EE78" s="377">
        <f>25.2*0.91+6</f>
        <v>28.931999999999999</v>
      </c>
      <c r="EF78" s="50">
        <f>ED$78*EE$78</f>
        <v>636.50400000000002</v>
      </c>
      <c r="EG78" s="377">
        <f>EE78</f>
        <v>28.931999999999999</v>
      </c>
      <c r="EH78" s="50">
        <f>ED$78*EG$78</f>
        <v>636.50400000000002</v>
      </c>
      <c r="EJ78" s="10" t="s">
        <v>23</v>
      </c>
      <c r="EK78" s="927" t="s">
        <v>984</v>
      </c>
      <c r="EL78" s="929"/>
      <c r="EM78" s="602">
        <v>22</v>
      </c>
      <c r="EN78" s="603">
        <f>EE78</f>
        <v>28.931999999999999</v>
      </c>
      <c r="EO78" s="50">
        <f>EM$78*EN$78</f>
        <v>636.50400000000002</v>
      </c>
      <c r="EP78" s="603">
        <f>EN78</f>
        <v>28.931999999999999</v>
      </c>
      <c r="EQ78" s="50">
        <f>EM$78*EP$78</f>
        <v>636.50400000000002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170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159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159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159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M79" s="159"/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605"/>
      <c r="DP79" s="50">
        <v>0</v>
      </c>
      <c r="DQ79" s="22"/>
      <c r="DR79" s="10" t="s">
        <v>24</v>
      </c>
      <c r="DS79" s="105" t="s">
        <v>104</v>
      </c>
      <c r="DT79" s="106"/>
      <c r="DU79" s="604"/>
      <c r="DV79" s="605"/>
      <c r="DW79" s="50">
        <v>0</v>
      </c>
      <c r="DX79" s="605"/>
      <c r="DY79" s="50">
        <v>0</v>
      </c>
      <c r="DZ79" s="22"/>
      <c r="EA79" s="10" t="s">
        <v>24</v>
      </c>
      <c r="EB79" s="105" t="s">
        <v>104</v>
      </c>
      <c r="EC79" s="106"/>
      <c r="ED79" s="604"/>
      <c r="EE79" s="605"/>
      <c r="EF79" s="50">
        <v>0</v>
      </c>
      <c r="EG79" s="605"/>
      <c r="EH79" s="50">
        <v>0</v>
      </c>
      <c r="EJ79" s="10" t="s">
        <v>24</v>
      </c>
      <c r="EK79" s="105" t="s">
        <v>104</v>
      </c>
      <c r="EL79" s="106"/>
      <c r="EM79" s="604"/>
      <c r="EN79" s="605"/>
      <c r="EO79" s="50">
        <v>0</v>
      </c>
      <c r="EP79" s="605"/>
      <c r="EQ79" s="50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111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159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159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159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M80" s="159"/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50">
        <v>0</v>
      </c>
      <c r="DQ80" s="22"/>
      <c r="DR80" s="10" t="s">
        <v>25</v>
      </c>
      <c r="DS80" s="927" t="s">
        <v>59</v>
      </c>
      <c r="DT80" s="928"/>
      <c r="DU80" s="928"/>
      <c r="DV80" s="929"/>
      <c r="DW80" s="50">
        <v>0</v>
      </c>
      <c r="DX80" s="22"/>
      <c r="DY80" s="50">
        <v>0</v>
      </c>
      <c r="DZ80" s="22"/>
      <c r="EA80" s="10" t="s">
        <v>25</v>
      </c>
      <c r="EB80" s="927" t="s">
        <v>59</v>
      </c>
      <c r="EC80" s="928"/>
      <c r="ED80" s="928"/>
      <c r="EE80" s="929"/>
      <c r="EF80" s="50">
        <v>0</v>
      </c>
      <c r="EG80" s="22"/>
      <c r="EH80" s="50">
        <v>0</v>
      </c>
      <c r="EJ80" s="10" t="s">
        <v>25</v>
      </c>
      <c r="EK80" s="927" t="s">
        <v>59</v>
      </c>
      <c r="EL80" s="928"/>
      <c r="EM80" s="928"/>
      <c r="EN80" s="929"/>
      <c r="EO80" s="50">
        <v>0</v>
      </c>
      <c r="EP80" s="22"/>
      <c r="EQ80" s="50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111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159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159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159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M81" s="159"/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50">
        <v>13.5</v>
      </c>
      <c r="DQ81" s="22"/>
      <c r="DR81" s="10" t="s">
        <v>32</v>
      </c>
      <c r="DS81" s="927" t="s">
        <v>57</v>
      </c>
      <c r="DT81" s="928"/>
      <c r="DU81" s="928"/>
      <c r="DV81" s="929"/>
      <c r="DW81" s="50">
        <v>13.5</v>
      </c>
      <c r="DX81" s="22"/>
      <c r="DY81" s="50">
        <v>13.5</v>
      </c>
      <c r="DZ81" s="22"/>
      <c r="EA81" s="10" t="s">
        <v>32</v>
      </c>
      <c r="EB81" s="927" t="s">
        <v>57</v>
      </c>
      <c r="EC81" s="928"/>
      <c r="ED81" s="928"/>
      <c r="EE81" s="929"/>
      <c r="EF81" s="50">
        <v>13.5</v>
      </c>
      <c r="EG81" s="22"/>
      <c r="EH81" s="50">
        <v>13.5</v>
      </c>
      <c r="EJ81" s="10" t="s">
        <v>32</v>
      </c>
      <c r="EK81" s="927" t="s">
        <v>57</v>
      </c>
      <c r="EL81" s="928"/>
      <c r="EM81" s="928"/>
      <c r="EN81" s="929"/>
      <c r="EO81" s="50">
        <v>13.5</v>
      </c>
      <c r="EP81" s="22"/>
      <c r="EQ81" s="50">
        <v>13.5</v>
      </c>
    </row>
    <row r="82" spans="1:147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G82" s="111"/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U82" s="159"/>
      <c r="V82" s="155" t="s">
        <v>33</v>
      </c>
      <c r="W82" s="1027" t="s">
        <v>37</v>
      </c>
      <c r="X82" s="1028"/>
      <c r="Y82" s="1028"/>
      <c r="Z82" s="1029"/>
      <c r="AA82" s="38">
        <v>0</v>
      </c>
      <c r="AB82" s="159"/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159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M82" s="159"/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50">
        <v>0</v>
      </c>
      <c r="DQ82" s="22"/>
      <c r="DR82" s="10" t="s">
        <v>33</v>
      </c>
      <c r="DS82" s="927" t="s">
        <v>37</v>
      </c>
      <c r="DT82" s="928"/>
      <c r="DU82" s="928"/>
      <c r="DV82" s="929"/>
      <c r="DW82" s="50">
        <v>0</v>
      </c>
      <c r="DX82" s="22"/>
      <c r="DY82" s="50">
        <v>0</v>
      </c>
      <c r="DZ82" s="22"/>
      <c r="EA82" s="10" t="s">
        <v>33</v>
      </c>
      <c r="EB82" s="927" t="s">
        <v>37</v>
      </c>
      <c r="EC82" s="928"/>
      <c r="ED82" s="928"/>
      <c r="EE82" s="929"/>
      <c r="EF82" s="50">
        <v>0</v>
      </c>
      <c r="EG82" s="22"/>
      <c r="EH82" s="50">
        <v>0</v>
      </c>
      <c r="EJ82" s="10" t="s">
        <v>33</v>
      </c>
      <c r="EK82" s="927" t="s">
        <v>37</v>
      </c>
      <c r="EL82" s="928"/>
      <c r="EM82" s="928"/>
      <c r="EN82" s="929"/>
      <c r="EO82" s="50">
        <v>0</v>
      </c>
      <c r="EP82" s="22"/>
      <c r="EQ82" s="50">
        <v>0</v>
      </c>
    </row>
    <row r="83" spans="1:147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G83" s="111"/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U83" s="159"/>
      <c r="V83" s="155" t="s">
        <v>34</v>
      </c>
      <c r="W83" s="1027" t="s">
        <v>9</v>
      </c>
      <c r="X83" s="1028"/>
      <c r="Y83" s="1028"/>
      <c r="Z83" s="1029"/>
      <c r="AA83" s="38">
        <v>0</v>
      </c>
      <c r="AB83" s="159"/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159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M83" s="159"/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50">
        <v>0</v>
      </c>
      <c r="DQ83" s="22"/>
      <c r="DR83" s="10" t="s">
        <v>34</v>
      </c>
      <c r="DS83" s="927" t="s">
        <v>9</v>
      </c>
      <c r="DT83" s="928"/>
      <c r="DU83" s="928"/>
      <c r="DV83" s="929"/>
      <c r="DW83" s="50">
        <v>0</v>
      </c>
      <c r="DX83" s="22"/>
      <c r="DY83" s="50">
        <v>0</v>
      </c>
      <c r="DZ83" s="22"/>
      <c r="EA83" s="10" t="s">
        <v>34</v>
      </c>
      <c r="EB83" s="927" t="s">
        <v>9</v>
      </c>
      <c r="EC83" s="928"/>
      <c r="ED83" s="928"/>
      <c r="EE83" s="929"/>
      <c r="EF83" s="50">
        <v>0</v>
      </c>
      <c r="EG83" s="22"/>
      <c r="EH83" s="50">
        <v>0</v>
      </c>
      <c r="EJ83" s="10" t="s">
        <v>34</v>
      </c>
      <c r="EK83" s="927" t="s">
        <v>9</v>
      </c>
      <c r="EL83" s="928"/>
      <c r="EM83" s="928"/>
      <c r="EN83" s="929"/>
      <c r="EO83" s="50">
        <v>0</v>
      </c>
      <c r="EP83" s="22"/>
      <c r="EQ83" s="50">
        <v>0</v>
      </c>
    </row>
    <row r="84" spans="1:147" x14ac:dyDescent="0.2">
      <c r="A84" s="1016" t="s">
        <v>40</v>
      </c>
      <c r="B84" s="1016"/>
      <c r="C84" s="1016"/>
      <c r="D84" s="1016"/>
      <c r="E84" s="1016"/>
      <c r="F84" s="114">
        <f>SUM(F77:F83)</f>
        <v>670.43100000000004</v>
      </c>
      <c r="G84" s="111"/>
      <c r="H84" s="1016" t="s">
        <v>40</v>
      </c>
      <c r="I84" s="1016"/>
      <c r="J84" s="1016"/>
      <c r="K84" s="1016"/>
      <c r="L84" s="1016"/>
      <c r="M84" s="114">
        <f>SUM(M77:M83)</f>
        <v>680.41899999999998</v>
      </c>
      <c r="O84" s="1016" t="s">
        <v>40</v>
      </c>
      <c r="P84" s="1016"/>
      <c r="Q84" s="1016"/>
      <c r="R84" s="1016"/>
      <c r="S84" s="1016"/>
      <c r="T84" s="114">
        <f>SUM(T77:T83)</f>
        <v>680.41899999999998</v>
      </c>
      <c r="U84" s="175"/>
      <c r="V84" s="1016" t="s">
        <v>40</v>
      </c>
      <c r="W84" s="1016"/>
      <c r="X84" s="1016"/>
      <c r="Y84" s="1016"/>
      <c r="Z84" s="1016"/>
      <c r="AA84" s="114">
        <f>SUM(AA77:AA83)</f>
        <v>680.41899999999998</v>
      </c>
      <c r="AB84" s="175"/>
      <c r="AC84" s="1016" t="s">
        <v>40</v>
      </c>
      <c r="AD84" s="1016"/>
      <c r="AE84" s="1016"/>
      <c r="AF84" s="1016"/>
      <c r="AG84" s="1016"/>
      <c r="AH84" s="114">
        <f>SUM(AH77:AH83)</f>
        <v>714.68619999999999</v>
      </c>
      <c r="AJ84" s="1016" t="s">
        <v>40</v>
      </c>
      <c r="AK84" s="1016"/>
      <c r="AL84" s="1016"/>
      <c r="AM84" s="1016"/>
      <c r="AN84" s="1016"/>
      <c r="AO84" s="114">
        <f>SUM(AO77:AO83)</f>
        <v>714.68619999999999</v>
      </c>
      <c r="AQ84" s="1016" t="s">
        <v>40</v>
      </c>
      <c r="AR84" s="1016"/>
      <c r="AS84" s="1016"/>
      <c r="AT84" s="1016"/>
      <c r="AU84" s="1016"/>
      <c r="AV84" s="114">
        <f>SUM(AV77:AV83)</f>
        <v>714.68619999999999</v>
      </c>
      <c r="AW84" s="175"/>
      <c r="AX84" s="1016" t="s">
        <v>40</v>
      </c>
      <c r="AY84" s="1016"/>
      <c r="AZ84" s="1016"/>
      <c r="BA84" s="1016"/>
      <c r="BB84" s="1016"/>
      <c r="BC84" s="114">
        <f>SUM(BC77:BC83)</f>
        <v>714.68619999999999</v>
      </c>
      <c r="BD84" s="175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M84" s="175"/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11">
        <f>SUM(DP$77:DP$83)</f>
        <v>867.48500000000001</v>
      </c>
      <c r="DQ84" s="40"/>
      <c r="DR84" s="938" t="s">
        <v>40</v>
      </c>
      <c r="DS84" s="938"/>
      <c r="DT84" s="938"/>
      <c r="DU84" s="938"/>
      <c r="DV84" s="938"/>
      <c r="DW84" s="11">
        <f>SUM(DW$77:DW$83)</f>
        <v>867.48500000000001</v>
      </c>
      <c r="DX84" s="40"/>
      <c r="DY84" s="11">
        <f>SUM(DY$77:DY$83)</f>
        <v>867.48500000000001</v>
      </c>
      <c r="DZ84" s="40"/>
      <c r="EA84" s="938" t="s">
        <v>40</v>
      </c>
      <c r="EB84" s="938"/>
      <c r="EC84" s="938"/>
      <c r="ED84" s="938"/>
      <c r="EE84" s="938"/>
      <c r="EF84" s="11">
        <f>SUM(EF$77:EF$83)</f>
        <v>892.00400000000002</v>
      </c>
      <c r="EG84" s="40"/>
      <c r="EH84" s="11">
        <f>SUM(EH$77:EH$83)</f>
        <v>892.00400000000002</v>
      </c>
      <c r="EJ84" s="938" t="s">
        <v>40</v>
      </c>
      <c r="EK84" s="938"/>
      <c r="EL84" s="938"/>
      <c r="EM84" s="938"/>
      <c r="EN84" s="938"/>
      <c r="EO84" s="11">
        <f>SUM(EO$77:EO$83)</f>
        <v>892.00400000000002</v>
      </c>
      <c r="EP84" s="40"/>
      <c r="EQ84" s="11">
        <f>SUM(EQ$77:EQ$83)</f>
        <v>892.00400000000002</v>
      </c>
    </row>
    <row r="85" spans="1:147" ht="15" x14ac:dyDescent="0.2">
      <c r="A85" s="205"/>
      <c r="B85" s="1156"/>
      <c r="C85" s="1157"/>
      <c r="D85" s="1157"/>
      <c r="E85" s="1157"/>
      <c r="F85" s="1157"/>
      <c r="G85" s="111"/>
      <c r="H85" s="205"/>
      <c r="I85" s="1156"/>
      <c r="J85" s="1157"/>
      <c r="K85" s="1157"/>
      <c r="L85" s="1157"/>
      <c r="M85" s="1157"/>
      <c r="O85" s="205"/>
      <c r="P85" s="1156"/>
      <c r="Q85" s="1157"/>
      <c r="R85" s="1157"/>
      <c r="S85" s="1157"/>
      <c r="T85" s="1157"/>
      <c r="U85" s="429"/>
      <c r="V85" s="205"/>
      <c r="W85" s="1156"/>
      <c r="X85" s="1157"/>
      <c r="Y85" s="1157"/>
      <c r="Z85" s="1157"/>
      <c r="AA85" s="1157"/>
      <c r="AB85" s="429"/>
      <c r="AC85" s="205"/>
      <c r="AD85" s="1156"/>
      <c r="AE85" s="1157"/>
      <c r="AF85" s="1157"/>
      <c r="AG85" s="1157"/>
      <c r="AH85" s="1157"/>
      <c r="AJ85" s="205"/>
      <c r="AK85" s="1156"/>
      <c r="AL85" s="1157"/>
      <c r="AM85" s="1157"/>
      <c r="AN85" s="1157"/>
      <c r="AO85" s="1157"/>
      <c r="AQ85" s="205"/>
      <c r="AR85" s="1156"/>
      <c r="AS85" s="1157"/>
      <c r="AT85" s="1157"/>
      <c r="AU85" s="1157"/>
      <c r="AV85" s="1157"/>
      <c r="AW85" s="429"/>
      <c r="AX85" s="205"/>
      <c r="AY85" s="1156"/>
      <c r="AZ85" s="1157"/>
      <c r="BA85" s="1157"/>
      <c r="BB85" s="1157"/>
      <c r="BC85" s="1157"/>
      <c r="BD85" s="429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M85" s="429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535"/>
      <c r="DQ85" s="535"/>
      <c r="DR85" s="224"/>
      <c r="DS85" s="1111"/>
      <c r="DT85" s="1112"/>
      <c r="DU85" s="1112"/>
      <c r="DV85" s="1112"/>
      <c r="DW85" s="1112"/>
      <c r="DX85" s="535"/>
      <c r="DY85" s="535"/>
      <c r="DZ85" s="535"/>
      <c r="EA85" s="224"/>
      <c r="EB85" s="1111"/>
      <c r="EC85" s="1112"/>
      <c r="ED85" s="1112"/>
      <c r="EE85" s="1112"/>
      <c r="EF85" s="1112"/>
      <c r="EG85" s="535"/>
      <c r="EH85" s="535"/>
      <c r="EJ85" s="224"/>
      <c r="EK85" s="1111"/>
      <c r="EL85" s="1112"/>
      <c r="EM85" s="1112"/>
      <c r="EN85" s="1112"/>
      <c r="EO85" s="1112"/>
      <c r="EP85" s="535"/>
      <c r="EQ85" s="535"/>
    </row>
    <row r="86" spans="1:147" ht="15" x14ac:dyDescent="0.2">
      <c r="A86" s="205"/>
      <c r="B86" s="1158"/>
      <c r="C86" s="1039"/>
      <c r="D86" s="1039"/>
      <c r="E86" s="1039"/>
      <c r="F86" s="1039"/>
      <c r="G86" s="111"/>
      <c r="H86" s="205"/>
      <c r="I86" s="1158"/>
      <c r="J86" s="1039"/>
      <c r="K86" s="1039"/>
      <c r="L86" s="1039"/>
      <c r="M86" s="1039"/>
      <c r="O86" s="205"/>
      <c r="P86" s="1158"/>
      <c r="Q86" s="1039"/>
      <c r="R86" s="1039"/>
      <c r="S86" s="1039"/>
      <c r="T86" s="1039"/>
      <c r="U86" s="419"/>
      <c r="V86" s="205"/>
      <c r="W86" s="1158"/>
      <c r="X86" s="1039"/>
      <c r="Y86" s="1039"/>
      <c r="Z86" s="1039"/>
      <c r="AA86" s="1039"/>
      <c r="AB86" s="419"/>
      <c r="AC86" s="205"/>
      <c r="AD86" s="1158"/>
      <c r="AE86" s="1039"/>
      <c r="AF86" s="1039"/>
      <c r="AG86" s="1039"/>
      <c r="AH86" s="1039"/>
      <c r="AJ86" s="205"/>
      <c r="AK86" s="1158"/>
      <c r="AL86" s="1039"/>
      <c r="AM86" s="1039"/>
      <c r="AN86" s="1039"/>
      <c r="AO86" s="1039"/>
      <c r="AQ86" s="205"/>
      <c r="AR86" s="1158"/>
      <c r="AS86" s="1039"/>
      <c r="AT86" s="1039"/>
      <c r="AU86" s="1039"/>
      <c r="AV86" s="1039"/>
      <c r="AW86" s="419"/>
      <c r="AX86" s="205"/>
      <c r="AY86" s="1158"/>
      <c r="AZ86" s="1039"/>
      <c r="BA86" s="1039"/>
      <c r="BB86" s="1039"/>
      <c r="BC86" s="1039"/>
      <c r="BD86" s="419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M86" s="41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490"/>
      <c r="DQ86" s="490"/>
      <c r="DR86" s="224"/>
      <c r="DS86" s="1113"/>
      <c r="DT86" s="959"/>
      <c r="DU86" s="959"/>
      <c r="DV86" s="959"/>
      <c r="DW86" s="959"/>
      <c r="DX86" s="490"/>
      <c r="DY86" s="490"/>
      <c r="DZ86" s="490"/>
      <c r="EA86" s="224"/>
      <c r="EB86" s="1113"/>
      <c r="EC86" s="959"/>
      <c r="ED86" s="959"/>
      <c r="EE86" s="959"/>
      <c r="EF86" s="959"/>
      <c r="EG86" s="490"/>
      <c r="EH86" s="490"/>
      <c r="EJ86" s="224"/>
      <c r="EK86" s="1113"/>
      <c r="EL86" s="959"/>
      <c r="EM86" s="959"/>
      <c r="EN86" s="959"/>
      <c r="EO86" s="959"/>
      <c r="EP86" s="490"/>
      <c r="EQ86" s="490"/>
    </row>
    <row r="87" spans="1:147" x14ac:dyDescent="0.2">
      <c r="A87" s="205"/>
      <c r="B87" s="1150"/>
      <c r="C87" s="1151"/>
      <c r="D87" s="1151"/>
      <c r="E87" s="1151"/>
      <c r="F87" s="1151"/>
      <c r="G87" s="111"/>
      <c r="H87" s="205"/>
      <c r="I87" s="1150"/>
      <c r="J87" s="1151"/>
      <c r="K87" s="1151"/>
      <c r="L87" s="1151"/>
      <c r="M87" s="1151"/>
      <c r="O87" s="205"/>
      <c r="P87" s="1150"/>
      <c r="Q87" s="1151"/>
      <c r="R87" s="1151"/>
      <c r="S87" s="1151"/>
      <c r="T87" s="1151"/>
      <c r="U87" s="422"/>
      <c r="V87" s="205"/>
      <c r="W87" s="1150"/>
      <c r="X87" s="1151"/>
      <c r="Y87" s="1151"/>
      <c r="Z87" s="1151"/>
      <c r="AA87" s="1151"/>
      <c r="AB87" s="422"/>
      <c r="AC87" s="205"/>
      <c r="AD87" s="1150"/>
      <c r="AE87" s="1151"/>
      <c r="AF87" s="1151"/>
      <c r="AG87" s="1151"/>
      <c r="AH87" s="1151"/>
      <c r="AJ87" s="205"/>
      <c r="AK87" s="1150"/>
      <c r="AL87" s="1151"/>
      <c r="AM87" s="1151"/>
      <c r="AN87" s="1151"/>
      <c r="AO87" s="1151"/>
      <c r="AQ87" s="205"/>
      <c r="AR87" s="1150"/>
      <c r="AS87" s="1151"/>
      <c r="AT87" s="1151"/>
      <c r="AU87" s="1151"/>
      <c r="AV87" s="1151"/>
      <c r="AW87" s="422"/>
      <c r="AX87" s="205"/>
      <c r="AY87" s="1150"/>
      <c r="AZ87" s="1151"/>
      <c r="BA87" s="1151"/>
      <c r="BB87" s="1151"/>
      <c r="BC87" s="1151"/>
      <c r="BD87" s="422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M87" s="422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491"/>
      <c r="DQ87" s="491"/>
      <c r="DR87" s="224"/>
      <c r="DS87" s="1114"/>
      <c r="DT87" s="1115"/>
      <c r="DU87" s="1115"/>
      <c r="DV87" s="1115"/>
      <c r="DW87" s="1115"/>
      <c r="DX87" s="491"/>
      <c r="DY87" s="491"/>
      <c r="DZ87" s="491"/>
      <c r="EA87" s="224"/>
      <c r="EB87" s="1114"/>
      <c r="EC87" s="1115"/>
      <c r="ED87" s="1115"/>
      <c r="EE87" s="1115"/>
      <c r="EF87" s="1115"/>
      <c r="EG87" s="491"/>
      <c r="EH87" s="491"/>
      <c r="EJ87" s="224"/>
      <c r="EK87" s="1114"/>
      <c r="EL87" s="1115"/>
      <c r="EM87" s="1115"/>
      <c r="EN87" s="1115"/>
      <c r="EO87" s="1115"/>
      <c r="EP87" s="491"/>
      <c r="EQ87" s="491"/>
    </row>
    <row r="88" spans="1:147" x14ac:dyDescent="0.2">
      <c r="A88" s="178"/>
      <c r="B88" s="178"/>
      <c r="C88" s="178"/>
      <c r="D88" s="178"/>
      <c r="E88" s="178"/>
      <c r="F88" s="175"/>
      <c r="G88" s="111"/>
      <c r="H88" s="178"/>
      <c r="I88" s="178"/>
      <c r="J88" s="178"/>
      <c r="K88" s="178"/>
      <c r="L88" s="178"/>
      <c r="M88" s="175"/>
      <c r="O88" s="178"/>
      <c r="P88" s="178"/>
      <c r="Q88" s="178"/>
      <c r="R88" s="178"/>
      <c r="S88" s="178"/>
      <c r="T88" s="175"/>
      <c r="U88" s="175"/>
      <c r="V88" s="178"/>
      <c r="W88" s="178"/>
      <c r="X88" s="178"/>
      <c r="Y88" s="178"/>
      <c r="Z88" s="178"/>
      <c r="AA88" s="175"/>
      <c r="AB88" s="175"/>
      <c r="AC88" s="178"/>
      <c r="AD88" s="178"/>
      <c r="AE88" s="178"/>
      <c r="AF88" s="178"/>
      <c r="AG88" s="178"/>
      <c r="AH88" s="175"/>
      <c r="AJ88" s="178"/>
      <c r="AK88" s="178"/>
      <c r="AL88" s="178"/>
      <c r="AM88" s="178"/>
      <c r="AN88" s="178"/>
      <c r="AO88" s="175"/>
      <c r="AQ88" s="178"/>
      <c r="AR88" s="178"/>
      <c r="AS88" s="178"/>
      <c r="AT88" s="178"/>
      <c r="AU88" s="178"/>
      <c r="AV88" s="175"/>
      <c r="AW88" s="175"/>
      <c r="AX88" s="178"/>
      <c r="AY88" s="178"/>
      <c r="AZ88" s="178"/>
      <c r="BA88" s="178"/>
      <c r="BB88" s="178"/>
      <c r="BC88" s="175"/>
      <c r="BD88" s="175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M88" s="175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52"/>
      <c r="DP88" s="40"/>
      <c r="DQ88" s="40"/>
      <c r="DR88" s="52"/>
      <c r="DS88" s="52"/>
      <c r="DT88" s="52"/>
      <c r="DU88" s="52"/>
      <c r="DV88" s="52"/>
      <c r="DW88" s="40"/>
      <c r="DX88" s="52"/>
      <c r="DY88" s="40"/>
      <c r="DZ88" s="40"/>
      <c r="EA88" s="52"/>
      <c r="EB88" s="52"/>
      <c r="EC88" s="52"/>
      <c r="ED88" s="52"/>
      <c r="EE88" s="52"/>
      <c r="EF88" s="40"/>
      <c r="EG88" s="52"/>
      <c r="EH88" s="40"/>
      <c r="EJ88" s="52"/>
      <c r="EK88" s="52"/>
      <c r="EL88" s="52"/>
      <c r="EM88" s="52"/>
      <c r="EN88" s="52"/>
      <c r="EO88" s="40"/>
      <c r="EP88" s="52"/>
      <c r="EQ88" s="40"/>
    </row>
    <row r="89" spans="1:147" x14ac:dyDescent="0.2">
      <c r="A89" s="1152" t="s">
        <v>103</v>
      </c>
      <c r="B89" s="1152"/>
      <c r="C89" s="1152"/>
      <c r="D89" s="1152"/>
      <c r="E89" s="1152"/>
      <c r="F89" s="1152"/>
      <c r="G89" s="111"/>
      <c r="H89" s="1152" t="s">
        <v>103</v>
      </c>
      <c r="I89" s="1152"/>
      <c r="J89" s="1152"/>
      <c r="K89" s="1152"/>
      <c r="L89" s="1152"/>
      <c r="M89" s="1152"/>
      <c r="O89" s="1152" t="s">
        <v>103</v>
      </c>
      <c r="P89" s="1152"/>
      <c r="Q89" s="1152"/>
      <c r="R89" s="1152"/>
      <c r="S89" s="1152"/>
      <c r="T89" s="1152"/>
      <c r="U89" s="178"/>
      <c r="V89" s="1152" t="s">
        <v>103</v>
      </c>
      <c r="W89" s="1152"/>
      <c r="X89" s="1152"/>
      <c r="Y89" s="1152"/>
      <c r="Z89" s="1152"/>
      <c r="AA89" s="1152"/>
      <c r="AB89" s="178"/>
      <c r="AC89" s="1152" t="s">
        <v>103</v>
      </c>
      <c r="AD89" s="1152"/>
      <c r="AE89" s="1152"/>
      <c r="AF89" s="1152"/>
      <c r="AG89" s="1152"/>
      <c r="AH89" s="1152"/>
      <c r="AJ89" s="1152" t="s">
        <v>103</v>
      </c>
      <c r="AK89" s="1152"/>
      <c r="AL89" s="1152"/>
      <c r="AM89" s="1152"/>
      <c r="AN89" s="1152"/>
      <c r="AO89" s="1152"/>
      <c r="AQ89" s="1152" t="s">
        <v>103</v>
      </c>
      <c r="AR89" s="1152"/>
      <c r="AS89" s="1152"/>
      <c r="AT89" s="1152"/>
      <c r="AU89" s="1152"/>
      <c r="AV89" s="1152"/>
      <c r="AW89" s="178"/>
      <c r="AX89" s="1152" t="s">
        <v>103</v>
      </c>
      <c r="AY89" s="1152"/>
      <c r="AZ89" s="1152"/>
      <c r="BA89" s="1152"/>
      <c r="BB89" s="1152"/>
      <c r="BC89" s="1152"/>
      <c r="BD89" s="178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M89" s="178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52"/>
      <c r="DQ89" s="52"/>
      <c r="DR89" s="949" t="s">
        <v>103</v>
      </c>
      <c r="DS89" s="949"/>
      <c r="DT89" s="949"/>
      <c r="DU89" s="949"/>
      <c r="DV89" s="949"/>
      <c r="DW89" s="949"/>
      <c r="DX89" s="52"/>
      <c r="DY89" s="52"/>
      <c r="DZ89" s="52"/>
      <c r="EA89" s="949" t="s">
        <v>103</v>
      </c>
      <c r="EB89" s="949"/>
      <c r="EC89" s="949"/>
      <c r="ED89" s="949"/>
      <c r="EE89" s="949"/>
      <c r="EF89" s="949"/>
      <c r="EG89" s="52"/>
      <c r="EH89" s="52"/>
      <c r="EJ89" s="949" t="s">
        <v>103</v>
      </c>
      <c r="EK89" s="949"/>
      <c r="EL89" s="949"/>
      <c r="EM89" s="949"/>
      <c r="EN89" s="949"/>
      <c r="EO89" s="949"/>
      <c r="EP89" s="52"/>
      <c r="EQ89" s="52"/>
    </row>
    <row r="90" spans="1:147" x14ac:dyDescent="0.2">
      <c r="A90" s="1021" t="s">
        <v>84</v>
      </c>
      <c r="B90" s="1022"/>
      <c r="C90" s="1022"/>
      <c r="D90" s="1022"/>
      <c r="E90" s="1023"/>
      <c r="F90" s="114" t="s">
        <v>8</v>
      </c>
      <c r="G90" s="111"/>
      <c r="H90" s="1021" t="s">
        <v>84</v>
      </c>
      <c r="I90" s="1022"/>
      <c r="J90" s="1022"/>
      <c r="K90" s="1022"/>
      <c r="L90" s="1023"/>
      <c r="M90" s="114" t="s">
        <v>8</v>
      </c>
      <c r="O90" s="1021" t="s">
        <v>84</v>
      </c>
      <c r="P90" s="1022"/>
      <c r="Q90" s="1022"/>
      <c r="R90" s="1022"/>
      <c r="S90" s="1023"/>
      <c r="T90" s="114" t="s">
        <v>8</v>
      </c>
      <c r="U90" s="175"/>
      <c r="V90" s="1021" t="s">
        <v>84</v>
      </c>
      <c r="W90" s="1022"/>
      <c r="X90" s="1022"/>
      <c r="Y90" s="1022"/>
      <c r="Z90" s="1023"/>
      <c r="AA90" s="114" t="s">
        <v>8</v>
      </c>
      <c r="AB90" s="175"/>
      <c r="AC90" s="1021" t="s">
        <v>84</v>
      </c>
      <c r="AD90" s="1022"/>
      <c r="AE90" s="1022"/>
      <c r="AF90" s="1022"/>
      <c r="AG90" s="1023"/>
      <c r="AH90" s="114" t="s">
        <v>8</v>
      </c>
      <c r="AJ90" s="1021" t="s">
        <v>84</v>
      </c>
      <c r="AK90" s="1022"/>
      <c r="AL90" s="1022"/>
      <c r="AM90" s="1022"/>
      <c r="AN90" s="1023"/>
      <c r="AO90" s="114" t="s">
        <v>8</v>
      </c>
      <c r="AQ90" s="1021" t="s">
        <v>84</v>
      </c>
      <c r="AR90" s="1022"/>
      <c r="AS90" s="1022"/>
      <c r="AT90" s="1022"/>
      <c r="AU90" s="1023"/>
      <c r="AV90" s="114" t="s">
        <v>8</v>
      </c>
      <c r="AW90" s="175"/>
      <c r="AX90" s="1021" t="s">
        <v>84</v>
      </c>
      <c r="AY90" s="1022"/>
      <c r="AZ90" s="1022"/>
      <c r="BA90" s="1022"/>
      <c r="BB90" s="1023"/>
      <c r="BC90" s="114" t="s">
        <v>8</v>
      </c>
      <c r="BD90" s="175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M90" s="175"/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11" t="s">
        <v>8</v>
      </c>
      <c r="DQ90" s="40"/>
      <c r="DR90" s="922" t="s">
        <v>84</v>
      </c>
      <c r="DS90" s="923"/>
      <c r="DT90" s="923"/>
      <c r="DU90" s="923"/>
      <c r="DV90" s="924"/>
      <c r="DW90" s="11" t="s">
        <v>8</v>
      </c>
      <c r="DX90" s="40"/>
      <c r="DY90" s="11" t="s">
        <v>8</v>
      </c>
      <c r="DZ90" s="40"/>
      <c r="EA90" s="922" t="s">
        <v>84</v>
      </c>
      <c r="EB90" s="923"/>
      <c r="EC90" s="923"/>
      <c r="ED90" s="923"/>
      <c r="EE90" s="924"/>
      <c r="EF90" s="11" t="s">
        <v>8</v>
      </c>
      <c r="EG90" s="40"/>
      <c r="EH90" s="11" t="s">
        <v>8</v>
      </c>
      <c r="EJ90" s="922" t="s">
        <v>84</v>
      </c>
      <c r="EK90" s="923"/>
      <c r="EL90" s="923"/>
      <c r="EM90" s="923"/>
      <c r="EN90" s="924"/>
      <c r="EO90" s="11" t="s">
        <v>8</v>
      </c>
      <c r="EP90" s="40"/>
      <c r="EQ90" s="11" t="s">
        <v>8</v>
      </c>
    </row>
    <row r="91" spans="1:147" x14ac:dyDescent="0.2">
      <c r="A91" s="155" t="s">
        <v>77</v>
      </c>
      <c r="B91" s="1153" t="s">
        <v>79</v>
      </c>
      <c r="C91" s="1154"/>
      <c r="D91" s="1154"/>
      <c r="E91" s="1155"/>
      <c r="F91" s="114">
        <f>F57</f>
        <v>951.51878813333326</v>
      </c>
      <c r="G91" s="111"/>
      <c r="H91" s="155" t="s">
        <v>77</v>
      </c>
      <c r="I91" s="1153" t="s">
        <v>79</v>
      </c>
      <c r="J91" s="1154"/>
      <c r="K91" s="1154"/>
      <c r="L91" s="1155"/>
      <c r="M91" s="114">
        <f>M57</f>
        <v>974.92615032141327</v>
      </c>
      <c r="O91" s="155" t="s">
        <v>77</v>
      </c>
      <c r="P91" s="1153" t="s">
        <v>79</v>
      </c>
      <c r="Q91" s="1154"/>
      <c r="R91" s="1154"/>
      <c r="S91" s="1155"/>
      <c r="T91" s="114">
        <f>T57</f>
        <v>974.92615032141327</v>
      </c>
      <c r="U91" s="175"/>
      <c r="V91" s="155" t="s">
        <v>77</v>
      </c>
      <c r="W91" s="1153" t="s">
        <v>79</v>
      </c>
      <c r="X91" s="1154"/>
      <c r="Y91" s="1154"/>
      <c r="Z91" s="1155"/>
      <c r="AA91" s="114">
        <f>AA57</f>
        <v>974.92615032141327</v>
      </c>
      <c r="AB91" s="175"/>
      <c r="AC91" s="155" t="s">
        <v>77</v>
      </c>
      <c r="AD91" s="1153" t="s">
        <v>79</v>
      </c>
      <c r="AE91" s="1154"/>
      <c r="AF91" s="1154"/>
      <c r="AG91" s="1155"/>
      <c r="AH91" s="114">
        <f>AH57</f>
        <v>1011.973344033627</v>
      </c>
      <c r="AJ91" s="155" t="s">
        <v>77</v>
      </c>
      <c r="AK91" s="1153" t="s">
        <v>79</v>
      </c>
      <c r="AL91" s="1154"/>
      <c r="AM91" s="1154"/>
      <c r="AN91" s="1155"/>
      <c r="AO91" s="114">
        <f>AO57</f>
        <v>1011.973344033627</v>
      </c>
      <c r="AQ91" s="155" t="s">
        <v>77</v>
      </c>
      <c r="AR91" s="1153" t="s">
        <v>79</v>
      </c>
      <c r="AS91" s="1154"/>
      <c r="AT91" s="1154"/>
      <c r="AU91" s="1155"/>
      <c r="AV91" s="114">
        <f>AV57</f>
        <v>1050.3271337725016</v>
      </c>
      <c r="AW91" s="175"/>
      <c r="AX91" s="155" t="s">
        <v>77</v>
      </c>
      <c r="AY91" s="1153" t="s">
        <v>79</v>
      </c>
      <c r="AZ91" s="1154"/>
      <c r="BA91" s="1154"/>
      <c r="BB91" s="1155"/>
      <c r="BC91" s="114">
        <f>BC57</f>
        <v>1050.327970432</v>
      </c>
      <c r="BD91" s="175"/>
      <c r="BE91" s="10" t="s">
        <v>77</v>
      </c>
      <c r="BF91" s="1116" t="s">
        <v>79</v>
      </c>
      <c r="BG91" s="1117"/>
      <c r="BH91" s="1117"/>
      <c r="BI91" s="1118"/>
      <c r="BJ91" s="11">
        <f>BJ$57</f>
        <v>1050.3271337725016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1096.2264295183597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1096.2264295183597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1096.2264295183597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1096.2264295183597</v>
      </c>
      <c r="CM91" s="175"/>
      <c r="CN91" s="10" t="s">
        <v>77</v>
      </c>
      <c r="CO91" s="1116" t="s">
        <v>79</v>
      </c>
      <c r="CP91" s="1117"/>
      <c r="CQ91" s="1117"/>
      <c r="CR91" s="1118"/>
      <c r="CS91" s="11">
        <f>CS$57</f>
        <v>1142.020692550841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1142.0207290291951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1191.4702265961589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1237.2960045421648</v>
      </c>
      <c r="DO91" s="40"/>
      <c r="DP91" s="11">
        <f>DP$57</f>
        <v>1191.4702265961589</v>
      </c>
      <c r="DQ91" s="40"/>
      <c r="DR91" s="10" t="s">
        <v>77</v>
      </c>
      <c r="DS91" s="1116" t="s">
        <v>79</v>
      </c>
      <c r="DT91" s="1117"/>
      <c r="DU91" s="1117"/>
      <c r="DV91" s="1118"/>
      <c r="DW91" s="11">
        <f>DW$57</f>
        <v>1237.2960045421648</v>
      </c>
      <c r="DX91" s="40"/>
      <c r="DY91" s="11">
        <f>DY$57</f>
        <v>1191.4702265961589</v>
      </c>
      <c r="DZ91" s="40"/>
      <c r="EA91" s="10" t="s">
        <v>77</v>
      </c>
      <c r="EB91" s="1116" t="s">
        <v>79</v>
      </c>
      <c r="EC91" s="1117"/>
      <c r="ED91" s="1117"/>
      <c r="EE91" s="1118"/>
      <c r="EF91" s="11">
        <f>EF$57</f>
        <v>1285.0556303174931</v>
      </c>
      <c r="EG91" s="40"/>
      <c r="EH91" s="11">
        <f>EH$57</f>
        <v>1237.4609773427705</v>
      </c>
      <c r="EJ91" s="10" t="s">
        <v>77</v>
      </c>
      <c r="EK91" s="1116" t="s">
        <v>79</v>
      </c>
      <c r="EL91" s="1117"/>
      <c r="EM91" s="1117"/>
      <c r="EN91" s="1118"/>
      <c r="EO91" s="11">
        <f>EO$57</f>
        <v>1285.0556303174931</v>
      </c>
      <c r="EP91" s="40"/>
      <c r="EQ91" s="11">
        <f>EQ$57</f>
        <v>1237.4609773427705</v>
      </c>
    </row>
    <row r="92" spans="1:147" x14ac:dyDescent="0.2">
      <c r="A92" s="155" t="s">
        <v>80</v>
      </c>
      <c r="B92" s="1153" t="s">
        <v>81</v>
      </c>
      <c r="C92" s="1154"/>
      <c r="D92" s="1154"/>
      <c r="E92" s="1155"/>
      <c r="F92" s="114">
        <f>F70</f>
        <v>665.69880000000012</v>
      </c>
      <c r="G92" s="111"/>
      <c r="H92" s="155" t="s">
        <v>80</v>
      </c>
      <c r="I92" s="1153" t="s">
        <v>81</v>
      </c>
      <c r="J92" s="1154"/>
      <c r="K92" s="1154"/>
      <c r="L92" s="1155"/>
      <c r="M92" s="114">
        <f>M70</f>
        <v>682.07499047999988</v>
      </c>
      <c r="O92" s="155" t="s">
        <v>80</v>
      </c>
      <c r="P92" s="1153" t="s">
        <v>81</v>
      </c>
      <c r="Q92" s="1154"/>
      <c r="R92" s="1154"/>
      <c r="S92" s="1155"/>
      <c r="T92" s="114">
        <f>T70</f>
        <v>682.07499047999988</v>
      </c>
      <c r="U92" s="175"/>
      <c r="V92" s="155" t="s">
        <v>80</v>
      </c>
      <c r="W92" s="1153" t="s">
        <v>81</v>
      </c>
      <c r="X92" s="1154"/>
      <c r="Y92" s="1154"/>
      <c r="Z92" s="1155"/>
      <c r="AA92" s="114">
        <f>AA70</f>
        <v>682.07499047999988</v>
      </c>
      <c r="AB92" s="175"/>
      <c r="AC92" s="155" t="s">
        <v>80</v>
      </c>
      <c r="AD92" s="1153" t="s">
        <v>81</v>
      </c>
      <c r="AE92" s="1154"/>
      <c r="AF92" s="1154"/>
      <c r="AG92" s="1155"/>
      <c r="AH92" s="114">
        <f>AH70</f>
        <v>707.99384011824009</v>
      </c>
      <c r="AJ92" s="155" t="s">
        <v>80</v>
      </c>
      <c r="AK92" s="1153" t="s">
        <v>81</v>
      </c>
      <c r="AL92" s="1154"/>
      <c r="AM92" s="1154"/>
      <c r="AN92" s="1155"/>
      <c r="AO92" s="114">
        <f>AO70</f>
        <v>707.99384011824009</v>
      </c>
      <c r="AQ92" s="155" t="s">
        <v>80</v>
      </c>
      <c r="AR92" s="1153" t="s">
        <v>81</v>
      </c>
      <c r="AS92" s="1154"/>
      <c r="AT92" s="1154"/>
      <c r="AU92" s="1155"/>
      <c r="AV92" s="114">
        <f>AV70</f>
        <v>734.82680665872135</v>
      </c>
      <c r="AW92" s="175"/>
      <c r="AX92" s="155" t="s">
        <v>80</v>
      </c>
      <c r="AY92" s="1153" t="s">
        <v>81</v>
      </c>
      <c r="AZ92" s="1154"/>
      <c r="BA92" s="1154"/>
      <c r="BB92" s="1155"/>
      <c r="BC92" s="114">
        <f>BC70</f>
        <v>734.82739200000015</v>
      </c>
      <c r="BD92" s="175"/>
      <c r="BE92" s="10" t="s">
        <v>80</v>
      </c>
      <c r="BF92" s="1116" t="s">
        <v>81</v>
      </c>
      <c r="BG92" s="1117"/>
      <c r="BH92" s="1117"/>
      <c r="BI92" s="1118"/>
      <c r="BJ92" s="11">
        <f>BJ$70</f>
        <v>734.82680665872135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766.9387381097074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766.9387381097074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766.9387381097074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766.9387381097074</v>
      </c>
      <c r="CM92" s="175"/>
      <c r="CN92" s="10" t="s">
        <v>80</v>
      </c>
      <c r="CO92" s="1116" t="s">
        <v>81</v>
      </c>
      <c r="CP92" s="1117"/>
      <c r="CQ92" s="1117"/>
      <c r="CR92" s="1118"/>
      <c r="CS92" s="11">
        <f>CS$70</f>
        <v>798.97718688002772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798.97721240090743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833.57292569786671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865.63342284009229</v>
      </c>
      <c r="DO92" s="40"/>
      <c r="DP92" s="11">
        <f>DP$70</f>
        <v>833.57292569786671</v>
      </c>
      <c r="DQ92" s="40"/>
      <c r="DR92" s="10" t="s">
        <v>80</v>
      </c>
      <c r="DS92" s="1116" t="s">
        <v>81</v>
      </c>
      <c r="DT92" s="1117"/>
      <c r="DU92" s="1117"/>
      <c r="DV92" s="1118"/>
      <c r="DW92" s="11">
        <f>DW$70</f>
        <v>865.63342284009229</v>
      </c>
      <c r="DX92" s="40"/>
      <c r="DY92" s="11">
        <f>DY$70</f>
        <v>833.57292569786671</v>
      </c>
      <c r="DZ92" s="40"/>
      <c r="EA92" s="10" t="s">
        <v>80</v>
      </c>
      <c r="EB92" s="1116" t="s">
        <v>81</v>
      </c>
      <c r="EC92" s="1117"/>
      <c r="ED92" s="1117"/>
      <c r="EE92" s="1118"/>
      <c r="EF92" s="11">
        <f>EF$70</f>
        <v>899.04687296172006</v>
      </c>
      <c r="EG92" s="40"/>
      <c r="EH92" s="11">
        <f>EH$70</f>
        <v>865.74884062980436</v>
      </c>
      <c r="EJ92" s="10" t="s">
        <v>80</v>
      </c>
      <c r="EK92" s="1116" t="s">
        <v>81</v>
      </c>
      <c r="EL92" s="1117"/>
      <c r="EM92" s="1117"/>
      <c r="EN92" s="1118"/>
      <c r="EO92" s="11">
        <f>EO$70</f>
        <v>899.04687296172006</v>
      </c>
      <c r="EP92" s="40"/>
      <c r="EQ92" s="11">
        <f>EQ$70</f>
        <v>865.74884062980436</v>
      </c>
    </row>
    <row r="93" spans="1:147" x14ac:dyDescent="0.2">
      <c r="A93" s="155" t="s">
        <v>83</v>
      </c>
      <c r="B93" s="1153" t="s">
        <v>36</v>
      </c>
      <c r="C93" s="1154"/>
      <c r="D93" s="1154"/>
      <c r="E93" s="1155"/>
      <c r="F93" s="114">
        <f>F84</f>
        <v>670.43100000000004</v>
      </c>
      <c r="G93" s="111"/>
      <c r="H93" s="155" t="s">
        <v>83</v>
      </c>
      <c r="I93" s="1153" t="s">
        <v>36</v>
      </c>
      <c r="J93" s="1154"/>
      <c r="K93" s="1154"/>
      <c r="L93" s="1155"/>
      <c r="M93" s="114">
        <f>M84</f>
        <v>680.41899999999998</v>
      </c>
      <c r="O93" s="155" t="s">
        <v>83</v>
      </c>
      <c r="P93" s="1153" t="s">
        <v>36</v>
      </c>
      <c r="Q93" s="1154"/>
      <c r="R93" s="1154"/>
      <c r="S93" s="1155"/>
      <c r="T93" s="114">
        <f>T84</f>
        <v>680.41899999999998</v>
      </c>
      <c r="U93" s="175"/>
      <c r="V93" s="155" t="s">
        <v>83</v>
      </c>
      <c r="W93" s="1153" t="s">
        <v>36</v>
      </c>
      <c r="X93" s="1154"/>
      <c r="Y93" s="1154"/>
      <c r="Z93" s="1155"/>
      <c r="AA93" s="114">
        <f>AA84</f>
        <v>680.41899999999998</v>
      </c>
      <c r="AB93" s="175"/>
      <c r="AC93" s="155" t="s">
        <v>83</v>
      </c>
      <c r="AD93" s="1153" t="s">
        <v>36</v>
      </c>
      <c r="AE93" s="1154"/>
      <c r="AF93" s="1154"/>
      <c r="AG93" s="1155"/>
      <c r="AH93" s="114">
        <f>AH84</f>
        <v>714.68619999999999</v>
      </c>
      <c r="AJ93" s="155" t="s">
        <v>83</v>
      </c>
      <c r="AK93" s="1153" t="s">
        <v>36</v>
      </c>
      <c r="AL93" s="1154"/>
      <c r="AM93" s="1154"/>
      <c r="AN93" s="1155"/>
      <c r="AO93" s="114">
        <f>AO84</f>
        <v>714.68619999999999</v>
      </c>
      <c r="AQ93" s="155" t="s">
        <v>83</v>
      </c>
      <c r="AR93" s="1153" t="s">
        <v>36</v>
      </c>
      <c r="AS93" s="1154"/>
      <c r="AT93" s="1154"/>
      <c r="AU93" s="1155"/>
      <c r="AV93" s="114">
        <f>AV84</f>
        <v>714.68619999999999</v>
      </c>
      <c r="AW93" s="175"/>
      <c r="AX93" s="155" t="s">
        <v>83</v>
      </c>
      <c r="AY93" s="1153" t="s">
        <v>36</v>
      </c>
      <c r="AZ93" s="1154"/>
      <c r="BA93" s="1154"/>
      <c r="BB93" s="1155"/>
      <c r="BC93" s="114">
        <f>BC84</f>
        <v>714.68619999999999</v>
      </c>
      <c r="BD93" s="175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M93" s="175"/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1">
        <f>DP$84</f>
        <v>867.48500000000001</v>
      </c>
      <c r="DQ93" s="40"/>
      <c r="DR93" s="10" t="s">
        <v>83</v>
      </c>
      <c r="DS93" s="1116" t="s">
        <v>36</v>
      </c>
      <c r="DT93" s="1117"/>
      <c r="DU93" s="1117"/>
      <c r="DV93" s="1118"/>
      <c r="DW93" s="11">
        <f>DW$84</f>
        <v>867.48500000000001</v>
      </c>
      <c r="DX93" s="40"/>
      <c r="DY93" s="11">
        <f>DY$84</f>
        <v>867.48500000000001</v>
      </c>
      <c r="DZ93" s="40"/>
      <c r="EA93" s="10" t="s">
        <v>83</v>
      </c>
      <c r="EB93" s="1116" t="s">
        <v>36</v>
      </c>
      <c r="EC93" s="1117"/>
      <c r="ED93" s="1117"/>
      <c r="EE93" s="1118"/>
      <c r="EF93" s="11">
        <f>EF$84</f>
        <v>892.00400000000002</v>
      </c>
      <c r="EG93" s="40"/>
      <c r="EH93" s="11">
        <f>EH$84</f>
        <v>892.00400000000002</v>
      </c>
      <c r="EJ93" s="10" t="s">
        <v>83</v>
      </c>
      <c r="EK93" s="1116" t="s">
        <v>36</v>
      </c>
      <c r="EL93" s="1117"/>
      <c r="EM93" s="1117"/>
      <c r="EN93" s="1118"/>
      <c r="EO93" s="11">
        <f>EO$84</f>
        <v>892.00400000000002</v>
      </c>
      <c r="EP93" s="40"/>
      <c r="EQ93" s="11">
        <f>EQ$84</f>
        <v>892.00400000000002</v>
      </c>
    </row>
    <row r="94" spans="1:147" x14ac:dyDescent="0.2">
      <c r="A94" s="1021" t="s">
        <v>40</v>
      </c>
      <c r="B94" s="1022"/>
      <c r="C94" s="1022"/>
      <c r="D94" s="1022"/>
      <c r="E94" s="1023"/>
      <c r="F94" s="114">
        <f>SUM(F91:F93)</f>
        <v>2287.6485881333333</v>
      </c>
      <c r="G94" s="111"/>
      <c r="H94" s="1021" t="s">
        <v>40</v>
      </c>
      <c r="I94" s="1022"/>
      <c r="J94" s="1022"/>
      <c r="K94" s="1022"/>
      <c r="L94" s="1023"/>
      <c r="M94" s="114">
        <f>SUM(M91:M93)</f>
        <v>2337.4201408014133</v>
      </c>
      <c r="O94" s="1021" t="s">
        <v>40</v>
      </c>
      <c r="P94" s="1022"/>
      <c r="Q94" s="1022"/>
      <c r="R94" s="1022"/>
      <c r="S94" s="1023"/>
      <c r="T94" s="114">
        <f>SUM(T91:T93)</f>
        <v>2337.4201408014133</v>
      </c>
      <c r="U94" s="175"/>
      <c r="V94" s="1021" t="s">
        <v>40</v>
      </c>
      <c r="W94" s="1022"/>
      <c r="X94" s="1022"/>
      <c r="Y94" s="1022"/>
      <c r="Z94" s="1023"/>
      <c r="AA94" s="114">
        <f>SUM(AA91:AA93)</f>
        <v>2337.4201408014133</v>
      </c>
      <c r="AB94" s="175"/>
      <c r="AC94" s="1021" t="s">
        <v>40</v>
      </c>
      <c r="AD94" s="1022"/>
      <c r="AE94" s="1022"/>
      <c r="AF94" s="1022"/>
      <c r="AG94" s="1023"/>
      <c r="AH94" s="114">
        <f>SUM(AH91:AH93)</f>
        <v>2434.6533841518672</v>
      </c>
      <c r="AJ94" s="1021" t="s">
        <v>40</v>
      </c>
      <c r="AK94" s="1022"/>
      <c r="AL94" s="1022"/>
      <c r="AM94" s="1022"/>
      <c r="AN94" s="1023"/>
      <c r="AO94" s="114">
        <f>SUM(AO91:AO93)</f>
        <v>2434.6533841518672</v>
      </c>
      <c r="AQ94" s="1021" t="s">
        <v>40</v>
      </c>
      <c r="AR94" s="1022"/>
      <c r="AS94" s="1022"/>
      <c r="AT94" s="1022"/>
      <c r="AU94" s="1023"/>
      <c r="AV94" s="114">
        <f>SUM(AV91:AV93)</f>
        <v>2499.8401404312231</v>
      </c>
      <c r="AW94" s="175"/>
      <c r="AX94" s="1021" t="s">
        <v>40</v>
      </c>
      <c r="AY94" s="1022"/>
      <c r="AZ94" s="1022"/>
      <c r="BA94" s="1022"/>
      <c r="BB94" s="1023"/>
      <c r="BC94" s="114">
        <f>SUM(BC91:BC93)</f>
        <v>2499.841562432</v>
      </c>
      <c r="BD94" s="175"/>
      <c r="BE94" s="922" t="s">
        <v>40</v>
      </c>
      <c r="BF94" s="923"/>
      <c r="BG94" s="923"/>
      <c r="BH94" s="923"/>
      <c r="BI94" s="924"/>
      <c r="BJ94" s="11">
        <f>SUM(BJ$91:BJ$93)</f>
        <v>2499.8401404312231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2649.0851676280672</v>
      </c>
      <c r="BS94" s="922" t="s">
        <v>40</v>
      </c>
      <c r="BT94" s="923"/>
      <c r="BU94" s="923"/>
      <c r="BV94" s="923"/>
      <c r="BW94" s="924"/>
      <c r="BX94" s="11">
        <f>SUM(BX$91:BX$93)</f>
        <v>2649.0851676280672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2649.0851676280672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2649.0851676280672</v>
      </c>
      <c r="CM94" s="175"/>
      <c r="CN94" s="922" t="s">
        <v>40</v>
      </c>
      <c r="CO94" s="923"/>
      <c r="CP94" s="923"/>
      <c r="CQ94" s="923"/>
      <c r="CR94" s="924"/>
      <c r="CS94" s="11">
        <f>SUM(CS$91:CS$93)</f>
        <v>2726.9178794308687</v>
      </c>
      <c r="CU94" s="922" t="s">
        <v>40</v>
      </c>
      <c r="CV94" s="923"/>
      <c r="CW94" s="923"/>
      <c r="CX94" s="923"/>
      <c r="CY94" s="924"/>
      <c r="CZ94" s="11">
        <f>SUM(CZ$91:CZ$93)</f>
        <v>2726.9179414301025</v>
      </c>
      <c r="DB94" s="922" t="s">
        <v>40</v>
      </c>
      <c r="DC94" s="923"/>
      <c r="DD94" s="923"/>
      <c r="DE94" s="923"/>
      <c r="DF94" s="924"/>
      <c r="DG94" s="11">
        <f>SUM(DG$91:DG$93)</f>
        <v>2892.5281522940259</v>
      </c>
      <c r="DI94" s="922" t="s">
        <v>40</v>
      </c>
      <c r="DJ94" s="923"/>
      <c r="DK94" s="923"/>
      <c r="DL94" s="923"/>
      <c r="DM94" s="924"/>
      <c r="DN94" s="11">
        <f>SUM(DN$91:DN$93)</f>
        <v>2970.4144273822571</v>
      </c>
      <c r="DO94" s="40"/>
      <c r="DP94" s="11">
        <f>SUM(DP$91:DP$93)</f>
        <v>2892.5281522940259</v>
      </c>
      <c r="DQ94" s="40"/>
      <c r="DR94" s="922" t="s">
        <v>40</v>
      </c>
      <c r="DS94" s="923"/>
      <c r="DT94" s="923"/>
      <c r="DU94" s="923"/>
      <c r="DV94" s="924"/>
      <c r="DW94" s="11">
        <f>SUM(DW$91:DW$93)</f>
        <v>2970.4144273822571</v>
      </c>
      <c r="DX94" s="40"/>
      <c r="DY94" s="11">
        <f>SUM(DY$91:DY$93)</f>
        <v>2892.5281522940259</v>
      </c>
      <c r="DZ94" s="40"/>
      <c r="EA94" s="922" t="s">
        <v>40</v>
      </c>
      <c r="EB94" s="923"/>
      <c r="EC94" s="923"/>
      <c r="ED94" s="923"/>
      <c r="EE94" s="924"/>
      <c r="EF94" s="11">
        <f>SUM(EF$91:EF$93)</f>
        <v>3076.106503279213</v>
      </c>
      <c r="EG94" s="40"/>
      <c r="EH94" s="11">
        <f>SUM(EH$91:EH$93)</f>
        <v>2995.2138179725748</v>
      </c>
      <c r="EJ94" s="922" t="s">
        <v>40</v>
      </c>
      <c r="EK94" s="923"/>
      <c r="EL94" s="923"/>
      <c r="EM94" s="923"/>
      <c r="EN94" s="924"/>
      <c r="EO94" s="11">
        <f>SUM(EO$91:EO$93)</f>
        <v>3076.106503279213</v>
      </c>
      <c r="EP94" s="40"/>
      <c r="EQ94" s="11">
        <f>SUM(EQ$91:EQ$93)</f>
        <v>2995.2138179725748</v>
      </c>
    </row>
    <row r="95" spans="1:147" x14ac:dyDescent="0.2">
      <c r="A95" s="178"/>
      <c r="B95" s="178"/>
      <c r="C95" s="178"/>
      <c r="D95" s="178"/>
      <c r="E95" s="178"/>
      <c r="F95" s="175"/>
      <c r="G95" s="111"/>
      <c r="H95" s="178"/>
      <c r="I95" s="178"/>
      <c r="J95" s="178"/>
      <c r="K95" s="178"/>
      <c r="L95" s="178"/>
      <c r="M95" s="175"/>
      <c r="O95" s="178"/>
      <c r="P95" s="178"/>
      <c r="Q95" s="178"/>
      <c r="R95" s="178"/>
      <c r="S95" s="178"/>
      <c r="T95" s="175"/>
      <c r="U95" s="175"/>
      <c r="V95" s="178"/>
      <c r="W95" s="178"/>
      <c r="X95" s="178"/>
      <c r="Y95" s="178"/>
      <c r="Z95" s="178"/>
      <c r="AA95" s="175"/>
      <c r="AB95" s="175"/>
      <c r="AC95" s="178"/>
      <c r="AD95" s="178"/>
      <c r="AE95" s="178"/>
      <c r="AF95" s="178"/>
      <c r="AG95" s="178"/>
      <c r="AH95" s="175"/>
      <c r="AJ95" s="178"/>
      <c r="AK95" s="178"/>
      <c r="AL95" s="178"/>
      <c r="AM95" s="178"/>
      <c r="AN95" s="178"/>
      <c r="AO95" s="175"/>
      <c r="AQ95" s="178"/>
      <c r="AR95" s="178"/>
      <c r="AS95" s="178"/>
      <c r="AT95" s="178"/>
      <c r="AU95" s="178"/>
      <c r="AV95" s="175"/>
      <c r="AW95" s="175"/>
      <c r="AX95" s="178"/>
      <c r="AY95" s="178"/>
      <c r="AZ95" s="178"/>
      <c r="BA95" s="178"/>
      <c r="BB95" s="178"/>
      <c r="BC95" s="175"/>
      <c r="BD95" s="175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M95" s="175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52"/>
      <c r="DP95" s="40"/>
      <c r="DQ95" s="40"/>
      <c r="DR95" s="52"/>
      <c r="DS95" s="52"/>
      <c r="DT95" s="52"/>
      <c r="DU95" s="52"/>
      <c r="DV95" s="52"/>
      <c r="DW95" s="40"/>
      <c r="DX95" s="52"/>
      <c r="DY95" s="40"/>
      <c r="DZ95" s="40"/>
      <c r="EA95" s="52"/>
      <c r="EB95" s="52"/>
      <c r="EC95" s="52"/>
      <c r="ED95" s="52"/>
      <c r="EE95" s="52"/>
      <c r="EF95" s="40"/>
      <c r="EG95" s="52"/>
      <c r="EH95" s="40"/>
      <c r="EJ95" s="52"/>
      <c r="EK95" s="52"/>
      <c r="EL95" s="52"/>
      <c r="EM95" s="52"/>
      <c r="EN95" s="52"/>
      <c r="EO95" s="40"/>
      <c r="EP95" s="52"/>
      <c r="EQ95" s="40"/>
    </row>
    <row r="96" spans="1:147" x14ac:dyDescent="0.2">
      <c r="A96" s="178"/>
      <c r="B96" s="178"/>
      <c r="C96" s="178"/>
      <c r="D96" s="178"/>
      <c r="E96" s="178"/>
      <c r="F96" s="175"/>
      <c r="G96" s="111"/>
      <c r="H96" s="178"/>
      <c r="I96" s="178"/>
      <c r="J96" s="178"/>
      <c r="K96" s="178"/>
      <c r="L96" s="178"/>
      <c r="M96" s="175"/>
      <c r="O96" s="178"/>
      <c r="P96" s="178"/>
      <c r="Q96" s="178"/>
      <c r="R96" s="178"/>
      <c r="S96" s="178"/>
      <c r="T96" s="175"/>
      <c r="U96" s="175"/>
      <c r="V96" s="178"/>
      <c r="W96" s="178"/>
      <c r="X96" s="178"/>
      <c r="Y96" s="178"/>
      <c r="Z96" s="178"/>
      <c r="AA96" s="175"/>
      <c r="AB96" s="175"/>
      <c r="AC96" s="178"/>
      <c r="AD96" s="178"/>
      <c r="AE96" s="178"/>
      <c r="AF96" s="178"/>
      <c r="AG96" s="178"/>
      <c r="AH96" s="175"/>
      <c r="AJ96" s="178"/>
      <c r="AK96" s="178"/>
      <c r="AL96" s="178"/>
      <c r="AM96" s="178"/>
      <c r="AN96" s="178"/>
      <c r="AO96" s="175"/>
      <c r="AQ96" s="178"/>
      <c r="AR96" s="178"/>
      <c r="AS96" s="178"/>
      <c r="AT96" s="178"/>
      <c r="AU96" s="178"/>
      <c r="AV96" s="175"/>
      <c r="AW96" s="175"/>
      <c r="AX96" s="178"/>
      <c r="AY96" s="178"/>
      <c r="AZ96" s="178"/>
      <c r="BA96" s="178"/>
      <c r="BB96" s="178"/>
      <c r="BC96" s="175"/>
      <c r="BD96" s="175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M96" s="175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52"/>
      <c r="DP96" s="40"/>
      <c r="DQ96" s="40"/>
      <c r="DR96" s="52"/>
      <c r="DS96" s="52"/>
      <c r="DT96" s="52"/>
      <c r="DU96" s="52"/>
      <c r="DV96" s="52"/>
      <c r="DW96" s="40"/>
      <c r="DX96" s="52"/>
      <c r="DY96" s="40"/>
      <c r="DZ96" s="40"/>
      <c r="EA96" s="52"/>
      <c r="EB96" s="52"/>
      <c r="EC96" s="52"/>
      <c r="ED96" s="52"/>
      <c r="EE96" s="52"/>
      <c r="EF96" s="40"/>
      <c r="EG96" s="52"/>
      <c r="EH96" s="40"/>
      <c r="EJ96" s="52"/>
      <c r="EK96" s="52"/>
      <c r="EL96" s="52"/>
      <c r="EM96" s="52"/>
      <c r="EN96" s="52"/>
      <c r="EO96" s="40"/>
      <c r="EP96" s="52"/>
      <c r="EQ96" s="40"/>
    </row>
    <row r="97" spans="1:147" x14ac:dyDescent="0.2">
      <c r="A97" s="925" t="s">
        <v>108</v>
      </c>
      <c r="B97" s="925"/>
      <c r="C97" s="925"/>
      <c r="D97" s="925"/>
      <c r="E97" s="925"/>
      <c r="F97" s="925"/>
      <c r="G97" s="111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178"/>
      <c r="V97" s="925" t="s">
        <v>108</v>
      </c>
      <c r="W97" s="925"/>
      <c r="X97" s="925"/>
      <c r="Y97" s="925"/>
      <c r="Z97" s="925"/>
      <c r="AA97" s="925"/>
      <c r="AB97" s="178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M97" s="52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52"/>
      <c r="DQ97" s="52"/>
      <c r="DR97" s="925" t="s">
        <v>108</v>
      </c>
      <c r="DS97" s="925"/>
      <c r="DT97" s="925"/>
      <c r="DU97" s="925"/>
      <c r="DV97" s="925"/>
      <c r="DW97" s="925"/>
      <c r="DX97" s="52"/>
      <c r="DY97" s="52"/>
      <c r="DZ97" s="52"/>
      <c r="EA97" s="925" t="s">
        <v>108</v>
      </c>
      <c r="EB97" s="925"/>
      <c r="EC97" s="925"/>
      <c r="ED97" s="925"/>
      <c r="EE97" s="925"/>
      <c r="EF97" s="925"/>
      <c r="EG97" s="52"/>
      <c r="EH97" s="52"/>
      <c r="EJ97" s="925" t="s">
        <v>108</v>
      </c>
      <c r="EK97" s="925"/>
      <c r="EL97" s="925"/>
      <c r="EM97" s="925"/>
      <c r="EN97" s="925"/>
      <c r="EO97" s="925"/>
      <c r="EP97" s="52"/>
      <c r="EQ97" s="52"/>
    </row>
    <row r="98" spans="1:147" x14ac:dyDescent="0.2">
      <c r="A98" s="41"/>
      <c r="B98" s="41"/>
      <c r="C98" s="41"/>
      <c r="D98" s="41"/>
      <c r="E98" s="41"/>
      <c r="F98" s="22"/>
      <c r="G98" s="111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159"/>
      <c r="V98" s="41"/>
      <c r="W98" s="41"/>
      <c r="X98" s="41"/>
      <c r="Y98" s="41"/>
      <c r="Z98" s="41"/>
      <c r="AA98" s="22"/>
      <c r="AB98" s="159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M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41"/>
      <c r="DP98" s="22"/>
      <c r="DQ98" s="22"/>
      <c r="DR98" s="41"/>
      <c r="DS98" s="41"/>
      <c r="DT98" s="41"/>
      <c r="DU98" s="41"/>
      <c r="DV98" s="41"/>
      <c r="DW98" s="22"/>
      <c r="DX98" s="41"/>
      <c r="DY98" s="22"/>
      <c r="DZ98" s="22"/>
      <c r="EA98" s="41"/>
      <c r="EB98" s="41"/>
      <c r="EC98" s="41"/>
      <c r="ED98" s="41"/>
      <c r="EE98" s="41"/>
      <c r="EF98" s="22"/>
      <c r="EG98" s="41"/>
      <c r="EH98" s="22"/>
      <c r="EJ98" s="41"/>
      <c r="EK98" s="41"/>
      <c r="EL98" s="41"/>
      <c r="EM98" s="41"/>
      <c r="EN98" s="41"/>
      <c r="EO98" s="22"/>
      <c r="EP98" s="41"/>
      <c r="EQ98" s="22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111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175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175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175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M99" s="175"/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22" t="s">
        <v>43</v>
      </c>
      <c r="DK99" s="923"/>
      <c r="DL99" s="924"/>
      <c r="DM99" s="51" t="s">
        <v>7</v>
      </c>
      <c r="DN99" s="11" t="s">
        <v>8</v>
      </c>
      <c r="DO99" s="51" t="s">
        <v>7</v>
      </c>
      <c r="DP99" s="11" t="s">
        <v>8</v>
      </c>
      <c r="DQ99" s="40"/>
      <c r="DR99" s="51">
        <v>3</v>
      </c>
      <c r="DS99" s="922" t="s">
        <v>43</v>
      </c>
      <c r="DT99" s="923"/>
      <c r="DU99" s="924"/>
      <c r="DV99" s="51" t="s">
        <v>7</v>
      </c>
      <c r="DW99" s="11" t="s">
        <v>8</v>
      </c>
      <c r="DX99" s="51" t="s">
        <v>7</v>
      </c>
      <c r="DY99" s="11" t="s">
        <v>8</v>
      </c>
      <c r="DZ99" s="40"/>
      <c r="EA99" s="51">
        <v>3</v>
      </c>
      <c r="EB99" s="922" t="s">
        <v>43</v>
      </c>
      <c r="EC99" s="923"/>
      <c r="ED99" s="924"/>
      <c r="EE99" s="51" t="s">
        <v>7</v>
      </c>
      <c r="EF99" s="11" t="s">
        <v>8</v>
      </c>
      <c r="EG99" s="51" t="s">
        <v>7</v>
      </c>
      <c r="EH99" s="11" t="s">
        <v>8</v>
      </c>
      <c r="EJ99" s="51">
        <v>3</v>
      </c>
      <c r="EK99" s="922" t="s">
        <v>43</v>
      </c>
      <c r="EL99" s="923"/>
      <c r="EM99" s="924"/>
      <c r="EN99" s="51" t="s">
        <v>7</v>
      </c>
      <c r="EO99" s="11" t="s">
        <v>8</v>
      </c>
      <c r="EP99" s="51" t="s">
        <v>7</v>
      </c>
      <c r="EQ99" s="11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16.629166666666666</v>
      </c>
      <c r="G100" s="174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17.038244166666665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1.7038244166666667</v>
      </c>
      <c r="U100" s="159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17.038244166666665</v>
      </c>
      <c r="AB100" s="159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17.685697445000002</v>
      </c>
      <c r="AJ100" s="155" t="s">
        <v>22</v>
      </c>
      <c r="AK100" s="1012" t="s">
        <v>109</v>
      </c>
      <c r="AL100" s="1012"/>
      <c r="AM100" s="1012"/>
      <c r="AN100" s="381">
        <f>E100*10%</f>
        <v>4.1666666666666669E-4</v>
      </c>
      <c r="AO100" s="38">
        <f>AN100*AO$44</f>
        <v>1.7685697445000002</v>
      </c>
      <c r="AQ100" s="155" t="s">
        <v>22</v>
      </c>
      <c r="AR100" s="1012" t="s">
        <v>109</v>
      </c>
      <c r="AS100" s="1012"/>
      <c r="AT100" s="1012"/>
      <c r="AU100" s="112">
        <f>L100*10%</f>
        <v>4.1666666666666669E-4</v>
      </c>
      <c r="AV100" s="38">
        <f>AU100*AV$44</f>
        <v>1.8355985378165502</v>
      </c>
      <c r="AW100" s="159"/>
      <c r="AX100" s="155" t="s">
        <v>22</v>
      </c>
      <c r="AY100" s="1012" t="s">
        <v>109</v>
      </c>
      <c r="AZ100" s="1012"/>
      <c r="BA100" s="1012"/>
      <c r="BB100" s="112">
        <f>1*(1/12)*0.05/10</f>
        <v>4.1666666666666664E-4</v>
      </c>
      <c r="BC100" s="38">
        <f>BB100*BC$44</f>
        <v>1.8356000000000001</v>
      </c>
      <c r="BD100" s="159"/>
      <c r="BE100" s="10" t="s">
        <v>22</v>
      </c>
      <c r="BF100" s="939" t="s">
        <v>109</v>
      </c>
      <c r="BG100" s="939"/>
      <c r="BH100" s="939"/>
      <c r="BI100" s="1">
        <f>1*(1/12)*0.05/10</f>
        <v>4.1666666666666664E-4</v>
      </c>
      <c r="BJ100" s="50">
        <f>BI$100*BJ$44</f>
        <v>1.8355985378165498</v>
      </c>
      <c r="BK100" s="22"/>
      <c r="BL100" s="10" t="s">
        <v>22</v>
      </c>
      <c r="BM100" s="939" t="s">
        <v>109</v>
      </c>
      <c r="BN100" s="939"/>
      <c r="BO100" s="939"/>
      <c r="BP100" s="1">
        <f>1*(1/12)*0.05/10</f>
        <v>4.1666666666666664E-4</v>
      </c>
      <c r="BQ100" s="50">
        <f>BP$100*BQ$44</f>
        <v>1.9158141939191333</v>
      </c>
      <c r="BS100" s="10" t="s">
        <v>22</v>
      </c>
      <c r="BT100" s="939" t="s">
        <v>109</v>
      </c>
      <c r="BU100" s="939"/>
      <c r="BV100" s="939"/>
      <c r="BW100" s="1">
        <f>1*(1/12)*0.05/10</f>
        <v>4.1666666666666664E-4</v>
      </c>
      <c r="BX100" s="50">
        <f>BW$100*BX$44</f>
        <v>1.9158141939191333</v>
      </c>
      <c r="BY100" s="22"/>
      <c r="BZ100" s="10" t="s">
        <v>22</v>
      </c>
      <c r="CA100" s="939" t="s">
        <v>109</v>
      </c>
      <c r="CB100" s="939"/>
      <c r="CC100" s="939"/>
      <c r="CD100" s="1">
        <f>1*(1/12)*0.05/10</f>
        <v>4.1666666666666664E-4</v>
      </c>
      <c r="CE100" s="50">
        <f>CD$100*$CE$44</f>
        <v>1.9158141939191333</v>
      </c>
      <c r="CF100" s="22"/>
      <c r="CG100" s="10" t="s">
        <v>22</v>
      </c>
      <c r="CH100" s="939" t="s">
        <v>109</v>
      </c>
      <c r="CI100" s="939"/>
      <c r="CJ100" s="939"/>
      <c r="CK100" s="1">
        <f>1*(1/12)*0.05/10</f>
        <v>4.1666666666666664E-4</v>
      </c>
      <c r="CL100" s="50">
        <f>CK$100*$CL$44</f>
        <v>1.9158141939191333</v>
      </c>
      <c r="CM100" s="159"/>
      <c r="CN100" s="10" t="s">
        <v>22</v>
      </c>
      <c r="CO100" s="939" t="s">
        <v>109</v>
      </c>
      <c r="CP100" s="939"/>
      <c r="CQ100" s="939"/>
      <c r="CR100" s="1">
        <f>1*(1/12)*0.05/10</f>
        <v>4.1666666666666664E-4</v>
      </c>
      <c r="CS100" s="50">
        <f>CR$100*$CS$44</f>
        <v>1.995846290167935</v>
      </c>
      <c r="CU100" s="10" t="s">
        <v>22</v>
      </c>
      <c r="CV100" s="939" t="s">
        <v>109</v>
      </c>
      <c r="CW100" s="939"/>
      <c r="CX100" s="939"/>
      <c r="CY100" s="1">
        <f>1*(1/12)*0.05/10</f>
        <v>4.1666666666666664E-4</v>
      </c>
      <c r="CZ100" s="50">
        <f>CY$100*$CZ$44</f>
        <v>1.9958463539191331</v>
      </c>
      <c r="DB100" s="10" t="s">
        <v>22</v>
      </c>
      <c r="DC100" s="939" t="s">
        <v>109</v>
      </c>
      <c r="DD100" s="939"/>
      <c r="DE100" s="939"/>
      <c r="DF100" s="1">
        <f>1*(1/12)*0.05/10</f>
        <v>4.1666666666666664E-4</v>
      </c>
      <c r="DG100" s="50">
        <f>DF$100*$DG$44</f>
        <v>2.0822665010438315</v>
      </c>
      <c r="DI100" s="10" t="s">
        <v>22</v>
      </c>
      <c r="DJ100" s="927" t="s">
        <v>109</v>
      </c>
      <c r="DK100" s="928"/>
      <c r="DL100" s="929"/>
      <c r="DM100" s="606">
        <f>1*(1/12)*0.05/10</f>
        <v>4.1666666666666664E-4</v>
      </c>
      <c r="DN100" s="50">
        <f>DM$100*$DN$44</f>
        <v>2.1623536741609017</v>
      </c>
      <c r="DO100" s="606">
        <f>1*(1/12)*0.05/10</f>
        <v>4.1666666666666664E-4</v>
      </c>
      <c r="DP100" s="50">
        <f>DO$100*$DP$44</f>
        <v>2.0822665010438315</v>
      </c>
      <c r="DQ100" s="22"/>
      <c r="DR100" s="10" t="s">
        <v>22</v>
      </c>
      <c r="DS100" s="927" t="s">
        <v>109</v>
      </c>
      <c r="DT100" s="928"/>
      <c r="DU100" s="929"/>
      <c r="DV100" s="606">
        <f>1*(1/12)*0.05/10</f>
        <v>4.1666666666666664E-4</v>
      </c>
      <c r="DW100" s="50">
        <f>DV$100*$DW$44</f>
        <v>2.1623536741609017</v>
      </c>
      <c r="DX100" s="606">
        <f>1*(1/12)*0.05/10</f>
        <v>4.1666666666666664E-4</v>
      </c>
      <c r="DY100" s="50">
        <f>DX$100*$DY$44</f>
        <v>2.0822665010438315</v>
      </c>
      <c r="DZ100" s="22"/>
      <c r="EA100" s="10" t="s">
        <v>22</v>
      </c>
      <c r="EB100" s="927" t="s">
        <v>109</v>
      </c>
      <c r="EC100" s="928"/>
      <c r="ED100" s="929"/>
      <c r="EE100" s="606">
        <f>1*(1/12)*0.05/10</f>
        <v>4.1666666666666664E-4</v>
      </c>
      <c r="EF100" s="50">
        <f>EE$100*$EF$44</f>
        <v>2.2458205259835129</v>
      </c>
      <c r="EG100" s="606">
        <f>1*(1/12)*0.05/10</f>
        <v>4.1666666666666664E-4</v>
      </c>
      <c r="EH100" s="50">
        <f>EG$100*$EH$44</f>
        <v>2.1626419879841232</v>
      </c>
      <c r="EJ100" s="10" t="s">
        <v>22</v>
      </c>
      <c r="EK100" s="927" t="s">
        <v>109</v>
      </c>
      <c r="EL100" s="928"/>
      <c r="EM100" s="929"/>
      <c r="EN100" s="383">
        <f>(2*E100)/60+E100*10%</f>
        <v>5.5555555555555556E-4</v>
      </c>
      <c r="EO100" s="50">
        <f>EN$100*$EO$44</f>
        <v>2.9944273679780173</v>
      </c>
      <c r="EP100" s="606">
        <f>EN100</f>
        <v>5.5555555555555556E-4</v>
      </c>
      <c r="EQ100" s="50">
        <f>EP$100*$EQ$44</f>
        <v>2.8835226506454981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1.3303333333333334</v>
      </c>
      <c r="G101" s="111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1.3630595333333333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0.13630595333333334</v>
      </c>
      <c r="U101" s="159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1.3630595333333333</v>
      </c>
      <c r="AB101" s="159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1.4148557956000001</v>
      </c>
      <c r="AJ101" s="155" t="s">
        <v>23</v>
      </c>
      <c r="AK101" s="1017" t="s">
        <v>110</v>
      </c>
      <c r="AL101" s="1017"/>
      <c r="AM101" s="1017"/>
      <c r="AN101" s="381">
        <f>AN69*AN100</f>
        <v>3.3333333333333335E-5</v>
      </c>
      <c r="AO101" s="38">
        <f t="shared" ref="AO101:AO105" si="13">AN101*AO$44</f>
        <v>0.14148557956000002</v>
      </c>
      <c r="AQ101" s="155" t="s">
        <v>23</v>
      </c>
      <c r="AR101" s="1017" t="s">
        <v>110</v>
      </c>
      <c r="AS101" s="1017"/>
      <c r="AT101" s="1017"/>
      <c r="AU101" s="112">
        <f>AU69*AU100</f>
        <v>3.3333333333333335E-5</v>
      </c>
      <c r="AV101" s="38">
        <f t="shared" ref="AV101:AV105" si="14">AU101*AV$44</f>
        <v>0.14684788302532401</v>
      </c>
      <c r="AW101" s="159"/>
      <c r="AX101" s="155" t="s">
        <v>23</v>
      </c>
      <c r="AY101" s="1017" t="s">
        <v>110</v>
      </c>
      <c r="AZ101" s="1017"/>
      <c r="BA101" s="1017"/>
      <c r="BB101" s="382">
        <f>BB69*BB100</f>
        <v>3.3333333333333335E-5</v>
      </c>
      <c r="BC101" s="38">
        <f t="shared" ref="BC101:BC105" si="15">BB101*BC$44</f>
        <v>0.14684800000000003</v>
      </c>
      <c r="BD101" s="159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0.14684788302532401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0.15326513551353069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0.15326513551353069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0.15326513551353069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0.15326513551353069</v>
      </c>
      <c r="CM101" s="159"/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0.15966770321343482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0.15966770831353067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0.16658132008350654</v>
      </c>
      <c r="DI101" s="10" t="s">
        <v>23</v>
      </c>
      <c r="DJ101" s="916" t="s">
        <v>110</v>
      </c>
      <c r="DK101" s="917"/>
      <c r="DL101" s="918"/>
      <c r="DM101" s="606">
        <f>DM69*DM100</f>
        <v>3.3333333333333335E-5</v>
      </c>
      <c r="DN101" s="50">
        <f>DM$101*$DN$44</f>
        <v>0.17298829393287216</v>
      </c>
      <c r="DO101" s="606">
        <f>DO69*DO100</f>
        <v>3.3333333333333335E-5</v>
      </c>
      <c r="DP101" s="50">
        <f>DO$101*$DP$44</f>
        <v>0.16658132008350654</v>
      </c>
      <c r="DQ101" s="22"/>
      <c r="DR101" s="10" t="s">
        <v>23</v>
      </c>
      <c r="DS101" s="916" t="s">
        <v>110</v>
      </c>
      <c r="DT101" s="917"/>
      <c r="DU101" s="918"/>
      <c r="DV101" s="606">
        <f>DV69*DV100</f>
        <v>3.3333333333333335E-5</v>
      </c>
      <c r="DW101" s="50">
        <f>DV$101*$DW$44</f>
        <v>0.17298829393287216</v>
      </c>
      <c r="DX101" s="606">
        <f>DX69*DX100</f>
        <v>3.3333333333333335E-5</v>
      </c>
      <c r="DY101" s="50">
        <f>DX$101*$DY$44</f>
        <v>0.16658132008350654</v>
      </c>
      <c r="DZ101" s="22"/>
      <c r="EA101" s="10" t="s">
        <v>23</v>
      </c>
      <c r="EB101" s="916" t="s">
        <v>110</v>
      </c>
      <c r="EC101" s="917"/>
      <c r="ED101" s="918"/>
      <c r="EE101" s="606">
        <f>EE69*EE100</f>
        <v>3.3333333333333335E-5</v>
      </c>
      <c r="EF101" s="50">
        <f>EE$101*$EF$44</f>
        <v>0.17966564207868105</v>
      </c>
      <c r="EG101" s="606">
        <f>EG69*EG100</f>
        <v>3.3333333333333335E-5</v>
      </c>
      <c r="EH101" s="50">
        <f>EG$101*$EH$44</f>
        <v>0.17301135903872988</v>
      </c>
      <c r="EJ101" s="10" t="s">
        <v>23</v>
      </c>
      <c r="EK101" s="916" t="s">
        <v>110</v>
      </c>
      <c r="EL101" s="917"/>
      <c r="EM101" s="918"/>
      <c r="EN101" s="606">
        <f>EN69*EN100</f>
        <v>4.4444444444444447E-5</v>
      </c>
      <c r="EO101" s="50">
        <f>EN$101*$EO$44</f>
        <v>0.23955418943824142</v>
      </c>
      <c r="EP101" s="606">
        <f>EP69*EP100</f>
        <v>4.4444444444444447E-5</v>
      </c>
      <c r="EQ101" s="50">
        <f>EP$101*$EQ$44</f>
        <v>0.23068181205163985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138.88679999999999</v>
      </c>
      <c r="G102" s="111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142.30341527999997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142.30341527999997</v>
      </c>
      <c r="U102" s="159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142.30341527999997</v>
      </c>
      <c r="AB102" s="159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147.71094506064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147.71094506064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153.30918987843825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153.30931200000001</v>
      </c>
      <c r="BD102" s="159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153.30918987843825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160.008801476126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160.008801476126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160.008801476126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160.008801476126</v>
      </c>
      <c r="CM102" s="159"/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166.69308215482593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166.69308747932601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173.91089816718079</v>
      </c>
      <c r="DI102" s="10" t="s">
        <v>24</v>
      </c>
      <c r="DJ102" s="916" t="s">
        <v>111</v>
      </c>
      <c r="DK102" s="917"/>
      <c r="DL102" s="918"/>
      <c r="DM102" s="606">
        <f>(0.08*0.4*0.9)*(1+(5/56)+(5/56)+(5/56/3))</f>
        <v>3.4799999999999998E-2</v>
      </c>
      <c r="DN102" s="50">
        <f>DM$102*$DN$44</f>
        <v>180.59977886591852</v>
      </c>
      <c r="DO102" s="606">
        <f>(0.08*0.4*0.9)*(1+(5/56)+(5/56)+(5/56/3))</f>
        <v>3.4799999999999998E-2</v>
      </c>
      <c r="DP102" s="50">
        <f>DO$102*$DP$44</f>
        <v>173.91089816718079</v>
      </c>
      <c r="DQ102" s="22"/>
      <c r="DR102" s="10" t="s">
        <v>24</v>
      </c>
      <c r="DS102" s="916" t="s">
        <v>111</v>
      </c>
      <c r="DT102" s="917"/>
      <c r="DU102" s="918"/>
      <c r="DV102" s="606">
        <f>(0.08*0.4*0.9)*(1+(5/56)+(5/56)+(5/56/3))</f>
        <v>3.4799999999999998E-2</v>
      </c>
      <c r="DW102" s="50">
        <f>DV$102*$DW$44</f>
        <v>180.59977886591852</v>
      </c>
      <c r="DX102" s="606">
        <f>(0.08*0.4*0.9)*(1+(5/56)+(5/56)+(5/56/3))</f>
        <v>3.4799999999999998E-2</v>
      </c>
      <c r="DY102" s="50">
        <f>DX$102*$DY$44</f>
        <v>173.91089816718079</v>
      </c>
      <c r="DZ102" s="22"/>
      <c r="EA102" s="10" t="s">
        <v>24</v>
      </c>
      <c r="EB102" s="916" t="s">
        <v>111</v>
      </c>
      <c r="EC102" s="917"/>
      <c r="ED102" s="918"/>
      <c r="EE102" s="606">
        <f>(0.08*0.4*0.9)*(1+(5/56)+(5/56)+(5/56/3))</f>
        <v>3.4799999999999998E-2</v>
      </c>
      <c r="EF102" s="50">
        <f>EE$102*$EF$44</f>
        <v>187.570930330143</v>
      </c>
      <c r="EG102" s="606">
        <f>(0.08*0.4*0.9)*(1+(5/56)+(5/56)+(5/56/3))</f>
        <v>3.4799999999999998E-2</v>
      </c>
      <c r="EH102" s="50">
        <f>EG$102*$EH$44</f>
        <v>180.62385883643398</v>
      </c>
      <c r="EJ102" s="10" t="s">
        <v>24</v>
      </c>
      <c r="EK102" s="916" t="s">
        <v>111</v>
      </c>
      <c r="EL102" s="917"/>
      <c r="EM102" s="918"/>
      <c r="EN102" s="606">
        <f>(0.08*0.4*0.9)*(1+(5/56)+(5/56)+(5/56/3))</f>
        <v>3.4799999999999998E-2</v>
      </c>
      <c r="EO102" s="50">
        <f>EN$102*$EO$44</f>
        <v>187.570930330143</v>
      </c>
      <c r="EP102" s="606">
        <f>(0.08*0.4*0.9)*(1+(5/56)+(5/56)+(5/56/3))</f>
        <v>3.4799999999999998E-2</v>
      </c>
      <c r="EQ102" s="50">
        <f>EP$102*$EQ$44</f>
        <v>180.62385883643398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77.602777777777774</v>
      </c>
      <c r="G103" s="111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79.511806111111113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7.951180611111111</v>
      </c>
      <c r="U103" s="159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79.511806111111113</v>
      </c>
      <c r="AB103" s="159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82.533254743333345</v>
      </c>
      <c r="AJ103" s="155" t="s">
        <v>25</v>
      </c>
      <c r="AK103" s="1017" t="s">
        <v>112</v>
      </c>
      <c r="AL103" s="1017"/>
      <c r="AM103" s="1017"/>
      <c r="AN103" s="381">
        <f>E103*10%</f>
        <v>1.9444444444444446E-3</v>
      </c>
      <c r="AO103" s="38">
        <f t="shared" si="13"/>
        <v>8.2533254743333355</v>
      </c>
      <c r="AQ103" s="155" t="s">
        <v>25</v>
      </c>
      <c r="AR103" s="1017" t="s">
        <v>112</v>
      </c>
      <c r="AS103" s="1017"/>
      <c r="AT103" s="1017"/>
      <c r="AU103" s="112">
        <f>L103*10%</f>
        <v>1.9444444444444446E-3</v>
      </c>
      <c r="AV103" s="38">
        <f t="shared" si="14"/>
        <v>8.5661265098105677</v>
      </c>
      <c r="AW103" s="159"/>
      <c r="AX103" s="155" t="s">
        <v>25</v>
      </c>
      <c r="AY103" s="1017" t="s">
        <v>112</v>
      </c>
      <c r="AZ103" s="1017"/>
      <c r="BA103" s="1017"/>
      <c r="BB103" s="112">
        <f>(7/30)/12/10</f>
        <v>1.9444444444444444E-3</v>
      </c>
      <c r="BC103" s="38">
        <f t="shared" si="15"/>
        <v>8.5661333333333349</v>
      </c>
      <c r="BD103" s="159"/>
      <c r="BE103" s="10" t="s">
        <v>25</v>
      </c>
      <c r="BF103" s="940" t="s">
        <v>112</v>
      </c>
      <c r="BG103" s="940"/>
      <c r="BH103" s="940"/>
      <c r="BI103" s="1">
        <f>(7/30)/12/10</f>
        <v>1.9444444444444444E-3</v>
      </c>
      <c r="BJ103" s="50">
        <f>BI$103*BJ$44</f>
        <v>8.5661265098105659</v>
      </c>
      <c r="BK103" s="22"/>
      <c r="BL103" s="10" t="s">
        <v>25</v>
      </c>
      <c r="BM103" s="940" t="s">
        <v>112</v>
      </c>
      <c r="BN103" s="940"/>
      <c r="BO103" s="940"/>
      <c r="BP103" s="1">
        <f>(7/30)/12/10</f>
        <v>1.9444444444444444E-3</v>
      </c>
      <c r="BQ103" s="50">
        <f>BP$103*BQ$44</f>
        <v>8.9404662382892894</v>
      </c>
      <c r="BS103" s="10" t="s">
        <v>25</v>
      </c>
      <c r="BT103" s="940" t="s">
        <v>112</v>
      </c>
      <c r="BU103" s="940"/>
      <c r="BV103" s="940"/>
      <c r="BW103" s="1">
        <f>(7/30)/12/10</f>
        <v>1.9444444444444444E-3</v>
      </c>
      <c r="BX103" s="50">
        <f>BW$103*BX$44</f>
        <v>8.9404662382892894</v>
      </c>
      <c r="BY103" s="22"/>
      <c r="BZ103" s="10" t="s">
        <v>25</v>
      </c>
      <c r="CA103" s="940" t="s">
        <v>112</v>
      </c>
      <c r="CB103" s="940"/>
      <c r="CC103" s="940"/>
      <c r="CD103" s="1">
        <f>(7/30)/12/10</f>
        <v>1.9444444444444444E-3</v>
      </c>
      <c r="CE103" s="50">
        <f>CD$103*$CE$44</f>
        <v>8.9404662382892894</v>
      </c>
      <c r="CF103" s="22"/>
      <c r="CG103" s="10" t="s">
        <v>25</v>
      </c>
      <c r="CH103" s="940" t="s">
        <v>112</v>
      </c>
      <c r="CI103" s="940"/>
      <c r="CJ103" s="940"/>
      <c r="CK103" s="1">
        <f>(7/30)/12/10</f>
        <v>1.9444444444444444E-3</v>
      </c>
      <c r="CL103" s="50">
        <f>CK$103*$CL$44</f>
        <v>8.9404662382892894</v>
      </c>
      <c r="CM103" s="159"/>
      <c r="CN103" s="10" t="s">
        <v>25</v>
      </c>
      <c r="CO103" s="940" t="s">
        <v>112</v>
      </c>
      <c r="CP103" s="940"/>
      <c r="CQ103" s="940"/>
      <c r="CR103" s="1">
        <f>(7/30)/12/10</f>
        <v>1.9444444444444444E-3</v>
      </c>
      <c r="CS103" s="50">
        <f>CR$103*$CS$44</f>
        <v>9.31394935411703</v>
      </c>
      <c r="CU103" s="10" t="s">
        <v>25</v>
      </c>
      <c r="CV103" s="940" t="s">
        <v>112</v>
      </c>
      <c r="CW103" s="940"/>
      <c r="CX103" s="940"/>
      <c r="CY103" s="1">
        <f>(7/30)/12/10</f>
        <v>1.9444444444444444E-3</v>
      </c>
      <c r="CZ103" s="50">
        <f>CY$103*$CZ$44</f>
        <v>9.3139496516226217</v>
      </c>
      <c r="DB103" s="10" t="s">
        <v>25</v>
      </c>
      <c r="DC103" s="940" t="s">
        <v>112</v>
      </c>
      <c r="DD103" s="940"/>
      <c r="DE103" s="940"/>
      <c r="DF103" s="1">
        <f>(7/30)/12/10</f>
        <v>1.9444444444444444E-3</v>
      </c>
      <c r="DG103" s="50">
        <f>DF$103*$DG$44</f>
        <v>9.7172436715378794</v>
      </c>
      <c r="DI103" s="10" t="s">
        <v>25</v>
      </c>
      <c r="DJ103" s="916" t="s">
        <v>112</v>
      </c>
      <c r="DK103" s="917"/>
      <c r="DL103" s="918"/>
      <c r="DM103" s="383">
        <f>(3/60*(7/30)/12)+ 7/30/12/10</f>
        <v>2.9166666666666668E-3</v>
      </c>
      <c r="DN103" s="50">
        <f>DM$103*$DN$44</f>
        <v>15.136475719126313</v>
      </c>
      <c r="DO103" s="383">
        <f>(3/60*(7/30)/12)+ 7/30/12/10</f>
        <v>2.9166666666666668E-3</v>
      </c>
      <c r="DP103" s="50">
        <f>DO$103*$DP$44</f>
        <v>14.575865507306821</v>
      </c>
      <c r="DQ103" s="22"/>
      <c r="DR103" s="10" t="s">
        <v>25</v>
      </c>
      <c r="DS103" s="916" t="s">
        <v>112</v>
      </c>
      <c r="DT103" s="917"/>
      <c r="DU103" s="918"/>
      <c r="DV103" s="383">
        <f>(3/60*(7/30)/12)+ 7/30/12/10</f>
        <v>2.9166666666666668E-3</v>
      </c>
      <c r="DW103" s="50">
        <f>DV$103*$DW$44</f>
        <v>15.136475719126313</v>
      </c>
      <c r="DX103" s="383">
        <f>(3/60*(7/30)/12)+ 7/30/12/10</f>
        <v>2.9166666666666668E-3</v>
      </c>
      <c r="DY103" s="50">
        <f>DX$103*$DY$44</f>
        <v>14.575865507306821</v>
      </c>
      <c r="DZ103" s="22"/>
      <c r="EA103" s="10" t="s">
        <v>25</v>
      </c>
      <c r="EB103" s="916" t="s">
        <v>112</v>
      </c>
      <c r="EC103" s="917"/>
      <c r="ED103" s="918"/>
      <c r="EE103" s="606">
        <f>(3/60*(7/30)/12)+ 7/30/12/10</f>
        <v>2.9166666666666668E-3</v>
      </c>
      <c r="EF103" s="50">
        <f>EE$103*$EF$44</f>
        <v>15.720743681884592</v>
      </c>
      <c r="EG103" s="606">
        <f>(3/60*(7/30)/12)+ 7/30/12/10</f>
        <v>2.9166666666666668E-3</v>
      </c>
      <c r="EH103" s="50">
        <f>EG$103*$EH$44</f>
        <v>15.138493915888866</v>
      </c>
      <c r="EJ103" s="10" t="s">
        <v>25</v>
      </c>
      <c r="EK103" s="916" t="s">
        <v>112</v>
      </c>
      <c r="EL103" s="917"/>
      <c r="EM103" s="918"/>
      <c r="EN103" s="383">
        <f>(7/30)/12/10</f>
        <v>1.9444444444444444E-3</v>
      </c>
      <c r="EO103" s="50">
        <f>EN$103*$EO$44</f>
        <v>10.480495787923061</v>
      </c>
      <c r="EP103" s="606">
        <f>EN103</f>
        <v>1.9444444444444444E-3</v>
      </c>
      <c r="EQ103" s="50">
        <f>EP$103*$EQ$44</f>
        <v>10.092329277259243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12.944143333333333</v>
      </c>
      <c r="G104" s="111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13.262569259333333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1.3262569259333334</v>
      </c>
      <c r="U104" s="159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13.262569259333333</v>
      </c>
      <c r="AB104" s="159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13.766546891188002</v>
      </c>
      <c r="AJ104" s="155" t="s">
        <v>32</v>
      </c>
      <c r="AK104" s="1017" t="s">
        <v>129</v>
      </c>
      <c r="AL104" s="1017"/>
      <c r="AM104" s="1017"/>
      <c r="AN104" s="381">
        <f>AN103*AN70</f>
        <v>3.2433333333333337E-4</v>
      </c>
      <c r="AO104" s="38">
        <f t="shared" si="13"/>
        <v>1.3766546891188003</v>
      </c>
      <c r="AQ104" s="155" t="s">
        <v>32</v>
      </c>
      <c r="AR104" s="1017" t="s">
        <v>129</v>
      </c>
      <c r="AS104" s="1017"/>
      <c r="AT104" s="1017"/>
      <c r="AU104" s="112">
        <f>AU103*AU70</f>
        <v>3.2433333333333337E-4</v>
      </c>
      <c r="AV104" s="38">
        <f t="shared" si="14"/>
        <v>1.4288299018364028</v>
      </c>
      <c r="AW104" s="159"/>
      <c r="AX104" s="155" t="s">
        <v>32</v>
      </c>
      <c r="AY104" s="1017" t="s">
        <v>129</v>
      </c>
      <c r="AZ104" s="1017"/>
      <c r="BA104" s="1017"/>
      <c r="BB104" s="112">
        <f>BB103*BB70</f>
        <v>3.2433333333333332E-4</v>
      </c>
      <c r="BC104" s="38">
        <f t="shared" si="15"/>
        <v>1.4288310400000002</v>
      </c>
      <c r="BD104" s="159"/>
      <c r="BE104" s="10" t="s">
        <v>32</v>
      </c>
      <c r="BF104" s="940" t="s">
        <v>129</v>
      </c>
      <c r="BG104" s="940"/>
      <c r="BH104" s="940"/>
      <c r="BI104" s="1">
        <f>BI103*BI70</f>
        <v>3.2433333333333332E-4</v>
      </c>
      <c r="BJ104" s="50">
        <f>BI$104*BJ$44</f>
        <v>1.4288299018364026</v>
      </c>
      <c r="BK104" s="22"/>
      <c r="BL104" s="10" t="s">
        <v>32</v>
      </c>
      <c r="BM104" s="940" t="s">
        <v>129</v>
      </c>
      <c r="BN104" s="940"/>
      <c r="BO104" s="940"/>
      <c r="BP104" s="1">
        <f>BP103*BP70</f>
        <v>3.2433333333333332E-4</v>
      </c>
      <c r="BQ104" s="50">
        <f>BP$104*BQ$44</f>
        <v>1.4912697685466534</v>
      </c>
      <c r="BS104" s="10" t="s">
        <v>32</v>
      </c>
      <c r="BT104" s="940" t="s">
        <v>129</v>
      </c>
      <c r="BU104" s="940"/>
      <c r="BV104" s="940"/>
      <c r="BW104" s="1">
        <f>BW103*BW70</f>
        <v>3.2433333333333332E-4</v>
      </c>
      <c r="BX104" s="50">
        <f>BW$104*BX$44</f>
        <v>1.4912697685466534</v>
      </c>
      <c r="BY104" s="22"/>
      <c r="BZ104" s="10" t="s">
        <v>32</v>
      </c>
      <c r="CA104" s="940" t="s">
        <v>129</v>
      </c>
      <c r="CB104" s="940"/>
      <c r="CC104" s="940"/>
      <c r="CD104" s="1">
        <f>CD103*CD70</f>
        <v>3.2433333333333332E-4</v>
      </c>
      <c r="CE104" s="50">
        <f>CD$104*$CE$44</f>
        <v>1.4912697685466534</v>
      </c>
      <c r="CF104" s="22"/>
      <c r="CG104" s="10" t="s">
        <v>32</v>
      </c>
      <c r="CH104" s="940" t="s">
        <v>129</v>
      </c>
      <c r="CI104" s="940"/>
      <c r="CJ104" s="940"/>
      <c r="CK104" s="1">
        <f>CK103*CK70</f>
        <v>3.2433333333333332E-4</v>
      </c>
      <c r="CL104" s="50">
        <f>CK$104*$CL$44</f>
        <v>1.4912697685466534</v>
      </c>
      <c r="CM104" s="159"/>
      <c r="CN104" s="10" t="s">
        <v>32</v>
      </c>
      <c r="CO104" s="940" t="s">
        <v>129</v>
      </c>
      <c r="CP104" s="940"/>
      <c r="CQ104" s="940"/>
      <c r="CR104" s="1">
        <f>CR103*CR70</f>
        <v>3.2433333333333332E-4</v>
      </c>
      <c r="CS104" s="50">
        <f>CR$104*$CS$44</f>
        <v>1.5535667522667205</v>
      </c>
      <c r="CU104" s="10" t="s">
        <v>32</v>
      </c>
      <c r="CV104" s="940" t="s">
        <v>129</v>
      </c>
      <c r="CW104" s="940"/>
      <c r="CX104" s="940"/>
      <c r="CY104" s="1">
        <f>CY103*CY70</f>
        <v>3.2433333333333332E-4</v>
      </c>
      <c r="CZ104" s="50">
        <f>CY$104*$CZ$44</f>
        <v>1.5535668018906532</v>
      </c>
      <c r="DB104" s="10" t="s">
        <v>32</v>
      </c>
      <c r="DC104" s="940" t="s">
        <v>129</v>
      </c>
      <c r="DD104" s="940"/>
      <c r="DE104" s="940"/>
      <c r="DF104" s="1">
        <f>DF103*DF70</f>
        <v>3.2433333333333332E-4</v>
      </c>
      <c r="DG104" s="50">
        <f>DF$104*$DG$44</f>
        <v>1.6208362444125184</v>
      </c>
      <c r="DI104" s="10" t="s">
        <v>32</v>
      </c>
      <c r="DJ104" s="916" t="s">
        <v>129</v>
      </c>
      <c r="DK104" s="917"/>
      <c r="DL104" s="918"/>
      <c r="DM104" s="606">
        <f>DM103*DM70</f>
        <v>4.8650000000000001E-4</v>
      </c>
      <c r="DN104" s="50">
        <f>DM$104*$DN$44</f>
        <v>2.5247641499502689</v>
      </c>
      <c r="DO104" s="606">
        <f>DO103*DO70</f>
        <v>4.8650000000000001E-4</v>
      </c>
      <c r="DP104" s="50">
        <f>DO$104*$DP$44</f>
        <v>2.4312543666187776</v>
      </c>
      <c r="DQ104" s="22"/>
      <c r="DR104" s="10" t="s">
        <v>32</v>
      </c>
      <c r="DS104" s="916" t="s">
        <v>129</v>
      </c>
      <c r="DT104" s="917"/>
      <c r="DU104" s="918"/>
      <c r="DV104" s="606">
        <f>DV103*DV70</f>
        <v>4.8650000000000001E-4</v>
      </c>
      <c r="DW104" s="50">
        <f>DV$104*$DW$44</f>
        <v>2.5247641499502689</v>
      </c>
      <c r="DX104" s="606">
        <f>DX103*DX70</f>
        <v>4.8650000000000001E-4</v>
      </c>
      <c r="DY104" s="50">
        <f>DX$104*$DY$44</f>
        <v>2.4312543666187776</v>
      </c>
      <c r="DZ104" s="22"/>
      <c r="EA104" s="10" t="s">
        <v>32</v>
      </c>
      <c r="EB104" s="916" t="s">
        <v>129</v>
      </c>
      <c r="EC104" s="917"/>
      <c r="ED104" s="918"/>
      <c r="EE104" s="606">
        <f>EE103*EE70</f>
        <v>4.8650000000000001E-4</v>
      </c>
      <c r="EF104" s="50">
        <f>EE$104*$EF$44</f>
        <v>2.62222004613835</v>
      </c>
      <c r="EG104" s="606">
        <f>EG103*EG70</f>
        <v>4.8650000000000001E-4</v>
      </c>
      <c r="EH104" s="50">
        <f>EG$104*$EH$44</f>
        <v>2.5251007851702627</v>
      </c>
      <c r="EJ104" s="10" t="s">
        <v>32</v>
      </c>
      <c r="EK104" s="916" t="s">
        <v>129</v>
      </c>
      <c r="EL104" s="917"/>
      <c r="EM104" s="918"/>
      <c r="EN104" s="606">
        <f>EN103*EN70</f>
        <v>3.2433333333333332E-4</v>
      </c>
      <c r="EO104" s="50">
        <f>EN$104*$EO$44</f>
        <v>1.7481466974255666</v>
      </c>
      <c r="EP104" s="606">
        <f>EP103*EP70</f>
        <v>3.2433333333333332E-4</v>
      </c>
      <c r="EQ104" s="50">
        <f>EP$104*$EQ$44</f>
        <v>1.6834005234468417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20.7532</v>
      </c>
      <c r="G105" s="111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21.263728719999996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21.263728719999996</v>
      </c>
      <c r="U105" s="159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21.263728719999996</v>
      </c>
      <c r="AB105" s="159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22.07175041136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22.07175041136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22.908269751950542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22.908288000000002</v>
      </c>
      <c r="BD105" s="159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22.908269751950542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23.909361140110782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23.909361140110782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23.909361140110782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23.909361140110782</v>
      </c>
      <c r="CM105" s="159"/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24.908161701295828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24.908162496910784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25.986685933027015</v>
      </c>
      <c r="DI105" s="10" t="s">
        <v>33</v>
      </c>
      <c r="DJ105" s="916" t="s">
        <v>113</v>
      </c>
      <c r="DK105" s="917"/>
      <c r="DL105" s="918"/>
      <c r="DM105" s="606">
        <v>5.1999999999999998E-3</v>
      </c>
      <c r="DN105" s="50">
        <f>DM$105*$DN$44</f>
        <v>26.986173853528054</v>
      </c>
      <c r="DO105" s="606">
        <v>5.1999999999999998E-3</v>
      </c>
      <c r="DP105" s="50">
        <f>DO$105*$DP$44</f>
        <v>25.986685933027015</v>
      </c>
      <c r="DQ105" s="22"/>
      <c r="DR105" s="10" t="s">
        <v>33</v>
      </c>
      <c r="DS105" s="916" t="s">
        <v>113</v>
      </c>
      <c r="DT105" s="917"/>
      <c r="DU105" s="918"/>
      <c r="DV105" s="606">
        <v>5.1999999999999998E-3</v>
      </c>
      <c r="DW105" s="50">
        <f>DV$105*$DW$44</f>
        <v>26.986173853528054</v>
      </c>
      <c r="DX105" s="606">
        <v>5.1999999999999998E-3</v>
      </c>
      <c r="DY105" s="50">
        <f>DX$105*$DY$44</f>
        <v>25.986685933027015</v>
      </c>
      <c r="DZ105" s="22"/>
      <c r="EA105" s="10" t="s">
        <v>33</v>
      </c>
      <c r="EB105" s="916" t="s">
        <v>113</v>
      </c>
      <c r="EC105" s="917"/>
      <c r="ED105" s="918"/>
      <c r="EE105" s="606">
        <v>5.1999999999999998E-3</v>
      </c>
      <c r="EF105" s="50">
        <f>EE$105*$EF$44</f>
        <v>28.027840164274242</v>
      </c>
      <c r="EG105" s="606">
        <v>5.1999999999999998E-3</v>
      </c>
      <c r="EH105" s="50">
        <f>EG$105*$EH$44</f>
        <v>26.989772010041861</v>
      </c>
      <c r="EJ105" s="10" t="s">
        <v>33</v>
      </c>
      <c r="EK105" s="916" t="s">
        <v>113</v>
      </c>
      <c r="EL105" s="917"/>
      <c r="EM105" s="918"/>
      <c r="EN105" s="606">
        <v>5.1999999999999998E-3</v>
      </c>
      <c r="EO105" s="50">
        <f>EN$105*$EO$44</f>
        <v>28.027840164274242</v>
      </c>
      <c r="EP105" s="606">
        <v>5.1999999999999998E-3</v>
      </c>
      <c r="EQ105" s="50">
        <f>EP$105*$EQ$44</f>
        <v>26.989772010041861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268.14642111111107</v>
      </c>
      <c r="G106" s="111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274.74282307044439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174.6847119070444</v>
      </c>
      <c r="U106" s="175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274.74282307044439</v>
      </c>
      <c r="AB106" s="175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285.18305034712137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181.32273095951214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188.19486246287764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188.19501237333336</v>
      </c>
      <c r="BD106" s="175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188.19486246287764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196.41897795250537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196.41897795250537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196.41897795250537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196.41897795250537</v>
      </c>
      <c r="CM106" s="175"/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204.62427395588688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204.62428049198272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213.48451183728554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227.58253455661693</v>
      </c>
      <c r="DO106" s="8">
        <f>SUM(DO100:DO105)</f>
        <v>4.3853166666666665E-2</v>
      </c>
      <c r="DP106" s="11">
        <f>SUM(DP$100:DP$105)</f>
        <v>219.15355179526074</v>
      </c>
      <c r="DQ106" s="40"/>
      <c r="DR106" s="922" t="s">
        <v>40</v>
      </c>
      <c r="DS106" s="923"/>
      <c r="DT106" s="923"/>
      <c r="DU106" s="924"/>
      <c r="DV106" s="8">
        <f>SUM(DV100:DV105)</f>
        <v>4.3853166666666665E-2</v>
      </c>
      <c r="DW106" s="11">
        <f>SUM(DW$100:DW$105)</f>
        <v>227.58253455661693</v>
      </c>
      <c r="DX106" s="8">
        <f>SUM(DX100:DX105)</f>
        <v>4.3853166666666665E-2</v>
      </c>
      <c r="DY106" s="11">
        <f>SUM(DY$100:DY$105)</f>
        <v>219.15355179526074</v>
      </c>
      <c r="DZ106" s="40"/>
      <c r="EA106" s="922" t="s">
        <v>40</v>
      </c>
      <c r="EB106" s="923"/>
      <c r="EC106" s="923"/>
      <c r="ED106" s="924"/>
      <c r="EE106" s="8">
        <f>SUM(EE100:EE105)</f>
        <v>4.3853166666666665E-2</v>
      </c>
      <c r="EF106" s="11">
        <f>SUM(EF$100:EF$105)</f>
        <v>236.36722039050238</v>
      </c>
      <c r="EG106" s="8">
        <f>SUM(EG100:EG105)</f>
        <v>4.3853166666666665E-2</v>
      </c>
      <c r="EH106" s="11">
        <f>SUM(EH$100:EH$105)</f>
        <v>227.61287889455781</v>
      </c>
      <c r="EJ106" s="922" t="s">
        <v>40</v>
      </c>
      <c r="EK106" s="923"/>
      <c r="EL106" s="923"/>
      <c r="EM106" s="924"/>
      <c r="EN106" s="8">
        <f>SUM(EN100:EN105)</f>
        <v>4.2868777777777783E-2</v>
      </c>
      <c r="EO106" s="11">
        <f>SUM(EO$100:EO$105)</f>
        <v>231.06139453718211</v>
      </c>
      <c r="EP106" s="8">
        <f>SUM(EP100:EP105)</f>
        <v>4.2868777777777783E-2</v>
      </c>
      <c r="EQ106" s="11">
        <f>SUM(EQ$100:EQ$105)</f>
        <v>222.50356510987905</v>
      </c>
    </row>
    <row r="107" spans="1:147" x14ac:dyDescent="0.2">
      <c r="A107" s="49"/>
      <c r="B107" s="49"/>
      <c r="C107" s="49"/>
      <c r="D107" s="49"/>
      <c r="E107" s="49"/>
      <c r="F107" s="40"/>
      <c r="G107" s="111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175"/>
      <c r="V107" s="49"/>
      <c r="W107" s="49"/>
      <c r="X107" s="49"/>
      <c r="Y107" s="49"/>
      <c r="Z107" s="49"/>
      <c r="AA107" s="40"/>
      <c r="AB107" s="175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175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M107" s="175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9"/>
      <c r="DP107" s="40"/>
      <c r="DQ107" s="40"/>
      <c r="DR107" s="49"/>
      <c r="DS107" s="49"/>
      <c r="DT107" s="49"/>
      <c r="DU107" s="49"/>
      <c r="DV107" s="49"/>
      <c r="DW107" s="40"/>
      <c r="DX107" s="49"/>
      <c r="DY107" s="40"/>
      <c r="DZ107" s="40"/>
      <c r="EA107" s="49"/>
      <c r="EB107" s="49"/>
      <c r="EC107" s="49"/>
      <c r="ED107" s="49"/>
      <c r="EE107" s="49"/>
      <c r="EF107" s="40"/>
      <c r="EG107" s="49"/>
      <c r="EH107" s="40"/>
      <c r="EJ107" s="49"/>
      <c r="EK107" s="49"/>
      <c r="EL107" s="49"/>
      <c r="EM107" s="49"/>
      <c r="EN107" s="49"/>
      <c r="EO107" s="40"/>
      <c r="EP107" s="49"/>
      <c r="EQ107" s="40"/>
    </row>
    <row r="108" spans="1:147" x14ac:dyDescent="0.2">
      <c r="A108" s="49"/>
      <c r="B108" s="49"/>
      <c r="C108" s="49"/>
      <c r="D108" s="49"/>
      <c r="E108" s="49"/>
      <c r="F108" s="40"/>
      <c r="G108" s="111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175"/>
      <c r="V108" s="49"/>
      <c r="W108" s="49"/>
      <c r="X108" s="49"/>
      <c r="Y108" s="49"/>
      <c r="Z108" s="49"/>
      <c r="AA108" s="40"/>
      <c r="AB108" s="175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175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M108" s="175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9"/>
      <c r="DP108" s="40"/>
      <c r="DQ108" s="40"/>
      <c r="DR108" s="49"/>
      <c r="DS108" s="49"/>
      <c r="DT108" s="49"/>
      <c r="DU108" s="49"/>
      <c r="DV108" s="49"/>
      <c r="DW108" s="40"/>
      <c r="DX108" s="49"/>
      <c r="DY108" s="40"/>
      <c r="DZ108" s="40"/>
      <c r="EA108" s="49"/>
      <c r="EB108" s="49"/>
      <c r="EC108" s="49"/>
      <c r="ED108" s="49"/>
      <c r="EE108" s="49"/>
      <c r="EF108" s="40"/>
      <c r="EG108" s="49"/>
      <c r="EH108" s="40"/>
      <c r="EJ108" s="49"/>
      <c r="EK108" s="49"/>
      <c r="EL108" s="49"/>
      <c r="EM108" s="49"/>
      <c r="EN108" s="49"/>
      <c r="EO108" s="40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G109" s="111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178"/>
      <c r="V109" s="925" t="s">
        <v>114</v>
      </c>
      <c r="W109" s="925"/>
      <c r="X109" s="925"/>
      <c r="Y109" s="925"/>
      <c r="Z109" s="925"/>
      <c r="AA109" s="925"/>
      <c r="AB109" s="178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178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M109" s="178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52"/>
      <c r="DQ109" s="52"/>
      <c r="DR109" s="925" t="s">
        <v>114</v>
      </c>
      <c r="DS109" s="925"/>
      <c r="DT109" s="925"/>
      <c r="DU109" s="925"/>
      <c r="DV109" s="925"/>
      <c r="DW109" s="925"/>
      <c r="DX109" s="52"/>
      <c r="DY109" s="52"/>
      <c r="DZ109" s="52"/>
      <c r="EA109" s="925" t="s">
        <v>114</v>
      </c>
      <c r="EB109" s="925"/>
      <c r="EC109" s="925"/>
      <c r="ED109" s="925"/>
      <c r="EE109" s="925"/>
      <c r="EF109" s="925"/>
      <c r="EG109" s="52"/>
      <c r="EH109" s="52"/>
      <c r="EJ109" s="925" t="s">
        <v>114</v>
      </c>
      <c r="EK109" s="925"/>
      <c r="EL109" s="925"/>
      <c r="EM109" s="925"/>
      <c r="EN109" s="925"/>
      <c r="EO109" s="925"/>
      <c r="EP109" s="52"/>
      <c r="EQ109" s="52"/>
    </row>
    <row r="110" spans="1:147" x14ac:dyDescent="0.2">
      <c r="A110" s="41"/>
      <c r="B110" s="41"/>
      <c r="C110" s="41"/>
      <c r="D110" s="41"/>
      <c r="E110" s="41"/>
      <c r="F110" s="42"/>
      <c r="G110" s="111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177"/>
      <c r="V110" s="41"/>
      <c r="W110" s="41"/>
      <c r="X110" s="41"/>
      <c r="Y110" s="41"/>
      <c r="Z110" s="41"/>
      <c r="AA110" s="42"/>
      <c r="AB110" s="177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177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M110" s="177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1"/>
      <c r="DP110" s="42"/>
      <c r="DQ110" s="42"/>
      <c r="DR110" s="41"/>
      <c r="DS110" s="41"/>
      <c r="DT110" s="41"/>
      <c r="DU110" s="41"/>
      <c r="DV110" s="41"/>
      <c r="DW110" s="42"/>
      <c r="DX110" s="41"/>
      <c r="DY110" s="42"/>
      <c r="DZ110" s="42"/>
      <c r="EA110" s="41"/>
      <c r="EB110" s="41"/>
      <c r="EC110" s="41"/>
      <c r="ED110" s="41"/>
      <c r="EE110" s="41"/>
      <c r="EF110" s="42"/>
      <c r="EG110" s="41"/>
      <c r="EH110" s="42"/>
      <c r="EJ110" s="41"/>
      <c r="EK110" s="41"/>
      <c r="EL110" s="41"/>
      <c r="EM110" s="41"/>
      <c r="EN110" s="41"/>
      <c r="EO110" s="42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G111" s="111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178"/>
      <c r="V111" s="925" t="s">
        <v>130</v>
      </c>
      <c r="W111" s="925"/>
      <c r="X111" s="925"/>
      <c r="Y111" s="925"/>
      <c r="Z111" s="925"/>
      <c r="AA111" s="925"/>
      <c r="AB111" s="178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178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M111" s="178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52"/>
      <c r="DQ111" s="52"/>
      <c r="DR111" s="925" t="s">
        <v>130</v>
      </c>
      <c r="DS111" s="925"/>
      <c r="DT111" s="925"/>
      <c r="DU111" s="925"/>
      <c r="DV111" s="925"/>
      <c r="DW111" s="925"/>
      <c r="DX111" s="52"/>
      <c r="DY111" s="52"/>
      <c r="DZ111" s="52"/>
      <c r="EA111" s="925" t="s">
        <v>130</v>
      </c>
      <c r="EB111" s="925"/>
      <c r="EC111" s="925"/>
      <c r="ED111" s="925"/>
      <c r="EE111" s="925"/>
      <c r="EF111" s="925"/>
      <c r="EG111" s="52"/>
      <c r="EH111" s="52"/>
      <c r="EJ111" s="925" t="s">
        <v>130</v>
      </c>
      <c r="EK111" s="925"/>
      <c r="EL111" s="925"/>
      <c r="EM111" s="925"/>
      <c r="EN111" s="925"/>
      <c r="EO111" s="925"/>
      <c r="EP111" s="52"/>
      <c r="EQ111" s="52"/>
    </row>
    <row r="112" spans="1:147" x14ac:dyDescent="0.2">
      <c r="A112" s="52"/>
      <c r="B112" s="52"/>
      <c r="C112" s="52"/>
      <c r="D112" s="52"/>
      <c r="E112" s="52"/>
      <c r="F112" s="52"/>
      <c r="G112" s="111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178"/>
      <c r="V112" s="52"/>
      <c r="W112" s="52"/>
      <c r="X112" s="52"/>
      <c r="Y112" s="52"/>
      <c r="Z112" s="52"/>
      <c r="AA112" s="52"/>
      <c r="AB112" s="178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178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J112" s="52"/>
      <c r="EK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111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175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175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175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M113" s="175"/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51" t="s">
        <v>7</v>
      </c>
      <c r="DP113" s="11" t="s">
        <v>8</v>
      </c>
      <c r="DQ113" s="40"/>
      <c r="DR113" s="51" t="s">
        <v>39</v>
      </c>
      <c r="DS113" s="914" t="s">
        <v>131</v>
      </c>
      <c r="DT113" s="915"/>
      <c r="DU113" s="926"/>
      <c r="DV113" s="51" t="s">
        <v>7</v>
      </c>
      <c r="DW113" s="11" t="s">
        <v>8</v>
      </c>
      <c r="DX113" s="51" t="s">
        <v>7</v>
      </c>
      <c r="DY113" s="11" t="s">
        <v>8</v>
      </c>
      <c r="DZ113" s="40"/>
      <c r="EA113" s="51" t="s">
        <v>39</v>
      </c>
      <c r="EB113" s="914" t="s">
        <v>131</v>
      </c>
      <c r="EC113" s="915"/>
      <c r="ED113" s="926"/>
      <c r="EE113" s="51" t="s">
        <v>7</v>
      </c>
      <c r="EF113" s="11" t="s">
        <v>8</v>
      </c>
      <c r="EG113" s="51" t="s">
        <v>7</v>
      </c>
      <c r="EH113" s="11" t="s">
        <v>8</v>
      </c>
      <c r="EJ113" s="51" t="s">
        <v>39</v>
      </c>
      <c r="EK113" s="914" t="s">
        <v>131</v>
      </c>
      <c r="EL113" s="915"/>
      <c r="EM113" s="926"/>
      <c r="EN113" s="51" t="s">
        <v>7</v>
      </c>
      <c r="EO113" s="11" t="s">
        <v>8</v>
      </c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69.630483270081712</v>
      </c>
      <c r="G114" s="111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71.343393158525714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71.343393158525714</v>
      </c>
      <c r="U114" s="159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71.343393158525714</v>
      </c>
      <c r="AB114" s="159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74.0544420985497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74.0544420985497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76.861105454084736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76.861166679365766</v>
      </c>
      <c r="BD114" s="159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76.861105454084736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80.219935762428236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80.219935762428236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80.219935762428236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80.219935762428236</v>
      </c>
      <c r="CM114" s="159"/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83.571079960226342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83.571082629648586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87.189710507512359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90.543160911647448</v>
      </c>
      <c r="DO114" s="1">
        <v>1.7446876289171062E-2</v>
      </c>
      <c r="DP114" s="50">
        <f>DO$114*$DP$44</f>
        <v>87.189710507512359</v>
      </c>
      <c r="DQ114" s="22"/>
      <c r="DR114" s="10" t="s">
        <v>22</v>
      </c>
      <c r="DS114" s="916" t="s">
        <v>132</v>
      </c>
      <c r="DT114" s="917"/>
      <c r="DU114" s="918"/>
      <c r="DV114" s="1">
        <v>1.7446876289171062E-2</v>
      </c>
      <c r="DW114" s="50">
        <f>DV$114*$DW$44</f>
        <v>90.543160911647448</v>
      </c>
      <c r="DX114" s="1">
        <v>1.7446876289171062E-2</v>
      </c>
      <c r="DY114" s="50">
        <f>DX$114*$DY$44</f>
        <v>87.189710507512359</v>
      </c>
      <c r="DZ114" s="22"/>
      <c r="EA114" s="10" t="s">
        <v>22</v>
      </c>
      <c r="EB114" s="916" t="s">
        <v>132</v>
      </c>
      <c r="EC114" s="917"/>
      <c r="ED114" s="918"/>
      <c r="EE114" s="1">
        <v>1.7446876289171062E-2</v>
      </c>
      <c r="EF114" s="50">
        <f>EE$114*$EF$44</f>
        <v>94.038126922837051</v>
      </c>
      <c r="EG114" s="1">
        <v>1.7446876289171062E-2</v>
      </c>
      <c r="EH114" s="50">
        <f>EG$114*$EH$44</f>
        <v>90.555233333102336</v>
      </c>
      <c r="EJ114" s="10" t="s">
        <v>22</v>
      </c>
      <c r="EK114" s="916" t="s">
        <v>132</v>
      </c>
      <c r="EL114" s="917"/>
      <c r="EM114" s="918"/>
      <c r="EN114" s="1">
        <v>1.7446876289171062E-2</v>
      </c>
      <c r="EO114" s="50">
        <f>EN$114*$EO$44</f>
        <v>94.038126922837051</v>
      </c>
      <c r="EP114" s="1">
        <v>1.7446876289171062E-2</v>
      </c>
      <c r="EQ114" s="50">
        <f>EP$114*$EQ$44</f>
        <v>90.555233333102336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10.864388888888888</v>
      </c>
      <c r="G115" s="111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11.131652855555553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159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11.131652855555553</v>
      </c>
      <c r="AB115" s="159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11.554655664066665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159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M115" s="159"/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1">
        <v>0</v>
      </c>
      <c r="DP115" s="50">
        <f>DO$115*$DP$44</f>
        <v>0</v>
      </c>
      <c r="DQ115" s="22"/>
      <c r="DR115" s="10" t="s">
        <v>23</v>
      </c>
      <c r="DS115" s="916" t="s">
        <v>133</v>
      </c>
      <c r="DT115" s="917"/>
      <c r="DU115" s="918"/>
      <c r="DV115" s="1">
        <v>0</v>
      </c>
      <c r="DW115" s="50">
        <f>DV$115*$DW$44</f>
        <v>0</v>
      </c>
      <c r="DX115" s="1">
        <v>0</v>
      </c>
      <c r="DY115" s="50">
        <f>DX$115*$DY$44</f>
        <v>0</v>
      </c>
      <c r="DZ115" s="22"/>
      <c r="EA115" s="10" t="s">
        <v>23</v>
      </c>
      <c r="EB115" s="916" t="s">
        <v>133</v>
      </c>
      <c r="EC115" s="917"/>
      <c r="ED115" s="918"/>
      <c r="EE115" s="1">
        <v>0</v>
      </c>
      <c r="EF115" s="50">
        <f>EE$115*$EF$44</f>
        <v>0</v>
      </c>
      <c r="EG115" s="1">
        <v>0</v>
      </c>
      <c r="EH115" s="50">
        <f>EG$115*$EH$44</f>
        <v>0</v>
      </c>
      <c r="EJ115" s="10" t="s">
        <v>23</v>
      </c>
      <c r="EK115" s="916" t="s">
        <v>133</v>
      </c>
      <c r="EL115" s="917"/>
      <c r="EM115" s="918"/>
      <c r="EN115" s="1">
        <v>0</v>
      </c>
      <c r="EO115" s="50">
        <f>EN$115*$EO$44</f>
        <v>0</v>
      </c>
      <c r="EP115" s="1">
        <v>0</v>
      </c>
      <c r="EQ115" s="50">
        <f>EP$115*$EQ$44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0.55430555555555561</v>
      </c>
      <c r="G116" s="111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0.56794147222222213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159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0.56794147222222213</v>
      </c>
      <c r="AB116" s="159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0.58952324816666668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159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M116" s="159"/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1">
        <v>0</v>
      </c>
      <c r="DP116" s="50">
        <f>DO$116*$DP$44</f>
        <v>0</v>
      </c>
      <c r="DQ116" s="22"/>
      <c r="DR116" s="10" t="s">
        <v>24</v>
      </c>
      <c r="DS116" s="916" t="s">
        <v>134</v>
      </c>
      <c r="DT116" s="917"/>
      <c r="DU116" s="918"/>
      <c r="DV116" s="1">
        <v>0</v>
      </c>
      <c r="DW116" s="50">
        <f>DV$116*$DW$44</f>
        <v>0</v>
      </c>
      <c r="DX116" s="1">
        <v>0</v>
      </c>
      <c r="DY116" s="50">
        <f>DX$116*$DY$44</f>
        <v>0</v>
      </c>
      <c r="DZ116" s="22"/>
      <c r="EA116" s="10" t="s">
        <v>24</v>
      </c>
      <c r="EB116" s="916" t="s">
        <v>134</v>
      </c>
      <c r="EC116" s="917"/>
      <c r="ED116" s="918"/>
      <c r="EE116" s="1">
        <v>0</v>
      </c>
      <c r="EF116" s="50">
        <f>EE$116*$EF$44</f>
        <v>0</v>
      </c>
      <c r="EG116" s="1">
        <v>0</v>
      </c>
      <c r="EH116" s="50">
        <f>EG$116*$EH$44</f>
        <v>0</v>
      </c>
      <c r="EJ116" s="10" t="s">
        <v>24</v>
      </c>
      <c r="EK116" s="916" t="s">
        <v>134</v>
      </c>
      <c r="EL116" s="917"/>
      <c r="EM116" s="918"/>
      <c r="EN116" s="1">
        <v>0</v>
      </c>
      <c r="EO116" s="50">
        <f>EN$116*$EO$44</f>
        <v>0</v>
      </c>
      <c r="EP116" s="1">
        <v>0</v>
      </c>
      <c r="EQ116" s="50">
        <f>EP$116*$EQ$44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13.303333333333333</v>
      </c>
      <c r="G117" s="111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13.630595333333332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159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13.630595333333332</v>
      </c>
      <c r="AB117" s="159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14.148557955999999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0.93003733333333327</v>
      </c>
      <c r="BD117" s="159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0.97067919158569416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0.97067919158569416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0.97067919158569416</v>
      </c>
      <c r="CM117" s="159"/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1.0112287870184202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1.0112288193190273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1.0550150271955412</v>
      </c>
      <c r="DI117" s="10" t="s">
        <v>25</v>
      </c>
      <c r="DJ117" s="916" t="s">
        <v>135</v>
      </c>
      <c r="DK117" s="917"/>
      <c r="DL117" s="918"/>
      <c r="DM117" s="1">
        <f>'Relatório de Custos TA 03'!H69</f>
        <v>2.1111111111111108E-4</v>
      </c>
      <c r="DN117" s="50">
        <f>DM$117*$DN$44</f>
        <v>1.0955925282415235</v>
      </c>
      <c r="DO117" s="1">
        <f>'Relatório de Custos TA 03'!H69</f>
        <v>2.1111111111111108E-4</v>
      </c>
      <c r="DP117" s="50">
        <f>DO$117*$DP$44</f>
        <v>1.0550150271955412</v>
      </c>
      <c r="DQ117" s="22"/>
      <c r="DR117" s="10" t="s">
        <v>25</v>
      </c>
      <c r="DS117" s="916" t="s">
        <v>135</v>
      </c>
      <c r="DT117" s="917"/>
      <c r="DU117" s="918"/>
      <c r="DV117" s="1">
        <f>'Relatório de Custos TA 03'!H69</f>
        <v>2.1111111111111108E-4</v>
      </c>
      <c r="DW117" s="50">
        <f>DV$117*$DW$44</f>
        <v>1.0955925282415235</v>
      </c>
      <c r="DX117" s="1">
        <f>'Relatório de Custos TA 03'!H69</f>
        <v>2.1111111111111108E-4</v>
      </c>
      <c r="DY117" s="50">
        <f>DX$117*$DY$44</f>
        <v>1.0550150271955412</v>
      </c>
      <c r="DZ117" s="22"/>
      <c r="EA117" s="10" t="s">
        <v>25</v>
      </c>
      <c r="EB117" s="916" t="s">
        <v>135</v>
      </c>
      <c r="EC117" s="917"/>
      <c r="ED117" s="918"/>
      <c r="EE117" s="1">
        <f>'Relatório de Custos TA 03'!H69</f>
        <v>2.1111111111111108E-4</v>
      </c>
      <c r="EF117" s="50">
        <f>EE$117*$EF$44</f>
        <v>1.1378823998316465</v>
      </c>
      <c r="EG117" s="1">
        <f>'Relatório de Custos TA 03'!H69</f>
        <v>2.1111111111111108E-4</v>
      </c>
      <c r="EH117" s="50">
        <f>EG$117*$EH$44</f>
        <v>1.095738607245289</v>
      </c>
      <c r="EJ117" s="10" t="s">
        <v>25</v>
      </c>
      <c r="EK117" s="916" t="s">
        <v>135</v>
      </c>
      <c r="EL117" s="917"/>
      <c r="EM117" s="918"/>
      <c r="EN117" s="1">
        <f>'Relatório de Custos TA 03'!H69</f>
        <v>2.1111111111111108E-4</v>
      </c>
      <c r="EO117" s="50">
        <f>EN$117*$EO$44</f>
        <v>1.1378823998316465</v>
      </c>
      <c r="EP117" s="1">
        <f>'Relatório de Custos TA 03'!H69</f>
        <v>2.1111111111111108E-4</v>
      </c>
      <c r="EQ117" s="50">
        <f>EP$117*$EQ$44</f>
        <v>1.095738607245289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0.66516666666666668</v>
      </c>
      <c r="G118" s="111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0.68152976666666665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159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0.68152976666666665</v>
      </c>
      <c r="AB118" s="159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0.70742789780000004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159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M118" s="159"/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1">
        <v>0</v>
      </c>
      <c r="DP118" s="50">
        <f>DO$118*$DP$44</f>
        <v>0</v>
      </c>
      <c r="DQ118" s="22"/>
      <c r="DR118" s="10" t="s">
        <v>32</v>
      </c>
      <c r="DS118" s="927" t="s">
        <v>136</v>
      </c>
      <c r="DT118" s="928"/>
      <c r="DU118" s="929"/>
      <c r="DV118" s="1">
        <v>0</v>
      </c>
      <c r="DW118" s="50">
        <f>DV$118*$DW$44</f>
        <v>0</v>
      </c>
      <c r="DX118" s="1">
        <v>0</v>
      </c>
      <c r="DY118" s="50">
        <f>DX$118*$DY$44</f>
        <v>0</v>
      </c>
      <c r="DZ118" s="22"/>
      <c r="EA118" s="10" t="s">
        <v>32</v>
      </c>
      <c r="EB118" s="927" t="s">
        <v>136</v>
      </c>
      <c r="EC118" s="928"/>
      <c r="ED118" s="929"/>
      <c r="EE118" s="1">
        <v>0</v>
      </c>
      <c r="EF118" s="50">
        <f>EE$118*$EF$44</f>
        <v>0</v>
      </c>
      <c r="EG118" s="1">
        <v>0</v>
      </c>
      <c r="EH118" s="50">
        <f>EG$118*$EH$44</f>
        <v>0</v>
      </c>
      <c r="EJ118" s="10" t="s">
        <v>32</v>
      </c>
      <c r="EK118" s="927" t="s">
        <v>136</v>
      </c>
      <c r="EL118" s="928"/>
      <c r="EM118" s="929"/>
      <c r="EN118" s="1">
        <v>0</v>
      </c>
      <c r="EO118" s="50">
        <f>EN$118*$EO$44</f>
        <v>0</v>
      </c>
      <c r="EP118" s="1">
        <v>0</v>
      </c>
      <c r="EQ118" s="50">
        <f>EP$118*$EQ$44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111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159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159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159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M119" s="159"/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1">
        <v>0</v>
      </c>
      <c r="DP119" s="50">
        <f>DO$119*$DP$44</f>
        <v>0</v>
      </c>
      <c r="DQ119" s="22"/>
      <c r="DR119" s="10" t="s">
        <v>33</v>
      </c>
      <c r="DS119" s="916" t="s">
        <v>137</v>
      </c>
      <c r="DT119" s="917"/>
      <c r="DU119" s="918"/>
      <c r="DV119" s="1">
        <v>0</v>
      </c>
      <c r="DW119" s="50">
        <f>DV$119*$DW$44</f>
        <v>0</v>
      </c>
      <c r="DX119" s="1">
        <v>0</v>
      </c>
      <c r="DY119" s="50">
        <f>DX$119*$DY$44</f>
        <v>0</v>
      </c>
      <c r="DZ119" s="22"/>
      <c r="EA119" s="10" t="s">
        <v>33</v>
      </c>
      <c r="EB119" s="916" t="s">
        <v>137</v>
      </c>
      <c r="EC119" s="917"/>
      <c r="ED119" s="918"/>
      <c r="EE119" s="1">
        <v>0</v>
      </c>
      <c r="EF119" s="50">
        <f>EE$119*$EF$44</f>
        <v>0</v>
      </c>
      <c r="EG119" s="1">
        <v>0</v>
      </c>
      <c r="EH119" s="50">
        <f>EG$119*$EH$44</f>
        <v>0</v>
      </c>
      <c r="EJ119" s="10" t="s">
        <v>33</v>
      </c>
      <c r="EK119" s="916" t="s">
        <v>137</v>
      </c>
      <c r="EL119" s="917"/>
      <c r="EM119" s="918"/>
      <c r="EN119" s="1">
        <v>0</v>
      </c>
      <c r="EO119" s="50">
        <f>EN$119*$EO$44</f>
        <v>0</v>
      </c>
      <c r="EP119" s="1">
        <v>0</v>
      </c>
      <c r="EQ119" s="50">
        <f>EP$119*$EQ$44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95.017677714526144</v>
      </c>
      <c r="G120" s="111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97.355112586303491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71.343393158525714</v>
      </c>
      <c r="U120" s="175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97.355112586303491</v>
      </c>
      <c r="AB120" s="175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101.05460686458304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74.0544420985497</v>
      </c>
      <c r="AQ120" s="163"/>
      <c r="AR120" s="1040" t="s">
        <v>42</v>
      </c>
      <c r="AS120" s="1014"/>
      <c r="AT120" s="1015"/>
      <c r="AU120" s="112">
        <f>SUM(AU114:AU119)</f>
        <v>1.7446876289171062E-2</v>
      </c>
      <c r="AV120" s="114">
        <f>SUM(AV114:AV119)</f>
        <v>76.861105454084736</v>
      </c>
      <c r="AW120" s="175"/>
      <c r="AX120" s="163"/>
      <c r="AY120" s="1040" t="s">
        <v>42</v>
      </c>
      <c r="AZ120" s="1014"/>
      <c r="BA120" s="1015"/>
      <c r="BB120" s="112">
        <f>SUM(BB114:BB119)</f>
        <v>1.7657987400282172E-2</v>
      </c>
      <c r="BC120" s="114">
        <f>SUM(BC114:BC119)</f>
        <v>77.791204012699097</v>
      </c>
      <c r="BD120" s="175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76.861105454084736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80.219935762428236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81.190614954013924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81.190614954013924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81.190614954013924</v>
      </c>
      <c r="CM120" s="175"/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84.582308747244767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84.582311448967616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88.244725534707896</v>
      </c>
      <c r="DI120" s="24"/>
      <c r="DJ120" s="935" t="s">
        <v>42</v>
      </c>
      <c r="DK120" s="936"/>
      <c r="DL120" s="937"/>
      <c r="DM120" s="1">
        <f>SUM(DM114:DM119)</f>
        <v>1.7657987400282172E-2</v>
      </c>
      <c r="DN120" s="11">
        <f>SUM(DN$114:DN$119)</f>
        <v>91.638753439888973</v>
      </c>
      <c r="DO120" s="1">
        <f>SUM(DO114:DO119)</f>
        <v>1.7657987400282172E-2</v>
      </c>
      <c r="DP120" s="11">
        <f>SUM(DP$114:DP$119)</f>
        <v>88.244725534707896</v>
      </c>
      <c r="DQ120" s="40"/>
      <c r="DR120" s="24"/>
      <c r="DS120" s="935" t="s">
        <v>42</v>
      </c>
      <c r="DT120" s="936"/>
      <c r="DU120" s="937"/>
      <c r="DV120" s="1">
        <f>SUM(DV114:DV119)</f>
        <v>1.7657987400282172E-2</v>
      </c>
      <c r="DW120" s="11">
        <f>SUM(DW$114:DW$119)</f>
        <v>91.638753439888973</v>
      </c>
      <c r="DX120" s="1">
        <f>SUM(DX114:DX119)</f>
        <v>1.7657987400282172E-2</v>
      </c>
      <c r="DY120" s="11">
        <f>SUM(DY$114:DY$119)</f>
        <v>88.244725534707896</v>
      </c>
      <c r="DZ120" s="40"/>
      <c r="EA120" s="24"/>
      <c r="EB120" s="935" t="s">
        <v>42</v>
      </c>
      <c r="EC120" s="936"/>
      <c r="ED120" s="937"/>
      <c r="EE120" s="1">
        <f>SUM(EE114:EE119)</f>
        <v>1.7657987400282172E-2</v>
      </c>
      <c r="EF120" s="11">
        <f>SUM(EF$114:EF$119)</f>
        <v>95.176009322668705</v>
      </c>
      <c r="EG120" s="1">
        <f>SUM(EG114:EG119)</f>
        <v>1.7657987400282172E-2</v>
      </c>
      <c r="EH120" s="11">
        <f>SUM(EH$114:EH$119)</f>
        <v>91.650971940347631</v>
      </c>
      <c r="EJ120" s="24"/>
      <c r="EK120" s="935" t="s">
        <v>42</v>
      </c>
      <c r="EL120" s="936"/>
      <c r="EM120" s="937"/>
      <c r="EN120" s="1">
        <f>SUM(EN114:EN119)</f>
        <v>1.7657987400282172E-2</v>
      </c>
      <c r="EO120" s="11">
        <f>SUM(EO$114:EO$119)</f>
        <v>95.176009322668705</v>
      </c>
      <c r="EP120" s="1">
        <f>SUM(EP114:EP119)</f>
        <v>1.7657987400282172E-2</v>
      </c>
      <c r="EQ120" s="11">
        <f>SUM(EQ$114:EQ$119)</f>
        <v>91.650971940347631</v>
      </c>
    </row>
    <row r="121" spans="1:147" ht="13.5" x14ac:dyDescent="0.2">
      <c r="A121" s="204"/>
      <c r="B121" s="1148"/>
      <c r="C121" s="1149"/>
      <c r="D121" s="1149"/>
      <c r="E121" s="1149"/>
      <c r="F121" s="1149"/>
      <c r="G121" s="111"/>
      <c r="H121" s="204"/>
      <c r="I121" s="1148"/>
      <c r="J121" s="1149"/>
      <c r="K121" s="1149"/>
      <c r="L121" s="1149"/>
      <c r="M121" s="1149"/>
      <c r="O121" s="204"/>
      <c r="P121" s="1148"/>
      <c r="Q121" s="1149"/>
      <c r="R121" s="1149"/>
      <c r="S121" s="1149"/>
      <c r="T121" s="1149"/>
      <c r="U121" s="421"/>
      <c r="V121" s="204"/>
      <c r="W121" s="1148"/>
      <c r="X121" s="1149"/>
      <c r="Y121" s="1149"/>
      <c r="Z121" s="1149"/>
      <c r="AA121" s="1149"/>
      <c r="AB121" s="421"/>
      <c r="AC121" s="204"/>
      <c r="AD121" s="1148"/>
      <c r="AE121" s="1149"/>
      <c r="AF121" s="1149"/>
      <c r="AG121" s="1149"/>
      <c r="AH121" s="1149"/>
      <c r="AJ121" s="204"/>
      <c r="AK121" s="1148"/>
      <c r="AL121" s="1149"/>
      <c r="AM121" s="1149"/>
      <c r="AN121" s="1149"/>
      <c r="AO121" s="114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21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M121" s="421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488"/>
      <c r="DQ121" s="488"/>
      <c r="DR121" s="222"/>
      <c r="DS121" s="1108"/>
      <c r="DT121" s="1109"/>
      <c r="DU121" s="1109"/>
      <c r="DV121" s="1109"/>
      <c r="DW121" s="1109"/>
      <c r="DX121" s="488"/>
      <c r="DY121" s="488"/>
      <c r="DZ121" s="488"/>
      <c r="EA121" s="222"/>
      <c r="EB121" s="1108"/>
      <c r="EC121" s="1109"/>
      <c r="ED121" s="1109"/>
      <c r="EE121" s="1109"/>
      <c r="EF121" s="1109"/>
      <c r="EG121" s="488"/>
      <c r="EH121" s="488"/>
      <c r="EJ121" s="222"/>
      <c r="EK121" s="1108"/>
      <c r="EL121" s="1109"/>
      <c r="EM121" s="1109"/>
      <c r="EN121" s="1109"/>
      <c r="EO121" s="1109"/>
      <c r="EP121" s="488"/>
      <c r="EQ121" s="488"/>
    </row>
    <row r="122" spans="1:147" ht="13.5" x14ac:dyDescent="0.2">
      <c r="A122" s="204"/>
      <c r="B122" s="1148"/>
      <c r="C122" s="1149"/>
      <c r="D122" s="1149"/>
      <c r="E122" s="1149"/>
      <c r="F122" s="1149"/>
      <c r="G122" s="111"/>
      <c r="H122" s="204"/>
      <c r="I122" s="1148"/>
      <c r="J122" s="1149"/>
      <c r="K122" s="1149"/>
      <c r="L122" s="1149"/>
      <c r="M122" s="1149"/>
      <c r="O122" s="204"/>
      <c r="P122" s="1148"/>
      <c r="Q122" s="1149"/>
      <c r="R122" s="1149"/>
      <c r="S122" s="1149"/>
      <c r="T122" s="1149"/>
      <c r="U122" s="421"/>
      <c r="V122" s="204"/>
      <c r="W122" s="1148"/>
      <c r="X122" s="1149"/>
      <c r="Y122" s="1149"/>
      <c r="Z122" s="1149"/>
      <c r="AA122" s="1149"/>
      <c r="AB122" s="421"/>
      <c r="AC122" s="204"/>
      <c r="AD122" s="1148"/>
      <c r="AE122" s="1149"/>
      <c r="AF122" s="1149"/>
      <c r="AG122" s="1149"/>
      <c r="AH122" s="1149"/>
      <c r="AJ122" s="204"/>
      <c r="AK122" s="1148"/>
      <c r="AL122" s="1149"/>
      <c r="AM122" s="1149"/>
      <c r="AN122" s="1149"/>
      <c r="AO122" s="1149"/>
      <c r="AQ122" s="204"/>
      <c r="AR122" s="1148"/>
      <c r="AS122" s="1149"/>
      <c r="AT122" s="1149"/>
      <c r="AU122" s="1149"/>
      <c r="AV122" s="1149"/>
      <c r="AW122" s="421"/>
      <c r="AX122" s="204"/>
      <c r="AY122" s="1148"/>
      <c r="AZ122" s="1149"/>
      <c r="BA122" s="1149"/>
      <c r="BB122" s="1149"/>
      <c r="BC122" s="1149"/>
      <c r="BD122" s="421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M122" s="421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488"/>
      <c r="DQ122" s="488"/>
      <c r="DR122" s="222"/>
      <c r="DS122" s="1108"/>
      <c r="DT122" s="1109"/>
      <c r="DU122" s="1109"/>
      <c r="DV122" s="1109"/>
      <c r="DW122" s="1109"/>
      <c r="DX122" s="488"/>
      <c r="DY122" s="488"/>
      <c r="DZ122" s="488"/>
      <c r="EA122" s="222"/>
      <c r="EB122" s="1108"/>
      <c r="EC122" s="1109"/>
      <c r="ED122" s="1109"/>
      <c r="EE122" s="1109"/>
      <c r="EF122" s="1109"/>
      <c r="EG122" s="488"/>
      <c r="EH122" s="488"/>
      <c r="EJ122" s="222"/>
      <c r="EK122" s="1108"/>
      <c r="EL122" s="1109"/>
      <c r="EM122" s="1109"/>
      <c r="EN122" s="1109"/>
      <c r="EO122" s="1109"/>
      <c r="EP122" s="488"/>
      <c r="EQ122" s="488"/>
    </row>
    <row r="123" spans="1:147" x14ac:dyDescent="0.2">
      <c r="A123" s="178"/>
      <c r="B123" s="178"/>
      <c r="C123" s="178"/>
      <c r="D123" s="178"/>
      <c r="E123" s="178"/>
      <c r="F123" s="175"/>
      <c r="G123" s="111"/>
      <c r="H123" s="178"/>
      <c r="I123" s="178"/>
      <c r="J123" s="178"/>
      <c r="K123" s="178"/>
      <c r="L123" s="178"/>
      <c r="M123" s="175"/>
      <c r="O123" s="178"/>
      <c r="P123" s="178"/>
      <c r="Q123" s="178"/>
      <c r="R123" s="178"/>
      <c r="S123" s="178"/>
      <c r="T123" s="175"/>
      <c r="U123" s="175"/>
      <c r="V123" s="178"/>
      <c r="W123" s="178"/>
      <c r="X123" s="178"/>
      <c r="Y123" s="178"/>
      <c r="Z123" s="178"/>
      <c r="AA123" s="175"/>
      <c r="AB123" s="175"/>
      <c r="AC123" s="178"/>
      <c r="AD123" s="178"/>
      <c r="AE123" s="178"/>
      <c r="AF123" s="178"/>
      <c r="AG123" s="178"/>
      <c r="AH123" s="175"/>
      <c r="AJ123" s="178"/>
      <c r="AK123" s="178"/>
      <c r="AL123" s="178"/>
      <c r="AM123" s="178"/>
      <c r="AN123" s="178"/>
      <c r="AO123" s="175"/>
      <c r="AQ123" s="178"/>
      <c r="AR123" s="178"/>
      <c r="AS123" s="178"/>
      <c r="AT123" s="178"/>
      <c r="AU123" s="178"/>
      <c r="AV123" s="175"/>
      <c r="AW123" s="175"/>
      <c r="AX123" s="178"/>
      <c r="AY123" s="178"/>
      <c r="AZ123" s="178"/>
      <c r="BA123" s="178"/>
      <c r="BB123" s="178"/>
      <c r="BC123" s="175"/>
      <c r="BD123" s="175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M123" s="175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52"/>
      <c r="DP123" s="40"/>
      <c r="DQ123" s="40"/>
      <c r="DR123" s="52"/>
      <c r="DS123" s="52"/>
      <c r="DT123" s="52"/>
      <c r="DU123" s="52"/>
      <c r="DV123" s="52"/>
      <c r="DW123" s="40"/>
      <c r="DX123" s="52"/>
      <c r="DY123" s="40"/>
      <c r="DZ123" s="40"/>
      <c r="EA123" s="52"/>
      <c r="EB123" s="52"/>
      <c r="EC123" s="52"/>
      <c r="ED123" s="52"/>
      <c r="EE123" s="52"/>
      <c r="EF123" s="40"/>
      <c r="EG123" s="52"/>
      <c r="EH123" s="40"/>
      <c r="EJ123" s="52"/>
      <c r="EK123" s="52"/>
      <c r="EL123" s="52"/>
      <c r="EM123" s="52"/>
      <c r="EN123" s="52"/>
      <c r="EO123" s="40"/>
      <c r="EP123" s="52"/>
      <c r="EQ123" s="40"/>
    </row>
    <row r="124" spans="1:147" x14ac:dyDescent="0.2">
      <c r="A124" s="1140" t="s">
        <v>138</v>
      </c>
      <c r="B124" s="1140"/>
      <c r="C124" s="1140"/>
      <c r="D124" s="1140"/>
      <c r="E124" s="1140"/>
      <c r="F124" s="1140"/>
      <c r="G124" s="111"/>
      <c r="H124" s="1140" t="s">
        <v>138</v>
      </c>
      <c r="I124" s="1140"/>
      <c r="J124" s="1140"/>
      <c r="K124" s="1140"/>
      <c r="L124" s="1140"/>
      <c r="M124" s="1140"/>
      <c r="O124" s="1140" t="s">
        <v>138</v>
      </c>
      <c r="P124" s="1140"/>
      <c r="Q124" s="1140"/>
      <c r="R124" s="1140"/>
      <c r="S124" s="1140"/>
      <c r="T124" s="1140"/>
      <c r="U124" s="178"/>
      <c r="V124" s="1140" t="s">
        <v>138</v>
      </c>
      <c r="W124" s="1140"/>
      <c r="X124" s="1140"/>
      <c r="Y124" s="1140"/>
      <c r="Z124" s="1140"/>
      <c r="AA124" s="1140"/>
      <c r="AB124" s="178"/>
      <c r="AC124" s="1140" t="s">
        <v>138</v>
      </c>
      <c r="AD124" s="1140"/>
      <c r="AE124" s="1140"/>
      <c r="AF124" s="1140"/>
      <c r="AG124" s="1140"/>
      <c r="AH124" s="1140"/>
      <c r="AJ124" s="1140" t="s">
        <v>138</v>
      </c>
      <c r="AK124" s="1140"/>
      <c r="AL124" s="1140"/>
      <c r="AM124" s="1140"/>
      <c r="AN124" s="1140"/>
      <c r="AO124" s="1140"/>
      <c r="AQ124" s="1140" t="s">
        <v>138</v>
      </c>
      <c r="AR124" s="1140"/>
      <c r="AS124" s="1140"/>
      <c r="AT124" s="1140"/>
      <c r="AU124" s="1140"/>
      <c r="AV124" s="1140"/>
      <c r="AW124" s="178"/>
      <c r="AX124" s="1140" t="s">
        <v>138</v>
      </c>
      <c r="AY124" s="1140"/>
      <c r="AZ124" s="1140"/>
      <c r="BA124" s="1140"/>
      <c r="BB124" s="1140"/>
      <c r="BC124" s="1140"/>
      <c r="BD124" s="178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M124" s="178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52"/>
      <c r="DQ124" s="52"/>
      <c r="DR124" s="925" t="s">
        <v>138</v>
      </c>
      <c r="DS124" s="925"/>
      <c r="DT124" s="925"/>
      <c r="DU124" s="925"/>
      <c r="DV124" s="925"/>
      <c r="DW124" s="925"/>
      <c r="DX124" s="52"/>
      <c r="DY124" s="52"/>
      <c r="DZ124" s="52"/>
      <c r="EA124" s="925" t="s">
        <v>138</v>
      </c>
      <c r="EB124" s="925"/>
      <c r="EC124" s="925"/>
      <c r="ED124" s="925"/>
      <c r="EE124" s="925"/>
      <c r="EF124" s="925"/>
      <c r="EG124" s="52"/>
      <c r="EH124" s="52"/>
      <c r="EJ124" s="925" t="s">
        <v>138</v>
      </c>
      <c r="EK124" s="925"/>
      <c r="EL124" s="925"/>
      <c r="EM124" s="925"/>
      <c r="EN124" s="925"/>
      <c r="EO124" s="925"/>
      <c r="EP124" s="52"/>
      <c r="EQ124" s="52"/>
    </row>
    <row r="125" spans="1:147" x14ac:dyDescent="0.2">
      <c r="A125" s="176"/>
      <c r="B125" s="176"/>
      <c r="C125" s="176"/>
      <c r="D125" s="176"/>
      <c r="E125" s="176"/>
      <c r="F125" s="177"/>
      <c r="G125" s="111"/>
      <c r="H125" s="176"/>
      <c r="I125" s="176"/>
      <c r="J125" s="176"/>
      <c r="K125" s="176"/>
      <c r="L125" s="176"/>
      <c r="M125" s="177"/>
      <c r="O125" s="176"/>
      <c r="P125" s="176"/>
      <c r="Q125" s="176"/>
      <c r="R125" s="176"/>
      <c r="S125" s="176"/>
      <c r="T125" s="177"/>
      <c r="U125" s="177"/>
      <c r="V125" s="176"/>
      <c r="W125" s="176"/>
      <c r="X125" s="176"/>
      <c r="Y125" s="176"/>
      <c r="Z125" s="176"/>
      <c r="AA125" s="177"/>
      <c r="AB125" s="177"/>
      <c r="AC125" s="176"/>
      <c r="AD125" s="176"/>
      <c r="AE125" s="176"/>
      <c r="AF125" s="176"/>
      <c r="AG125" s="176"/>
      <c r="AH125" s="177"/>
      <c r="AJ125" s="176"/>
      <c r="AK125" s="176"/>
      <c r="AL125" s="176"/>
      <c r="AM125" s="176"/>
      <c r="AN125" s="176"/>
      <c r="AO125" s="177"/>
      <c r="AQ125" s="176"/>
      <c r="AR125" s="176"/>
      <c r="AS125" s="176"/>
      <c r="AT125" s="176"/>
      <c r="AU125" s="176"/>
      <c r="AV125" s="177"/>
      <c r="AW125" s="177"/>
      <c r="AX125" s="176"/>
      <c r="AY125" s="176"/>
      <c r="AZ125" s="176"/>
      <c r="BA125" s="176"/>
      <c r="BB125" s="176"/>
      <c r="BC125" s="177"/>
      <c r="BD125" s="177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M125" s="177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1"/>
      <c r="DP125" s="42"/>
      <c r="DQ125" s="42"/>
      <c r="DR125" s="41"/>
      <c r="DS125" s="41"/>
      <c r="DT125" s="41"/>
      <c r="DU125" s="41"/>
      <c r="DV125" s="41"/>
      <c r="DW125" s="42"/>
      <c r="DX125" s="41"/>
      <c r="DY125" s="42"/>
      <c r="DZ125" s="42"/>
      <c r="EA125" s="41"/>
      <c r="EB125" s="41"/>
      <c r="EC125" s="41"/>
      <c r="ED125" s="41"/>
      <c r="EE125" s="41"/>
      <c r="EF125" s="42"/>
      <c r="EG125" s="41"/>
      <c r="EH125" s="42"/>
      <c r="EJ125" s="41"/>
      <c r="EK125" s="41"/>
      <c r="EL125" s="41"/>
      <c r="EM125" s="41"/>
      <c r="EN125" s="41"/>
      <c r="EO125" s="42"/>
      <c r="EP125" s="41"/>
      <c r="EQ125" s="42"/>
    </row>
    <row r="126" spans="1:147" ht="12.75" customHeight="1" x14ac:dyDescent="0.2">
      <c r="A126" s="113" t="s">
        <v>41</v>
      </c>
      <c r="B126" s="1141" t="s">
        <v>139</v>
      </c>
      <c r="C126" s="1142"/>
      <c r="D126" s="1143"/>
      <c r="E126" s="113" t="s">
        <v>7</v>
      </c>
      <c r="F126" s="114" t="s">
        <v>8</v>
      </c>
      <c r="G126" s="111"/>
      <c r="H126" s="113" t="s">
        <v>41</v>
      </c>
      <c r="I126" s="1141" t="s">
        <v>139</v>
      </c>
      <c r="J126" s="1142"/>
      <c r="K126" s="1143"/>
      <c r="L126" s="113" t="s">
        <v>7</v>
      </c>
      <c r="M126" s="114" t="s">
        <v>8</v>
      </c>
      <c r="O126" s="113" t="s">
        <v>41</v>
      </c>
      <c r="P126" s="1141" t="s">
        <v>139</v>
      </c>
      <c r="Q126" s="1142"/>
      <c r="R126" s="1143"/>
      <c r="S126" s="113" t="s">
        <v>7</v>
      </c>
      <c r="T126" s="114" t="s">
        <v>8</v>
      </c>
      <c r="U126" s="175"/>
      <c r="V126" s="113" t="s">
        <v>41</v>
      </c>
      <c r="W126" s="1141" t="s">
        <v>139</v>
      </c>
      <c r="X126" s="1142"/>
      <c r="Y126" s="1143"/>
      <c r="Z126" s="113" t="s">
        <v>7</v>
      </c>
      <c r="AA126" s="114" t="s">
        <v>8</v>
      </c>
      <c r="AB126" s="175"/>
      <c r="AC126" s="113" t="s">
        <v>41</v>
      </c>
      <c r="AD126" s="1141" t="s">
        <v>139</v>
      </c>
      <c r="AE126" s="1142"/>
      <c r="AF126" s="1143"/>
      <c r="AG126" s="113" t="s">
        <v>7</v>
      </c>
      <c r="AH126" s="114" t="s">
        <v>8</v>
      </c>
      <c r="AJ126" s="113" t="s">
        <v>41</v>
      </c>
      <c r="AK126" s="1141" t="s">
        <v>139</v>
      </c>
      <c r="AL126" s="1142"/>
      <c r="AM126" s="1143"/>
      <c r="AN126" s="113" t="s">
        <v>7</v>
      </c>
      <c r="AO126" s="114" t="s">
        <v>8</v>
      </c>
      <c r="AQ126" s="113" t="s">
        <v>41</v>
      </c>
      <c r="AR126" s="1141" t="s">
        <v>139</v>
      </c>
      <c r="AS126" s="1142"/>
      <c r="AT126" s="1143"/>
      <c r="AU126" s="113" t="s">
        <v>7</v>
      </c>
      <c r="AV126" s="114" t="s">
        <v>8</v>
      </c>
      <c r="AW126" s="175"/>
      <c r="AX126" s="113" t="s">
        <v>41</v>
      </c>
      <c r="AY126" s="1141" t="s">
        <v>139</v>
      </c>
      <c r="AZ126" s="1142"/>
      <c r="BA126" s="1143"/>
      <c r="BB126" s="113" t="s">
        <v>7</v>
      </c>
      <c r="BC126" s="114" t="s">
        <v>8</v>
      </c>
      <c r="BD126" s="175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M126" s="175"/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51" t="s">
        <v>7</v>
      </c>
      <c r="DP126" s="11" t="s">
        <v>8</v>
      </c>
      <c r="DQ126" s="40"/>
      <c r="DR126" s="51" t="s">
        <v>41</v>
      </c>
      <c r="DS126" s="914" t="s">
        <v>139</v>
      </c>
      <c r="DT126" s="915"/>
      <c r="DU126" s="926"/>
      <c r="DV126" s="51" t="s">
        <v>7</v>
      </c>
      <c r="DW126" s="11" t="s">
        <v>8</v>
      </c>
      <c r="DX126" s="51" t="s">
        <v>7</v>
      </c>
      <c r="DY126" s="11" t="s">
        <v>8</v>
      </c>
      <c r="DZ126" s="40"/>
      <c r="EA126" s="51" t="s">
        <v>41</v>
      </c>
      <c r="EB126" s="914" t="s">
        <v>139</v>
      </c>
      <c r="EC126" s="915"/>
      <c r="ED126" s="926"/>
      <c r="EE126" s="51" t="s">
        <v>7</v>
      </c>
      <c r="EF126" s="11" t="s">
        <v>8</v>
      </c>
      <c r="EG126" s="51" t="s">
        <v>7</v>
      </c>
      <c r="EH126" s="11" t="s">
        <v>8</v>
      </c>
      <c r="EJ126" s="51" t="s">
        <v>41</v>
      </c>
      <c r="EK126" s="914" t="s">
        <v>139</v>
      </c>
      <c r="EL126" s="915"/>
      <c r="EM126" s="926"/>
      <c r="EN126" s="51" t="s">
        <v>7</v>
      </c>
      <c r="EO126" s="11" t="s">
        <v>8</v>
      </c>
      <c r="EP126" s="51" t="s">
        <v>7</v>
      </c>
      <c r="EQ126" s="11" t="s">
        <v>8</v>
      </c>
    </row>
    <row r="127" spans="1:147" ht="12.75" customHeight="1" x14ac:dyDescent="0.2">
      <c r="A127" s="155" t="s">
        <v>22</v>
      </c>
      <c r="B127" s="1017" t="s">
        <v>140</v>
      </c>
      <c r="C127" s="1017"/>
      <c r="D127" s="1017"/>
      <c r="E127" s="112">
        <v>0</v>
      </c>
      <c r="F127" s="38">
        <v>0</v>
      </c>
      <c r="G127" s="111"/>
      <c r="H127" s="155" t="s">
        <v>22</v>
      </c>
      <c r="I127" s="1017" t="s">
        <v>140</v>
      </c>
      <c r="J127" s="1017"/>
      <c r="K127" s="1017"/>
      <c r="L127" s="112">
        <v>0</v>
      </c>
      <c r="M127" s="38">
        <v>0</v>
      </c>
      <c r="O127" s="155" t="s">
        <v>22</v>
      </c>
      <c r="P127" s="1017" t="s">
        <v>140</v>
      </c>
      <c r="Q127" s="1017"/>
      <c r="R127" s="1017"/>
      <c r="S127" s="112">
        <v>0</v>
      </c>
      <c r="T127" s="38">
        <v>0</v>
      </c>
      <c r="U127" s="159"/>
      <c r="V127" s="155" t="s">
        <v>22</v>
      </c>
      <c r="W127" s="1017" t="s">
        <v>140</v>
      </c>
      <c r="X127" s="1017"/>
      <c r="Y127" s="1017"/>
      <c r="Z127" s="112">
        <v>0</v>
      </c>
      <c r="AA127" s="38">
        <v>0</v>
      </c>
      <c r="AB127" s="159"/>
      <c r="AC127" s="155" t="s">
        <v>22</v>
      </c>
      <c r="AD127" s="1017" t="s">
        <v>140</v>
      </c>
      <c r="AE127" s="1017"/>
      <c r="AF127" s="1017"/>
      <c r="AG127" s="112">
        <v>0</v>
      </c>
      <c r="AH127" s="38">
        <v>0</v>
      </c>
      <c r="AJ127" s="155" t="s">
        <v>22</v>
      </c>
      <c r="AK127" s="1017" t="s">
        <v>140</v>
      </c>
      <c r="AL127" s="1017"/>
      <c r="AM127" s="1017"/>
      <c r="AN127" s="112">
        <v>0</v>
      </c>
      <c r="AO127" s="38">
        <v>0</v>
      </c>
      <c r="AQ127" s="155" t="s">
        <v>22</v>
      </c>
      <c r="AR127" s="1017" t="s">
        <v>140</v>
      </c>
      <c r="AS127" s="1017"/>
      <c r="AT127" s="1017"/>
      <c r="AU127" s="112">
        <v>0</v>
      </c>
      <c r="AV127" s="38">
        <v>0</v>
      </c>
      <c r="AW127" s="159"/>
      <c r="AX127" s="155" t="s">
        <v>22</v>
      </c>
      <c r="AY127" s="1017" t="s">
        <v>140</v>
      </c>
      <c r="AZ127" s="1017"/>
      <c r="BA127" s="1017"/>
      <c r="BB127" s="112">
        <v>0</v>
      </c>
      <c r="BC127" s="38">
        <v>0</v>
      </c>
      <c r="BD127" s="159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M127" s="159"/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16" t="s">
        <v>140</v>
      </c>
      <c r="DK127" s="917"/>
      <c r="DL127" s="918"/>
      <c r="DM127" s="1">
        <v>0</v>
      </c>
      <c r="DN127" s="50">
        <v>0</v>
      </c>
      <c r="DO127" s="1">
        <v>0</v>
      </c>
      <c r="DP127" s="50">
        <v>0</v>
      </c>
      <c r="DQ127" s="22"/>
      <c r="DR127" s="10" t="s">
        <v>22</v>
      </c>
      <c r="DS127" s="916" t="s">
        <v>140</v>
      </c>
      <c r="DT127" s="917"/>
      <c r="DU127" s="918"/>
      <c r="DV127" s="1">
        <v>0</v>
      </c>
      <c r="DW127" s="50">
        <v>0</v>
      </c>
      <c r="DX127" s="1">
        <v>0</v>
      </c>
      <c r="DY127" s="50">
        <v>0</v>
      </c>
      <c r="DZ127" s="22"/>
      <c r="EA127" s="10" t="s">
        <v>22</v>
      </c>
      <c r="EB127" s="916" t="s">
        <v>140</v>
      </c>
      <c r="EC127" s="917"/>
      <c r="ED127" s="918"/>
      <c r="EE127" s="1">
        <v>0</v>
      </c>
      <c r="EF127" s="50">
        <v>0</v>
      </c>
      <c r="EG127" s="1">
        <v>0</v>
      </c>
      <c r="EH127" s="50">
        <v>0</v>
      </c>
      <c r="EJ127" s="10" t="s">
        <v>22</v>
      </c>
      <c r="EK127" s="916" t="s">
        <v>140</v>
      </c>
      <c r="EL127" s="917"/>
      <c r="EM127" s="918"/>
      <c r="EN127" s="1">
        <v>0</v>
      </c>
      <c r="EO127" s="50">
        <v>0</v>
      </c>
      <c r="EP127" s="1">
        <v>0</v>
      </c>
      <c r="EQ127" s="50">
        <v>0</v>
      </c>
    </row>
    <row r="128" spans="1:147" x14ac:dyDescent="0.2">
      <c r="A128" s="1021" t="s">
        <v>42</v>
      </c>
      <c r="B128" s="1022"/>
      <c r="C128" s="1022"/>
      <c r="D128" s="1022"/>
      <c r="E128" s="115">
        <f>E127</f>
        <v>0</v>
      </c>
      <c r="F128" s="114">
        <f>F127</f>
        <v>0</v>
      </c>
      <c r="G128" s="111"/>
      <c r="H128" s="1021" t="s">
        <v>42</v>
      </c>
      <c r="I128" s="1022"/>
      <c r="J128" s="1022"/>
      <c r="K128" s="1022"/>
      <c r="L128" s="115">
        <f>L127</f>
        <v>0</v>
      </c>
      <c r="M128" s="114">
        <f>M127</f>
        <v>0</v>
      </c>
      <c r="O128" s="1021" t="s">
        <v>42</v>
      </c>
      <c r="P128" s="1022"/>
      <c r="Q128" s="1022"/>
      <c r="R128" s="1022"/>
      <c r="S128" s="115">
        <f>S127</f>
        <v>0</v>
      </c>
      <c r="T128" s="114">
        <f>T127</f>
        <v>0</v>
      </c>
      <c r="U128" s="175"/>
      <c r="V128" s="1021" t="s">
        <v>42</v>
      </c>
      <c r="W128" s="1022"/>
      <c r="X128" s="1022"/>
      <c r="Y128" s="1022"/>
      <c r="Z128" s="115">
        <f>Z127</f>
        <v>0</v>
      </c>
      <c r="AA128" s="114">
        <f>AA127</f>
        <v>0</v>
      </c>
      <c r="AB128" s="175"/>
      <c r="AC128" s="1021" t="s">
        <v>42</v>
      </c>
      <c r="AD128" s="1022"/>
      <c r="AE128" s="1022"/>
      <c r="AF128" s="1022"/>
      <c r="AG128" s="115">
        <f>AG127</f>
        <v>0</v>
      </c>
      <c r="AH128" s="114">
        <f>AH127</f>
        <v>0</v>
      </c>
      <c r="AJ128" s="1021" t="s">
        <v>42</v>
      </c>
      <c r="AK128" s="1022"/>
      <c r="AL128" s="1022"/>
      <c r="AM128" s="1022"/>
      <c r="AN128" s="115">
        <f>AN127</f>
        <v>0</v>
      </c>
      <c r="AO128" s="114">
        <f>AO127</f>
        <v>0</v>
      </c>
      <c r="AQ128" s="1021" t="s">
        <v>42</v>
      </c>
      <c r="AR128" s="1022"/>
      <c r="AS128" s="1022"/>
      <c r="AT128" s="1022"/>
      <c r="AU128" s="115">
        <f>AU127</f>
        <v>0</v>
      </c>
      <c r="AV128" s="114">
        <f>AV127</f>
        <v>0</v>
      </c>
      <c r="AW128" s="175"/>
      <c r="AX128" s="1021" t="s">
        <v>42</v>
      </c>
      <c r="AY128" s="1022"/>
      <c r="AZ128" s="1022"/>
      <c r="BA128" s="1022"/>
      <c r="BB128" s="115">
        <f>BB127</f>
        <v>0</v>
      </c>
      <c r="BC128" s="114">
        <f>BC127</f>
        <v>0</v>
      </c>
      <c r="BD128" s="175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M128" s="175"/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4"/>
      <c r="DM128" s="8">
        <f>DM127</f>
        <v>0</v>
      </c>
      <c r="DN128" s="11">
        <f>DN$127</f>
        <v>0</v>
      </c>
      <c r="DO128" s="8">
        <f>DO127</f>
        <v>0</v>
      </c>
      <c r="DP128" s="11">
        <f>DP$127</f>
        <v>0</v>
      </c>
      <c r="DQ128" s="40"/>
      <c r="DR128" s="922" t="s">
        <v>42</v>
      </c>
      <c r="DS128" s="923"/>
      <c r="DT128" s="923"/>
      <c r="DU128" s="924"/>
      <c r="DV128" s="8">
        <f>DV127</f>
        <v>0</v>
      </c>
      <c r="DW128" s="11">
        <f>DW$127</f>
        <v>0</v>
      </c>
      <c r="DX128" s="8">
        <f>DX127</f>
        <v>0</v>
      </c>
      <c r="DY128" s="11">
        <f>DY$127</f>
        <v>0</v>
      </c>
      <c r="DZ128" s="40"/>
      <c r="EA128" s="922" t="s">
        <v>42</v>
      </c>
      <c r="EB128" s="923"/>
      <c r="EC128" s="923"/>
      <c r="ED128" s="924"/>
      <c r="EE128" s="8">
        <f>EE127</f>
        <v>0</v>
      </c>
      <c r="EF128" s="11">
        <f>EF$127</f>
        <v>0</v>
      </c>
      <c r="EG128" s="8">
        <f>EG127</f>
        <v>0</v>
      </c>
      <c r="EH128" s="11">
        <f>EH$127</f>
        <v>0</v>
      </c>
      <c r="EJ128" s="922" t="s">
        <v>42</v>
      </c>
      <c r="EK128" s="923"/>
      <c r="EL128" s="923"/>
      <c r="EM128" s="924"/>
      <c r="EN128" s="8">
        <f>EN127</f>
        <v>0</v>
      </c>
      <c r="EO128" s="11">
        <f>EO$127</f>
        <v>0</v>
      </c>
      <c r="EP128" s="8">
        <f>EP127</f>
        <v>0</v>
      </c>
      <c r="EQ128" s="11">
        <f>EQ$127</f>
        <v>0</v>
      </c>
    </row>
    <row r="129" spans="1:147" ht="13.5" x14ac:dyDescent="0.2">
      <c r="A129" s="204"/>
      <c r="B129" s="1148"/>
      <c r="C129" s="1149"/>
      <c r="D129" s="1149"/>
      <c r="E129" s="1149"/>
      <c r="F129" s="1149"/>
      <c r="G129" s="111"/>
      <c r="H129" s="204"/>
      <c r="I129" s="1148"/>
      <c r="J129" s="1149"/>
      <c r="K129" s="1149"/>
      <c r="L129" s="1149"/>
      <c r="M129" s="1149"/>
      <c r="O129" s="204"/>
      <c r="P129" s="1148"/>
      <c r="Q129" s="1149"/>
      <c r="R129" s="1149"/>
      <c r="S129" s="1149"/>
      <c r="T129" s="1149"/>
      <c r="U129" s="421"/>
      <c r="V129" s="204"/>
      <c r="W129" s="1148"/>
      <c r="X129" s="1149"/>
      <c r="Y129" s="1149"/>
      <c r="Z129" s="1149"/>
      <c r="AA129" s="1149"/>
      <c r="AB129" s="421"/>
      <c r="AC129" s="204"/>
      <c r="AD129" s="1148"/>
      <c r="AE129" s="1149"/>
      <c r="AF129" s="1149"/>
      <c r="AG129" s="1149"/>
      <c r="AH129" s="1149"/>
      <c r="AJ129" s="204"/>
      <c r="AK129" s="1148"/>
      <c r="AL129" s="1149"/>
      <c r="AM129" s="1149"/>
      <c r="AN129" s="1149"/>
      <c r="AO129" s="1149"/>
      <c r="AQ129" s="204"/>
      <c r="AR129" s="1148"/>
      <c r="AS129" s="1149"/>
      <c r="AT129" s="1149"/>
      <c r="AU129" s="1149"/>
      <c r="AV129" s="1149"/>
      <c r="AW129" s="421"/>
      <c r="AX129" s="204"/>
      <c r="AY129" s="1148"/>
      <c r="AZ129" s="1149"/>
      <c r="BA129" s="1149"/>
      <c r="BB129" s="1149"/>
      <c r="BC129" s="1149"/>
      <c r="BD129" s="421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M129" s="421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488"/>
      <c r="DQ129" s="488"/>
      <c r="DR129" s="222"/>
      <c r="DS129" s="1108"/>
      <c r="DT129" s="1109"/>
      <c r="DU129" s="1109"/>
      <c r="DV129" s="1109"/>
      <c r="DW129" s="1109"/>
      <c r="DX129" s="488"/>
      <c r="DY129" s="488"/>
      <c r="DZ129" s="488"/>
      <c r="EA129" s="222"/>
      <c r="EB129" s="1108"/>
      <c r="EC129" s="1109"/>
      <c r="ED129" s="1109"/>
      <c r="EE129" s="1109"/>
      <c r="EF129" s="1109"/>
      <c r="EG129" s="488"/>
      <c r="EH129" s="488"/>
      <c r="EJ129" s="222"/>
      <c r="EK129" s="1108"/>
      <c r="EL129" s="1109"/>
      <c r="EM129" s="1109"/>
      <c r="EN129" s="1109"/>
      <c r="EO129" s="1109"/>
      <c r="EP129" s="488"/>
      <c r="EQ129" s="488"/>
    </row>
    <row r="130" spans="1:147" x14ac:dyDescent="0.2">
      <c r="A130" s="176"/>
      <c r="B130" s="176"/>
      <c r="C130" s="176"/>
      <c r="D130" s="176"/>
      <c r="E130" s="176"/>
      <c r="F130" s="159"/>
      <c r="G130" s="111"/>
      <c r="H130" s="176"/>
      <c r="I130" s="176"/>
      <c r="J130" s="176"/>
      <c r="K130" s="176"/>
      <c r="L130" s="176"/>
      <c r="M130" s="159"/>
      <c r="O130" s="176"/>
      <c r="P130" s="176"/>
      <c r="Q130" s="176"/>
      <c r="R130" s="176"/>
      <c r="S130" s="176"/>
      <c r="T130" s="159"/>
      <c r="U130" s="159"/>
      <c r="V130" s="176"/>
      <c r="W130" s="176"/>
      <c r="X130" s="176"/>
      <c r="Y130" s="176"/>
      <c r="Z130" s="176"/>
      <c r="AA130" s="159"/>
      <c r="AB130" s="159"/>
      <c r="AC130" s="176"/>
      <c r="AD130" s="176"/>
      <c r="AE130" s="176"/>
      <c r="AF130" s="176"/>
      <c r="AG130" s="176"/>
      <c r="AH130" s="159"/>
      <c r="AJ130" s="176"/>
      <c r="AK130" s="176"/>
      <c r="AL130" s="176"/>
      <c r="AM130" s="176"/>
      <c r="AN130" s="176"/>
      <c r="AO130" s="159"/>
      <c r="AQ130" s="176"/>
      <c r="AR130" s="176"/>
      <c r="AS130" s="176"/>
      <c r="AT130" s="176"/>
      <c r="AU130" s="176"/>
      <c r="AV130" s="159"/>
      <c r="AW130" s="159"/>
      <c r="AX130" s="176"/>
      <c r="AY130" s="176"/>
      <c r="AZ130" s="176"/>
      <c r="BA130" s="176"/>
      <c r="BB130" s="176"/>
      <c r="BC130" s="159"/>
      <c r="BD130" s="159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M130" s="159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41"/>
      <c r="DP130" s="22"/>
      <c r="DQ130" s="22"/>
      <c r="DR130" s="41"/>
      <c r="DS130" s="41"/>
      <c r="DT130" s="41"/>
      <c r="DU130" s="41"/>
      <c r="DV130" s="41"/>
      <c r="DW130" s="22"/>
      <c r="DX130" s="41"/>
      <c r="DY130" s="22"/>
      <c r="DZ130" s="22"/>
      <c r="EA130" s="41"/>
      <c r="EB130" s="41"/>
      <c r="EC130" s="41"/>
      <c r="ED130" s="41"/>
      <c r="EE130" s="41"/>
      <c r="EF130" s="22"/>
      <c r="EG130" s="41"/>
      <c r="EH130" s="22"/>
      <c r="EJ130" s="41"/>
      <c r="EK130" s="41"/>
      <c r="EL130" s="41"/>
      <c r="EM130" s="41"/>
      <c r="EN130" s="41"/>
      <c r="EO130" s="22"/>
      <c r="EP130" s="41"/>
      <c r="EQ130" s="22"/>
    </row>
    <row r="131" spans="1:147" x14ac:dyDescent="0.2">
      <c r="A131" s="1140" t="s">
        <v>115</v>
      </c>
      <c r="B131" s="1140"/>
      <c r="C131" s="1140"/>
      <c r="D131" s="1140"/>
      <c r="E131" s="1140"/>
      <c r="F131" s="1140"/>
      <c r="G131" s="111"/>
      <c r="H131" s="1140" t="s">
        <v>115</v>
      </c>
      <c r="I131" s="1140"/>
      <c r="J131" s="1140"/>
      <c r="K131" s="1140"/>
      <c r="L131" s="1140"/>
      <c r="M131" s="1140"/>
      <c r="O131" s="1140" t="s">
        <v>115</v>
      </c>
      <c r="P131" s="1140"/>
      <c r="Q131" s="1140"/>
      <c r="R131" s="1140"/>
      <c r="S131" s="1140"/>
      <c r="T131" s="1140"/>
      <c r="U131" s="178"/>
      <c r="V131" s="1140" t="s">
        <v>115</v>
      </c>
      <c r="W131" s="1140"/>
      <c r="X131" s="1140"/>
      <c r="Y131" s="1140"/>
      <c r="Z131" s="1140"/>
      <c r="AA131" s="1140"/>
      <c r="AB131" s="178"/>
      <c r="AC131" s="1140" t="s">
        <v>115</v>
      </c>
      <c r="AD131" s="1140"/>
      <c r="AE131" s="1140"/>
      <c r="AF131" s="1140"/>
      <c r="AG131" s="1140"/>
      <c r="AH131" s="1140"/>
      <c r="AJ131" s="1140" t="s">
        <v>115</v>
      </c>
      <c r="AK131" s="1140"/>
      <c r="AL131" s="1140"/>
      <c r="AM131" s="1140"/>
      <c r="AN131" s="1140"/>
      <c r="AO131" s="1140"/>
      <c r="AQ131" s="1140" t="s">
        <v>115</v>
      </c>
      <c r="AR131" s="1140"/>
      <c r="AS131" s="1140"/>
      <c r="AT131" s="1140"/>
      <c r="AU131" s="1140"/>
      <c r="AV131" s="1140"/>
      <c r="AW131" s="178"/>
      <c r="AX131" s="1140" t="s">
        <v>115</v>
      </c>
      <c r="AY131" s="1140"/>
      <c r="AZ131" s="1140"/>
      <c r="BA131" s="1140"/>
      <c r="BB131" s="1140"/>
      <c r="BC131" s="1140"/>
      <c r="BD131" s="178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M131" s="178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52"/>
      <c r="DQ131" s="52"/>
      <c r="DR131" s="925" t="s">
        <v>115</v>
      </c>
      <c r="DS131" s="925"/>
      <c r="DT131" s="925"/>
      <c r="DU131" s="925"/>
      <c r="DV131" s="925"/>
      <c r="DW131" s="925"/>
      <c r="DX131" s="52"/>
      <c r="DY131" s="52"/>
      <c r="DZ131" s="52"/>
      <c r="EA131" s="925" t="s">
        <v>115</v>
      </c>
      <c r="EB131" s="925"/>
      <c r="EC131" s="925"/>
      <c r="ED131" s="925"/>
      <c r="EE131" s="925"/>
      <c r="EF131" s="925"/>
      <c r="EG131" s="52"/>
      <c r="EH131" s="52"/>
      <c r="EJ131" s="925" t="s">
        <v>115</v>
      </c>
      <c r="EK131" s="925"/>
      <c r="EL131" s="925"/>
      <c r="EM131" s="925"/>
      <c r="EN131" s="925"/>
      <c r="EO131" s="925"/>
      <c r="EP131" s="52"/>
      <c r="EQ131" s="52"/>
    </row>
    <row r="132" spans="1:147" x14ac:dyDescent="0.2">
      <c r="A132" s="178"/>
      <c r="B132" s="176"/>
      <c r="C132" s="176"/>
      <c r="D132" s="176"/>
      <c r="E132" s="176"/>
      <c r="F132" s="159"/>
      <c r="G132" s="111"/>
      <c r="H132" s="178"/>
      <c r="I132" s="176"/>
      <c r="J132" s="176"/>
      <c r="K132" s="176"/>
      <c r="L132" s="176"/>
      <c r="M132" s="159"/>
      <c r="O132" s="178"/>
      <c r="P132" s="176"/>
      <c r="Q132" s="176"/>
      <c r="R132" s="176"/>
      <c r="S132" s="176"/>
      <c r="T132" s="159"/>
      <c r="U132" s="159"/>
      <c r="V132" s="178"/>
      <c r="W132" s="176"/>
      <c r="X132" s="176"/>
      <c r="Y132" s="176"/>
      <c r="Z132" s="176"/>
      <c r="AA132" s="159"/>
      <c r="AB132" s="159"/>
      <c r="AC132" s="178"/>
      <c r="AD132" s="176"/>
      <c r="AE132" s="176"/>
      <c r="AF132" s="176"/>
      <c r="AG132" s="176"/>
      <c r="AH132" s="159"/>
      <c r="AJ132" s="178"/>
      <c r="AK132" s="176"/>
      <c r="AL132" s="176"/>
      <c r="AM132" s="176"/>
      <c r="AN132" s="176"/>
      <c r="AO132" s="159"/>
      <c r="AQ132" s="178"/>
      <c r="AR132" s="176"/>
      <c r="AS132" s="176"/>
      <c r="AT132" s="176"/>
      <c r="AU132" s="176"/>
      <c r="AV132" s="159"/>
      <c r="AW132" s="159"/>
      <c r="AX132" s="178"/>
      <c r="AY132" s="176"/>
      <c r="AZ132" s="176"/>
      <c r="BA132" s="176"/>
      <c r="BB132" s="176"/>
      <c r="BC132" s="159"/>
      <c r="BD132" s="159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M132" s="159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41"/>
      <c r="DP132" s="22"/>
      <c r="DQ132" s="22"/>
      <c r="DR132" s="52"/>
      <c r="DS132" s="41"/>
      <c r="DT132" s="41"/>
      <c r="DU132" s="41"/>
      <c r="DV132" s="41"/>
      <c r="DW132" s="22"/>
      <c r="DX132" s="41"/>
      <c r="DY132" s="22"/>
      <c r="DZ132" s="22"/>
      <c r="EA132" s="52"/>
      <c r="EB132" s="41"/>
      <c r="EC132" s="41"/>
      <c r="ED132" s="41"/>
      <c r="EE132" s="41"/>
      <c r="EF132" s="22"/>
      <c r="EG132" s="41"/>
      <c r="EH132" s="22"/>
      <c r="EJ132" s="52"/>
      <c r="EK132" s="41"/>
      <c r="EL132" s="41"/>
      <c r="EM132" s="41"/>
      <c r="EN132" s="41"/>
      <c r="EO132" s="22"/>
      <c r="EP132" s="41"/>
      <c r="EQ132" s="22"/>
    </row>
    <row r="133" spans="1:147" x14ac:dyDescent="0.2">
      <c r="A133" s="113">
        <v>4</v>
      </c>
      <c r="B133" s="1021" t="s">
        <v>116</v>
      </c>
      <c r="C133" s="1022"/>
      <c r="D133" s="1022"/>
      <c r="E133" s="1023"/>
      <c r="F133" s="114" t="s">
        <v>8</v>
      </c>
      <c r="G133" s="111"/>
      <c r="H133" s="113">
        <v>4</v>
      </c>
      <c r="I133" s="1021" t="s">
        <v>116</v>
      </c>
      <c r="J133" s="1022"/>
      <c r="K133" s="1022"/>
      <c r="L133" s="1023"/>
      <c r="M133" s="114" t="s">
        <v>8</v>
      </c>
      <c r="O133" s="113">
        <v>4</v>
      </c>
      <c r="P133" s="1021" t="s">
        <v>116</v>
      </c>
      <c r="Q133" s="1022"/>
      <c r="R133" s="1022"/>
      <c r="S133" s="1023"/>
      <c r="T133" s="114" t="s">
        <v>8</v>
      </c>
      <c r="U133" s="175"/>
      <c r="V133" s="113">
        <v>4</v>
      </c>
      <c r="W133" s="1021" t="s">
        <v>116</v>
      </c>
      <c r="X133" s="1022"/>
      <c r="Y133" s="1022"/>
      <c r="Z133" s="1023"/>
      <c r="AA133" s="114" t="s">
        <v>8</v>
      </c>
      <c r="AB133" s="175"/>
      <c r="AC133" s="113">
        <v>4</v>
      </c>
      <c r="AD133" s="1021" t="s">
        <v>116</v>
      </c>
      <c r="AE133" s="1022"/>
      <c r="AF133" s="1022"/>
      <c r="AG133" s="1023"/>
      <c r="AH133" s="114" t="s">
        <v>8</v>
      </c>
      <c r="AJ133" s="113">
        <v>4</v>
      </c>
      <c r="AK133" s="1021" t="s">
        <v>116</v>
      </c>
      <c r="AL133" s="1022"/>
      <c r="AM133" s="1022"/>
      <c r="AN133" s="1023"/>
      <c r="AO133" s="114" t="s">
        <v>8</v>
      </c>
      <c r="AQ133" s="113">
        <v>4</v>
      </c>
      <c r="AR133" s="1021" t="s">
        <v>116</v>
      </c>
      <c r="AS133" s="1022"/>
      <c r="AT133" s="1022"/>
      <c r="AU133" s="1023"/>
      <c r="AV133" s="114" t="s">
        <v>8</v>
      </c>
      <c r="AW133" s="175"/>
      <c r="AX133" s="113">
        <v>4</v>
      </c>
      <c r="AY133" s="1021" t="s">
        <v>116</v>
      </c>
      <c r="AZ133" s="1022"/>
      <c r="BA133" s="1022"/>
      <c r="BB133" s="1023"/>
      <c r="BC133" s="114" t="s">
        <v>8</v>
      </c>
      <c r="BD133" s="175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M133" s="175"/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11" t="s">
        <v>8</v>
      </c>
      <c r="DQ133" s="40"/>
      <c r="DR133" s="51">
        <v>4</v>
      </c>
      <c r="DS133" s="922" t="s">
        <v>116</v>
      </c>
      <c r="DT133" s="923"/>
      <c r="DU133" s="923"/>
      <c r="DV133" s="924"/>
      <c r="DW133" s="11" t="s">
        <v>8</v>
      </c>
      <c r="DX133" s="40"/>
      <c r="DY133" s="11" t="s">
        <v>8</v>
      </c>
      <c r="DZ133" s="40"/>
      <c r="EA133" s="51">
        <v>4</v>
      </c>
      <c r="EB133" s="922" t="s">
        <v>116</v>
      </c>
      <c r="EC133" s="923"/>
      <c r="ED133" s="923"/>
      <c r="EE133" s="924"/>
      <c r="EF133" s="11" t="s">
        <v>8</v>
      </c>
      <c r="EG133" s="40"/>
      <c r="EH133" s="11" t="s">
        <v>8</v>
      </c>
      <c r="EJ133" s="51">
        <v>4</v>
      </c>
      <c r="EK133" s="922" t="s">
        <v>116</v>
      </c>
      <c r="EL133" s="923"/>
      <c r="EM133" s="923"/>
      <c r="EN133" s="924"/>
      <c r="EO133" s="11" t="s">
        <v>8</v>
      </c>
      <c r="EP133" s="40"/>
      <c r="EQ133" s="11" t="s">
        <v>8</v>
      </c>
    </row>
    <row r="134" spans="1:147" x14ac:dyDescent="0.2">
      <c r="A134" s="179" t="s">
        <v>39</v>
      </c>
      <c r="B134" s="1027" t="s">
        <v>131</v>
      </c>
      <c r="C134" s="1028"/>
      <c r="D134" s="1028"/>
      <c r="E134" s="1029"/>
      <c r="F134" s="38">
        <f>F120</f>
        <v>95.017677714526144</v>
      </c>
      <c r="G134" s="111"/>
      <c r="H134" s="179" t="s">
        <v>39</v>
      </c>
      <c r="I134" s="1027" t="s">
        <v>131</v>
      </c>
      <c r="J134" s="1028"/>
      <c r="K134" s="1028"/>
      <c r="L134" s="1029"/>
      <c r="M134" s="38">
        <f>M120</f>
        <v>97.355112586303491</v>
      </c>
      <c r="O134" s="179" t="s">
        <v>39</v>
      </c>
      <c r="P134" s="1027" t="s">
        <v>131</v>
      </c>
      <c r="Q134" s="1028"/>
      <c r="R134" s="1028"/>
      <c r="S134" s="1029"/>
      <c r="T134" s="38">
        <f>T120</f>
        <v>71.343393158525714</v>
      </c>
      <c r="U134" s="159"/>
      <c r="V134" s="179" t="s">
        <v>39</v>
      </c>
      <c r="W134" s="1027" t="s">
        <v>131</v>
      </c>
      <c r="X134" s="1028"/>
      <c r="Y134" s="1028"/>
      <c r="Z134" s="1029"/>
      <c r="AA134" s="38">
        <f>AA120</f>
        <v>97.355112586303491</v>
      </c>
      <c r="AB134" s="159"/>
      <c r="AC134" s="179" t="s">
        <v>39</v>
      </c>
      <c r="AD134" s="1027" t="s">
        <v>131</v>
      </c>
      <c r="AE134" s="1028"/>
      <c r="AF134" s="1028"/>
      <c r="AG134" s="1029"/>
      <c r="AH134" s="38">
        <f>AH120</f>
        <v>101.05460686458304</v>
      </c>
      <c r="AJ134" s="179" t="s">
        <v>39</v>
      </c>
      <c r="AK134" s="1027" t="s">
        <v>131</v>
      </c>
      <c r="AL134" s="1028"/>
      <c r="AM134" s="1028"/>
      <c r="AN134" s="1029"/>
      <c r="AO134" s="38">
        <f>AO120</f>
        <v>74.0544420985497</v>
      </c>
      <c r="AQ134" s="179" t="s">
        <v>39</v>
      </c>
      <c r="AR134" s="1027" t="s">
        <v>131</v>
      </c>
      <c r="AS134" s="1028"/>
      <c r="AT134" s="1028"/>
      <c r="AU134" s="1029"/>
      <c r="AV134" s="38">
        <f>AV120</f>
        <v>76.861105454084736</v>
      </c>
      <c r="AW134" s="159"/>
      <c r="AX134" s="179" t="s">
        <v>39</v>
      </c>
      <c r="AY134" s="1027" t="s">
        <v>131</v>
      </c>
      <c r="AZ134" s="1028"/>
      <c r="BA134" s="1028"/>
      <c r="BB134" s="1029"/>
      <c r="BC134" s="38">
        <f>BC120</f>
        <v>77.791204012699097</v>
      </c>
      <c r="BD134" s="159"/>
      <c r="BE134" s="43" t="s">
        <v>39</v>
      </c>
      <c r="BF134" s="927" t="s">
        <v>131</v>
      </c>
      <c r="BG134" s="928"/>
      <c r="BH134" s="928"/>
      <c r="BI134" s="929"/>
      <c r="BJ134" s="50">
        <f>BJ$120</f>
        <v>76.861105454084736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80.219935762428236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81.190614954013924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81.190614954013924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81.190614954013924</v>
      </c>
      <c r="CM134" s="159"/>
      <c r="CN134" s="43" t="s">
        <v>39</v>
      </c>
      <c r="CO134" s="927" t="s">
        <v>131</v>
      </c>
      <c r="CP134" s="928"/>
      <c r="CQ134" s="928"/>
      <c r="CR134" s="929"/>
      <c r="CS134" s="50">
        <f>CS$120</f>
        <v>84.582308747244767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84.582311448967616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88.244725534707896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91.638753439888973</v>
      </c>
      <c r="DO134" s="22"/>
      <c r="DP134" s="50">
        <f>DP$120</f>
        <v>88.244725534707896</v>
      </c>
      <c r="DQ134" s="22"/>
      <c r="DR134" s="43" t="s">
        <v>39</v>
      </c>
      <c r="DS134" s="927" t="s">
        <v>131</v>
      </c>
      <c r="DT134" s="928"/>
      <c r="DU134" s="928"/>
      <c r="DV134" s="929"/>
      <c r="DW134" s="50">
        <f>DW$120</f>
        <v>91.638753439888973</v>
      </c>
      <c r="DX134" s="22"/>
      <c r="DY134" s="50">
        <f>DY$120</f>
        <v>88.244725534707896</v>
      </c>
      <c r="DZ134" s="22"/>
      <c r="EA134" s="43" t="s">
        <v>39</v>
      </c>
      <c r="EB134" s="927" t="s">
        <v>131</v>
      </c>
      <c r="EC134" s="928"/>
      <c r="ED134" s="928"/>
      <c r="EE134" s="929"/>
      <c r="EF134" s="50">
        <f>EF$120</f>
        <v>95.176009322668705</v>
      </c>
      <c r="EG134" s="22"/>
      <c r="EH134" s="50">
        <f>EH$120</f>
        <v>91.650971940347631</v>
      </c>
      <c r="EJ134" s="43" t="s">
        <v>39</v>
      </c>
      <c r="EK134" s="927" t="s">
        <v>131</v>
      </c>
      <c r="EL134" s="928"/>
      <c r="EM134" s="928"/>
      <c r="EN134" s="929"/>
      <c r="EO134" s="50">
        <f>EO$120</f>
        <v>95.176009322668705</v>
      </c>
      <c r="EP134" s="22"/>
      <c r="EQ134" s="50">
        <f>EQ$120</f>
        <v>91.650971940347631</v>
      </c>
    </row>
    <row r="135" spans="1:147" x14ac:dyDescent="0.2">
      <c r="A135" s="179" t="s">
        <v>41</v>
      </c>
      <c r="B135" s="1027" t="s">
        <v>139</v>
      </c>
      <c r="C135" s="1028"/>
      <c r="D135" s="1028"/>
      <c r="E135" s="1029"/>
      <c r="F135" s="38">
        <f>F128</f>
        <v>0</v>
      </c>
      <c r="G135" s="111"/>
      <c r="H135" s="179" t="s">
        <v>41</v>
      </c>
      <c r="I135" s="1027" t="s">
        <v>139</v>
      </c>
      <c r="J135" s="1028"/>
      <c r="K135" s="1028"/>
      <c r="L135" s="1029"/>
      <c r="M135" s="38">
        <f>M128</f>
        <v>0</v>
      </c>
      <c r="O135" s="179" t="s">
        <v>41</v>
      </c>
      <c r="P135" s="1027" t="s">
        <v>139</v>
      </c>
      <c r="Q135" s="1028"/>
      <c r="R135" s="1028"/>
      <c r="S135" s="1029"/>
      <c r="T135" s="38">
        <f>T128</f>
        <v>0</v>
      </c>
      <c r="U135" s="159"/>
      <c r="V135" s="179" t="s">
        <v>41</v>
      </c>
      <c r="W135" s="1027" t="s">
        <v>139</v>
      </c>
      <c r="X135" s="1028"/>
      <c r="Y135" s="1028"/>
      <c r="Z135" s="1029"/>
      <c r="AA135" s="38">
        <f>AA128</f>
        <v>0</v>
      </c>
      <c r="AB135" s="159"/>
      <c r="AC135" s="179" t="s">
        <v>41</v>
      </c>
      <c r="AD135" s="1027" t="s">
        <v>139</v>
      </c>
      <c r="AE135" s="1028"/>
      <c r="AF135" s="1028"/>
      <c r="AG135" s="1029"/>
      <c r="AH135" s="38">
        <f>AH128</f>
        <v>0</v>
      </c>
      <c r="AJ135" s="179" t="s">
        <v>41</v>
      </c>
      <c r="AK135" s="1027" t="s">
        <v>139</v>
      </c>
      <c r="AL135" s="1028"/>
      <c r="AM135" s="1028"/>
      <c r="AN135" s="1029"/>
      <c r="AO135" s="38">
        <f>AO128</f>
        <v>0</v>
      </c>
      <c r="AQ135" s="179" t="s">
        <v>41</v>
      </c>
      <c r="AR135" s="1027" t="s">
        <v>139</v>
      </c>
      <c r="AS135" s="1028"/>
      <c r="AT135" s="1028"/>
      <c r="AU135" s="1029"/>
      <c r="AV135" s="38">
        <f>AV128</f>
        <v>0</v>
      </c>
      <c r="AW135" s="159"/>
      <c r="AX135" s="179" t="s">
        <v>41</v>
      </c>
      <c r="AY135" s="1027" t="s">
        <v>139</v>
      </c>
      <c r="AZ135" s="1028"/>
      <c r="BA135" s="1028"/>
      <c r="BB135" s="1029"/>
      <c r="BC135" s="38">
        <f>BC128</f>
        <v>0</v>
      </c>
      <c r="BD135" s="159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M135" s="159"/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50">
        <f>DP$128</f>
        <v>0</v>
      </c>
      <c r="DQ135" s="22"/>
      <c r="DR135" s="43" t="s">
        <v>41</v>
      </c>
      <c r="DS135" s="927" t="s">
        <v>139</v>
      </c>
      <c r="DT135" s="928"/>
      <c r="DU135" s="928"/>
      <c r="DV135" s="929"/>
      <c r="DW135" s="50">
        <f>DW$128</f>
        <v>0</v>
      </c>
      <c r="DX135" s="22"/>
      <c r="DY135" s="50">
        <f>DY$128</f>
        <v>0</v>
      </c>
      <c r="DZ135" s="22"/>
      <c r="EA135" s="43" t="s">
        <v>41</v>
      </c>
      <c r="EB135" s="927" t="s">
        <v>139</v>
      </c>
      <c r="EC135" s="928"/>
      <c r="ED135" s="928"/>
      <c r="EE135" s="929"/>
      <c r="EF135" s="50">
        <f>EF$128</f>
        <v>0</v>
      </c>
      <c r="EG135" s="22"/>
      <c r="EH135" s="50">
        <f>EH$128</f>
        <v>0</v>
      </c>
      <c r="EJ135" s="43" t="s">
        <v>41</v>
      </c>
      <c r="EK135" s="927" t="s">
        <v>139</v>
      </c>
      <c r="EL135" s="928"/>
      <c r="EM135" s="928"/>
      <c r="EN135" s="929"/>
      <c r="EO135" s="50">
        <f>EO$128</f>
        <v>0</v>
      </c>
      <c r="EP135" s="22"/>
      <c r="EQ135" s="50">
        <f>EQ$128</f>
        <v>0</v>
      </c>
    </row>
    <row r="136" spans="1:147" x14ac:dyDescent="0.2">
      <c r="A136" s="1021" t="s">
        <v>40</v>
      </c>
      <c r="B136" s="1022"/>
      <c r="C136" s="1022"/>
      <c r="D136" s="1022"/>
      <c r="E136" s="1023"/>
      <c r="F136" s="114">
        <f>SUM(F134:F135)</f>
        <v>95.017677714526144</v>
      </c>
      <c r="G136" s="111"/>
      <c r="H136" s="1021" t="s">
        <v>40</v>
      </c>
      <c r="I136" s="1022"/>
      <c r="J136" s="1022"/>
      <c r="K136" s="1022"/>
      <c r="L136" s="1023"/>
      <c r="M136" s="114">
        <f>SUM(M134:M135)</f>
        <v>97.355112586303491</v>
      </c>
      <c r="O136" s="1021" t="s">
        <v>40</v>
      </c>
      <c r="P136" s="1022"/>
      <c r="Q136" s="1022"/>
      <c r="R136" s="1022"/>
      <c r="S136" s="1023"/>
      <c r="T136" s="114">
        <f>SUM(T134:T135)</f>
        <v>71.343393158525714</v>
      </c>
      <c r="U136" s="175"/>
      <c r="V136" s="1021" t="s">
        <v>40</v>
      </c>
      <c r="W136" s="1022"/>
      <c r="X136" s="1022"/>
      <c r="Y136" s="1022"/>
      <c r="Z136" s="1023"/>
      <c r="AA136" s="114">
        <f>SUM(AA134:AA135)</f>
        <v>97.355112586303491</v>
      </c>
      <c r="AB136" s="175"/>
      <c r="AC136" s="1021" t="s">
        <v>40</v>
      </c>
      <c r="AD136" s="1022"/>
      <c r="AE136" s="1022"/>
      <c r="AF136" s="1022"/>
      <c r="AG136" s="1023"/>
      <c r="AH136" s="114">
        <f>SUM(AH134:AH135)</f>
        <v>101.05460686458304</v>
      </c>
      <c r="AJ136" s="1021" t="s">
        <v>40</v>
      </c>
      <c r="AK136" s="1022"/>
      <c r="AL136" s="1022"/>
      <c r="AM136" s="1022"/>
      <c r="AN136" s="1023"/>
      <c r="AO136" s="114">
        <f>SUM(AO134:AO135)</f>
        <v>74.0544420985497</v>
      </c>
      <c r="AQ136" s="1021" t="s">
        <v>40</v>
      </c>
      <c r="AR136" s="1022"/>
      <c r="AS136" s="1022"/>
      <c r="AT136" s="1022"/>
      <c r="AU136" s="1023"/>
      <c r="AV136" s="114">
        <f>SUM(AV134:AV135)</f>
        <v>76.861105454084736</v>
      </c>
      <c r="AW136" s="175"/>
      <c r="AX136" s="1021" t="s">
        <v>40</v>
      </c>
      <c r="AY136" s="1022"/>
      <c r="AZ136" s="1022"/>
      <c r="BA136" s="1022"/>
      <c r="BB136" s="1023"/>
      <c r="BC136" s="114">
        <f>SUM(BC134:BC135)</f>
        <v>77.791204012699097</v>
      </c>
      <c r="BD136" s="175"/>
      <c r="BE136" s="922" t="s">
        <v>40</v>
      </c>
      <c r="BF136" s="923"/>
      <c r="BG136" s="923"/>
      <c r="BH136" s="923"/>
      <c r="BI136" s="924"/>
      <c r="BJ136" s="11">
        <f>SUM(BJ$134:BJ$135)</f>
        <v>76.861105454084736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80.219935762428236</v>
      </c>
      <c r="BS136" s="922" t="s">
        <v>40</v>
      </c>
      <c r="BT136" s="923"/>
      <c r="BU136" s="923"/>
      <c r="BV136" s="923"/>
      <c r="BW136" s="924"/>
      <c r="BX136" s="11">
        <f>SUM(BX$134:BX$135)</f>
        <v>81.190614954013924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81.190614954013924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81.190614954013924</v>
      </c>
      <c r="CM136" s="175"/>
      <c r="CN136" s="922" t="s">
        <v>40</v>
      </c>
      <c r="CO136" s="923"/>
      <c r="CP136" s="923"/>
      <c r="CQ136" s="923"/>
      <c r="CR136" s="924"/>
      <c r="CS136" s="11">
        <f>SUM(CS$134:CS$135)</f>
        <v>84.582308747244767</v>
      </c>
      <c r="CU136" s="922" t="s">
        <v>40</v>
      </c>
      <c r="CV136" s="923"/>
      <c r="CW136" s="923"/>
      <c r="CX136" s="923"/>
      <c r="CY136" s="924"/>
      <c r="CZ136" s="11">
        <f>SUM(CZ$134:CZ$135)</f>
        <v>84.582311448967616</v>
      </c>
      <c r="DB136" s="922" t="s">
        <v>40</v>
      </c>
      <c r="DC136" s="923"/>
      <c r="DD136" s="923"/>
      <c r="DE136" s="923"/>
      <c r="DF136" s="924"/>
      <c r="DG136" s="11">
        <f>SUM(DG$134:DG$135)</f>
        <v>88.244725534707896</v>
      </c>
      <c r="DI136" s="922" t="s">
        <v>40</v>
      </c>
      <c r="DJ136" s="923"/>
      <c r="DK136" s="923"/>
      <c r="DL136" s="923"/>
      <c r="DM136" s="924"/>
      <c r="DN136" s="11">
        <f>SUM(DN$134:DN$135)</f>
        <v>91.638753439888973</v>
      </c>
      <c r="DO136" s="40"/>
      <c r="DP136" s="11">
        <f>SUM(DP$134:DP$135)</f>
        <v>88.244725534707896</v>
      </c>
      <c r="DQ136" s="40"/>
      <c r="DR136" s="922" t="s">
        <v>40</v>
      </c>
      <c r="DS136" s="923"/>
      <c r="DT136" s="923"/>
      <c r="DU136" s="923"/>
      <c r="DV136" s="924"/>
      <c r="DW136" s="11">
        <f>SUM(DW$134:DW$135)</f>
        <v>91.638753439888973</v>
      </c>
      <c r="DX136" s="40"/>
      <c r="DY136" s="11">
        <f>SUM(DY$134:DY$135)</f>
        <v>88.244725534707896</v>
      </c>
      <c r="DZ136" s="40"/>
      <c r="EA136" s="922" t="s">
        <v>40</v>
      </c>
      <c r="EB136" s="923"/>
      <c r="EC136" s="923"/>
      <c r="ED136" s="923"/>
      <c r="EE136" s="924"/>
      <c r="EF136" s="11">
        <f>SUM(EF$134:EF$135)</f>
        <v>95.176009322668705</v>
      </c>
      <c r="EG136" s="40"/>
      <c r="EH136" s="11">
        <f>SUM(EH$134:EH$135)</f>
        <v>91.650971940347631</v>
      </c>
      <c r="EJ136" s="922" t="s">
        <v>40</v>
      </c>
      <c r="EK136" s="923"/>
      <c r="EL136" s="923"/>
      <c r="EM136" s="923"/>
      <c r="EN136" s="924"/>
      <c r="EO136" s="11">
        <f>SUM(EO$134:EO$135)</f>
        <v>95.176009322668705</v>
      </c>
      <c r="EP136" s="40"/>
      <c r="EQ136" s="11">
        <f>SUM(EQ$134:EQ$135)</f>
        <v>91.650971940347631</v>
      </c>
    </row>
    <row r="137" spans="1:147" x14ac:dyDescent="0.2">
      <c r="A137" s="176"/>
      <c r="B137" s="176"/>
      <c r="C137" s="176"/>
      <c r="D137" s="176"/>
      <c r="E137" s="176"/>
      <c r="F137" s="159"/>
      <c r="G137" s="111"/>
      <c r="H137" s="176"/>
      <c r="I137" s="176"/>
      <c r="J137" s="176"/>
      <c r="K137" s="176"/>
      <c r="L137" s="176"/>
      <c r="M137" s="159"/>
      <c r="O137" s="176"/>
      <c r="P137" s="176"/>
      <c r="Q137" s="176"/>
      <c r="R137" s="176"/>
      <c r="S137" s="176"/>
      <c r="T137" s="159"/>
      <c r="U137" s="159"/>
      <c r="V137" s="176"/>
      <c r="W137" s="176"/>
      <c r="X137" s="176"/>
      <c r="Y137" s="176"/>
      <c r="Z137" s="176"/>
      <c r="AA137" s="159"/>
      <c r="AB137" s="159"/>
      <c r="AC137" s="176"/>
      <c r="AD137" s="176"/>
      <c r="AE137" s="176"/>
      <c r="AF137" s="176"/>
      <c r="AG137" s="176"/>
      <c r="AH137" s="159"/>
      <c r="AJ137" s="176"/>
      <c r="AK137" s="176"/>
      <c r="AL137" s="176"/>
      <c r="AM137" s="176"/>
      <c r="AN137" s="176"/>
      <c r="AO137" s="159"/>
      <c r="AQ137" s="176"/>
      <c r="AR137" s="176"/>
      <c r="AS137" s="176"/>
      <c r="AT137" s="176"/>
      <c r="AU137" s="176"/>
      <c r="AV137" s="159"/>
      <c r="AW137" s="159"/>
      <c r="AX137" s="176"/>
      <c r="AY137" s="176"/>
      <c r="AZ137" s="176"/>
      <c r="BA137" s="176"/>
      <c r="BB137" s="176"/>
      <c r="BC137" s="159"/>
      <c r="BD137" s="159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M137" s="159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41"/>
      <c r="DP137" s="22"/>
      <c r="DQ137" s="22"/>
      <c r="DR137" s="41"/>
      <c r="DS137" s="41"/>
      <c r="DT137" s="41"/>
      <c r="DU137" s="41"/>
      <c r="DV137" s="41"/>
      <c r="DW137" s="22"/>
      <c r="DX137" s="41"/>
      <c r="DY137" s="22"/>
      <c r="DZ137" s="22"/>
      <c r="EA137" s="41"/>
      <c r="EB137" s="41"/>
      <c r="EC137" s="41"/>
      <c r="ED137" s="41"/>
      <c r="EE137" s="41"/>
      <c r="EF137" s="22"/>
      <c r="EG137" s="41"/>
      <c r="EH137" s="22"/>
      <c r="EJ137" s="41"/>
      <c r="EK137" s="41"/>
      <c r="EL137" s="41"/>
      <c r="EM137" s="41"/>
      <c r="EN137" s="41"/>
      <c r="EO137" s="22"/>
      <c r="EP137" s="41"/>
      <c r="EQ137" s="22"/>
    </row>
    <row r="138" spans="1:147" x14ac:dyDescent="0.2">
      <c r="A138" s="176"/>
      <c r="B138" s="176"/>
      <c r="C138" s="176"/>
      <c r="D138" s="176"/>
      <c r="E138" s="176"/>
      <c r="F138" s="159"/>
      <c r="G138" s="111"/>
      <c r="H138" s="176"/>
      <c r="I138" s="176"/>
      <c r="J138" s="176"/>
      <c r="K138" s="176"/>
      <c r="L138" s="176"/>
      <c r="M138" s="159"/>
      <c r="O138" s="176"/>
      <c r="P138" s="176"/>
      <c r="Q138" s="176"/>
      <c r="R138" s="176"/>
      <c r="S138" s="176"/>
      <c r="T138" s="159"/>
      <c r="U138" s="159"/>
      <c r="V138" s="176"/>
      <c r="W138" s="176"/>
      <c r="X138" s="176"/>
      <c r="Y138" s="176"/>
      <c r="Z138" s="176"/>
      <c r="AA138" s="159"/>
      <c r="AB138" s="159"/>
      <c r="AC138" s="176"/>
      <c r="AD138" s="176"/>
      <c r="AE138" s="176"/>
      <c r="AF138" s="176"/>
      <c r="AG138" s="176"/>
      <c r="AH138" s="159"/>
      <c r="AJ138" s="176"/>
      <c r="AK138" s="176"/>
      <c r="AL138" s="176"/>
      <c r="AM138" s="176"/>
      <c r="AN138" s="176"/>
      <c r="AO138" s="159"/>
      <c r="AQ138" s="176"/>
      <c r="AR138" s="176"/>
      <c r="AS138" s="176"/>
      <c r="AT138" s="176"/>
      <c r="AU138" s="176"/>
      <c r="AV138" s="159"/>
      <c r="AW138" s="159"/>
      <c r="AX138" s="176"/>
      <c r="AY138" s="176"/>
      <c r="AZ138" s="176"/>
      <c r="BA138" s="176"/>
      <c r="BB138" s="176"/>
      <c r="BC138" s="159"/>
      <c r="BD138" s="159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M138" s="159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41"/>
      <c r="DP138" s="22"/>
      <c r="DQ138" s="22"/>
      <c r="DR138" s="41"/>
      <c r="DS138" s="41"/>
      <c r="DT138" s="41"/>
      <c r="DU138" s="41"/>
      <c r="DV138" s="41"/>
      <c r="DW138" s="22"/>
      <c r="DX138" s="41"/>
      <c r="DY138" s="22"/>
      <c r="DZ138" s="22"/>
      <c r="EA138" s="41"/>
      <c r="EB138" s="41"/>
      <c r="EC138" s="41"/>
      <c r="ED138" s="41"/>
      <c r="EE138" s="41"/>
      <c r="EF138" s="22"/>
      <c r="EG138" s="41"/>
      <c r="EH138" s="22"/>
      <c r="EJ138" s="41"/>
      <c r="EK138" s="41"/>
      <c r="EL138" s="41"/>
      <c r="EM138" s="41"/>
      <c r="EN138" s="41"/>
      <c r="EO138" s="22"/>
      <c r="EP138" s="41"/>
      <c r="EQ138" s="22"/>
    </row>
    <row r="139" spans="1:147" ht="12.75" customHeight="1" x14ac:dyDescent="0.2">
      <c r="A139" s="1147" t="s">
        <v>86</v>
      </c>
      <c r="B139" s="1147"/>
      <c r="C139" s="1147"/>
      <c r="D139" s="1147"/>
      <c r="E139" s="1147"/>
      <c r="F139" s="1147"/>
      <c r="G139" s="111"/>
      <c r="H139" s="1147" t="s">
        <v>86</v>
      </c>
      <c r="I139" s="1147"/>
      <c r="J139" s="1147"/>
      <c r="K139" s="1147"/>
      <c r="L139" s="1147"/>
      <c r="M139" s="1147"/>
      <c r="O139" s="1147" t="s">
        <v>86</v>
      </c>
      <c r="P139" s="1147"/>
      <c r="Q139" s="1147"/>
      <c r="R139" s="1147"/>
      <c r="S139" s="1147"/>
      <c r="T139" s="1147"/>
      <c r="U139" s="203"/>
      <c r="V139" s="1147" t="s">
        <v>86</v>
      </c>
      <c r="W139" s="1147"/>
      <c r="X139" s="1147"/>
      <c r="Y139" s="1147"/>
      <c r="Z139" s="1147"/>
      <c r="AA139" s="1147"/>
      <c r="AB139" s="203"/>
      <c r="AC139" s="1147" t="s">
        <v>86</v>
      </c>
      <c r="AD139" s="1147"/>
      <c r="AE139" s="1147"/>
      <c r="AF139" s="1147"/>
      <c r="AG139" s="1147"/>
      <c r="AH139" s="1147"/>
      <c r="AJ139" s="1147" t="s">
        <v>86</v>
      </c>
      <c r="AK139" s="1147"/>
      <c r="AL139" s="1147"/>
      <c r="AM139" s="1147"/>
      <c r="AN139" s="1147"/>
      <c r="AO139" s="1147"/>
      <c r="AQ139" s="1147" t="s">
        <v>86</v>
      </c>
      <c r="AR139" s="1147"/>
      <c r="AS139" s="1147"/>
      <c r="AT139" s="1147"/>
      <c r="AU139" s="1147"/>
      <c r="AV139" s="1147"/>
      <c r="AW139" s="203"/>
      <c r="AX139" s="1147" t="s">
        <v>86</v>
      </c>
      <c r="AY139" s="1147"/>
      <c r="AZ139" s="1147"/>
      <c r="BA139" s="1147"/>
      <c r="BB139" s="1147"/>
      <c r="BC139" s="1147"/>
      <c r="BD139" s="20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M139" s="203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33"/>
      <c r="DQ139" s="33"/>
      <c r="DR139" s="1110" t="s">
        <v>86</v>
      </c>
      <c r="DS139" s="1110"/>
      <c r="DT139" s="1110"/>
      <c r="DU139" s="1110"/>
      <c r="DV139" s="1110"/>
      <c r="DW139" s="1110"/>
      <c r="DX139" s="33"/>
      <c r="DY139" s="33"/>
      <c r="DZ139" s="33"/>
      <c r="EA139" s="1110" t="s">
        <v>86</v>
      </c>
      <c r="EB139" s="1110"/>
      <c r="EC139" s="1110"/>
      <c r="ED139" s="1110"/>
      <c r="EE139" s="1110"/>
      <c r="EF139" s="1110"/>
      <c r="EG139" s="33"/>
      <c r="EH139" s="33"/>
      <c r="EJ139" s="1110" t="s">
        <v>86</v>
      </c>
      <c r="EK139" s="1110"/>
      <c r="EL139" s="1110"/>
      <c r="EM139" s="1110"/>
      <c r="EN139" s="1110"/>
      <c r="EO139" s="1110"/>
      <c r="EP139" s="33"/>
      <c r="EQ139" s="33"/>
    </row>
    <row r="140" spans="1:147" x14ac:dyDescent="0.2">
      <c r="A140" s="176"/>
      <c r="B140" s="176"/>
      <c r="C140" s="176"/>
      <c r="D140" s="176"/>
      <c r="E140" s="176"/>
      <c r="F140" s="159"/>
      <c r="G140" s="111"/>
      <c r="H140" s="176"/>
      <c r="I140" s="176"/>
      <c r="J140" s="176"/>
      <c r="K140" s="176"/>
      <c r="L140" s="176"/>
      <c r="M140" s="159"/>
      <c r="O140" s="176"/>
      <c r="P140" s="176"/>
      <c r="Q140" s="176"/>
      <c r="R140" s="176"/>
      <c r="S140" s="176"/>
      <c r="T140" s="159"/>
      <c r="U140" s="159"/>
      <c r="V140" s="176"/>
      <c r="W140" s="176"/>
      <c r="X140" s="176"/>
      <c r="Y140" s="176"/>
      <c r="Z140" s="176"/>
      <c r="AA140" s="159"/>
      <c r="AB140" s="159"/>
      <c r="AC140" s="176"/>
      <c r="AD140" s="176"/>
      <c r="AE140" s="176"/>
      <c r="AF140" s="176"/>
      <c r="AG140" s="176"/>
      <c r="AH140" s="159"/>
      <c r="AJ140" s="176"/>
      <c r="AK140" s="176"/>
      <c r="AL140" s="176"/>
      <c r="AM140" s="176"/>
      <c r="AN140" s="176"/>
      <c r="AO140" s="159"/>
      <c r="AQ140" s="176"/>
      <c r="AR140" s="176"/>
      <c r="AS140" s="176"/>
      <c r="AT140" s="176"/>
      <c r="AU140" s="176"/>
      <c r="AV140" s="159"/>
      <c r="AW140" s="159"/>
      <c r="AX140" s="176"/>
      <c r="AY140" s="176"/>
      <c r="AZ140" s="176"/>
      <c r="BA140" s="176"/>
      <c r="BB140" s="176"/>
      <c r="BC140" s="159"/>
      <c r="BD140" s="159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M140" s="159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41"/>
      <c r="DP140" s="22"/>
      <c r="DQ140" s="22"/>
      <c r="DR140" s="41"/>
      <c r="DS140" s="41"/>
      <c r="DT140" s="41"/>
      <c r="DU140" s="41"/>
      <c r="DV140" s="41"/>
      <c r="DW140" s="22"/>
      <c r="DX140" s="41"/>
      <c r="DY140" s="22"/>
      <c r="DZ140" s="22"/>
      <c r="EA140" s="41"/>
      <c r="EB140" s="41"/>
      <c r="EC140" s="41"/>
      <c r="ED140" s="41"/>
      <c r="EE140" s="41"/>
      <c r="EF140" s="22"/>
      <c r="EG140" s="41"/>
      <c r="EH140" s="22"/>
      <c r="EJ140" s="41"/>
      <c r="EK140" s="41"/>
      <c r="EL140" s="41"/>
      <c r="EM140" s="41"/>
      <c r="EN140" s="41"/>
      <c r="EO140" s="22"/>
      <c r="EP140" s="41"/>
      <c r="EQ140" s="22"/>
    </row>
    <row r="141" spans="1:147" x14ac:dyDescent="0.2">
      <c r="A141" s="155">
        <v>5</v>
      </c>
      <c r="B141" s="1021" t="s">
        <v>20</v>
      </c>
      <c r="C141" s="1022"/>
      <c r="D141" s="1022"/>
      <c r="E141" s="1023"/>
      <c r="F141" s="114" t="s">
        <v>8</v>
      </c>
      <c r="G141" s="111"/>
      <c r="H141" s="155">
        <v>5</v>
      </c>
      <c r="I141" s="1021" t="s">
        <v>20</v>
      </c>
      <c r="J141" s="1022"/>
      <c r="K141" s="1022"/>
      <c r="L141" s="1023"/>
      <c r="M141" s="114" t="s">
        <v>8</v>
      </c>
      <c r="O141" s="155">
        <v>5</v>
      </c>
      <c r="P141" s="1021" t="s">
        <v>20</v>
      </c>
      <c r="Q141" s="1022"/>
      <c r="R141" s="1022"/>
      <c r="S141" s="1023"/>
      <c r="T141" s="114" t="s">
        <v>8</v>
      </c>
      <c r="U141" s="175"/>
      <c r="V141" s="155">
        <v>5</v>
      </c>
      <c r="W141" s="1021" t="s">
        <v>20</v>
      </c>
      <c r="X141" s="1022"/>
      <c r="Y141" s="1022"/>
      <c r="Z141" s="1023"/>
      <c r="AA141" s="114" t="s">
        <v>8</v>
      </c>
      <c r="AB141" s="175"/>
      <c r="AC141" s="155">
        <v>5</v>
      </c>
      <c r="AD141" s="1021" t="s">
        <v>20</v>
      </c>
      <c r="AE141" s="1022"/>
      <c r="AF141" s="1022"/>
      <c r="AG141" s="1023"/>
      <c r="AH141" s="114" t="s">
        <v>8</v>
      </c>
      <c r="AJ141" s="155">
        <v>5</v>
      </c>
      <c r="AK141" s="1021" t="s">
        <v>20</v>
      </c>
      <c r="AL141" s="1022"/>
      <c r="AM141" s="1022"/>
      <c r="AN141" s="1023"/>
      <c r="AO141" s="114" t="s">
        <v>8</v>
      </c>
      <c r="AQ141" s="155">
        <v>5</v>
      </c>
      <c r="AR141" s="1021" t="s">
        <v>20</v>
      </c>
      <c r="AS141" s="1022"/>
      <c r="AT141" s="1022"/>
      <c r="AU141" s="1023"/>
      <c r="AV141" s="114" t="s">
        <v>8</v>
      </c>
      <c r="AW141" s="175"/>
      <c r="AX141" s="155">
        <v>5</v>
      </c>
      <c r="AY141" s="1021" t="s">
        <v>20</v>
      </c>
      <c r="AZ141" s="1022"/>
      <c r="BA141" s="1022"/>
      <c r="BB141" s="1023"/>
      <c r="BC141" s="114" t="s">
        <v>8</v>
      </c>
      <c r="BD141" s="175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M141" s="175"/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1" t="s">
        <v>8</v>
      </c>
      <c r="DQ141" s="40"/>
      <c r="DR141" s="10">
        <v>5</v>
      </c>
      <c r="DS141" s="922" t="s">
        <v>20</v>
      </c>
      <c r="DT141" s="923"/>
      <c r="DU141" s="923"/>
      <c r="DV141" s="924"/>
      <c r="DW141" s="11" t="s">
        <v>8</v>
      </c>
      <c r="DX141" s="40"/>
      <c r="DY141" s="11" t="s">
        <v>8</v>
      </c>
      <c r="DZ141" s="40"/>
      <c r="EA141" s="10">
        <v>5</v>
      </c>
      <c r="EB141" s="922" t="s">
        <v>20</v>
      </c>
      <c r="EC141" s="923"/>
      <c r="ED141" s="923"/>
      <c r="EE141" s="924"/>
      <c r="EF141" s="11" t="s">
        <v>8</v>
      </c>
      <c r="EG141" s="40"/>
      <c r="EH141" s="11" t="s">
        <v>8</v>
      </c>
      <c r="EJ141" s="10">
        <v>5</v>
      </c>
      <c r="EK141" s="922" t="s">
        <v>20</v>
      </c>
      <c r="EL141" s="923"/>
      <c r="EM141" s="923"/>
      <c r="EN141" s="924"/>
      <c r="EO141" s="11" t="s">
        <v>8</v>
      </c>
      <c r="EP141" s="40"/>
      <c r="EQ141" s="11" t="s">
        <v>8</v>
      </c>
    </row>
    <row r="142" spans="1:147" x14ac:dyDescent="0.2">
      <c r="A142" s="155" t="s">
        <v>22</v>
      </c>
      <c r="B142" s="1027" t="s">
        <v>48</v>
      </c>
      <c r="C142" s="1028"/>
      <c r="D142" s="1028"/>
      <c r="E142" s="1029"/>
      <c r="F142" s="38">
        <f>SUM('(VI) Uniforme '!$S$18)</f>
        <v>34.390555555555558</v>
      </c>
      <c r="G142" s="111"/>
      <c r="H142" s="155" t="s">
        <v>22</v>
      </c>
      <c r="I142" s="1027" t="s">
        <v>48</v>
      </c>
      <c r="J142" s="1028"/>
      <c r="K142" s="1028"/>
      <c r="L142" s="1029"/>
      <c r="M142" s="38">
        <f>SUM('(VI) Uniforme '!$S$18)</f>
        <v>34.390555555555558</v>
      </c>
      <c r="O142" s="155" t="s">
        <v>22</v>
      </c>
      <c r="P142" s="1027" t="s">
        <v>48</v>
      </c>
      <c r="Q142" s="1028"/>
      <c r="R142" s="1028"/>
      <c r="S142" s="1029"/>
      <c r="T142" s="38">
        <f>SUM('(VI) Uniforme '!$S$18)</f>
        <v>34.390555555555558</v>
      </c>
      <c r="U142" s="159"/>
      <c r="V142" s="155" t="s">
        <v>22</v>
      </c>
      <c r="W142" s="1027" t="s">
        <v>48</v>
      </c>
      <c r="X142" s="1028"/>
      <c r="Y142" s="1028"/>
      <c r="Z142" s="1029"/>
      <c r="AA142" s="398">
        <f>SUM('(VI) Uniforme '!$S$18)*1.0676</f>
        <v>36.715357111111118</v>
      </c>
      <c r="AB142" s="159"/>
      <c r="AC142" s="155" t="s">
        <v>22</v>
      </c>
      <c r="AD142" s="1027" t="s">
        <v>48</v>
      </c>
      <c r="AE142" s="1028"/>
      <c r="AF142" s="1028"/>
      <c r="AG142" s="1029"/>
      <c r="AH142" s="38">
        <f>SUM('(VI) Uniforme '!$S$18)*1.0676</f>
        <v>36.715357111111118</v>
      </c>
      <c r="AJ142" s="155" t="s">
        <v>22</v>
      </c>
      <c r="AK142" s="1027" t="s">
        <v>48</v>
      </c>
      <c r="AL142" s="1028"/>
      <c r="AM142" s="1028"/>
      <c r="AN142" s="1029"/>
      <c r="AO142" s="38">
        <f>SUM('(VI) Uniforme '!$S$18)*1.0676</f>
        <v>36.715357111111118</v>
      </c>
      <c r="AQ142" s="155" t="s">
        <v>22</v>
      </c>
      <c r="AR142" s="1027" t="s">
        <v>48</v>
      </c>
      <c r="AS142" s="1028"/>
      <c r="AT142" s="1028"/>
      <c r="AU142" s="1029"/>
      <c r="AV142" s="38">
        <f>SUM('(VI) Uniforme '!$S$18)*1.0676</f>
        <v>36.715357111111118</v>
      </c>
      <c r="AW142" s="159"/>
      <c r="AX142" s="155" t="s">
        <v>22</v>
      </c>
      <c r="AY142" s="1027" t="s">
        <v>48</v>
      </c>
      <c r="AZ142" s="1028"/>
      <c r="BA142" s="1028"/>
      <c r="BB142" s="1029"/>
      <c r="BC142" s="38">
        <f>SUM('[6](VI) Uniforme '!$S$18)*1.0676</f>
        <v>36.715357111111118</v>
      </c>
      <c r="BD142" s="159"/>
      <c r="BE142" s="10" t="s">
        <v>22</v>
      </c>
      <c r="BF142" s="927" t="s">
        <v>48</v>
      </c>
      <c r="BG142" s="928"/>
      <c r="BH142" s="928"/>
      <c r="BI142" s="929"/>
      <c r="BJ142" s="398">
        <f>SUM('(VI) Uniforme '!S24:T24)</f>
        <v>41.168929928688897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'!S24:T24)</f>
        <v>41.168929928688897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'!S24:T24)</f>
        <v>41.168929928688897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M142" s="159"/>
      <c r="CN142" s="10" t="s">
        <v>22</v>
      </c>
      <c r="CO142" s="927" t="s">
        <v>48</v>
      </c>
      <c r="CP142" s="928"/>
      <c r="CQ142" s="928"/>
      <c r="CR142" s="929"/>
      <c r="CS142" s="50">
        <f>SUM('(VI) Uniforme '!Z24:AA24)</f>
        <v>41.168929928688897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'!Z26:AA26)</f>
        <v>42.889791199708093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'!Z26:AA26)</f>
        <v>42.889791199708093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'!Z26:AA26)</f>
        <v>42.889791199708093</v>
      </c>
      <c r="DO142" s="22"/>
      <c r="DP142" s="50">
        <f>SUM('(VI) Uniforme '!Z26:AA26)</f>
        <v>42.889791199708093</v>
      </c>
      <c r="DQ142" s="22"/>
      <c r="DR142" s="10" t="s">
        <v>22</v>
      </c>
      <c r="DS142" s="927" t="s">
        <v>48</v>
      </c>
      <c r="DT142" s="928"/>
      <c r="DU142" s="928"/>
      <c r="DV142" s="929"/>
      <c r="DW142" s="398">
        <f>SUM('(VI) Uniforme '!S28:T28)</f>
        <v>44.47</v>
      </c>
      <c r="DX142" s="22"/>
      <c r="DY142" s="398">
        <f>SUM('(VI) Uniforme '!S28:T28)</f>
        <v>44.47</v>
      </c>
      <c r="DZ142" s="22"/>
      <c r="EA142" s="10" t="s">
        <v>22</v>
      </c>
      <c r="EB142" s="927" t="s">
        <v>48</v>
      </c>
      <c r="EC142" s="928"/>
      <c r="ED142" s="928"/>
      <c r="EE142" s="929"/>
      <c r="EF142" s="50">
        <f>SUM('(VI) Uniforme '!S28:T28)</f>
        <v>44.47</v>
      </c>
      <c r="EG142" s="22"/>
      <c r="EH142" s="50">
        <f>SUM('(VI) Uniforme '!S28:T28)</f>
        <v>44.47</v>
      </c>
      <c r="EJ142" s="10" t="s">
        <v>22</v>
      </c>
      <c r="EK142" s="927" t="s">
        <v>48</v>
      </c>
      <c r="EL142" s="928"/>
      <c r="EM142" s="928"/>
      <c r="EN142" s="929"/>
      <c r="EO142" s="50">
        <f>SUM('(VI) Uniforme '!S28:T28)</f>
        <v>44.47</v>
      </c>
      <c r="EP142" s="22"/>
      <c r="EQ142" s="50">
        <f>SUM('(VI) Uniforme '!Z28:AA28)</f>
        <v>44.47</v>
      </c>
    </row>
    <row r="143" spans="1:147" x14ac:dyDescent="0.2">
      <c r="A143" s="155" t="s">
        <v>23</v>
      </c>
      <c r="B143" s="1027" t="s">
        <v>319</v>
      </c>
      <c r="C143" s="1028"/>
      <c r="D143" s="1028"/>
      <c r="E143" s="1029"/>
      <c r="F143" s="38">
        <f>SUM('(IV) Ferramentas '!$J$65:$K$65)</f>
        <v>7.8512112499999995</v>
      </c>
      <c r="G143" s="111"/>
      <c r="H143" s="155" t="s">
        <v>23</v>
      </c>
      <c r="I143" s="1027" t="s">
        <v>319</v>
      </c>
      <c r="J143" s="1028"/>
      <c r="K143" s="1028"/>
      <c r="L143" s="1029"/>
      <c r="M143" s="38">
        <f>SUM('(IV) Ferramentas '!$J$65:$K$65)</f>
        <v>7.8512112499999995</v>
      </c>
      <c r="O143" s="155" t="s">
        <v>23</v>
      </c>
      <c r="P143" s="1027" t="s">
        <v>319</v>
      </c>
      <c r="Q143" s="1028"/>
      <c r="R143" s="1028"/>
      <c r="S143" s="1029"/>
      <c r="T143" s="38">
        <f>SUM('(IV) Ferramentas '!$J$65:$K$65)</f>
        <v>7.8512112499999995</v>
      </c>
      <c r="U143" s="159"/>
      <c r="V143" s="155" t="s">
        <v>23</v>
      </c>
      <c r="W143" s="1027" t="s">
        <v>319</v>
      </c>
      <c r="X143" s="1028"/>
      <c r="Y143" s="1028"/>
      <c r="Z143" s="1029"/>
      <c r="AA143" s="50">
        <f>T143</f>
        <v>7.8512112499999995</v>
      </c>
      <c r="AB143" s="159"/>
      <c r="AC143" s="155" t="s">
        <v>23</v>
      </c>
      <c r="AD143" s="1027" t="s">
        <v>319</v>
      </c>
      <c r="AE143" s="1028"/>
      <c r="AF143" s="1028"/>
      <c r="AG143" s="1029"/>
      <c r="AH143" s="38">
        <f>AA143</f>
        <v>7.8512112499999995</v>
      </c>
      <c r="AJ143" s="155" t="s">
        <v>23</v>
      </c>
      <c r="AK143" s="1027" t="s">
        <v>319</v>
      </c>
      <c r="AL143" s="1028"/>
      <c r="AM143" s="1028"/>
      <c r="AN143" s="1029"/>
      <c r="AO143" s="38">
        <f>AH143</f>
        <v>7.8512112499999995</v>
      </c>
      <c r="AQ143" s="155" t="s">
        <v>23</v>
      </c>
      <c r="AR143" s="1027" t="s">
        <v>319</v>
      </c>
      <c r="AS143" s="1028"/>
      <c r="AT143" s="1028"/>
      <c r="AU143" s="1029"/>
      <c r="AV143" s="38">
        <f>AO143</f>
        <v>7.8512112499999995</v>
      </c>
      <c r="AW143" s="159"/>
      <c r="AX143" s="155" t="s">
        <v>23</v>
      </c>
      <c r="AY143" s="1027" t="s">
        <v>319</v>
      </c>
      <c r="AZ143" s="1028"/>
      <c r="BA143" s="1028"/>
      <c r="BB143" s="1029"/>
      <c r="BC143" s="38">
        <f>SUM('[6](IV) Ferramentas '!$J$65:$K$65)*1.0676</f>
        <v>8.3819531304999995</v>
      </c>
      <c r="BD143" s="159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M143" s="159"/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50">
        <f>SUM('(IV) Ferramentas '!J71:K71)</f>
        <v>7.8512112499999995</v>
      </c>
      <c r="DQ143" s="22"/>
      <c r="DR143" s="10" t="s">
        <v>23</v>
      </c>
      <c r="DS143" s="927" t="s">
        <v>319</v>
      </c>
      <c r="DT143" s="928"/>
      <c r="DU143" s="928"/>
      <c r="DV143" s="929"/>
      <c r="DW143" s="50">
        <f>SUM('(IV) Ferramentas '!J71:K71)</f>
        <v>7.8512112499999995</v>
      </c>
      <c r="DX143" s="22"/>
      <c r="DY143" s="50">
        <f>SUM('(IV) Ferramentas '!J71:K71)</f>
        <v>7.8512112499999995</v>
      </c>
      <c r="DZ143" s="22"/>
      <c r="EA143" s="10" t="s">
        <v>23</v>
      </c>
      <c r="EB143" s="927" t="s">
        <v>319</v>
      </c>
      <c r="EC143" s="928"/>
      <c r="ED143" s="928"/>
      <c r="EE143" s="929"/>
      <c r="EF143" s="50">
        <f>SUM('(IV) Ferramentas '!J71:K71)</f>
        <v>7.8512112499999995</v>
      </c>
      <c r="EG143" s="22"/>
      <c r="EH143" s="50">
        <f>SUM('(IV) Ferramentas '!J71:K71)</f>
        <v>7.8512112499999995</v>
      </c>
      <c r="EJ143" s="10" t="s">
        <v>23</v>
      </c>
      <c r="EK143" s="927" t="s">
        <v>319</v>
      </c>
      <c r="EL143" s="928"/>
      <c r="EM143" s="928"/>
      <c r="EN143" s="929"/>
      <c r="EO143" s="50">
        <f>SUM('(IV) Ferramentas '!J71:K71)</f>
        <v>7.8512112499999995</v>
      </c>
      <c r="EP143" s="22"/>
      <c r="EQ143" s="50">
        <f>SUM('(IV) Ferramentas '!J71:K71)</f>
        <v>7.8512112499999995</v>
      </c>
    </row>
    <row r="144" spans="1:147" x14ac:dyDescent="0.2">
      <c r="A144" s="155" t="s">
        <v>24</v>
      </c>
      <c r="B144" s="1027" t="s">
        <v>38</v>
      </c>
      <c r="C144" s="1028"/>
      <c r="D144" s="1028"/>
      <c r="E144" s="1029"/>
      <c r="F144" s="38">
        <f>SUM('(V) Equipamentos'!$I$11:$J$11)</f>
        <v>42.256437499999997</v>
      </c>
      <c r="G144" s="111"/>
      <c r="H144" s="155" t="s">
        <v>24</v>
      </c>
      <c r="I144" s="1027" t="s">
        <v>38</v>
      </c>
      <c r="J144" s="1028"/>
      <c r="K144" s="1028"/>
      <c r="L144" s="1029"/>
      <c r="M144" s="38">
        <f>SUM('(V) Equipamentos'!$I$11:$J$11)</f>
        <v>42.256437499999997</v>
      </c>
      <c r="O144" s="155" t="s">
        <v>24</v>
      </c>
      <c r="P144" s="1027" t="s">
        <v>38</v>
      </c>
      <c r="Q144" s="1028"/>
      <c r="R144" s="1028"/>
      <c r="S144" s="1029"/>
      <c r="T144" s="38">
        <f>SUM('(V) Equipamentos'!$I$11:$J$11)</f>
        <v>42.256437499999997</v>
      </c>
      <c r="U144" s="159"/>
      <c r="V144" s="155" t="s">
        <v>24</v>
      </c>
      <c r="W144" s="1027" t="s">
        <v>38</v>
      </c>
      <c r="X144" s="1028"/>
      <c r="Y144" s="1028"/>
      <c r="Z144" s="1029"/>
      <c r="AA144" s="50">
        <f>T144</f>
        <v>42.256437499999997</v>
      </c>
      <c r="AB144" s="159"/>
      <c r="AC144" s="155" t="s">
        <v>24</v>
      </c>
      <c r="AD144" s="1027" t="s">
        <v>38</v>
      </c>
      <c r="AE144" s="1028"/>
      <c r="AF144" s="1028"/>
      <c r="AG144" s="1029"/>
      <c r="AH144" s="38">
        <f>AA144</f>
        <v>42.256437499999997</v>
      </c>
      <c r="AJ144" s="155" t="s">
        <v>24</v>
      </c>
      <c r="AK144" s="1027" t="s">
        <v>38</v>
      </c>
      <c r="AL144" s="1028"/>
      <c r="AM144" s="1028"/>
      <c r="AN144" s="1029"/>
      <c r="AO144" s="38">
        <f>AH144</f>
        <v>42.256437499999997</v>
      </c>
      <c r="AQ144" s="155" t="s">
        <v>24</v>
      </c>
      <c r="AR144" s="1027" t="s">
        <v>38</v>
      </c>
      <c r="AS144" s="1028"/>
      <c r="AT144" s="1028"/>
      <c r="AU144" s="1029"/>
      <c r="AV144" s="38">
        <f>AO144</f>
        <v>42.256437499999997</v>
      </c>
      <c r="AW144" s="159"/>
      <c r="AX144" s="155" t="s">
        <v>24</v>
      </c>
      <c r="AY144" s="1027" t="s">
        <v>38</v>
      </c>
      <c r="AZ144" s="1028"/>
      <c r="BA144" s="1028"/>
      <c r="BB144" s="1029"/>
      <c r="BC144" s="38">
        <f>SUM('[6](V) Equipamentos'!$I$11:$J$11)*1.0676</f>
        <v>45.112972675000002</v>
      </c>
      <c r="BD144" s="159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M144" s="159"/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50">
        <f>SUM('(V) Equipamentos'!I17:J17)</f>
        <v>42.256437499999997</v>
      </c>
      <c r="DQ144" s="22"/>
      <c r="DR144" s="10" t="s">
        <v>24</v>
      </c>
      <c r="DS144" s="927" t="s">
        <v>38</v>
      </c>
      <c r="DT144" s="928"/>
      <c r="DU144" s="928"/>
      <c r="DV144" s="929"/>
      <c r="DW144" s="50">
        <f>SUM('(V) Equipamentos'!I17:J17)</f>
        <v>42.256437499999997</v>
      </c>
      <c r="DX144" s="22"/>
      <c r="DY144" s="50">
        <f>SUM('(V) Equipamentos'!I17:J17)</f>
        <v>42.256437499999997</v>
      </c>
      <c r="DZ144" s="22"/>
      <c r="EA144" s="10" t="s">
        <v>24</v>
      </c>
      <c r="EB144" s="927" t="s">
        <v>38</v>
      </c>
      <c r="EC144" s="928"/>
      <c r="ED144" s="928"/>
      <c r="EE144" s="929"/>
      <c r="EF144" s="50">
        <f>SUM('(V) Equipamentos'!I17:J17)</f>
        <v>42.256437499999997</v>
      </c>
      <c r="EG144" s="22"/>
      <c r="EH144" s="50">
        <f>SUM('(V) Equipamentos'!I17:J17)</f>
        <v>42.256437499999997</v>
      </c>
      <c r="EJ144" s="10" t="s">
        <v>24</v>
      </c>
      <c r="EK144" s="927" t="s">
        <v>38</v>
      </c>
      <c r="EL144" s="928"/>
      <c r="EM144" s="928"/>
      <c r="EN144" s="929"/>
      <c r="EO144" s="50">
        <f>SUM('(V) Equipamentos'!I17:J17)</f>
        <v>42.256437499999997</v>
      </c>
      <c r="EP144" s="22"/>
      <c r="EQ144" s="50">
        <f>SUM('(V) Equipamentos'!I17:J17)</f>
        <v>42.256437499999997</v>
      </c>
    </row>
    <row r="145" spans="1:147" x14ac:dyDescent="0.2">
      <c r="A145" s="155" t="s">
        <v>25</v>
      </c>
      <c r="B145" s="1027" t="s">
        <v>808</v>
      </c>
      <c r="C145" s="1028"/>
      <c r="D145" s="1028"/>
      <c r="E145" s="1029"/>
      <c r="F145" s="38">
        <f>SUM('(VII) EPI'!$H$27:$I$27)</f>
        <v>37.149849421296295</v>
      </c>
      <c r="G145" s="111"/>
      <c r="H145" s="155" t="s">
        <v>25</v>
      </c>
      <c r="I145" s="1027" t="s">
        <v>808</v>
      </c>
      <c r="J145" s="1028"/>
      <c r="K145" s="1028"/>
      <c r="L145" s="1029"/>
      <c r="M145" s="38">
        <f>SUM('(VII) EPI'!$H$27:$I$27)</f>
        <v>37.149849421296295</v>
      </c>
      <c r="O145" s="155" t="s">
        <v>25</v>
      </c>
      <c r="P145" s="1027" t="s">
        <v>808</v>
      </c>
      <c r="Q145" s="1028"/>
      <c r="R145" s="1028"/>
      <c r="S145" s="1029"/>
      <c r="T145" s="38">
        <f>SUM('(VII) EPI'!$H$27:$I$27)</f>
        <v>37.149849421296295</v>
      </c>
      <c r="U145" s="159"/>
      <c r="V145" s="155" t="s">
        <v>25</v>
      </c>
      <c r="W145" s="1027" t="s">
        <v>808</v>
      </c>
      <c r="X145" s="1028"/>
      <c r="Y145" s="1028"/>
      <c r="Z145" s="1029"/>
      <c r="AA145" s="398">
        <f>SUM('(VII) EPI'!$H$27:$I$27)*1.0676</f>
        <v>39.661179242175926</v>
      </c>
      <c r="AB145" s="159"/>
      <c r="AC145" s="155" t="s">
        <v>25</v>
      </c>
      <c r="AD145" s="1027" t="s">
        <v>808</v>
      </c>
      <c r="AE145" s="1028"/>
      <c r="AF145" s="1028"/>
      <c r="AG145" s="1029"/>
      <c r="AH145" s="38">
        <f>SUM('(VII) EPI'!$H$27:$I$27)*1.0676</f>
        <v>39.661179242175926</v>
      </c>
      <c r="AJ145" s="155" t="s">
        <v>25</v>
      </c>
      <c r="AK145" s="1027" t="s">
        <v>808</v>
      </c>
      <c r="AL145" s="1028"/>
      <c r="AM145" s="1028"/>
      <c r="AN145" s="1029"/>
      <c r="AO145" s="38">
        <f>SUM('(VII) EPI'!$H$27:$I$27)*1.0676</f>
        <v>39.661179242175926</v>
      </c>
      <c r="AQ145" s="155" t="s">
        <v>25</v>
      </c>
      <c r="AR145" s="1027" t="s">
        <v>808</v>
      </c>
      <c r="AS145" s="1028"/>
      <c r="AT145" s="1028"/>
      <c r="AU145" s="1029"/>
      <c r="AV145" s="38">
        <f>SUM('(VII) EPI'!$H$27:$I$27)*1.0676</f>
        <v>39.661179242175926</v>
      </c>
      <c r="AW145" s="159"/>
      <c r="AX145" s="155" t="s">
        <v>25</v>
      </c>
      <c r="AY145" s="1027" t="s">
        <v>808</v>
      </c>
      <c r="AZ145" s="1028"/>
      <c r="BA145" s="1028"/>
      <c r="BB145" s="1029"/>
      <c r="BC145" s="38">
        <f>SUM('[6](VII) EPI'!$H$27:$I$27)*1.0676</f>
        <v>39.661179242175926</v>
      </c>
      <c r="BD145" s="159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M145" s="159"/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50">
        <f>SUM('(VII) EPI'!H33:I33)</f>
        <v>46.331013240133601</v>
      </c>
      <c r="DQ145" s="22"/>
      <c r="DR145" s="10" t="s">
        <v>25</v>
      </c>
      <c r="DS145" s="927" t="s">
        <v>808</v>
      </c>
      <c r="DT145" s="928"/>
      <c r="DU145" s="928"/>
      <c r="DV145" s="929"/>
      <c r="DW145" s="398">
        <f>SUM('(VII) EPI'!H35:I35)</f>
        <v>48.04</v>
      </c>
      <c r="DX145" s="22"/>
      <c r="DY145" s="398">
        <f>SUM('(VII) EPI'!H35:I35)</f>
        <v>48.04</v>
      </c>
      <c r="DZ145" s="22"/>
      <c r="EA145" s="10" t="s">
        <v>25</v>
      </c>
      <c r="EB145" s="927" t="s">
        <v>808</v>
      </c>
      <c r="EC145" s="928"/>
      <c r="ED145" s="928"/>
      <c r="EE145" s="929"/>
      <c r="EF145" s="50">
        <f>SUM('(VII) EPI'!H35:I35)</f>
        <v>48.04</v>
      </c>
      <c r="EG145" s="22"/>
      <c r="EH145" s="50">
        <f>SUM('(VII) EPI'!H35:I35)</f>
        <v>48.04</v>
      </c>
      <c r="EJ145" s="10" t="s">
        <v>25</v>
      </c>
      <c r="EK145" s="927" t="s">
        <v>808</v>
      </c>
      <c r="EL145" s="928"/>
      <c r="EM145" s="928"/>
      <c r="EN145" s="929"/>
      <c r="EO145" s="50">
        <f>SUM('(VII) EPI'!H35:I35)</f>
        <v>48.04</v>
      </c>
      <c r="EP145" s="22"/>
      <c r="EQ145" s="50">
        <f>SUM('(VII) EPI'!H35:I35)</f>
        <v>48.04</v>
      </c>
    </row>
    <row r="146" spans="1:147" x14ac:dyDescent="0.2">
      <c r="A146" s="1021" t="s">
        <v>40</v>
      </c>
      <c r="B146" s="1022"/>
      <c r="C146" s="1022"/>
      <c r="D146" s="1022"/>
      <c r="E146" s="1023"/>
      <c r="F146" s="114">
        <f>SUM(F142:F145)</f>
        <v>121.64805372685186</v>
      </c>
      <c r="G146" s="111"/>
      <c r="H146" s="1021" t="s">
        <v>40</v>
      </c>
      <c r="I146" s="1022"/>
      <c r="J146" s="1022"/>
      <c r="K146" s="1022"/>
      <c r="L146" s="1023"/>
      <c r="M146" s="114">
        <f>SUM(M142:M145)</f>
        <v>121.64805372685186</v>
      </c>
      <c r="O146" s="1021" t="s">
        <v>40</v>
      </c>
      <c r="P146" s="1022"/>
      <c r="Q146" s="1022"/>
      <c r="R146" s="1022"/>
      <c r="S146" s="1023"/>
      <c r="T146" s="114">
        <f>SUM(T142:T145)</f>
        <v>121.64805372685186</v>
      </c>
      <c r="U146" s="175"/>
      <c r="V146" s="1021" t="s">
        <v>40</v>
      </c>
      <c r="W146" s="1022"/>
      <c r="X146" s="1022"/>
      <c r="Y146" s="1022"/>
      <c r="Z146" s="1023"/>
      <c r="AA146" s="114">
        <f>SUM(AA142:AA145)</f>
        <v>126.48418510328705</v>
      </c>
      <c r="AB146" s="175"/>
      <c r="AC146" s="1021" t="s">
        <v>40</v>
      </c>
      <c r="AD146" s="1022"/>
      <c r="AE146" s="1022"/>
      <c r="AF146" s="1022"/>
      <c r="AG146" s="1023"/>
      <c r="AH146" s="114">
        <f>SUM(AH142:AH145)</f>
        <v>126.48418510328705</v>
      </c>
      <c r="AJ146" s="1021" t="s">
        <v>40</v>
      </c>
      <c r="AK146" s="1022"/>
      <c r="AL146" s="1022"/>
      <c r="AM146" s="1022"/>
      <c r="AN146" s="1023"/>
      <c r="AO146" s="114">
        <f>SUM(AO142:AO145)</f>
        <v>126.48418510328705</v>
      </c>
      <c r="AQ146" s="1021" t="s">
        <v>40</v>
      </c>
      <c r="AR146" s="1022"/>
      <c r="AS146" s="1022"/>
      <c r="AT146" s="1022"/>
      <c r="AU146" s="1023"/>
      <c r="AV146" s="114">
        <f>SUM(AV142:AV145)</f>
        <v>126.48418510328705</v>
      </c>
      <c r="AW146" s="175"/>
      <c r="AX146" s="1021" t="s">
        <v>40</v>
      </c>
      <c r="AY146" s="1022"/>
      <c r="AZ146" s="1022"/>
      <c r="BA146" s="1022"/>
      <c r="BB146" s="1023"/>
      <c r="BC146" s="114">
        <f>SUM(BC142:BC145)</f>
        <v>129.87146215878704</v>
      </c>
      <c r="BD146" s="175"/>
      <c r="BE146" s="922" t="s">
        <v>40</v>
      </c>
      <c r="BF146" s="923"/>
      <c r="BG146" s="923"/>
      <c r="BH146" s="923"/>
      <c r="BI146" s="924"/>
      <c r="BJ146" s="11">
        <f>SUM(BJ$142:BJ$145)</f>
        <v>135.74865896294077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135.74865896294077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135.74865896294077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M146" s="175"/>
      <c r="CN146" s="922" t="s">
        <v>40</v>
      </c>
      <c r="CO146" s="923"/>
      <c r="CP146" s="923"/>
      <c r="CQ146" s="923"/>
      <c r="CR146" s="924"/>
      <c r="CS146" s="11">
        <f>SUM(CS$142:CS$145)</f>
        <v>135.74865896294077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11">
        <f>SUM(DP$142:DP$145)</f>
        <v>139.3284531898417</v>
      </c>
      <c r="DQ146" s="40"/>
      <c r="DR146" s="922" t="s">
        <v>40</v>
      </c>
      <c r="DS146" s="923"/>
      <c r="DT146" s="923"/>
      <c r="DU146" s="923"/>
      <c r="DV146" s="924"/>
      <c r="DW146" s="11">
        <f>SUM(DW$142:DW$145)</f>
        <v>142.61764875</v>
      </c>
      <c r="DX146" s="40"/>
      <c r="DY146" s="11">
        <f>SUM(DY$142:DY$145)</f>
        <v>142.61764875</v>
      </c>
      <c r="DZ146" s="40"/>
      <c r="EA146" s="922" t="s">
        <v>40</v>
      </c>
      <c r="EB146" s="923"/>
      <c r="EC146" s="923"/>
      <c r="ED146" s="923"/>
      <c r="EE146" s="924"/>
      <c r="EF146" s="11">
        <f>SUM(EF$142:EF$145)</f>
        <v>142.61764875</v>
      </c>
      <c r="EG146" s="40"/>
      <c r="EH146" s="11">
        <f>SUM(EH$142:EH$145)</f>
        <v>142.61764875</v>
      </c>
      <c r="EJ146" s="922" t="s">
        <v>40</v>
      </c>
      <c r="EK146" s="923"/>
      <c r="EL146" s="923"/>
      <c r="EM146" s="923"/>
      <c r="EN146" s="924"/>
      <c r="EO146" s="11">
        <f>SUM(EO$142:EO$145)</f>
        <v>142.61764875</v>
      </c>
      <c r="EP146" s="40"/>
      <c r="EQ146" s="11">
        <f>SUM(EQ$142:EQ$145)</f>
        <v>142.61764875</v>
      </c>
    </row>
    <row r="147" spans="1:147" ht="13.5" x14ac:dyDescent="0.2">
      <c r="A147" s="204"/>
      <c r="B147" s="176"/>
      <c r="C147" s="176"/>
      <c r="D147" s="176"/>
      <c r="E147" s="176"/>
      <c r="F147" s="159"/>
      <c r="G147" s="111"/>
      <c r="H147" s="204"/>
      <c r="I147" s="176"/>
      <c r="J147" s="176"/>
      <c r="K147" s="176"/>
      <c r="L147" s="176"/>
      <c r="M147" s="159"/>
      <c r="O147" s="204"/>
      <c r="P147" s="176"/>
      <c r="Q147" s="176"/>
      <c r="R147" s="176"/>
      <c r="S147" s="176"/>
      <c r="T147" s="159"/>
      <c r="U147" s="159"/>
      <c r="V147" s="204"/>
      <c r="W147" s="176"/>
      <c r="X147" s="176"/>
      <c r="Y147" s="176"/>
      <c r="Z147" s="176"/>
      <c r="AA147" s="159"/>
      <c r="AB147" s="159"/>
      <c r="AC147" s="204"/>
      <c r="AD147" s="176"/>
      <c r="AE147" s="176"/>
      <c r="AF147" s="176"/>
      <c r="AG147" s="176"/>
      <c r="AH147" s="159"/>
      <c r="AJ147" s="204"/>
      <c r="AK147" s="176"/>
      <c r="AL147" s="176"/>
      <c r="AM147" s="176"/>
      <c r="AN147" s="176"/>
      <c r="AO147" s="159"/>
      <c r="AQ147" s="204"/>
      <c r="AR147" s="176"/>
      <c r="AS147" s="176"/>
      <c r="AT147" s="176"/>
      <c r="AU147" s="176"/>
      <c r="AV147" s="159"/>
      <c r="AW147" s="159"/>
      <c r="AX147" s="204"/>
      <c r="AY147" s="176"/>
      <c r="AZ147" s="176"/>
      <c r="BA147" s="176"/>
      <c r="BB147" s="176"/>
      <c r="BC147" s="159"/>
      <c r="BD147" s="159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M147" s="159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41"/>
      <c r="DP147" s="22"/>
      <c r="DQ147" s="22"/>
      <c r="DR147" s="222"/>
      <c r="DS147" s="41"/>
      <c r="DT147" s="41"/>
      <c r="DU147" s="41"/>
      <c r="DV147" s="41"/>
      <c r="DW147" s="22"/>
      <c r="DX147" s="41"/>
      <c r="DY147" s="22"/>
      <c r="DZ147" s="22"/>
      <c r="EA147" s="222"/>
      <c r="EB147" s="41"/>
      <c r="EC147" s="41"/>
      <c r="ED147" s="41"/>
      <c r="EE147" s="41"/>
      <c r="EF147" s="22"/>
      <c r="EG147" s="41"/>
      <c r="EH147" s="22"/>
      <c r="EJ147" s="222"/>
      <c r="EK147" s="41"/>
      <c r="EL147" s="41"/>
      <c r="EM147" s="41"/>
      <c r="EN147" s="41"/>
      <c r="EO147" s="22"/>
      <c r="EP147" s="41"/>
      <c r="EQ147" s="22"/>
    </row>
    <row r="148" spans="1:147" x14ac:dyDescent="0.2">
      <c r="A148" s="176"/>
      <c r="B148" s="176"/>
      <c r="C148" s="176"/>
      <c r="D148" s="176"/>
      <c r="E148" s="176"/>
      <c r="F148" s="159"/>
      <c r="G148" s="111"/>
      <c r="H148" s="176"/>
      <c r="I148" s="176"/>
      <c r="J148" s="176"/>
      <c r="K148" s="176"/>
      <c r="L148" s="176"/>
      <c r="M148" s="159"/>
      <c r="O148" s="176"/>
      <c r="P148" s="176"/>
      <c r="Q148" s="176"/>
      <c r="R148" s="176"/>
      <c r="S148" s="176"/>
      <c r="T148" s="159"/>
      <c r="U148" s="159"/>
      <c r="V148" s="176"/>
      <c r="W148" s="176"/>
      <c r="X148" s="176"/>
      <c r="Y148" s="176"/>
      <c r="Z148" s="176"/>
      <c r="AA148" s="159"/>
      <c r="AB148" s="159"/>
      <c r="AC148" s="176"/>
      <c r="AD148" s="176"/>
      <c r="AE148" s="176"/>
      <c r="AF148" s="176"/>
      <c r="AG148" s="176"/>
      <c r="AH148" s="159"/>
      <c r="AJ148" s="176"/>
      <c r="AK148" s="176"/>
      <c r="AL148" s="176"/>
      <c r="AM148" s="176"/>
      <c r="AN148" s="176"/>
      <c r="AO148" s="159"/>
      <c r="AQ148" s="176"/>
      <c r="AR148" s="176"/>
      <c r="AS148" s="176"/>
      <c r="AT148" s="176"/>
      <c r="AU148" s="176"/>
      <c r="AV148" s="159"/>
      <c r="AW148" s="159"/>
      <c r="AX148" s="176"/>
      <c r="AY148" s="176"/>
      <c r="AZ148" s="176"/>
      <c r="BA148" s="176"/>
      <c r="BB148" s="176"/>
      <c r="BC148" s="159"/>
      <c r="BD148" s="159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M148" s="159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41"/>
      <c r="DP148" s="22"/>
      <c r="DQ148" s="22"/>
      <c r="DR148" s="41"/>
      <c r="DS148" s="41"/>
      <c r="DT148" s="41"/>
      <c r="DU148" s="41"/>
      <c r="DV148" s="41"/>
      <c r="DW148" s="22"/>
      <c r="DX148" s="41"/>
      <c r="DY148" s="22"/>
      <c r="DZ148" s="22"/>
      <c r="EA148" s="41"/>
      <c r="EB148" s="41"/>
      <c r="EC148" s="41"/>
      <c r="ED148" s="41"/>
      <c r="EE148" s="41"/>
      <c r="EF148" s="22"/>
      <c r="EG148" s="41"/>
      <c r="EH148" s="22"/>
      <c r="EJ148" s="41"/>
      <c r="EK148" s="41"/>
      <c r="EL148" s="41"/>
      <c r="EM148" s="41"/>
      <c r="EN148" s="41"/>
      <c r="EO148" s="22"/>
      <c r="EP148" s="41"/>
      <c r="EQ148" s="22"/>
    </row>
    <row r="149" spans="1:147" x14ac:dyDescent="0.2">
      <c r="A149" s="1140" t="s">
        <v>87</v>
      </c>
      <c r="B149" s="1140"/>
      <c r="C149" s="1140"/>
      <c r="D149" s="1140"/>
      <c r="E149" s="1140"/>
      <c r="F149" s="1140"/>
      <c r="G149" s="111"/>
      <c r="H149" s="1140" t="s">
        <v>87</v>
      </c>
      <c r="I149" s="1140"/>
      <c r="J149" s="1140"/>
      <c r="K149" s="1140"/>
      <c r="L149" s="1140"/>
      <c r="M149" s="1140"/>
      <c r="O149" s="1140" t="s">
        <v>87</v>
      </c>
      <c r="P149" s="1140"/>
      <c r="Q149" s="1140"/>
      <c r="R149" s="1140"/>
      <c r="S149" s="1140"/>
      <c r="T149" s="1140"/>
      <c r="U149" s="178"/>
      <c r="V149" s="1140" t="s">
        <v>87</v>
      </c>
      <c r="W149" s="1140"/>
      <c r="X149" s="1140"/>
      <c r="Y149" s="1140"/>
      <c r="Z149" s="1140"/>
      <c r="AA149" s="1140"/>
      <c r="AB149" s="178"/>
      <c r="AC149" s="1140" t="s">
        <v>87</v>
      </c>
      <c r="AD149" s="1140"/>
      <c r="AE149" s="1140"/>
      <c r="AF149" s="1140"/>
      <c r="AG149" s="1140"/>
      <c r="AH149" s="1140"/>
      <c r="AJ149" s="1140" t="s">
        <v>87</v>
      </c>
      <c r="AK149" s="1140"/>
      <c r="AL149" s="1140"/>
      <c r="AM149" s="1140"/>
      <c r="AN149" s="1140"/>
      <c r="AO149" s="1140"/>
      <c r="AQ149" s="1140" t="s">
        <v>87</v>
      </c>
      <c r="AR149" s="1140"/>
      <c r="AS149" s="1140"/>
      <c r="AT149" s="1140"/>
      <c r="AU149" s="1140"/>
      <c r="AV149" s="1140"/>
      <c r="AW149" s="178"/>
      <c r="AX149" s="1140" t="s">
        <v>87</v>
      </c>
      <c r="AY149" s="1140"/>
      <c r="AZ149" s="1140"/>
      <c r="BA149" s="1140"/>
      <c r="BB149" s="1140"/>
      <c r="BC149" s="1140"/>
      <c r="BD149" s="178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M149" s="178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52"/>
      <c r="DQ149" s="52"/>
      <c r="DR149" s="925" t="s">
        <v>87</v>
      </c>
      <c r="DS149" s="925"/>
      <c r="DT149" s="925"/>
      <c r="DU149" s="925"/>
      <c r="DV149" s="925"/>
      <c r="DW149" s="925"/>
      <c r="DX149" s="52"/>
      <c r="DY149" s="52"/>
      <c r="DZ149" s="52"/>
      <c r="EA149" s="925" t="s">
        <v>87</v>
      </c>
      <c r="EB149" s="925"/>
      <c r="EC149" s="925"/>
      <c r="ED149" s="925"/>
      <c r="EE149" s="925"/>
      <c r="EF149" s="925"/>
      <c r="EG149" s="52"/>
      <c r="EH149" s="52"/>
      <c r="EJ149" s="925" t="s">
        <v>87</v>
      </c>
      <c r="EK149" s="925"/>
      <c r="EL149" s="925"/>
      <c r="EM149" s="925"/>
      <c r="EN149" s="925"/>
      <c r="EO149" s="925"/>
      <c r="EP149" s="52"/>
      <c r="EQ149" s="52"/>
    </row>
    <row r="150" spans="1:147" x14ac:dyDescent="0.2">
      <c r="A150" s="176"/>
      <c r="B150" s="176"/>
      <c r="C150" s="176"/>
      <c r="D150" s="176"/>
      <c r="E150" s="176"/>
      <c r="F150" s="159"/>
      <c r="G150" s="111"/>
      <c r="H150" s="176"/>
      <c r="I150" s="176"/>
      <c r="J150" s="176"/>
      <c r="K150" s="176"/>
      <c r="L150" s="176"/>
      <c r="M150" s="159"/>
      <c r="O150" s="176"/>
      <c r="P150" s="176"/>
      <c r="Q150" s="176"/>
      <c r="R150" s="176"/>
      <c r="S150" s="176"/>
      <c r="T150" s="159"/>
      <c r="U150" s="159"/>
      <c r="V150" s="176"/>
      <c r="W150" s="176"/>
      <c r="X150" s="176"/>
      <c r="Y150" s="176"/>
      <c r="Z150" s="176"/>
      <c r="AA150" s="159"/>
      <c r="AB150" s="159"/>
      <c r="AC150" s="176"/>
      <c r="AD150" s="176"/>
      <c r="AE150" s="176"/>
      <c r="AF150" s="176"/>
      <c r="AG150" s="176"/>
      <c r="AH150" s="159"/>
      <c r="AJ150" s="176"/>
      <c r="AK150" s="176"/>
      <c r="AL150" s="176"/>
      <c r="AM150" s="176"/>
      <c r="AN150" s="176"/>
      <c r="AO150" s="159"/>
      <c r="AQ150" s="176"/>
      <c r="AR150" s="176"/>
      <c r="AS150" s="176"/>
      <c r="AT150" s="176"/>
      <c r="AU150" s="176"/>
      <c r="AV150" s="159"/>
      <c r="AW150" s="159"/>
      <c r="AX150" s="176"/>
      <c r="AY150" s="176"/>
      <c r="AZ150" s="176"/>
      <c r="BA150" s="176"/>
      <c r="BB150" s="176"/>
      <c r="BC150" s="159"/>
      <c r="BD150" s="159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M150" s="159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41"/>
      <c r="DP150" s="22"/>
      <c r="DQ150" s="22"/>
      <c r="DR150" s="41"/>
      <c r="DS150" s="41"/>
      <c r="DT150" s="41"/>
      <c r="DU150" s="41"/>
      <c r="DV150" s="41"/>
      <c r="DW150" s="22"/>
      <c r="DX150" s="41"/>
      <c r="DY150" s="22"/>
      <c r="DZ150" s="22"/>
      <c r="EA150" s="41"/>
      <c r="EB150" s="41"/>
      <c r="EC150" s="41"/>
      <c r="ED150" s="41"/>
      <c r="EE150" s="41"/>
      <c r="EF150" s="22"/>
      <c r="EG150" s="41"/>
      <c r="EH150" s="22"/>
      <c r="EJ150" s="41"/>
      <c r="EK150" s="41"/>
      <c r="EL150" s="41"/>
      <c r="EM150" s="41"/>
      <c r="EN150" s="41"/>
      <c r="EO150" s="22"/>
      <c r="EP150" s="41"/>
      <c r="EQ150" s="22"/>
    </row>
    <row r="151" spans="1:147" x14ac:dyDescent="0.2">
      <c r="A151" s="113">
        <v>6</v>
      </c>
      <c r="B151" s="1016" t="s">
        <v>44</v>
      </c>
      <c r="C151" s="1016"/>
      <c r="D151" s="1016"/>
      <c r="E151" s="113" t="s">
        <v>7</v>
      </c>
      <c r="F151" s="114" t="s">
        <v>8</v>
      </c>
      <c r="G151" s="111"/>
      <c r="H151" s="113">
        <v>6</v>
      </c>
      <c r="I151" s="1016" t="s">
        <v>44</v>
      </c>
      <c r="J151" s="1016"/>
      <c r="K151" s="1016"/>
      <c r="L151" s="113" t="s">
        <v>7</v>
      </c>
      <c r="M151" s="114" t="s">
        <v>8</v>
      </c>
      <c r="O151" s="113">
        <v>6</v>
      </c>
      <c r="P151" s="1016" t="s">
        <v>44</v>
      </c>
      <c r="Q151" s="1016"/>
      <c r="R151" s="1016"/>
      <c r="S151" s="113" t="s">
        <v>7</v>
      </c>
      <c r="T151" s="114" t="s">
        <v>8</v>
      </c>
      <c r="U151" s="175"/>
      <c r="V151" s="113">
        <v>6</v>
      </c>
      <c r="W151" s="1016" t="s">
        <v>44</v>
      </c>
      <c r="X151" s="1016"/>
      <c r="Y151" s="1016"/>
      <c r="Z151" s="113" t="s">
        <v>7</v>
      </c>
      <c r="AA151" s="114" t="s">
        <v>8</v>
      </c>
      <c r="AB151" s="175"/>
      <c r="AC151" s="113">
        <v>6</v>
      </c>
      <c r="AD151" s="1016" t="s">
        <v>44</v>
      </c>
      <c r="AE151" s="1016"/>
      <c r="AF151" s="1016"/>
      <c r="AG151" s="113" t="s">
        <v>7</v>
      </c>
      <c r="AH151" s="114" t="s">
        <v>8</v>
      </c>
      <c r="AJ151" s="113">
        <v>6</v>
      </c>
      <c r="AK151" s="1016" t="s">
        <v>44</v>
      </c>
      <c r="AL151" s="1016"/>
      <c r="AM151" s="1016"/>
      <c r="AN151" s="113" t="s">
        <v>7</v>
      </c>
      <c r="AO151" s="114" t="s">
        <v>8</v>
      </c>
      <c r="AQ151" s="113">
        <v>6</v>
      </c>
      <c r="AR151" s="1016" t="s">
        <v>44</v>
      </c>
      <c r="AS151" s="1016"/>
      <c r="AT151" s="1016"/>
      <c r="AU151" s="113" t="s">
        <v>7</v>
      </c>
      <c r="AV151" s="114" t="s">
        <v>8</v>
      </c>
      <c r="AW151" s="175"/>
      <c r="AX151" s="113">
        <v>6</v>
      </c>
      <c r="AY151" s="1016" t="s">
        <v>44</v>
      </c>
      <c r="AZ151" s="1016"/>
      <c r="BA151" s="1016"/>
      <c r="BB151" s="113" t="s">
        <v>7</v>
      </c>
      <c r="BC151" s="114" t="s">
        <v>8</v>
      </c>
      <c r="BD151" s="175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M151" s="175"/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22" t="s">
        <v>44</v>
      </c>
      <c r="DK151" s="923"/>
      <c r="DL151" s="924"/>
      <c r="DM151" s="51" t="s">
        <v>7</v>
      </c>
      <c r="DN151" s="11" t="s">
        <v>8</v>
      </c>
      <c r="DO151" s="51" t="s">
        <v>7</v>
      </c>
      <c r="DP151" s="11" t="s">
        <v>8</v>
      </c>
      <c r="DQ151" s="40"/>
      <c r="DR151" s="51">
        <v>6</v>
      </c>
      <c r="DS151" s="922" t="s">
        <v>44</v>
      </c>
      <c r="DT151" s="923"/>
      <c r="DU151" s="924"/>
      <c r="DV151" s="51" t="s">
        <v>7</v>
      </c>
      <c r="DW151" s="11" t="s">
        <v>8</v>
      </c>
      <c r="DX151" s="51" t="s">
        <v>7</v>
      </c>
      <c r="DY151" s="11" t="s">
        <v>8</v>
      </c>
      <c r="DZ151" s="40"/>
      <c r="EA151" s="51">
        <v>6</v>
      </c>
      <c r="EB151" s="922" t="s">
        <v>44</v>
      </c>
      <c r="EC151" s="923"/>
      <c r="ED151" s="924"/>
      <c r="EE151" s="51" t="s">
        <v>7</v>
      </c>
      <c r="EF151" s="11" t="s">
        <v>8</v>
      </c>
      <c r="EG151" s="51" t="s">
        <v>7</v>
      </c>
      <c r="EH151" s="11" t="s">
        <v>8</v>
      </c>
      <c r="EJ151" s="51">
        <v>6</v>
      </c>
      <c r="EK151" s="922" t="s">
        <v>44</v>
      </c>
      <c r="EL151" s="923"/>
      <c r="EM151" s="924"/>
      <c r="EN151" s="51" t="s">
        <v>7</v>
      </c>
      <c r="EO151" s="11" t="s">
        <v>8</v>
      </c>
      <c r="EP151" s="51" t="s">
        <v>7</v>
      </c>
      <c r="EQ151" s="11" t="s">
        <v>8</v>
      </c>
    </row>
    <row r="152" spans="1:147" x14ac:dyDescent="0.2">
      <c r="A152" s="155" t="s">
        <v>22</v>
      </c>
      <c r="B152" s="1012" t="s">
        <v>141</v>
      </c>
      <c r="C152" s="1012"/>
      <c r="D152" s="1012"/>
      <c r="E152" s="1">
        <f>'Eng Eletricista'!E152</f>
        <v>7.0000000000000007E-2</v>
      </c>
      <c r="F152" s="38">
        <f>E152*($F$44+$F$94+$F$106+$F$136+$F$146)</f>
        <v>473.44225184800757</v>
      </c>
      <c r="G152" s="111"/>
      <c r="H152" s="155" t="s">
        <v>22</v>
      </c>
      <c r="I152" s="1012" t="s">
        <v>141</v>
      </c>
      <c r="J152" s="1012"/>
      <c r="K152" s="1012"/>
      <c r="L152" s="1">
        <v>7.0000000000000007E-2</v>
      </c>
      <c r="M152" s="38">
        <f>L152*(M$44+M$94+M$106+M$136+M$146)</f>
        <v>484.42413111295093</v>
      </c>
      <c r="O152" s="155" t="s">
        <v>22</v>
      </c>
      <c r="P152" s="1012" t="s">
        <v>141</v>
      </c>
      <c r="Q152" s="1012"/>
      <c r="R152" s="1012"/>
      <c r="S152" s="1">
        <v>7.0000000000000007E-2</v>
      </c>
      <c r="T152" s="38">
        <f>S152*(T$44+T$94+T$106+T$136+T$146)</f>
        <v>475.59924297156851</v>
      </c>
      <c r="U152" s="159"/>
      <c r="V152" s="155" t="s">
        <v>22</v>
      </c>
      <c r="W152" s="1012" t="s">
        <v>141</v>
      </c>
      <c r="X152" s="1012"/>
      <c r="Y152" s="1012"/>
      <c r="Z152" s="1">
        <v>7.0000000000000007E-2</v>
      </c>
      <c r="AA152" s="38">
        <f>Z152*(AA$44+AA$94+AA$106+AA$136+AA$146)</f>
        <v>484.7626603093014</v>
      </c>
      <c r="AB152" s="159"/>
      <c r="AC152" s="155" t="s">
        <v>22</v>
      </c>
      <c r="AD152" s="1012" t="s">
        <v>141</v>
      </c>
      <c r="AE152" s="1012"/>
      <c r="AF152" s="1012"/>
      <c r="AG152" s="1">
        <v>7.0000000000000007E-2</v>
      </c>
      <c r="AH152" s="38">
        <f>AG152*(AH$44+AH$94+AH$106+AH$136+AH$146)</f>
        <v>503.43598292868018</v>
      </c>
      <c r="AJ152" s="155" t="s">
        <v>22</v>
      </c>
      <c r="AK152" s="1012" t="s">
        <v>141</v>
      </c>
      <c r="AL152" s="1012"/>
      <c r="AM152" s="1012"/>
      <c r="AN152" s="1">
        <v>7.0000000000000007E-2</v>
      </c>
      <c r="AO152" s="38">
        <f>AN152*(AO$44+AO$94+AO$106+AO$136+AO$146)</f>
        <v>494.27574903792521</v>
      </c>
      <c r="AQ152" s="155" t="s">
        <v>22</v>
      </c>
      <c r="AR152" s="1012" t="s">
        <v>141</v>
      </c>
      <c r="AS152" s="1012"/>
      <c r="AT152" s="1012"/>
      <c r="AU152" s="1">
        <v>7.0000000000000007E-2</v>
      </c>
      <c r="AV152" s="38">
        <f>AU152*(AV$44+AV$94+AV$106+AV$136+AV$146)</f>
        <v>510.77717489478351</v>
      </c>
      <c r="AW152" s="159"/>
      <c r="AX152" s="155" t="s">
        <v>22</v>
      </c>
      <c r="AY152" s="1012" t="s">
        <v>141</v>
      </c>
      <c r="AZ152" s="1012"/>
      <c r="BA152" s="1012"/>
      <c r="BB152" s="1">
        <v>7.0000000000000007E-2</v>
      </c>
      <c r="BC152" s="38">
        <f>BB152*(BC$44+BC$94+BC$106+BC$136+BC$146)</f>
        <v>511.07974686837747</v>
      </c>
      <c r="BD152" s="159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511.42568806495927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536.15987639983041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536.22782394324133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536.22782394324133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536.22782394324133</v>
      </c>
      <c r="CM152" s="159"/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555.93329522499903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556.18389651767711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583.17178117527408</v>
      </c>
      <c r="DI152" s="10" t="s">
        <v>22</v>
      </c>
      <c r="DJ152" s="927" t="s">
        <v>141</v>
      </c>
      <c r="DK152" s="928"/>
      <c r="DL152" s="929"/>
      <c r="DM152" s="1">
        <v>7.0000000000000007E-2</v>
      </c>
      <c r="DN152" s="50">
        <f>DM$152*($DN$44+$DN$94+$DN$106+$DN$136+$DN$146)</f>
        <v>603.30290905883396</v>
      </c>
      <c r="DO152" s="1">
        <v>7.0000000000000007E-2</v>
      </c>
      <c r="DP152" s="50">
        <f>DO$152*($DP$44+$DP$94+$DP$106+$DP$136+$DP$146)</f>
        <v>583.56861397233229</v>
      </c>
      <c r="DQ152" s="22"/>
      <c r="DR152" s="10" t="s">
        <v>22</v>
      </c>
      <c r="DS152" s="927" t="s">
        <v>141</v>
      </c>
      <c r="DT152" s="928"/>
      <c r="DU152" s="929"/>
      <c r="DV152" s="1">
        <v>7.0000000000000007E-2</v>
      </c>
      <c r="DW152" s="50">
        <f>DV$152*($DW$44+$DW$94+$DW$106+$DW$136+$DW$146)</f>
        <v>603.53315274804493</v>
      </c>
      <c r="DX152" s="1">
        <v>7.0000000000000007E-2</v>
      </c>
      <c r="DY152" s="50">
        <f>DX$152*($DY$44+$DY$94+$DY$106+$DY$136+$DY$146)</f>
        <v>583.79885766154337</v>
      </c>
      <c r="DZ152" s="22"/>
      <c r="EA152" s="10" t="s">
        <v>22</v>
      </c>
      <c r="EB152" s="927" t="s">
        <v>141</v>
      </c>
      <c r="EC152" s="928"/>
      <c r="ED152" s="929"/>
      <c r="EE152" s="1">
        <v>7.0000000000000007E-2</v>
      </c>
      <c r="EF152" s="50">
        <f>EE$152*($EF$44+$EF$94+$EF$106+$EF$136+$EF$146)</f>
        <v>625.8165650871972</v>
      </c>
      <c r="EG152" s="1">
        <v>7.0000000000000007E-2</v>
      </c>
      <c r="EH152" s="50">
        <f>EG$152*($EH$44+$EH$94+$EH$106+$EH$136+$EH$146)</f>
        <v>605.32052621035643</v>
      </c>
      <c r="EJ152" s="10" t="s">
        <v>22</v>
      </c>
      <c r="EK152" s="927" t="s">
        <v>141</v>
      </c>
      <c r="EL152" s="928"/>
      <c r="EM152" s="929"/>
      <c r="EN152" s="1">
        <v>7.0000000000000007E-2</v>
      </c>
      <c r="EO152" s="50">
        <f>EN$152*($EO$44+$EO$94+$EO$106+$EO$136+$EO$146)</f>
        <v>625.44515727746489</v>
      </c>
      <c r="EP152" s="1">
        <v>7.0000000000000007E-2</v>
      </c>
      <c r="EQ152" s="50">
        <f>EP$152*($EQ$44+$EQ$94+$EQ$106+$EQ$136+$EQ$146)</f>
        <v>604.96287424542891</v>
      </c>
    </row>
    <row r="153" spans="1:147" x14ac:dyDescent="0.2">
      <c r="A153" s="155" t="s">
        <v>23</v>
      </c>
      <c r="B153" s="1018" t="s">
        <v>15</v>
      </c>
      <c r="C153" s="1019"/>
      <c r="D153" s="1020"/>
      <c r="E153" s="1">
        <f>'Eng Eletricista'!E153</f>
        <v>0.17132166403937935</v>
      </c>
      <c r="F153" s="38">
        <f>E153*($F$44+$F$94+$F$106+$F$136+$F$146+$F$152)</f>
        <v>1239.8382631724598</v>
      </c>
      <c r="G153" s="111"/>
      <c r="H153" s="155" t="s">
        <v>23</v>
      </c>
      <c r="I153" s="1018" t="s">
        <v>15</v>
      </c>
      <c r="J153" s="1019"/>
      <c r="K153" s="1020"/>
      <c r="L153" s="1">
        <v>0.17132166403937935</v>
      </c>
      <c r="M153" s="38">
        <f>L153*(M$44+M$94+M$106+M$136+M$146+M$152)</f>
        <v>1268.5973231445473</v>
      </c>
      <c r="O153" s="155" t="s">
        <v>23</v>
      </c>
      <c r="P153" s="1018" t="s">
        <v>15</v>
      </c>
      <c r="Q153" s="1019"/>
      <c r="R153" s="1020"/>
      <c r="S153" s="1">
        <v>0.17132166403937935</v>
      </c>
      <c r="T153" s="38">
        <f>S153*(T$44+T$94+T$106+T$136+T$146+T$152)</f>
        <v>1245.4869354611612</v>
      </c>
      <c r="U153" s="159"/>
      <c r="V153" s="155" t="s">
        <v>23</v>
      </c>
      <c r="W153" s="1018" t="s">
        <v>15</v>
      </c>
      <c r="X153" s="1019"/>
      <c r="Y153" s="1020"/>
      <c r="Z153" s="1">
        <v>0.17132166403937935</v>
      </c>
      <c r="AA153" s="38">
        <f>Z153*(AA$44+AA$94+AA$106+AA$136+AA$146+AA$152)</f>
        <v>1269.4838546047158</v>
      </c>
      <c r="AB153" s="159"/>
      <c r="AC153" s="155" t="s">
        <v>23</v>
      </c>
      <c r="AD153" s="1018" t="s">
        <v>15</v>
      </c>
      <c r="AE153" s="1019"/>
      <c r="AF153" s="1020"/>
      <c r="AG153" s="1">
        <v>0.17132166403937935</v>
      </c>
      <c r="AH153" s="38">
        <f>AG153*(AH$44+AH$94+AH$106+AH$136+AH$146+AH$152)</f>
        <v>1318.3850665132427</v>
      </c>
      <c r="AJ153" s="155" t="s">
        <v>23</v>
      </c>
      <c r="AK153" s="1018" t="s">
        <v>15</v>
      </c>
      <c r="AL153" s="1019"/>
      <c r="AM153" s="1020"/>
      <c r="AN153" s="1">
        <v>0.17132166403937935</v>
      </c>
      <c r="AO153" s="38">
        <f>AN153*(AO$44+AO$94+AO$106+AO$136+AO$146+AO$152)</f>
        <v>1294.3964840978881</v>
      </c>
      <c r="AQ153" s="155" t="s">
        <v>23</v>
      </c>
      <c r="AR153" s="1018" t="s">
        <v>15</v>
      </c>
      <c r="AS153" s="1019"/>
      <c r="AT153" s="1020"/>
      <c r="AU153" s="1">
        <v>0.17132166403937935</v>
      </c>
      <c r="AV153" s="38">
        <f>AU153*(AV$44+AV$94+AV$106+AV$136+AV$146+AV$152)</f>
        <v>1337.6099892178418</v>
      </c>
      <c r="AW153" s="159"/>
      <c r="AX153" s="155" t="s">
        <v>23</v>
      </c>
      <c r="AY153" s="1018" t="s">
        <v>15</v>
      </c>
      <c r="AZ153" s="1019"/>
      <c r="BA153" s="1020"/>
      <c r="BB153" s="1">
        <v>0.17132166403937935</v>
      </c>
      <c r="BC153" s="38">
        <f>BB153*(BC$44+BC$94+BC$106+BC$136+BC$146+BC$152)</f>
        <v>1338.4023568376751</v>
      </c>
      <c r="BD153" s="159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1339.3082986513928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1404.0815481583511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1404.2594874189062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1404.2594874189062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1404.2594874189062</v>
      </c>
      <c r="CM153" s="159"/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1455.8636634163047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1456.5199315678058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1527.1951024254245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1579.9139768677258</v>
      </c>
      <c r="DO153" s="1">
        <v>0.17132166403937935</v>
      </c>
      <c r="DP153" s="50">
        <f>DO$153*($DP$44+$DP$94+$DP$106+$DP$136+$DP$146+$DP$152)</f>
        <v>1528.2343178396682</v>
      </c>
      <c r="DQ153" s="22"/>
      <c r="DR153" s="10" t="s">
        <v>23</v>
      </c>
      <c r="DS153" s="916" t="s">
        <v>15</v>
      </c>
      <c r="DT153" s="917"/>
      <c r="DU153" s="918"/>
      <c r="DV153" s="1">
        <v>0.17132166403937935</v>
      </c>
      <c r="DW153" s="50">
        <f>DV$153*($DW$44+$DW$94+$DW$106+$DW$136+$DW$146+$DW$152)</f>
        <v>1580.5169330564131</v>
      </c>
      <c r="DX153" s="1">
        <v>0.17132166403937935</v>
      </c>
      <c r="DY153" s="50">
        <f>DX$153*($DY$44+$DY$94+$DY$106+$DY$136+$DY$146+$DY$152)</f>
        <v>1528.8372740283551</v>
      </c>
      <c r="DZ153" s="22"/>
      <c r="EA153" s="10" t="s">
        <v>23</v>
      </c>
      <c r="EB153" s="916" t="s">
        <v>15</v>
      </c>
      <c r="EC153" s="917"/>
      <c r="ED153" s="918"/>
      <c r="EE153" s="1">
        <v>0.17132166403937935</v>
      </c>
      <c r="EF153" s="50">
        <f>EE$153*($EF$44+$EF$94+$EF$106+$EF$136+$EF$146+$EF$152)</f>
        <v>1638.8721540876784</v>
      </c>
      <c r="EG153" s="1">
        <v>0.17132166403937935</v>
      </c>
      <c r="EH153" s="50">
        <f>EG$153*($EH$44+$EH$94+$EH$106+$EH$136+$EH$146+$EH$152)</f>
        <v>1585.1976602211366</v>
      </c>
      <c r="EJ153" s="10" t="s">
        <v>23</v>
      </c>
      <c r="EK153" s="916" t="s">
        <v>15</v>
      </c>
      <c r="EL153" s="917"/>
      <c r="EM153" s="918"/>
      <c r="EN153" s="1">
        <v>0.17132166403937935</v>
      </c>
      <c r="EO153" s="50">
        <f>EN$153*($EO$44+$EO$94+$EO$106+$EO$136+$EO$146+$EO$152)</f>
        <v>1637.8995209693837</v>
      </c>
      <c r="EP153" s="1">
        <v>0.17132166403937935</v>
      </c>
      <c r="EQ153" s="50">
        <f>EP$153*($EQ$44+$EQ$94+$EQ$106+$EQ$136+$EQ$146+$EQ$152)</f>
        <v>1584.2610505516679</v>
      </c>
    </row>
    <row r="154" spans="1:147" x14ac:dyDescent="0.2">
      <c r="A154" s="155" t="s">
        <v>24</v>
      </c>
      <c r="B154" s="1141" t="s">
        <v>16</v>
      </c>
      <c r="C154" s="1142"/>
      <c r="D154" s="1142"/>
      <c r="E154" s="116">
        <f>E155+E156+E157+E158</f>
        <v>0.10149999999999999</v>
      </c>
      <c r="F154" s="114">
        <f>SUM(F155:F158)</f>
        <v>957.58401497405498</v>
      </c>
      <c r="G154" s="111"/>
      <c r="H154" s="155" t="s">
        <v>24</v>
      </c>
      <c r="I154" s="1141" t="s">
        <v>16</v>
      </c>
      <c r="J154" s="1142"/>
      <c r="K154" s="1142"/>
      <c r="L154" s="116">
        <f>L155+L156+L157+L158</f>
        <v>0.10149999999999999</v>
      </c>
      <c r="M154" s="114">
        <f>SUM(M155:M158)</f>
        <v>979.79595739667775</v>
      </c>
      <c r="O154" s="155" t="s">
        <v>24</v>
      </c>
      <c r="P154" s="1141" t="s">
        <v>16</v>
      </c>
      <c r="Q154" s="1142"/>
      <c r="R154" s="1142"/>
      <c r="S154" s="116">
        <f>S155+S156+S157+S158</f>
        <v>0.10149999999999999</v>
      </c>
      <c r="T154" s="114">
        <f>SUM(T155:T158)</f>
        <v>961.9467439284324</v>
      </c>
      <c r="U154" s="175"/>
      <c r="V154" s="155" t="s">
        <v>24</v>
      </c>
      <c r="W154" s="1141" t="s">
        <v>16</v>
      </c>
      <c r="X154" s="1142"/>
      <c r="Y154" s="1142"/>
      <c r="Z154" s="116">
        <f>Z155+Z156+Z157+Z158</f>
        <v>0.10149999999999999</v>
      </c>
      <c r="AA154" s="114">
        <f>SUM(AA155:AA158)</f>
        <v>980.48066634642157</v>
      </c>
      <c r="AB154" s="175"/>
      <c r="AC154" s="155" t="s">
        <v>24</v>
      </c>
      <c r="AD154" s="1141" t="s">
        <v>16</v>
      </c>
      <c r="AE154" s="1142"/>
      <c r="AF154" s="1142"/>
      <c r="AG154" s="116">
        <f>AG155+AG156+AG157+AG158</f>
        <v>0.10149999999999999</v>
      </c>
      <c r="AH154" s="114">
        <f>SUM(AH155:AH158)</f>
        <v>1018.2493174901963</v>
      </c>
      <c r="AJ154" s="155" t="s">
        <v>24</v>
      </c>
      <c r="AK154" s="1141" t="s">
        <v>16</v>
      </c>
      <c r="AL154" s="1142"/>
      <c r="AM154" s="1142"/>
      <c r="AN154" s="116">
        <f>AN155+AN156+AN157+AN158</f>
        <v>0.10149999999999999</v>
      </c>
      <c r="AO154" s="114">
        <f>SUM(AO155:AO158)</f>
        <v>999.72183391015744</v>
      </c>
      <c r="AQ154" s="155" t="s">
        <v>24</v>
      </c>
      <c r="AR154" s="1141" t="s">
        <v>16</v>
      </c>
      <c r="AS154" s="1142"/>
      <c r="AT154" s="1142"/>
      <c r="AU154" s="116">
        <f>AU155+AU156+AU157+AU158</f>
        <v>0.10149999999999999</v>
      </c>
      <c r="AV154" s="114">
        <f>SUM(AV155:AV158)</f>
        <v>1033.0976079631248</v>
      </c>
      <c r="AW154" s="175"/>
      <c r="AX154" s="155" t="s">
        <v>24</v>
      </c>
      <c r="AY154" s="1141" t="s">
        <v>16</v>
      </c>
      <c r="AZ154" s="1142"/>
      <c r="BA154" s="1142"/>
      <c r="BB154" s="116">
        <f>BB155+BB156+BB157+BB158</f>
        <v>0.10149999999999999</v>
      </c>
      <c r="BC154" s="114">
        <f>SUM(BC155:BC158)</f>
        <v>1033.7095898556613</v>
      </c>
      <c r="BD154" s="175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1034.4092903126329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1084.4366448218245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1084.5740754824237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1084.5740754824237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1084.5740754824237</v>
      </c>
      <c r="CM154" s="175"/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1124.4303498924216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1124.9372159168706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1179.5228952583398</v>
      </c>
      <c r="DI154" s="10" t="s">
        <v>24</v>
      </c>
      <c r="DJ154" s="914" t="s">
        <v>16</v>
      </c>
      <c r="DK154" s="915"/>
      <c r="DL154" s="926"/>
      <c r="DM154" s="607">
        <f>DM155+DM156+DM157+DM158</f>
        <v>0.10149999999999999</v>
      </c>
      <c r="DN154" s="11">
        <f>SUM(DN$155:DN$158)</f>
        <v>1220.2401024561545</v>
      </c>
      <c r="DO154" s="607">
        <f>DO155+DO156+DO157+DO158</f>
        <v>0.10149999999999999</v>
      </c>
      <c r="DP154" s="11">
        <f>SUM(DP$155:DP$158)</f>
        <v>1180.3255290359489</v>
      </c>
      <c r="DQ154" s="40"/>
      <c r="DR154" s="10" t="s">
        <v>24</v>
      </c>
      <c r="DS154" s="914" t="s">
        <v>16</v>
      </c>
      <c r="DT154" s="915"/>
      <c r="DU154" s="926"/>
      <c r="DV154" s="607">
        <f>DV155+DV156+DV157+DV158</f>
        <v>0.10149999999999999</v>
      </c>
      <c r="DW154" s="11">
        <f>SUM(DW$155:DW$158)</f>
        <v>1220.7057932040261</v>
      </c>
      <c r="DX154" s="607">
        <f>DX155+DX156+DX157+DX158</f>
        <v>0.10149999999999999</v>
      </c>
      <c r="DY154" s="11">
        <f>SUM(DY$155:DY$158)</f>
        <v>1180.7912197838202</v>
      </c>
      <c r="DZ154" s="40"/>
      <c r="EA154" s="10" t="s">
        <v>24</v>
      </c>
      <c r="EB154" s="914" t="s">
        <v>16</v>
      </c>
      <c r="EC154" s="915"/>
      <c r="ED154" s="926"/>
      <c r="EE154" s="607">
        <f>EE155+EE156+EE157+EE158</f>
        <v>0.10149999999999999</v>
      </c>
      <c r="EF154" s="11">
        <f>SUM(EF$155:EF$158)</f>
        <v>1265.7762096524048</v>
      </c>
      <c r="EG154" s="607">
        <f>EG155+EG156+EG157+EG158</f>
        <v>0.10149999999999999</v>
      </c>
      <c r="EH154" s="11">
        <f>SUM(EH$155:EH$158)</f>
        <v>1224.3209336981781</v>
      </c>
      <c r="EJ154" s="10" t="s">
        <v>24</v>
      </c>
      <c r="EK154" s="914" t="s">
        <v>16</v>
      </c>
      <c r="EL154" s="915"/>
      <c r="EM154" s="926"/>
      <c r="EN154" s="607">
        <f>EN155+EN156+EN157+EN158</f>
        <v>0.10149999999999999</v>
      </c>
      <c r="EO154" s="11">
        <f>SUM(EO$155:EO$158)</f>
        <v>1265.0250004389306</v>
      </c>
      <c r="EP154" s="607">
        <f>EP155+EP156+EP157+EP158</f>
        <v>0.10149999999999999</v>
      </c>
      <c r="EQ154" s="11">
        <f>SUM(EQ$155:EQ$158)</f>
        <v>1223.597547048166</v>
      </c>
    </row>
    <row r="155" spans="1:147" x14ac:dyDescent="0.2">
      <c r="A155" s="180" t="s">
        <v>88</v>
      </c>
      <c r="B155" s="1018" t="s">
        <v>17</v>
      </c>
      <c r="C155" s="1019"/>
      <c r="D155" s="1020"/>
      <c r="E155" s="1">
        <f>'Eng Eletricista'!E155</f>
        <v>0.03</v>
      </c>
      <c r="F155" s="38">
        <f>E155*(F44+F94+F106+F136+F146+F152+F153)/(1-E154)</f>
        <v>283.02975812041035</v>
      </c>
      <c r="G155" s="111"/>
      <c r="H155" s="180" t="s">
        <v>88</v>
      </c>
      <c r="I155" s="1018" t="s">
        <v>17</v>
      </c>
      <c r="J155" s="1019"/>
      <c r="K155" s="1020"/>
      <c r="L155" s="1">
        <v>0.03</v>
      </c>
      <c r="M155" s="38">
        <f>L155*(M44+M94+M106+M136+M146+M152+M153)/(1-L154)</f>
        <v>289.59486425517571</v>
      </c>
      <c r="O155" s="180" t="s">
        <v>88</v>
      </c>
      <c r="P155" s="1018" t="s">
        <v>17</v>
      </c>
      <c r="Q155" s="1019"/>
      <c r="R155" s="1020"/>
      <c r="S155" s="1">
        <v>0.03</v>
      </c>
      <c r="T155" s="38">
        <f>S155*(T44+T94+T106+T136+T146+T152+T153)/(1-S154)</f>
        <v>284.31923465864998</v>
      </c>
      <c r="U155" s="159"/>
      <c r="V155" s="180" t="s">
        <v>88</v>
      </c>
      <c r="W155" s="1018" t="s">
        <v>17</v>
      </c>
      <c r="X155" s="1019"/>
      <c r="Y155" s="1020"/>
      <c r="Z155" s="1">
        <v>0.03</v>
      </c>
      <c r="AA155" s="38">
        <f>Z155*(AA44+AA94+AA106+AA136+AA146+AA152+AA153)/(1-Z154)</f>
        <v>289.79724128465665</v>
      </c>
      <c r="AB155" s="159"/>
      <c r="AC155" s="180" t="s">
        <v>88</v>
      </c>
      <c r="AD155" s="1018" t="s">
        <v>17</v>
      </c>
      <c r="AE155" s="1019"/>
      <c r="AF155" s="1020"/>
      <c r="AG155" s="1">
        <v>0.03</v>
      </c>
      <c r="AH155" s="38">
        <f>AG155*(AH44+AH94+AH106+AH136+AH146+AH152+AH153)/(1-AG154)</f>
        <v>300.96038940596935</v>
      </c>
      <c r="AJ155" s="180" t="s">
        <v>88</v>
      </c>
      <c r="AK155" s="1018" t="s">
        <v>17</v>
      </c>
      <c r="AL155" s="1019"/>
      <c r="AM155" s="1020"/>
      <c r="AN155" s="1">
        <v>0.03</v>
      </c>
      <c r="AO155" s="38">
        <f>AN155*(AO44+AO94+AO106+AO136+AO146+AO152+AO153)/(1-AN154)</f>
        <v>295.4842858847756</v>
      </c>
      <c r="AQ155" s="180" t="s">
        <v>88</v>
      </c>
      <c r="AR155" s="1018" t="s">
        <v>17</v>
      </c>
      <c r="AS155" s="1019"/>
      <c r="AT155" s="1020"/>
      <c r="AU155" s="1">
        <v>0.03</v>
      </c>
      <c r="AV155" s="38">
        <f>AU155*(AV44+AV94+AV106+AV136+AV146+AV152+AV153)/(1-AU154)</f>
        <v>305.34904668860827</v>
      </c>
      <c r="AW155" s="159"/>
      <c r="AX155" s="180" t="s">
        <v>88</v>
      </c>
      <c r="AY155" s="1018" t="s">
        <v>17</v>
      </c>
      <c r="AZ155" s="1019"/>
      <c r="BA155" s="1020"/>
      <c r="BB155" s="1">
        <v>0.03</v>
      </c>
      <c r="BC155" s="38">
        <f>BB155*(BC44+BC94+BC106+BC136+BC146+BC152+BC153)/(1-BB154)</f>
        <v>305.52992803615604</v>
      </c>
      <c r="BD155" s="159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BI$155*(BJ44+BJ94+BJ106+BJ136+BJ146+BJ152+BJ153)/(1-BI154)</f>
        <v>305.73673605299496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320.52314625275602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320.56376615244051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320.56376615244051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320.56376615244051</v>
      </c>
      <c r="CM155" s="159"/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332.34394578101131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332.49375839907503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348.62745672660287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360.66209924812449</v>
      </c>
      <c r="DO155" s="1">
        <v>0.03</v>
      </c>
      <c r="DP155" s="50">
        <f>DO$155*(DP$44+DP$94+DP$106+DP$136+DP$146+DP$152+DP$153)/(1-DO$154)</f>
        <v>348.86468838500946</v>
      </c>
      <c r="DQ155" s="22"/>
      <c r="DR155" s="30" t="s">
        <v>88</v>
      </c>
      <c r="DS155" s="916" t="s">
        <v>17</v>
      </c>
      <c r="DT155" s="917"/>
      <c r="DU155" s="918"/>
      <c r="DV155" s="1">
        <v>0.03</v>
      </c>
      <c r="DW155" s="50">
        <f>DV$155*(DW$44+DW$94+DW$106+DW$136+DW$146+DW$152+DW$153)/(1-DV$154)</f>
        <v>360.79974183370234</v>
      </c>
      <c r="DX155" s="1">
        <v>0.03</v>
      </c>
      <c r="DY155" s="50">
        <f>DX$155*(DY$44+DY$94+DY$106+DY$136+DY$146+DY$152+DY$153)/(1-DX$154)</f>
        <v>349.00233097058725</v>
      </c>
      <c r="DZ155" s="22"/>
      <c r="EA155" s="30" t="s">
        <v>88</v>
      </c>
      <c r="EB155" s="916" t="s">
        <v>17</v>
      </c>
      <c r="EC155" s="917"/>
      <c r="ED155" s="918"/>
      <c r="EE155" s="1">
        <v>0.03</v>
      </c>
      <c r="EF155" s="50">
        <f>EE$155*(EF$44+EF$94+EF$106+EF$136+EF$146+EF$152+EF$153)/(1-EE$154)</f>
        <v>374.12104718790295</v>
      </c>
      <c r="EG155" s="1">
        <v>0.03</v>
      </c>
      <c r="EH155" s="50">
        <f>EG$155*(EH$44+EH$94+EH$106+EH$136+EH$146+EH$152+EH$153)/(1-EG$154)</f>
        <v>361.86825626547142</v>
      </c>
      <c r="EJ155" s="30" t="s">
        <v>88</v>
      </c>
      <c r="EK155" s="916" t="s">
        <v>17</v>
      </c>
      <c r="EL155" s="917"/>
      <c r="EM155" s="918"/>
      <c r="EN155" s="1">
        <v>0.03</v>
      </c>
      <c r="EO155" s="50">
        <f>EN$155*(EO$44+EO$94+EO$106+EO$136+EO$146+EO$152+EO$153)/(1-EN$154)</f>
        <v>373.89901490805829</v>
      </c>
      <c r="EP155" s="1">
        <v>0.03</v>
      </c>
      <c r="EQ155" s="50">
        <f>EP$155*(EQ$44+EQ$94+EQ$106+EQ$136+EQ$146+EQ$152+EQ$153)/(1-EP$154)</f>
        <v>361.65444740339882</v>
      </c>
    </row>
    <row r="156" spans="1:147" x14ac:dyDescent="0.2">
      <c r="A156" s="180" t="s">
        <v>89</v>
      </c>
      <c r="B156" s="1018" t="s">
        <v>18</v>
      </c>
      <c r="C156" s="1019"/>
      <c r="D156" s="1020"/>
      <c r="E156" s="1">
        <f>'Eng Eletricista'!E156</f>
        <v>6.4999999999999997E-3</v>
      </c>
      <c r="F156" s="38">
        <f>E156*(F44+F94+F106+F136+F146+F152+F153)/(1-E154)</f>
        <v>61.32311425942224</v>
      </c>
      <c r="G156" s="111"/>
      <c r="H156" s="180" t="s">
        <v>89</v>
      </c>
      <c r="I156" s="1018" t="s">
        <v>18</v>
      </c>
      <c r="J156" s="1019"/>
      <c r="K156" s="1020"/>
      <c r="L156" s="1">
        <v>6.4999999999999997E-3</v>
      </c>
      <c r="M156" s="38">
        <f>L156*(M44+M94+M106+M136+M146+M152+M153)/(1-L154)</f>
        <v>62.74555392195473</v>
      </c>
      <c r="O156" s="180" t="s">
        <v>89</v>
      </c>
      <c r="P156" s="1018" t="s">
        <v>18</v>
      </c>
      <c r="Q156" s="1019"/>
      <c r="R156" s="1020"/>
      <c r="S156" s="1">
        <v>6.4999999999999997E-3</v>
      </c>
      <c r="T156" s="38">
        <f>S156*(T44+T94+T106+T136+T146+T152+T153)/(1-S154)</f>
        <v>61.602500842707492</v>
      </c>
      <c r="U156" s="159"/>
      <c r="V156" s="180" t="s">
        <v>89</v>
      </c>
      <c r="W156" s="1018" t="s">
        <v>18</v>
      </c>
      <c r="X156" s="1019"/>
      <c r="Y156" s="1020"/>
      <c r="Z156" s="1">
        <v>6.4999999999999997E-3</v>
      </c>
      <c r="AA156" s="38">
        <f>Z156*(AA44+AA94+AA106+AA136+AA146+AA152+AA153)/(1-Z154)</f>
        <v>62.789402278342266</v>
      </c>
      <c r="AB156" s="159"/>
      <c r="AC156" s="180" t="s">
        <v>89</v>
      </c>
      <c r="AD156" s="1018" t="s">
        <v>18</v>
      </c>
      <c r="AE156" s="1019"/>
      <c r="AF156" s="1020"/>
      <c r="AG156" s="1">
        <v>6.4999999999999997E-3</v>
      </c>
      <c r="AH156" s="38">
        <f>AG156*(AH44+AH94+AH106+AH136+AH146+AH152+AH153)/(1-AG154)</f>
        <v>65.208084371293353</v>
      </c>
      <c r="AJ156" s="180" t="s">
        <v>89</v>
      </c>
      <c r="AK156" s="1018" t="s">
        <v>18</v>
      </c>
      <c r="AL156" s="1019"/>
      <c r="AM156" s="1020"/>
      <c r="AN156" s="1">
        <v>6.4999999999999997E-3</v>
      </c>
      <c r="AO156" s="38">
        <f>AN156*(AO44+AO94+AO106+AO136+AO146+AO152+AO153)/(1-AN154)</f>
        <v>64.021595275034713</v>
      </c>
      <c r="AQ156" s="180" t="s">
        <v>89</v>
      </c>
      <c r="AR156" s="1018" t="s">
        <v>18</v>
      </c>
      <c r="AS156" s="1019"/>
      <c r="AT156" s="1020"/>
      <c r="AU156" s="1">
        <v>6.4999999999999997E-3</v>
      </c>
      <c r="AV156" s="38">
        <f>AU156*(AV44+AV94+AV106+AV136+AV146+AV152+AV153)/(1-AU154)</f>
        <v>66.158960115865128</v>
      </c>
      <c r="AW156" s="159"/>
      <c r="AX156" s="180" t="s">
        <v>89</v>
      </c>
      <c r="AY156" s="1018" t="s">
        <v>18</v>
      </c>
      <c r="AZ156" s="1019"/>
      <c r="BA156" s="1020"/>
      <c r="BB156" s="1">
        <v>6.4999999999999997E-3</v>
      </c>
      <c r="BC156" s="38">
        <f>BB156*(BC44+BC94+BC106+BC136+BC146+BC152+BC153)/(1-BB154)</f>
        <v>66.198151074500473</v>
      </c>
      <c r="BD156" s="159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BI$156*(BJ44+BJ94+BJ106+BJ136+BJ146+BJ152+BJ153)/(1-BI154)</f>
        <v>66.242959478148904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69.446681688097144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69.455482666362101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69.455482666362101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69.455482666362101</v>
      </c>
      <c r="CM156" s="159"/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72.007854919219113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72.040314319799592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75.53594895743062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78.143454837093643</v>
      </c>
      <c r="DO156" s="1">
        <v>6.4999999999999997E-3</v>
      </c>
      <c r="DP156" s="50">
        <f>DO$156*(DP$44+DP$94+DP$106+DP$136+DP$146+DP$152+DP$153)/(1-DO$154)</f>
        <v>75.587349150085387</v>
      </c>
      <c r="DQ156" s="22"/>
      <c r="DR156" s="30" t="s">
        <v>89</v>
      </c>
      <c r="DS156" s="916" t="s">
        <v>18</v>
      </c>
      <c r="DT156" s="917"/>
      <c r="DU156" s="918"/>
      <c r="DV156" s="1">
        <v>6.4999999999999997E-3</v>
      </c>
      <c r="DW156" s="50">
        <f>DV$156*(DW$44+DW$94+DW$106+DW$136+DW$146+DW$152+DW$153)/(1-DV$154)</f>
        <v>78.173277397302172</v>
      </c>
      <c r="DX156" s="1">
        <v>6.4999999999999997E-3</v>
      </c>
      <c r="DY156" s="50">
        <f>DX$156*(DY$44+DY$94+DY$106+DY$136+DY$146+DY$152+DY$153)/(1-DX$154)</f>
        <v>75.617171710293903</v>
      </c>
      <c r="DZ156" s="22"/>
      <c r="EA156" s="30" t="s">
        <v>89</v>
      </c>
      <c r="EB156" s="916" t="s">
        <v>18</v>
      </c>
      <c r="EC156" s="917"/>
      <c r="ED156" s="918"/>
      <c r="EE156" s="1">
        <v>6.4999999999999997E-3</v>
      </c>
      <c r="EF156" s="50">
        <f>EE$156*(EF$44+EF$94+EF$106+EF$136+EF$146+EF$152+EF$153)/(1-EE$154)</f>
        <v>81.059560224045626</v>
      </c>
      <c r="EG156" s="1">
        <v>6.4999999999999997E-3</v>
      </c>
      <c r="EH156" s="50">
        <f>EG$156*(EH$44+EH$94+EH$106+EH$136+EH$146+EH$152+EH$153)/(1-EG$154)</f>
        <v>78.40478885751881</v>
      </c>
      <c r="EJ156" s="30" t="s">
        <v>89</v>
      </c>
      <c r="EK156" s="916" t="s">
        <v>18</v>
      </c>
      <c r="EL156" s="917"/>
      <c r="EM156" s="918"/>
      <c r="EN156" s="1">
        <v>6.4999999999999997E-3</v>
      </c>
      <c r="EO156" s="50">
        <f>EN$156*(EO$44+EO$94+EO$106+EO$136+EO$146+EO$152+EO$153)/(1-EN$154)</f>
        <v>81.011453230079297</v>
      </c>
      <c r="EP156" s="1">
        <v>6.4999999999999997E-3</v>
      </c>
      <c r="EQ156" s="50">
        <f>EP$156*(EQ$44+EQ$94+EQ$106+EQ$136+EQ$146+EQ$152+EQ$153)/(1-EP$154)</f>
        <v>78.358463604069755</v>
      </c>
    </row>
    <row r="157" spans="1:147" x14ac:dyDescent="0.2">
      <c r="A157" s="180" t="s">
        <v>90</v>
      </c>
      <c r="B157" s="1144" t="s">
        <v>19</v>
      </c>
      <c r="C157" s="1145"/>
      <c r="D157" s="1146"/>
      <c r="E157" s="1">
        <f>'Eng Eletricista'!E157</f>
        <v>0.02</v>
      </c>
      <c r="F157" s="38">
        <f>E157*(F44+F94+F106+F136+F146+F152+F153)/(1-E154)</f>
        <v>188.68650541360691</v>
      </c>
      <c r="G157" s="111"/>
      <c r="H157" s="180" t="s">
        <v>90</v>
      </c>
      <c r="I157" s="1144" t="s">
        <v>19</v>
      </c>
      <c r="J157" s="1145"/>
      <c r="K157" s="1146"/>
      <c r="L157" s="1">
        <v>0.02</v>
      </c>
      <c r="M157" s="38">
        <f>L157*(M44+M94+M106+M136+M146+M152+M153)/(1-L154)</f>
        <v>193.06324283678379</v>
      </c>
      <c r="O157" s="180" t="s">
        <v>90</v>
      </c>
      <c r="P157" s="1144" t="s">
        <v>19</v>
      </c>
      <c r="Q157" s="1145"/>
      <c r="R157" s="1146"/>
      <c r="S157" s="1">
        <v>0.02</v>
      </c>
      <c r="T157" s="38">
        <f>S157*(T44+T94+T106+T136+T146+T152+T153)/(1-S154)</f>
        <v>189.54615643909997</v>
      </c>
      <c r="U157" s="159"/>
      <c r="V157" s="180" t="s">
        <v>90</v>
      </c>
      <c r="W157" s="1144" t="s">
        <v>19</v>
      </c>
      <c r="X157" s="1145"/>
      <c r="Y157" s="1146"/>
      <c r="Z157" s="1">
        <v>0.02</v>
      </c>
      <c r="AA157" s="38">
        <f>Z157*(AA44+AA94+AA106+AA136+AA146+AA152+AA153)/(1-Z154)</f>
        <v>193.19816085643774</v>
      </c>
      <c r="AB157" s="159"/>
      <c r="AC157" s="180" t="s">
        <v>90</v>
      </c>
      <c r="AD157" s="1144" t="s">
        <v>19</v>
      </c>
      <c r="AE157" s="1145"/>
      <c r="AF157" s="1146"/>
      <c r="AG157" s="1">
        <v>0.02</v>
      </c>
      <c r="AH157" s="38">
        <f>AG157*(AH44+AH94+AH106+AH136+AH146+AH152+AH153)/(1-AG154)</f>
        <v>200.64025960397956</v>
      </c>
      <c r="AJ157" s="180" t="s">
        <v>90</v>
      </c>
      <c r="AK157" s="1144" t="s">
        <v>19</v>
      </c>
      <c r="AL157" s="1145"/>
      <c r="AM157" s="1146"/>
      <c r="AN157" s="1">
        <v>0.02</v>
      </c>
      <c r="AO157" s="38">
        <f>AN157*(AO44+AO94+AO106+AO136+AO146+AO152+AO153)/(1-AN154)</f>
        <v>196.98952392318375</v>
      </c>
      <c r="AQ157" s="180" t="s">
        <v>90</v>
      </c>
      <c r="AR157" s="1144" t="s">
        <v>19</v>
      </c>
      <c r="AS157" s="1145"/>
      <c r="AT157" s="1146"/>
      <c r="AU157" s="1">
        <v>0.02</v>
      </c>
      <c r="AV157" s="38">
        <f>AU157*(AV44+AV94+AV106+AV136+AV146+AV152+AV153)/(1-AU154)</f>
        <v>203.56603112573887</v>
      </c>
      <c r="AW157" s="159"/>
      <c r="AX157" s="180" t="s">
        <v>90</v>
      </c>
      <c r="AY157" s="1144" t="s">
        <v>19</v>
      </c>
      <c r="AZ157" s="1145"/>
      <c r="BA157" s="1146"/>
      <c r="BB157" s="1">
        <v>0.02</v>
      </c>
      <c r="BC157" s="38">
        <f>BB157*(BC44+BC94+BC106+BC136+BC146+BC152+BC153)/(1-BB154)</f>
        <v>203.6866186907707</v>
      </c>
      <c r="BD157" s="159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BI$157*(BJ44+BJ94+BJ106+BJ136+BJ146+BJ152+BJ153)/(1-BI154)</f>
        <v>203.82449070199664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213.68209750183738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213.70917743496037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213.70917743496037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213.70917743496037</v>
      </c>
      <c r="CM157" s="159"/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221.56263052067422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221.66250559938339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232.41830448440192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240.44139949874969</v>
      </c>
      <c r="DO157" s="1">
        <v>0.02</v>
      </c>
      <c r="DP157" s="50">
        <f>DO$157*(DP$44+DP$94+DP$106+DP$136+DP$146+DP$152+DP$153)/(1-DO$154)</f>
        <v>232.57645892333966</v>
      </c>
      <c r="DQ157" s="22"/>
      <c r="DR157" s="30" t="s">
        <v>90</v>
      </c>
      <c r="DS157" s="919" t="s">
        <v>19</v>
      </c>
      <c r="DT157" s="920"/>
      <c r="DU157" s="921"/>
      <c r="DV157" s="1">
        <v>0.02</v>
      </c>
      <c r="DW157" s="50">
        <f>DV$157*(DW$44+DW$94+DW$106+DW$136+DW$146+DW$152+DW$153)/(1-DV$154)</f>
        <v>240.53316122246824</v>
      </c>
      <c r="DX157" s="1">
        <v>0.02</v>
      </c>
      <c r="DY157" s="50">
        <f>DX$157*(DY$44+DY$94+DY$106+DY$136+DY$146+DY$152+DY$153)/(1-DX$154)</f>
        <v>232.66822064705818</v>
      </c>
      <c r="DZ157" s="22"/>
      <c r="EA157" s="30" t="s">
        <v>90</v>
      </c>
      <c r="EB157" s="919" t="s">
        <v>19</v>
      </c>
      <c r="EC157" s="920"/>
      <c r="ED157" s="921"/>
      <c r="EE157" s="1">
        <v>0.02</v>
      </c>
      <c r="EF157" s="50">
        <f>EE$157*(EF$44+EF$94+EF$106+EF$136+EF$146+EF$152+EF$153)/(1-EE$154)</f>
        <v>249.41403145860195</v>
      </c>
      <c r="EG157" s="1">
        <v>0.02</v>
      </c>
      <c r="EH157" s="50">
        <f>EG$157*(EH$44+EH$94+EH$106+EH$136+EH$146+EH$152+EH$153)/(1-EG$154)</f>
        <v>241.24550417698097</v>
      </c>
      <c r="EJ157" s="30" t="s">
        <v>90</v>
      </c>
      <c r="EK157" s="919" t="s">
        <v>19</v>
      </c>
      <c r="EL157" s="920"/>
      <c r="EM157" s="921"/>
      <c r="EN157" s="1">
        <v>0.02</v>
      </c>
      <c r="EO157" s="50">
        <f>EN$157*(EO$44+EO$94+EO$106+EO$136+EO$146+EO$152+EO$153)/(1-EN$154)</f>
        <v>249.26600993870554</v>
      </c>
      <c r="EP157" s="1">
        <v>0.02</v>
      </c>
      <c r="EQ157" s="50">
        <f>EP$157*(EQ$44+EQ$94+EQ$106+EQ$136+EQ$146+EQ$152+EQ$153)/(1-EP$154)</f>
        <v>241.10296493559923</v>
      </c>
    </row>
    <row r="158" spans="1:147" x14ac:dyDescent="0.2">
      <c r="A158" s="180" t="s">
        <v>825</v>
      </c>
      <c r="B158" s="1144" t="s">
        <v>826</v>
      </c>
      <c r="C158" s="1145"/>
      <c r="D158" s="1146"/>
      <c r="E158" s="1">
        <f>'Eng Eletricista'!E158</f>
        <v>4.4999999999999998E-2</v>
      </c>
      <c r="F158" s="38">
        <f>E158*(F44+F94+F106+F136+F146+F152+F153)/(1-E154)</f>
        <v>424.5446371806155</v>
      </c>
      <c r="G158" s="111"/>
      <c r="H158" s="180" t="s">
        <v>825</v>
      </c>
      <c r="I158" s="1144" t="s">
        <v>826</v>
      </c>
      <c r="J158" s="1145"/>
      <c r="K158" s="1146"/>
      <c r="L158" s="1">
        <v>4.4999999999999998E-2</v>
      </c>
      <c r="M158" s="38">
        <f>L158*(M44+M94+M106+M136+M146+M152+M153)/(1-L154)</f>
        <v>434.3922963827635</v>
      </c>
      <c r="O158" s="180" t="s">
        <v>825</v>
      </c>
      <c r="P158" s="1144" t="s">
        <v>826</v>
      </c>
      <c r="Q158" s="1145"/>
      <c r="R158" s="1146"/>
      <c r="S158" s="1">
        <v>4.4999999999999998E-2</v>
      </c>
      <c r="T158" s="38">
        <f>S158*(T44+T94+T106+T136+T146+T152+T153)/(1-S154)</f>
        <v>426.47885198797491</v>
      </c>
      <c r="U158" s="159"/>
      <c r="V158" s="180" t="s">
        <v>825</v>
      </c>
      <c r="W158" s="1144" t="s">
        <v>826</v>
      </c>
      <c r="X158" s="1145"/>
      <c r="Y158" s="1146"/>
      <c r="Z158" s="1">
        <v>4.4999999999999998E-2</v>
      </c>
      <c r="AA158" s="38">
        <f>Z158*(AA44+AA94+AA106+AA136+AA146+AA152+AA153)/(1-Z154)</f>
        <v>434.69586192698489</v>
      </c>
      <c r="AB158" s="159"/>
      <c r="AC158" s="180" t="s">
        <v>825</v>
      </c>
      <c r="AD158" s="1144" t="s">
        <v>826</v>
      </c>
      <c r="AE158" s="1145"/>
      <c r="AF158" s="1146"/>
      <c r="AG158" s="1">
        <v>4.4999999999999998E-2</v>
      </c>
      <c r="AH158" s="38">
        <f>AG158*(AH44+AH94+AH106+AH136+AH146+AH152+AH153)/(1-AG154)</f>
        <v>451.440584108954</v>
      </c>
      <c r="AJ158" s="180" t="s">
        <v>825</v>
      </c>
      <c r="AK158" s="1144" t="s">
        <v>826</v>
      </c>
      <c r="AL158" s="1145"/>
      <c r="AM158" s="1146"/>
      <c r="AN158" s="1">
        <v>4.4999999999999998E-2</v>
      </c>
      <c r="AO158" s="38">
        <f>AN158*(AO44+AO94+AO106+AO136+AO146+AO152+AO153)/(1-AN154)</f>
        <v>443.22642882716343</v>
      </c>
      <c r="AQ158" s="180" t="s">
        <v>825</v>
      </c>
      <c r="AR158" s="1144" t="s">
        <v>826</v>
      </c>
      <c r="AS158" s="1145"/>
      <c r="AT158" s="1146"/>
      <c r="AU158" s="1">
        <v>4.4999999999999998E-2</v>
      </c>
      <c r="AV158" s="38">
        <f>AU158*(AV44+AV94+AV106+AV136+AV146+AV152+AV153)/(1-AU154)</f>
        <v>458.02357003291246</v>
      </c>
      <c r="AW158" s="159"/>
      <c r="AX158" s="180" t="s">
        <v>825</v>
      </c>
      <c r="AY158" s="1144" t="s">
        <v>826</v>
      </c>
      <c r="AZ158" s="1145"/>
      <c r="BA158" s="1146"/>
      <c r="BB158" s="1">
        <v>4.4999999999999998E-2</v>
      </c>
      <c r="BC158" s="38">
        <f>BB158*(BC44+BC94+BC106+BC136+BC146+BC152+BC153)/(1-BB154)</f>
        <v>458.29489205423403</v>
      </c>
      <c r="BD158" s="159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BI$158*(BJ44+BJ94+BJ106+BJ136+BJ146+BJ152+BJ153)/(1-BI154)</f>
        <v>458.60510407949238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480.78471937913406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480.84564922866076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480.84564922866076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480.84564922866076</v>
      </c>
      <c r="CM158" s="159"/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498.51591867151694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498.74063759861252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522.94118508990425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540.99314887218679</v>
      </c>
      <c r="DO158" s="1">
        <v>4.4999999999999998E-2</v>
      </c>
      <c r="DP158" s="50">
        <f>DO$158*(DP$44+DP$94+DP$106+DP$136+DP$146+DP$152+DP$153)/(1-DO$154)</f>
        <v>523.29703257751419</v>
      </c>
      <c r="DQ158" s="22"/>
      <c r="DR158" s="30" t="s">
        <v>825</v>
      </c>
      <c r="DS158" s="919" t="s">
        <v>826</v>
      </c>
      <c r="DT158" s="920"/>
      <c r="DU158" s="921"/>
      <c r="DV158" s="1">
        <v>4.4999999999999998E-2</v>
      </c>
      <c r="DW158" s="50">
        <f>DV$158*(DW$44+DW$94+DW$106+DW$136+DW$146+DW$152+DW$153)/(1-DV$154)</f>
        <v>541.19961275055346</v>
      </c>
      <c r="DX158" s="1">
        <v>4.4999999999999998E-2</v>
      </c>
      <c r="DY158" s="50">
        <f>DX$158*(DY$44+DY$94+DY$106+DY$136+DY$146+DY$152+DY$153)/(1-DX$154)</f>
        <v>523.50349645588085</v>
      </c>
      <c r="DZ158" s="22"/>
      <c r="EA158" s="30" t="s">
        <v>825</v>
      </c>
      <c r="EB158" s="919" t="s">
        <v>826</v>
      </c>
      <c r="EC158" s="920"/>
      <c r="ED158" s="921"/>
      <c r="EE158" s="1">
        <v>4.4999999999999998E-2</v>
      </c>
      <c r="EF158" s="50">
        <f>EE$158*(EF$44+EF$94+EF$106+EF$136+EF$146+EF$152+EF$153)/(1-EE$154)</f>
        <v>561.18157078185436</v>
      </c>
      <c r="EG158" s="1">
        <v>4.4999999999999998E-2</v>
      </c>
      <c r="EH158" s="50">
        <f>EG$158*(EH$44+EH$94+EH$106+EH$136+EH$146+EH$152+EH$153)/(1-EG$154)</f>
        <v>542.8023843982071</v>
      </c>
      <c r="EJ158" s="30" t="s">
        <v>825</v>
      </c>
      <c r="EK158" s="919" t="s">
        <v>826</v>
      </c>
      <c r="EL158" s="920"/>
      <c r="EM158" s="921"/>
      <c r="EN158" s="1">
        <v>4.4999999999999998E-2</v>
      </c>
      <c r="EO158" s="50">
        <f>EN$158*(EO$44+EO$94+EO$106+EO$136+EO$146+EO$152+EO$153)/(1-EN$154)</f>
        <v>560.84852236208746</v>
      </c>
      <c r="EP158" s="1">
        <v>4.4999999999999998E-2</v>
      </c>
      <c r="EQ158" s="50">
        <f>EP$158*(EQ$44+EQ$94+EQ$106+EQ$136+EQ$146+EQ$152+EQ$153)/(1-EP$154)</f>
        <v>542.48167110509826</v>
      </c>
    </row>
    <row r="159" spans="1:147" x14ac:dyDescent="0.2">
      <c r="A159" s="1021" t="s">
        <v>40</v>
      </c>
      <c r="B159" s="1022"/>
      <c r="C159" s="1022"/>
      <c r="D159" s="1022"/>
      <c r="E159" s="1023"/>
      <c r="F159" s="114">
        <f>F152+F153+F154</f>
        <v>2670.8645299945224</v>
      </c>
      <c r="G159" s="111"/>
      <c r="H159" s="1021" t="s">
        <v>40</v>
      </c>
      <c r="I159" s="1022"/>
      <c r="J159" s="1022"/>
      <c r="K159" s="1022"/>
      <c r="L159" s="1023"/>
      <c r="M159" s="114">
        <f>M152+M153+M154</f>
        <v>2732.8174116541759</v>
      </c>
      <c r="O159" s="1021" t="s">
        <v>40</v>
      </c>
      <c r="P159" s="1022"/>
      <c r="Q159" s="1022"/>
      <c r="R159" s="1022"/>
      <c r="S159" s="1023"/>
      <c r="T159" s="114">
        <f>T152+T153+T154</f>
        <v>2683.0329223611625</v>
      </c>
      <c r="U159" s="175"/>
      <c r="V159" s="1021" t="s">
        <v>40</v>
      </c>
      <c r="W159" s="1022"/>
      <c r="X159" s="1022"/>
      <c r="Y159" s="1022"/>
      <c r="Z159" s="1023"/>
      <c r="AA159" s="114">
        <f>AA152+AA153+AA154</f>
        <v>2734.7271812604386</v>
      </c>
      <c r="AB159" s="175"/>
      <c r="AC159" s="1021" t="s">
        <v>40</v>
      </c>
      <c r="AD159" s="1022"/>
      <c r="AE159" s="1022"/>
      <c r="AF159" s="1022"/>
      <c r="AG159" s="1023"/>
      <c r="AH159" s="114">
        <f>AH152+AH153+AH154</f>
        <v>2840.0703669321192</v>
      </c>
      <c r="AJ159" s="1021" t="s">
        <v>40</v>
      </c>
      <c r="AK159" s="1022"/>
      <c r="AL159" s="1022"/>
      <c r="AM159" s="1022"/>
      <c r="AN159" s="1023"/>
      <c r="AO159" s="114">
        <f>AO152+AO153+AO154</f>
        <v>2788.3940670459706</v>
      </c>
      <c r="AQ159" s="1021" t="s">
        <v>40</v>
      </c>
      <c r="AR159" s="1022"/>
      <c r="AS159" s="1022"/>
      <c r="AT159" s="1022"/>
      <c r="AU159" s="1023"/>
      <c r="AV159" s="114">
        <f>AV152+AV153+AV154</f>
        <v>2881.4847720757498</v>
      </c>
      <c r="AW159" s="175"/>
      <c r="AX159" s="1021" t="s">
        <v>40</v>
      </c>
      <c r="AY159" s="1022"/>
      <c r="AZ159" s="1022"/>
      <c r="BA159" s="1022"/>
      <c r="BB159" s="1023"/>
      <c r="BC159" s="114">
        <f>BC152+BC153+BC154</f>
        <v>2883.1916935617137</v>
      </c>
      <c r="BD159" s="175"/>
      <c r="BE159" s="922" t="s">
        <v>40</v>
      </c>
      <c r="BF159" s="923"/>
      <c r="BG159" s="923"/>
      <c r="BH159" s="923"/>
      <c r="BI159" s="924"/>
      <c r="BJ159" s="11">
        <f>BJ$152+BJ$153+BJ$154</f>
        <v>2885.1432770289848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3024.678069380006</v>
      </c>
      <c r="BS159" s="922" t="s">
        <v>40</v>
      </c>
      <c r="BT159" s="923"/>
      <c r="BU159" s="923"/>
      <c r="BV159" s="923"/>
      <c r="BW159" s="924"/>
      <c r="BX159" s="11">
        <f>BX$152+BX$153+BX$154</f>
        <v>3025.0613868445712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3025.0613868445712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3025.0613868445712</v>
      </c>
      <c r="CM159" s="175"/>
      <c r="CN159" s="922" t="s">
        <v>40</v>
      </c>
      <c r="CO159" s="923"/>
      <c r="CP159" s="923"/>
      <c r="CQ159" s="923"/>
      <c r="CR159" s="924"/>
      <c r="CS159" s="11">
        <f>CS$152+CS$153+CS$154</f>
        <v>3136.2273085337256</v>
      </c>
      <c r="CU159" s="922" t="s">
        <v>40</v>
      </c>
      <c r="CV159" s="923"/>
      <c r="CW159" s="923"/>
      <c r="CX159" s="923"/>
      <c r="CY159" s="924"/>
      <c r="CZ159" s="11">
        <f>CZ$152+CZ$153+CZ$154</f>
        <v>3137.6410440023537</v>
      </c>
      <c r="DB159" s="922" t="s">
        <v>40</v>
      </c>
      <c r="DC159" s="923"/>
      <c r="DD159" s="923"/>
      <c r="DE159" s="923"/>
      <c r="DF159" s="924"/>
      <c r="DG159" s="11">
        <f>DG$152+DG$153+DG$154</f>
        <v>3289.8897788590384</v>
      </c>
      <c r="DI159" s="922" t="s">
        <v>40</v>
      </c>
      <c r="DJ159" s="923"/>
      <c r="DK159" s="923"/>
      <c r="DL159" s="923"/>
      <c r="DM159" s="924"/>
      <c r="DN159" s="11">
        <f>DN$152+DN$153+DN$154</f>
        <v>3403.4569883827144</v>
      </c>
      <c r="DO159" s="40"/>
      <c r="DP159" s="11">
        <f>DP$152+DP$153+DP$154</f>
        <v>3292.1284608479496</v>
      </c>
      <c r="DQ159" s="40"/>
      <c r="DR159" s="922" t="s">
        <v>40</v>
      </c>
      <c r="DS159" s="923"/>
      <c r="DT159" s="923"/>
      <c r="DU159" s="923"/>
      <c r="DV159" s="924"/>
      <c r="DW159" s="11">
        <f>DW$152+DW$153+DW$154</f>
        <v>3404.755879008484</v>
      </c>
      <c r="DX159" s="40"/>
      <c r="DY159" s="11">
        <f>DY$152+DY$153+DY$154</f>
        <v>3293.4273514737188</v>
      </c>
      <c r="DZ159" s="40"/>
      <c r="EA159" s="922" t="s">
        <v>40</v>
      </c>
      <c r="EB159" s="923"/>
      <c r="EC159" s="923"/>
      <c r="ED159" s="923"/>
      <c r="EE159" s="924"/>
      <c r="EF159" s="11">
        <f>EF$152+EF$153+EF$154</f>
        <v>3530.4649288272803</v>
      </c>
      <c r="EG159" s="40"/>
      <c r="EH159" s="11">
        <f>EH$152+EH$153+EH$154</f>
        <v>3414.8391201296713</v>
      </c>
      <c r="EJ159" s="922" t="s">
        <v>40</v>
      </c>
      <c r="EK159" s="923"/>
      <c r="EL159" s="923"/>
      <c r="EM159" s="923"/>
      <c r="EN159" s="924"/>
      <c r="EO159" s="11">
        <f>EO$152+EO$153+EO$154</f>
        <v>3528.369678685779</v>
      </c>
      <c r="EP159" s="40"/>
      <c r="EQ159" s="11">
        <f>EQ$152+EQ$153+EQ$154</f>
        <v>3412.8214718452627</v>
      </c>
    </row>
    <row r="160" spans="1:147" x14ac:dyDescent="0.2">
      <c r="A160" s="206"/>
      <c r="B160" s="206"/>
      <c r="C160" s="176"/>
      <c r="D160" s="176"/>
      <c r="E160" s="176"/>
      <c r="F160" s="159"/>
      <c r="G160" s="111"/>
      <c r="H160" s="206"/>
      <c r="I160" s="206"/>
      <c r="J160" s="176"/>
      <c r="K160" s="176"/>
      <c r="L160" s="176"/>
      <c r="M160" s="159"/>
      <c r="O160" s="206"/>
      <c r="P160" s="206"/>
      <c r="Q160" s="176"/>
      <c r="R160" s="176"/>
      <c r="S160" s="176"/>
      <c r="T160" s="159"/>
      <c r="U160" s="159"/>
      <c r="V160" s="206"/>
      <c r="W160" s="206"/>
      <c r="X160" s="176"/>
      <c r="Y160" s="176"/>
      <c r="Z160" s="176"/>
      <c r="AA160" s="159"/>
      <c r="AB160" s="159"/>
      <c r="AC160" s="206"/>
      <c r="AD160" s="206"/>
      <c r="AE160" s="176"/>
      <c r="AF160" s="176"/>
      <c r="AG160" s="176"/>
      <c r="AH160" s="159"/>
      <c r="AJ160" s="206"/>
      <c r="AK160" s="206"/>
      <c r="AL160" s="176"/>
      <c r="AM160" s="176"/>
      <c r="AN160" s="176"/>
      <c r="AO160" s="159"/>
      <c r="AQ160" s="206"/>
      <c r="AR160" s="206"/>
      <c r="AS160" s="176"/>
      <c r="AT160" s="176"/>
      <c r="AU160" s="176"/>
      <c r="AV160" s="159"/>
      <c r="AW160" s="159"/>
      <c r="AX160" s="206"/>
      <c r="AY160" s="206"/>
      <c r="AZ160" s="176"/>
      <c r="BA160" s="176"/>
      <c r="BB160" s="176"/>
      <c r="BC160" s="159"/>
      <c r="BD160" s="159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M160" s="159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41"/>
      <c r="DP160" s="22"/>
      <c r="DQ160" s="22"/>
      <c r="DR160" s="225"/>
      <c r="DS160" s="225"/>
      <c r="DT160" s="41"/>
      <c r="DU160" s="41"/>
      <c r="DV160" s="41"/>
      <c r="DW160" s="22"/>
      <c r="DX160" s="41"/>
      <c r="DY160" s="22"/>
      <c r="DZ160" s="22"/>
      <c r="EA160" s="225"/>
      <c r="EB160" s="225"/>
      <c r="EC160" s="41"/>
      <c r="ED160" s="41"/>
      <c r="EE160" s="41"/>
      <c r="EF160" s="22"/>
      <c r="EG160" s="41"/>
      <c r="EH160" s="22"/>
      <c r="EJ160" s="225"/>
      <c r="EK160" s="225"/>
      <c r="EL160" s="41"/>
      <c r="EM160" s="41"/>
      <c r="EN160" s="41"/>
      <c r="EO160" s="22"/>
      <c r="EP160" s="41"/>
      <c r="EQ160" s="22"/>
    </row>
    <row r="161" spans="1:147" x14ac:dyDescent="0.2">
      <c r="A161" s="206"/>
      <c r="B161" s="206"/>
      <c r="C161" s="176"/>
      <c r="D161" s="176"/>
      <c r="E161" s="176"/>
      <c r="F161" s="159"/>
      <c r="G161" s="111"/>
      <c r="H161" s="206"/>
      <c r="I161" s="206"/>
      <c r="J161" s="176"/>
      <c r="K161" s="176"/>
      <c r="L161" s="176"/>
      <c r="M161" s="159"/>
      <c r="O161" s="206"/>
      <c r="P161" s="206"/>
      <c r="Q161" s="176"/>
      <c r="R161" s="176"/>
      <c r="S161" s="176"/>
      <c r="T161" s="159"/>
      <c r="U161" s="159"/>
      <c r="V161" s="206"/>
      <c r="W161" s="206"/>
      <c r="X161" s="176"/>
      <c r="Y161" s="176"/>
      <c r="Z161" s="176"/>
      <c r="AA161" s="159"/>
      <c r="AB161" s="159"/>
      <c r="AC161" s="206"/>
      <c r="AD161" s="206"/>
      <c r="AE161" s="176"/>
      <c r="AF161" s="176"/>
      <c r="AG161" s="176"/>
      <c r="AH161" s="159"/>
      <c r="AJ161" s="206"/>
      <c r="AK161" s="206"/>
      <c r="AL161" s="176"/>
      <c r="AM161" s="176"/>
      <c r="AN161" s="176"/>
      <c r="AO161" s="159"/>
      <c r="AQ161" s="206"/>
      <c r="AR161" s="206"/>
      <c r="AS161" s="176"/>
      <c r="AT161" s="176"/>
      <c r="AU161" s="176"/>
      <c r="AV161" s="159"/>
      <c r="AW161" s="159"/>
      <c r="AX161" s="206"/>
      <c r="AY161" s="206"/>
      <c r="AZ161" s="176"/>
      <c r="BA161" s="176"/>
      <c r="BB161" s="176"/>
      <c r="BC161" s="159"/>
      <c r="BD161" s="159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M161" s="159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41"/>
      <c r="DP161" s="22"/>
      <c r="DQ161" s="22"/>
      <c r="DR161" s="225"/>
      <c r="DS161" s="225"/>
      <c r="DT161" s="41"/>
      <c r="DU161" s="41"/>
      <c r="DV161" s="41"/>
      <c r="DW161" s="22"/>
      <c r="DX161" s="41"/>
      <c r="DY161" s="22"/>
      <c r="DZ161" s="22"/>
      <c r="EA161" s="225"/>
      <c r="EB161" s="225"/>
      <c r="EC161" s="41"/>
      <c r="ED161" s="41"/>
      <c r="EE161" s="41"/>
      <c r="EF161" s="22"/>
      <c r="EG161" s="41"/>
      <c r="EH161" s="22"/>
      <c r="EJ161" s="225"/>
      <c r="EK161" s="225"/>
      <c r="EL161" s="41"/>
      <c r="EM161" s="41"/>
      <c r="EN161" s="41"/>
      <c r="EO161" s="22"/>
      <c r="EP161" s="41"/>
      <c r="EQ161" s="22"/>
    </row>
    <row r="162" spans="1:147" x14ac:dyDescent="0.2">
      <c r="A162" s="206"/>
      <c r="B162" s="206"/>
      <c r="C162" s="176"/>
      <c r="D162" s="176"/>
      <c r="E162" s="176"/>
      <c r="F162" s="159"/>
      <c r="G162" s="111"/>
      <c r="H162" s="206"/>
      <c r="I162" s="206"/>
      <c r="J162" s="176"/>
      <c r="K162" s="176"/>
      <c r="L162" s="176"/>
      <c r="M162" s="159"/>
      <c r="O162" s="206"/>
      <c r="P162" s="206"/>
      <c r="Q162" s="176"/>
      <c r="R162" s="176"/>
      <c r="S162" s="176"/>
      <c r="T162" s="159"/>
      <c r="U162" s="159"/>
      <c r="V162" s="206"/>
      <c r="W162" s="206"/>
      <c r="X162" s="176"/>
      <c r="Y162" s="176"/>
      <c r="Z162" s="176"/>
      <c r="AA162" s="159"/>
      <c r="AB162" s="159"/>
      <c r="AC162" s="206"/>
      <c r="AD162" s="206"/>
      <c r="AE162" s="176"/>
      <c r="AF162" s="176"/>
      <c r="AG162" s="176"/>
      <c r="AH162" s="159"/>
      <c r="AJ162" s="206"/>
      <c r="AK162" s="206"/>
      <c r="AL162" s="176"/>
      <c r="AM162" s="176"/>
      <c r="AN162" s="176"/>
      <c r="AO162" s="159"/>
      <c r="AQ162" s="206"/>
      <c r="AR162" s="206"/>
      <c r="AS162" s="176"/>
      <c r="AT162" s="176"/>
      <c r="AU162" s="176"/>
      <c r="AV162" s="159"/>
      <c r="AW162" s="159"/>
      <c r="AX162" s="206"/>
      <c r="AY162" s="206"/>
      <c r="AZ162" s="176"/>
      <c r="BA162" s="176"/>
      <c r="BB162" s="176"/>
      <c r="BC162" s="159"/>
      <c r="BD162" s="159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M162" s="159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41"/>
      <c r="DP162" s="22"/>
      <c r="DQ162" s="22"/>
      <c r="DR162" s="225"/>
      <c r="DS162" s="225"/>
      <c r="DT162" s="41"/>
      <c r="DU162" s="41"/>
      <c r="DV162" s="41"/>
      <c r="DW162" s="22"/>
      <c r="DX162" s="41"/>
      <c r="DY162" s="22"/>
      <c r="DZ162" s="22"/>
      <c r="EA162" s="225"/>
      <c r="EB162" s="225"/>
      <c r="EC162" s="41"/>
      <c r="ED162" s="41"/>
      <c r="EE162" s="41"/>
      <c r="EF162" s="22"/>
      <c r="EG162" s="41"/>
      <c r="EH162" s="22"/>
      <c r="EJ162" s="225"/>
      <c r="EK162" s="225"/>
      <c r="EL162" s="41"/>
      <c r="EM162" s="41"/>
      <c r="EN162" s="41"/>
      <c r="EO162" s="22"/>
      <c r="EP162" s="41"/>
      <c r="EQ162" s="22"/>
    </row>
    <row r="163" spans="1:147" x14ac:dyDescent="0.2">
      <c r="A163" s="206"/>
      <c r="B163" s="206"/>
      <c r="C163" s="176"/>
      <c r="D163" s="176"/>
      <c r="E163" s="176"/>
      <c r="F163" s="159"/>
      <c r="G163" s="111"/>
      <c r="H163" s="206"/>
      <c r="I163" s="206"/>
      <c r="J163" s="176"/>
      <c r="K163" s="176"/>
      <c r="L163" s="176"/>
      <c r="M163" s="159"/>
      <c r="O163" s="206"/>
      <c r="P163" s="206"/>
      <c r="Q163" s="176"/>
      <c r="R163" s="176"/>
      <c r="S163" s="176"/>
      <c r="T163" s="159"/>
      <c r="U163" s="159"/>
      <c r="V163" s="206"/>
      <c r="W163" s="206"/>
      <c r="X163" s="176"/>
      <c r="Y163" s="176"/>
      <c r="Z163" s="176"/>
      <c r="AA163" s="159"/>
      <c r="AB163" s="159"/>
      <c r="AC163" s="206"/>
      <c r="AD163" s="206"/>
      <c r="AE163" s="176"/>
      <c r="AF163" s="176"/>
      <c r="AG163" s="176"/>
      <c r="AH163" s="159"/>
      <c r="AJ163" s="206"/>
      <c r="AK163" s="206"/>
      <c r="AL163" s="176"/>
      <c r="AM163" s="176"/>
      <c r="AN163" s="176"/>
      <c r="AO163" s="159"/>
      <c r="AQ163" s="206"/>
      <c r="AR163" s="206"/>
      <c r="AS163" s="176"/>
      <c r="AT163" s="176"/>
      <c r="AU163" s="176"/>
      <c r="AV163" s="159"/>
      <c r="AW163" s="159"/>
      <c r="AX163" s="206"/>
      <c r="AY163" s="206"/>
      <c r="AZ163" s="176"/>
      <c r="BA163" s="176"/>
      <c r="BB163" s="176"/>
      <c r="BC163" s="159"/>
      <c r="BD163" s="159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M163" s="159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41"/>
      <c r="DP163" s="22"/>
      <c r="DQ163" s="22"/>
      <c r="DR163" s="225"/>
      <c r="DS163" s="225"/>
      <c r="DT163" s="41"/>
      <c r="DU163" s="41"/>
      <c r="DV163" s="41"/>
      <c r="DW163" s="22"/>
      <c r="DX163" s="41"/>
      <c r="DY163" s="22"/>
      <c r="DZ163" s="22"/>
      <c r="EA163" s="225"/>
      <c r="EB163" s="225"/>
      <c r="EC163" s="41"/>
      <c r="ED163" s="41"/>
      <c r="EE163" s="41"/>
      <c r="EF163" s="22"/>
      <c r="EG163" s="41"/>
      <c r="EH163" s="22"/>
      <c r="EJ163" s="225"/>
      <c r="EK163" s="225"/>
      <c r="EL163" s="41"/>
      <c r="EM163" s="41"/>
      <c r="EN163" s="41"/>
      <c r="EO163" s="22"/>
      <c r="EP163" s="41"/>
      <c r="EQ163" s="22"/>
    </row>
    <row r="164" spans="1:147" x14ac:dyDescent="0.2">
      <c r="A164" s="1140" t="s">
        <v>117</v>
      </c>
      <c r="B164" s="1140"/>
      <c r="C164" s="1140"/>
      <c r="D164" s="1140"/>
      <c r="E164" s="1140"/>
      <c r="F164" s="1140"/>
      <c r="G164" s="111"/>
      <c r="H164" s="1140" t="s">
        <v>117</v>
      </c>
      <c r="I164" s="1140"/>
      <c r="J164" s="1140"/>
      <c r="K164" s="1140"/>
      <c r="L164" s="1140"/>
      <c r="M164" s="1140"/>
      <c r="O164" s="1140" t="s">
        <v>117</v>
      </c>
      <c r="P164" s="1140"/>
      <c r="Q164" s="1140"/>
      <c r="R164" s="1140"/>
      <c r="S164" s="1140"/>
      <c r="T164" s="1140"/>
      <c r="U164" s="178"/>
      <c r="V164" s="1140" t="s">
        <v>117</v>
      </c>
      <c r="W164" s="1140"/>
      <c r="X164" s="1140"/>
      <c r="Y164" s="1140"/>
      <c r="Z164" s="1140"/>
      <c r="AA164" s="1140"/>
      <c r="AB164" s="178"/>
      <c r="AC164" s="1140" t="s">
        <v>117</v>
      </c>
      <c r="AD164" s="1140"/>
      <c r="AE164" s="1140"/>
      <c r="AF164" s="1140"/>
      <c r="AG164" s="1140"/>
      <c r="AH164" s="1140"/>
      <c r="AJ164" s="1140" t="s">
        <v>117</v>
      </c>
      <c r="AK164" s="1140"/>
      <c r="AL164" s="1140"/>
      <c r="AM164" s="1140"/>
      <c r="AN164" s="1140"/>
      <c r="AO164" s="1140"/>
      <c r="AQ164" s="1140" t="s">
        <v>117</v>
      </c>
      <c r="AR164" s="1140"/>
      <c r="AS164" s="1140"/>
      <c r="AT164" s="1140"/>
      <c r="AU164" s="1140"/>
      <c r="AV164" s="1140"/>
      <c r="AW164" s="178"/>
      <c r="AX164" s="1140" t="s">
        <v>117</v>
      </c>
      <c r="AY164" s="1140"/>
      <c r="AZ164" s="1140"/>
      <c r="BA164" s="1140"/>
      <c r="BB164" s="1140"/>
      <c r="BC164" s="1140"/>
      <c r="BD164" s="178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M164" s="178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52"/>
      <c r="DQ164" s="52"/>
      <c r="DR164" s="925" t="s">
        <v>117</v>
      </c>
      <c r="DS164" s="925"/>
      <c r="DT164" s="925"/>
      <c r="DU164" s="925"/>
      <c r="DV164" s="925"/>
      <c r="DW164" s="925"/>
      <c r="DX164" s="52"/>
      <c r="DY164" s="52"/>
      <c r="DZ164" s="52"/>
      <c r="EA164" s="925" t="s">
        <v>117</v>
      </c>
      <c r="EB164" s="925"/>
      <c r="EC164" s="925"/>
      <c r="ED164" s="925"/>
      <c r="EE164" s="925"/>
      <c r="EF164" s="925"/>
      <c r="EG164" s="52"/>
      <c r="EH164" s="52"/>
      <c r="EJ164" s="925" t="s">
        <v>117</v>
      </c>
      <c r="EK164" s="925"/>
      <c r="EL164" s="925"/>
      <c r="EM164" s="925"/>
      <c r="EN164" s="925"/>
      <c r="EO164" s="925"/>
      <c r="EP164" s="52"/>
      <c r="EQ164" s="52"/>
    </row>
    <row r="165" spans="1:147" ht="12.75" customHeight="1" x14ac:dyDescent="0.2">
      <c r="A165" s="1141" t="s">
        <v>56</v>
      </c>
      <c r="B165" s="1142"/>
      <c r="C165" s="1142"/>
      <c r="D165" s="1142"/>
      <c r="E165" s="1143"/>
      <c r="F165" s="114" t="s">
        <v>8</v>
      </c>
      <c r="G165" s="111"/>
      <c r="H165" s="1141" t="s">
        <v>56</v>
      </c>
      <c r="I165" s="1142"/>
      <c r="J165" s="1142"/>
      <c r="K165" s="1142"/>
      <c r="L165" s="1143"/>
      <c r="M165" s="114" t="s">
        <v>8</v>
      </c>
      <c r="O165" s="1141" t="s">
        <v>56</v>
      </c>
      <c r="P165" s="1142"/>
      <c r="Q165" s="1142"/>
      <c r="R165" s="1142"/>
      <c r="S165" s="1143"/>
      <c r="T165" s="114" t="s">
        <v>8</v>
      </c>
      <c r="U165" s="175"/>
      <c r="V165" s="1141" t="s">
        <v>56</v>
      </c>
      <c r="W165" s="1142"/>
      <c r="X165" s="1142"/>
      <c r="Y165" s="1142"/>
      <c r="Z165" s="1143"/>
      <c r="AA165" s="114" t="s">
        <v>8</v>
      </c>
      <c r="AB165" s="175"/>
      <c r="AC165" s="1141" t="s">
        <v>56</v>
      </c>
      <c r="AD165" s="1142"/>
      <c r="AE165" s="1142"/>
      <c r="AF165" s="1142"/>
      <c r="AG165" s="1143"/>
      <c r="AH165" s="114" t="s">
        <v>8</v>
      </c>
      <c r="AJ165" s="1141" t="s">
        <v>56</v>
      </c>
      <c r="AK165" s="1142"/>
      <c r="AL165" s="1142"/>
      <c r="AM165" s="1142"/>
      <c r="AN165" s="1143"/>
      <c r="AO165" s="114" t="s">
        <v>8</v>
      </c>
      <c r="AQ165" s="1141" t="s">
        <v>56</v>
      </c>
      <c r="AR165" s="1142"/>
      <c r="AS165" s="1142"/>
      <c r="AT165" s="1142"/>
      <c r="AU165" s="1143"/>
      <c r="AV165" s="114" t="s">
        <v>8</v>
      </c>
      <c r="AW165" s="175"/>
      <c r="AX165" s="1141" t="s">
        <v>56</v>
      </c>
      <c r="AY165" s="1142"/>
      <c r="AZ165" s="1142"/>
      <c r="BA165" s="1142"/>
      <c r="BB165" s="1143"/>
      <c r="BC165" s="114" t="s">
        <v>8</v>
      </c>
      <c r="BD165" s="175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M165" s="175"/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11" t="s">
        <v>8</v>
      </c>
      <c r="DQ165" s="40"/>
      <c r="DR165" s="914" t="s">
        <v>56</v>
      </c>
      <c r="DS165" s="915"/>
      <c r="DT165" s="915"/>
      <c r="DU165" s="915"/>
      <c r="DV165" s="926"/>
      <c r="DW165" s="11" t="s">
        <v>8</v>
      </c>
      <c r="DX165" s="40"/>
      <c r="DY165" s="11" t="s">
        <v>8</v>
      </c>
      <c r="DZ165" s="40"/>
      <c r="EA165" s="914" t="s">
        <v>56</v>
      </c>
      <c r="EB165" s="915"/>
      <c r="EC165" s="915"/>
      <c r="ED165" s="915"/>
      <c r="EE165" s="926"/>
      <c r="EF165" s="11" t="s">
        <v>8</v>
      </c>
      <c r="EG165" s="40"/>
      <c r="EH165" s="11" t="s">
        <v>8</v>
      </c>
      <c r="EJ165" s="914" t="s">
        <v>56</v>
      </c>
      <c r="EK165" s="915"/>
      <c r="EL165" s="915"/>
      <c r="EM165" s="915"/>
      <c r="EN165" s="926"/>
      <c r="EO165" s="11" t="s">
        <v>8</v>
      </c>
      <c r="EP165" s="40"/>
      <c r="EQ165" s="11" t="s">
        <v>8</v>
      </c>
    </row>
    <row r="166" spans="1:147" x14ac:dyDescent="0.2">
      <c r="A166" s="155" t="s">
        <v>22</v>
      </c>
      <c r="B166" s="1027" t="s">
        <v>45</v>
      </c>
      <c r="C166" s="1028"/>
      <c r="D166" s="1028"/>
      <c r="E166" s="1029"/>
      <c r="F166" s="38">
        <f>F44</f>
        <v>3991</v>
      </c>
      <c r="G166" s="361" t="s">
        <v>827</v>
      </c>
      <c r="H166" s="155" t="s">
        <v>22</v>
      </c>
      <c r="I166" s="1027" t="s">
        <v>45</v>
      </c>
      <c r="J166" s="1028"/>
      <c r="K166" s="1028"/>
      <c r="L166" s="1029"/>
      <c r="M166" s="38">
        <f>M44</f>
        <v>4089.1785999999997</v>
      </c>
      <c r="O166" s="155" t="s">
        <v>22</v>
      </c>
      <c r="P166" s="1027" t="s">
        <v>45</v>
      </c>
      <c r="Q166" s="1028"/>
      <c r="R166" s="1028"/>
      <c r="S166" s="1029"/>
      <c r="T166" s="38">
        <f>T44</f>
        <v>4089.1785999999997</v>
      </c>
      <c r="U166" s="159"/>
      <c r="V166" s="155" t="s">
        <v>22</v>
      </c>
      <c r="W166" s="1027" t="s">
        <v>45</v>
      </c>
      <c r="X166" s="1028"/>
      <c r="Y166" s="1028"/>
      <c r="Z166" s="1029"/>
      <c r="AA166" s="38">
        <f>AA44</f>
        <v>4089.1785999999997</v>
      </c>
      <c r="AB166" s="159"/>
      <c r="AC166" s="155" t="s">
        <v>22</v>
      </c>
      <c r="AD166" s="1027" t="s">
        <v>45</v>
      </c>
      <c r="AE166" s="1028"/>
      <c r="AF166" s="1028"/>
      <c r="AG166" s="1029"/>
      <c r="AH166" s="38">
        <f>AH44</f>
        <v>4244.5673868000003</v>
      </c>
      <c r="AJ166" s="155" t="s">
        <v>22</v>
      </c>
      <c r="AK166" s="1027" t="s">
        <v>45</v>
      </c>
      <c r="AL166" s="1028"/>
      <c r="AM166" s="1028"/>
      <c r="AN166" s="1029"/>
      <c r="AO166" s="38">
        <f>AO44</f>
        <v>4244.5673868000003</v>
      </c>
      <c r="AQ166" s="155" t="s">
        <v>22</v>
      </c>
      <c r="AR166" s="1027" t="s">
        <v>45</v>
      </c>
      <c r="AS166" s="1028"/>
      <c r="AT166" s="1028"/>
      <c r="AU166" s="1029"/>
      <c r="AV166" s="38">
        <f>AV44</f>
        <v>4405.4364907597201</v>
      </c>
      <c r="AW166" s="159"/>
      <c r="AX166" s="155" t="s">
        <v>22</v>
      </c>
      <c r="AY166" s="1027" t="s">
        <v>45</v>
      </c>
      <c r="AZ166" s="1028"/>
      <c r="BA166" s="1028"/>
      <c r="BB166" s="1029"/>
      <c r="BC166" s="38">
        <f>BC44</f>
        <v>4405.4400000000005</v>
      </c>
      <c r="BD166" s="159"/>
      <c r="BE166" s="10" t="s">
        <v>22</v>
      </c>
      <c r="BF166" s="927" t="s">
        <v>45</v>
      </c>
      <c r="BG166" s="928"/>
      <c r="BH166" s="928"/>
      <c r="BI166" s="929"/>
      <c r="BJ166" s="50">
        <f>BJ$44</f>
        <v>4405.4364907597201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4597.9540654059201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4597.9540654059201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4597.9540654059201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4597.9540654059201</v>
      </c>
      <c r="CM166" s="159"/>
      <c r="CN166" s="10" t="s">
        <v>22</v>
      </c>
      <c r="CO166" s="927" t="s">
        <v>45</v>
      </c>
      <c r="CP166" s="928"/>
      <c r="CQ166" s="928"/>
      <c r="CR166" s="929"/>
      <c r="CS166" s="50">
        <f>CS$44</f>
        <v>4790.0310964030441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4790.0312494059199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4997.4396025051956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5189.6488179861644</v>
      </c>
      <c r="DO166" s="22"/>
      <c r="DP166" s="50">
        <f>DP$44</f>
        <v>4997.4396025051956</v>
      </c>
      <c r="DQ166" s="22"/>
      <c r="DR166" s="10" t="s">
        <v>22</v>
      </c>
      <c r="DS166" s="927" t="s">
        <v>45</v>
      </c>
      <c r="DT166" s="928"/>
      <c r="DU166" s="928"/>
      <c r="DV166" s="929"/>
      <c r="DW166" s="50">
        <f>DW$44</f>
        <v>5189.6488179861644</v>
      </c>
      <c r="DX166" s="22"/>
      <c r="DY166" s="50">
        <f>DY$44</f>
        <v>4997.4396025051956</v>
      </c>
      <c r="DZ166" s="22"/>
      <c r="EA166" s="10" t="s">
        <v>22</v>
      </c>
      <c r="EB166" s="927" t="s">
        <v>45</v>
      </c>
      <c r="EC166" s="928"/>
      <c r="ED166" s="928"/>
      <c r="EE166" s="929"/>
      <c r="EF166" s="50">
        <f>EF$44</f>
        <v>5389.9692623604315</v>
      </c>
      <c r="EG166" s="22"/>
      <c r="EH166" s="50">
        <f>EH$44</f>
        <v>5190.3407711618966</v>
      </c>
      <c r="EJ166" s="10" t="s">
        <v>22</v>
      </c>
      <c r="EK166" s="927" t="s">
        <v>45</v>
      </c>
      <c r="EL166" s="928"/>
      <c r="EM166" s="928"/>
      <c r="EN166" s="929"/>
      <c r="EO166" s="50">
        <f>EO$44</f>
        <v>5389.9692623604315</v>
      </c>
      <c r="EP166" s="22"/>
      <c r="EQ166" s="50">
        <f>EQ$44</f>
        <v>5190.3407711618966</v>
      </c>
    </row>
    <row r="167" spans="1:147" x14ac:dyDescent="0.2">
      <c r="A167" s="155" t="s">
        <v>23</v>
      </c>
      <c r="B167" s="1027" t="s">
        <v>91</v>
      </c>
      <c r="C167" s="1028"/>
      <c r="D167" s="1028"/>
      <c r="E167" s="1029"/>
      <c r="F167" s="38">
        <f>F94</f>
        <v>2287.6485881333333</v>
      </c>
      <c r="G167" s="362">
        <f>(F167+F168+F169-F84)/F166</f>
        <v>0.49621189851139325</v>
      </c>
      <c r="H167" s="155" t="s">
        <v>23</v>
      </c>
      <c r="I167" s="1027" t="s">
        <v>91</v>
      </c>
      <c r="J167" s="1028"/>
      <c r="K167" s="1028"/>
      <c r="L167" s="1029"/>
      <c r="M167" s="38">
        <f>M94</f>
        <v>2337.4201408014133</v>
      </c>
      <c r="O167" s="155" t="s">
        <v>23</v>
      </c>
      <c r="P167" s="1027" t="s">
        <v>91</v>
      </c>
      <c r="Q167" s="1028"/>
      <c r="R167" s="1028"/>
      <c r="S167" s="1029"/>
      <c r="T167" s="38">
        <f>T94</f>
        <v>2337.4201408014133</v>
      </c>
      <c r="U167" s="159"/>
      <c r="V167" s="155" t="s">
        <v>23</v>
      </c>
      <c r="W167" s="1027" t="s">
        <v>91</v>
      </c>
      <c r="X167" s="1028"/>
      <c r="Y167" s="1028"/>
      <c r="Z167" s="1029"/>
      <c r="AA167" s="38">
        <f>AA94</f>
        <v>2337.4201408014133</v>
      </c>
      <c r="AB167" s="159"/>
      <c r="AC167" s="155" t="s">
        <v>23</v>
      </c>
      <c r="AD167" s="1027" t="s">
        <v>91</v>
      </c>
      <c r="AE167" s="1028"/>
      <c r="AF167" s="1028"/>
      <c r="AG167" s="1029"/>
      <c r="AH167" s="38">
        <f>AH94</f>
        <v>2434.6533841518672</v>
      </c>
      <c r="AJ167" s="155" t="s">
        <v>23</v>
      </c>
      <c r="AK167" s="1027" t="s">
        <v>91</v>
      </c>
      <c r="AL167" s="1028"/>
      <c r="AM167" s="1028"/>
      <c r="AN167" s="1029"/>
      <c r="AO167" s="38">
        <f>AO94</f>
        <v>2434.6533841518672</v>
      </c>
      <c r="AQ167" s="155" t="s">
        <v>23</v>
      </c>
      <c r="AR167" s="1027" t="s">
        <v>91</v>
      </c>
      <c r="AS167" s="1028"/>
      <c r="AT167" s="1028"/>
      <c r="AU167" s="1029"/>
      <c r="AV167" s="38">
        <f>AV94</f>
        <v>2499.8401404312231</v>
      </c>
      <c r="AW167" s="159"/>
      <c r="AX167" s="155" t="s">
        <v>23</v>
      </c>
      <c r="AY167" s="1027" t="s">
        <v>91</v>
      </c>
      <c r="AZ167" s="1028"/>
      <c r="BA167" s="1028"/>
      <c r="BB167" s="1029"/>
      <c r="BC167" s="38">
        <f>BC94</f>
        <v>2499.841562432</v>
      </c>
      <c r="BD167" s="159"/>
      <c r="BE167" s="10" t="s">
        <v>23</v>
      </c>
      <c r="BF167" s="927" t="s">
        <v>91</v>
      </c>
      <c r="BG167" s="928"/>
      <c r="BH167" s="928"/>
      <c r="BI167" s="929"/>
      <c r="BJ167" s="50">
        <f>BJ$94</f>
        <v>2499.8401404312231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2649.0851676280672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2649.0851676280672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2649.0851676280672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2649.0851676280672</v>
      </c>
      <c r="CM167" s="159"/>
      <c r="CN167" s="10" t="s">
        <v>23</v>
      </c>
      <c r="CO167" s="927" t="s">
        <v>91</v>
      </c>
      <c r="CP167" s="928"/>
      <c r="CQ167" s="928"/>
      <c r="CR167" s="929"/>
      <c r="CS167" s="50">
        <f>CS$94</f>
        <v>2726.9178794308687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2726.9179414301025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2892.5281522940259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2970.4144273822571</v>
      </c>
      <c r="DO167" s="22"/>
      <c r="DP167" s="50">
        <f>DP$94</f>
        <v>2892.5281522940259</v>
      </c>
      <c r="DQ167" s="22"/>
      <c r="DR167" s="10" t="s">
        <v>23</v>
      </c>
      <c r="DS167" s="927" t="s">
        <v>91</v>
      </c>
      <c r="DT167" s="928"/>
      <c r="DU167" s="928"/>
      <c r="DV167" s="929"/>
      <c r="DW167" s="50">
        <f>DW$94</f>
        <v>2970.4144273822571</v>
      </c>
      <c r="DX167" s="22"/>
      <c r="DY167" s="50">
        <f>DY$94</f>
        <v>2892.5281522940259</v>
      </c>
      <c r="DZ167" s="22"/>
      <c r="EA167" s="10" t="s">
        <v>23</v>
      </c>
      <c r="EB167" s="927" t="s">
        <v>91</v>
      </c>
      <c r="EC167" s="928"/>
      <c r="ED167" s="928"/>
      <c r="EE167" s="929"/>
      <c r="EF167" s="50">
        <f>EF$94</f>
        <v>3076.106503279213</v>
      </c>
      <c r="EG167" s="22"/>
      <c r="EH167" s="50">
        <f>EH$94</f>
        <v>2995.2138179725748</v>
      </c>
      <c r="EJ167" s="10" t="s">
        <v>23</v>
      </c>
      <c r="EK167" s="927" t="s">
        <v>91</v>
      </c>
      <c r="EL167" s="928"/>
      <c r="EM167" s="928"/>
      <c r="EN167" s="929"/>
      <c r="EO167" s="50">
        <f>EO$94</f>
        <v>3076.106503279213</v>
      </c>
      <c r="EP167" s="22"/>
      <c r="EQ167" s="50">
        <f>EQ$94</f>
        <v>2995.2138179725748</v>
      </c>
    </row>
    <row r="168" spans="1:147" x14ac:dyDescent="0.2">
      <c r="A168" s="155" t="s">
        <v>24</v>
      </c>
      <c r="B168" s="1027" t="s">
        <v>92</v>
      </c>
      <c r="C168" s="1028"/>
      <c r="D168" s="1028"/>
      <c r="E168" s="1029"/>
      <c r="F168" s="38">
        <f>F106</f>
        <v>268.14642111111107</v>
      </c>
      <c r="G168" s="111"/>
      <c r="H168" s="155" t="s">
        <v>24</v>
      </c>
      <c r="I168" s="1027" t="s">
        <v>92</v>
      </c>
      <c r="J168" s="1028"/>
      <c r="K168" s="1028"/>
      <c r="L168" s="1029"/>
      <c r="M168" s="38">
        <f>M106</f>
        <v>274.74282307044439</v>
      </c>
      <c r="O168" s="155" t="s">
        <v>24</v>
      </c>
      <c r="P168" s="1027" t="s">
        <v>92</v>
      </c>
      <c r="Q168" s="1028"/>
      <c r="R168" s="1028"/>
      <c r="S168" s="1029"/>
      <c r="T168" s="38">
        <f>T106</f>
        <v>174.6847119070444</v>
      </c>
      <c r="U168" s="159"/>
      <c r="V168" s="155" t="s">
        <v>24</v>
      </c>
      <c r="W168" s="1027" t="s">
        <v>92</v>
      </c>
      <c r="X168" s="1028"/>
      <c r="Y168" s="1028"/>
      <c r="Z168" s="1029"/>
      <c r="AA168" s="38">
        <f>AA106</f>
        <v>274.74282307044439</v>
      </c>
      <c r="AB168" s="159"/>
      <c r="AC168" s="155" t="s">
        <v>24</v>
      </c>
      <c r="AD168" s="1027" t="s">
        <v>92</v>
      </c>
      <c r="AE168" s="1028"/>
      <c r="AF168" s="1028"/>
      <c r="AG168" s="1029"/>
      <c r="AH168" s="38">
        <f>AH106</f>
        <v>285.18305034712137</v>
      </c>
      <c r="AJ168" s="155" t="s">
        <v>24</v>
      </c>
      <c r="AK168" s="1027" t="s">
        <v>92</v>
      </c>
      <c r="AL168" s="1028"/>
      <c r="AM168" s="1028"/>
      <c r="AN168" s="1029"/>
      <c r="AO168" s="38">
        <f>AO106</f>
        <v>181.32273095951214</v>
      </c>
      <c r="AQ168" s="155" t="s">
        <v>24</v>
      </c>
      <c r="AR168" s="1027" t="s">
        <v>92</v>
      </c>
      <c r="AS168" s="1028"/>
      <c r="AT168" s="1028"/>
      <c r="AU168" s="1029"/>
      <c r="AV168" s="38">
        <f>AV106</f>
        <v>188.19486246287764</v>
      </c>
      <c r="AW168" s="159"/>
      <c r="AX168" s="155" t="s">
        <v>24</v>
      </c>
      <c r="AY168" s="1027" t="s">
        <v>92</v>
      </c>
      <c r="AZ168" s="1028"/>
      <c r="BA168" s="1028"/>
      <c r="BB168" s="1029"/>
      <c r="BC168" s="38">
        <f>BC106</f>
        <v>188.19501237333336</v>
      </c>
      <c r="BD168" s="159"/>
      <c r="BE168" s="10" t="s">
        <v>24</v>
      </c>
      <c r="BF168" s="927" t="s">
        <v>92</v>
      </c>
      <c r="BG168" s="928"/>
      <c r="BH168" s="928"/>
      <c r="BI168" s="929"/>
      <c r="BJ168" s="50">
        <f>BJ$106</f>
        <v>188.19486246287764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196.41897795250537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196.41897795250537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196.41897795250537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196.41897795250537</v>
      </c>
      <c r="CM168" s="159"/>
      <c r="CN168" s="10" t="s">
        <v>24</v>
      </c>
      <c r="CO168" s="927" t="s">
        <v>92</v>
      </c>
      <c r="CP168" s="928"/>
      <c r="CQ168" s="928"/>
      <c r="CR168" s="929"/>
      <c r="CS168" s="50">
        <f>CS$106</f>
        <v>204.62427395588688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204.62428049198272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213.48451183728554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227.58253455661693</v>
      </c>
      <c r="DO168" s="22"/>
      <c r="DP168" s="50">
        <f>DP$106</f>
        <v>219.15355179526074</v>
      </c>
      <c r="DQ168" s="22"/>
      <c r="DR168" s="10" t="s">
        <v>24</v>
      </c>
      <c r="DS168" s="927" t="s">
        <v>92</v>
      </c>
      <c r="DT168" s="928"/>
      <c r="DU168" s="928"/>
      <c r="DV168" s="929"/>
      <c r="DW168" s="50">
        <f>DW$106</f>
        <v>227.58253455661693</v>
      </c>
      <c r="DX168" s="22"/>
      <c r="DY168" s="50">
        <f>DY$106</f>
        <v>219.15355179526074</v>
      </c>
      <c r="DZ168" s="22"/>
      <c r="EA168" s="10" t="s">
        <v>24</v>
      </c>
      <c r="EB168" s="927" t="s">
        <v>92</v>
      </c>
      <c r="EC168" s="928"/>
      <c r="ED168" s="928"/>
      <c r="EE168" s="929"/>
      <c r="EF168" s="50">
        <f>EF$106</f>
        <v>236.36722039050238</v>
      </c>
      <c r="EG168" s="22"/>
      <c r="EH168" s="50">
        <f>EH$106</f>
        <v>227.61287889455781</v>
      </c>
      <c r="EJ168" s="10" t="s">
        <v>24</v>
      </c>
      <c r="EK168" s="927" t="s">
        <v>92</v>
      </c>
      <c r="EL168" s="928"/>
      <c r="EM168" s="928"/>
      <c r="EN168" s="929"/>
      <c r="EO168" s="50">
        <f>EO$106</f>
        <v>231.06139453718211</v>
      </c>
      <c r="EP168" s="22"/>
      <c r="EQ168" s="50">
        <f>EQ$106</f>
        <v>222.50356510987905</v>
      </c>
    </row>
    <row r="169" spans="1:147" x14ac:dyDescent="0.2">
      <c r="A169" s="155" t="s">
        <v>25</v>
      </c>
      <c r="B169" s="1027" t="s">
        <v>93</v>
      </c>
      <c r="C169" s="1028"/>
      <c r="D169" s="1028"/>
      <c r="E169" s="1029"/>
      <c r="F169" s="38">
        <f>F136</f>
        <v>95.017677714526144</v>
      </c>
      <c r="G169" s="111"/>
      <c r="H169" s="155" t="s">
        <v>25</v>
      </c>
      <c r="I169" s="1027" t="s">
        <v>93</v>
      </c>
      <c r="J169" s="1028"/>
      <c r="K169" s="1028"/>
      <c r="L169" s="1029"/>
      <c r="M169" s="38">
        <f>M136</f>
        <v>97.355112586303491</v>
      </c>
      <c r="O169" s="155" t="s">
        <v>25</v>
      </c>
      <c r="P169" s="1027" t="s">
        <v>93</v>
      </c>
      <c r="Q169" s="1028"/>
      <c r="R169" s="1028"/>
      <c r="S169" s="1029"/>
      <c r="T169" s="38">
        <f>T136</f>
        <v>71.343393158525714</v>
      </c>
      <c r="U169" s="159"/>
      <c r="V169" s="155" t="s">
        <v>25</v>
      </c>
      <c r="W169" s="1027" t="s">
        <v>93</v>
      </c>
      <c r="X169" s="1028"/>
      <c r="Y169" s="1028"/>
      <c r="Z169" s="1029"/>
      <c r="AA169" s="38">
        <f>AA136</f>
        <v>97.355112586303491</v>
      </c>
      <c r="AB169" s="159"/>
      <c r="AC169" s="155" t="s">
        <v>25</v>
      </c>
      <c r="AD169" s="1027" t="s">
        <v>93</v>
      </c>
      <c r="AE169" s="1028"/>
      <c r="AF169" s="1028"/>
      <c r="AG169" s="1029"/>
      <c r="AH169" s="38">
        <f>AH136</f>
        <v>101.05460686458304</v>
      </c>
      <c r="AJ169" s="155" t="s">
        <v>25</v>
      </c>
      <c r="AK169" s="1027" t="s">
        <v>93</v>
      </c>
      <c r="AL169" s="1028"/>
      <c r="AM169" s="1028"/>
      <c r="AN169" s="1029"/>
      <c r="AO169" s="38">
        <f>AO136</f>
        <v>74.0544420985497</v>
      </c>
      <c r="AQ169" s="155" t="s">
        <v>25</v>
      </c>
      <c r="AR169" s="1027" t="s">
        <v>93</v>
      </c>
      <c r="AS169" s="1028"/>
      <c r="AT169" s="1028"/>
      <c r="AU169" s="1029"/>
      <c r="AV169" s="38">
        <f>AV136</f>
        <v>76.861105454084736</v>
      </c>
      <c r="AW169" s="159"/>
      <c r="AX169" s="155" t="s">
        <v>25</v>
      </c>
      <c r="AY169" s="1027" t="s">
        <v>93</v>
      </c>
      <c r="AZ169" s="1028"/>
      <c r="BA169" s="1028"/>
      <c r="BB169" s="1029"/>
      <c r="BC169" s="38">
        <f>BC136</f>
        <v>77.791204012699097</v>
      </c>
      <c r="BD169" s="159"/>
      <c r="BE169" s="10" t="s">
        <v>25</v>
      </c>
      <c r="BF169" s="927" t="s">
        <v>93</v>
      </c>
      <c r="BG169" s="928"/>
      <c r="BH169" s="928"/>
      <c r="BI169" s="929"/>
      <c r="BJ169" s="50">
        <f>BJ$136</f>
        <v>76.861105454084736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80.219935762428236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81.190614954013924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81.190614954013924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81.190614954013924</v>
      </c>
      <c r="CM169" s="159"/>
      <c r="CN169" s="10" t="s">
        <v>25</v>
      </c>
      <c r="CO169" s="927" t="s">
        <v>93</v>
      </c>
      <c r="CP169" s="928"/>
      <c r="CQ169" s="928"/>
      <c r="CR169" s="929"/>
      <c r="CS169" s="50">
        <f>CS$136</f>
        <v>84.582308747244767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84.582311448967616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88.244725534707896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91.638753439888973</v>
      </c>
      <c r="DO169" s="22"/>
      <c r="DP169" s="50">
        <f>DP$136</f>
        <v>88.244725534707896</v>
      </c>
      <c r="DQ169" s="22"/>
      <c r="DR169" s="10" t="s">
        <v>25</v>
      </c>
      <c r="DS169" s="927" t="s">
        <v>93</v>
      </c>
      <c r="DT169" s="928"/>
      <c r="DU169" s="928"/>
      <c r="DV169" s="929"/>
      <c r="DW169" s="50">
        <f>DW$136</f>
        <v>91.638753439888973</v>
      </c>
      <c r="DX169" s="22"/>
      <c r="DY169" s="50">
        <f>DY$136</f>
        <v>88.244725534707896</v>
      </c>
      <c r="DZ169" s="22"/>
      <c r="EA169" s="10" t="s">
        <v>25</v>
      </c>
      <c r="EB169" s="927" t="s">
        <v>93</v>
      </c>
      <c r="EC169" s="928"/>
      <c r="ED169" s="928"/>
      <c r="EE169" s="929"/>
      <c r="EF169" s="50">
        <f>EF$136</f>
        <v>95.176009322668705</v>
      </c>
      <c r="EG169" s="22"/>
      <c r="EH169" s="50">
        <f>EH$136</f>
        <v>91.650971940347631</v>
      </c>
      <c r="EJ169" s="10" t="s">
        <v>25</v>
      </c>
      <c r="EK169" s="927" t="s">
        <v>93</v>
      </c>
      <c r="EL169" s="928"/>
      <c r="EM169" s="928"/>
      <c r="EN169" s="929"/>
      <c r="EO169" s="50">
        <f>EO$136</f>
        <v>95.176009322668705</v>
      </c>
      <c r="EP169" s="22"/>
      <c r="EQ169" s="50">
        <f>EQ$136</f>
        <v>91.650971940347631</v>
      </c>
    </row>
    <row r="170" spans="1:147" x14ac:dyDescent="0.2">
      <c r="A170" s="155" t="s">
        <v>32</v>
      </c>
      <c r="B170" s="1027" t="s">
        <v>120</v>
      </c>
      <c r="C170" s="1028"/>
      <c r="D170" s="1028"/>
      <c r="E170" s="1029"/>
      <c r="F170" s="38">
        <f>F146</f>
        <v>121.64805372685186</v>
      </c>
      <c r="G170" s="111"/>
      <c r="H170" s="155" t="s">
        <v>32</v>
      </c>
      <c r="I170" s="1027" t="s">
        <v>120</v>
      </c>
      <c r="J170" s="1028"/>
      <c r="K170" s="1028"/>
      <c r="L170" s="1029"/>
      <c r="M170" s="38">
        <f>M146</f>
        <v>121.64805372685186</v>
      </c>
      <c r="O170" s="155" t="s">
        <v>32</v>
      </c>
      <c r="P170" s="1027" t="s">
        <v>120</v>
      </c>
      <c r="Q170" s="1028"/>
      <c r="R170" s="1028"/>
      <c r="S170" s="1029"/>
      <c r="T170" s="38">
        <f>T146</f>
        <v>121.64805372685186</v>
      </c>
      <c r="U170" s="159"/>
      <c r="V170" s="155" t="s">
        <v>32</v>
      </c>
      <c r="W170" s="1027" t="s">
        <v>120</v>
      </c>
      <c r="X170" s="1028"/>
      <c r="Y170" s="1028"/>
      <c r="Z170" s="1029"/>
      <c r="AA170" s="38">
        <f>AA146</f>
        <v>126.48418510328705</v>
      </c>
      <c r="AB170" s="159"/>
      <c r="AC170" s="155" t="s">
        <v>32</v>
      </c>
      <c r="AD170" s="1027" t="s">
        <v>120</v>
      </c>
      <c r="AE170" s="1028"/>
      <c r="AF170" s="1028"/>
      <c r="AG170" s="1029"/>
      <c r="AH170" s="38">
        <f>AH146</f>
        <v>126.48418510328705</v>
      </c>
      <c r="AJ170" s="155" t="s">
        <v>32</v>
      </c>
      <c r="AK170" s="1027" t="s">
        <v>120</v>
      </c>
      <c r="AL170" s="1028"/>
      <c r="AM170" s="1028"/>
      <c r="AN170" s="1029"/>
      <c r="AO170" s="38">
        <f>AO146</f>
        <v>126.48418510328705</v>
      </c>
      <c r="AQ170" s="155" t="s">
        <v>32</v>
      </c>
      <c r="AR170" s="1027" t="s">
        <v>120</v>
      </c>
      <c r="AS170" s="1028"/>
      <c r="AT170" s="1028"/>
      <c r="AU170" s="1029"/>
      <c r="AV170" s="38">
        <f>AV146</f>
        <v>126.48418510328705</v>
      </c>
      <c r="AW170" s="159"/>
      <c r="AX170" s="155" t="s">
        <v>32</v>
      </c>
      <c r="AY170" s="1027" t="s">
        <v>120</v>
      </c>
      <c r="AZ170" s="1028"/>
      <c r="BA170" s="1028"/>
      <c r="BB170" s="1029"/>
      <c r="BC170" s="38">
        <f>BC146</f>
        <v>129.87146215878704</v>
      </c>
      <c r="BD170" s="159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135.74865896294077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135.74865896294077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135.74865896294077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M170" s="159"/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135.74865896294077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50">
        <f>DP$146</f>
        <v>139.3284531898417</v>
      </c>
      <c r="DQ170" s="22"/>
      <c r="DR170" s="10" t="s">
        <v>32</v>
      </c>
      <c r="DS170" s="927" t="s">
        <v>120</v>
      </c>
      <c r="DT170" s="928"/>
      <c r="DU170" s="928"/>
      <c r="DV170" s="929"/>
      <c r="DW170" s="50">
        <f>DW$146</f>
        <v>142.61764875</v>
      </c>
      <c r="DX170" s="22"/>
      <c r="DY170" s="50">
        <f>DY$146</f>
        <v>142.61764875</v>
      </c>
      <c r="DZ170" s="22"/>
      <c r="EA170" s="10" t="s">
        <v>32</v>
      </c>
      <c r="EB170" s="927" t="s">
        <v>120</v>
      </c>
      <c r="EC170" s="928"/>
      <c r="ED170" s="928"/>
      <c r="EE170" s="929"/>
      <c r="EF170" s="50">
        <f>EF$146</f>
        <v>142.61764875</v>
      </c>
      <c r="EG170" s="22"/>
      <c r="EH170" s="50">
        <f>EH$146</f>
        <v>142.61764875</v>
      </c>
      <c r="EJ170" s="10" t="s">
        <v>32</v>
      </c>
      <c r="EK170" s="927" t="s">
        <v>120</v>
      </c>
      <c r="EL170" s="928"/>
      <c r="EM170" s="928"/>
      <c r="EN170" s="929"/>
      <c r="EO170" s="50">
        <f>EO$146</f>
        <v>142.61764875</v>
      </c>
      <c r="EP170" s="22"/>
      <c r="EQ170" s="50">
        <f>EQ$146</f>
        <v>142.61764875</v>
      </c>
    </row>
    <row r="171" spans="1:147" x14ac:dyDescent="0.2">
      <c r="A171" s="1021" t="s">
        <v>119</v>
      </c>
      <c r="B171" s="1022"/>
      <c r="C171" s="1022"/>
      <c r="D171" s="1022"/>
      <c r="E171" s="1023"/>
      <c r="F171" s="114">
        <f>SUM(F166:F170)</f>
        <v>6763.4607406858222</v>
      </c>
      <c r="G171" s="111"/>
      <c r="H171" s="1021" t="s">
        <v>119</v>
      </c>
      <c r="I171" s="1022"/>
      <c r="J171" s="1022"/>
      <c r="K171" s="1022"/>
      <c r="L171" s="1023"/>
      <c r="M171" s="114">
        <f>SUM(M166:M170)</f>
        <v>6920.3447301850128</v>
      </c>
      <c r="O171" s="1021" t="s">
        <v>119</v>
      </c>
      <c r="P171" s="1022"/>
      <c r="Q171" s="1022"/>
      <c r="R171" s="1022"/>
      <c r="S171" s="1023"/>
      <c r="T171" s="114">
        <f>SUM(T166:T170)</f>
        <v>6794.2748995938355</v>
      </c>
      <c r="U171" s="175"/>
      <c r="V171" s="1021" t="s">
        <v>119</v>
      </c>
      <c r="W171" s="1022"/>
      <c r="X171" s="1022"/>
      <c r="Y171" s="1022"/>
      <c r="Z171" s="1023"/>
      <c r="AA171" s="114">
        <f>SUM(AA166:AA170)</f>
        <v>6925.1808615614482</v>
      </c>
      <c r="AB171" s="175"/>
      <c r="AC171" s="1021" t="s">
        <v>119</v>
      </c>
      <c r="AD171" s="1022"/>
      <c r="AE171" s="1022"/>
      <c r="AF171" s="1022"/>
      <c r="AG171" s="1023"/>
      <c r="AH171" s="114">
        <f>SUM(AH166:AH170)</f>
        <v>7191.9426132668586</v>
      </c>
      <c r="AJ171" s="1021" t="s">
        <v>119</v>
      </c>
      <c r="AK171" s="1022"/>
      <c r="AL171" s="1022"/>
      <c r="AM171" s="1022"/>
      <c r="AN171" s="1023"/>
      <c r="AO171" s="114">
        <f>SUM(AO166:AO170)</f>
        <v>7061.082129113217</v>
      </c>
      <c r="AQ171" s="1021" t="s">
        <v>119</v>
      </c>
      <c r="AR171" s="1022"/>
      <c r="AS171" s="1022"/>
      <c r="AT171" s="1022"/>
      <c r="AU171" s="1023"/>
      <c r="AV171" s="114">
        <f>SUM(AV166:AV170)</f>
        <v>7296.8167842111925</v>
      </c>
      <c r="AW171" s="175"/>
      <c r="AX171" s="1021" t="s">
        <v>119</v>
      </c>
      <c r="AY171" s="1022"/>
      <c r="AZ171" s="1022"/>
      <c r="BA171" s="1022"/>
      <c r="BB171" s="1023"/>
      <c r="BC171" s="114">
        <f>SUM(BC166:BC170)</f>
        <v>7301.1392409768205</v>
      </c>
      <c r="BD171" s="175"/>
      <c r="BE171" s="922" t="s">
        <v>119</v>
      </c>
      <c r="BF171" s="923"/>
      <c r="BG171" s="923"/>
      <c r="BH171" s="923"/>
      <c r="BI171" s="924"/>
      <c r="BJ171" s="11">
        <f>SUM(BJ$166:BJ$170)</f>
        <v>7306.0812580708462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7659.4268057118616</v>
      </c>
      <c r="BS171" s="922" t="s">
        <v>119</v>
      </c>
      <c r="BT171" s="923"/>
      <c r="BU171" s="923"/>
      <c r="BV171" s="923"/>
      <c r="BW171" s="924"/>
      <c r="BX171" s="11">
        <f>SUM(BX$166:BX170)</f>
        <v>7660.3974849034466</v>
      </c>
      <c r="BY171" s="40"/>
      <c r="BZ171" s="922" t="s">
        <v>119</v>
      </c>
      <c r="CA171" s="923"/>
      <c r="CB171" s="923"/>
      <c r="CC171" s="923"/>
      <c r="CD171" s="924"/>
      <c r="CE171" s="11">
        <f>SUM(CE$166:CE170)</f>
        <v>7660.3974849034466</v>
      </c>
      <c r="CF171" s="40"/>
      <c r="CG171" s="922" t="s">
        <v>119</v>
      </c>
      <c r="CH171" s="923"/>
      <c r="CI171" s="923"/>
      <c r="CJ171" s="923"/>
      <c r="CK171" s="924"/>
      <c r="CL171" s="11">
        <f>SUM(CL$166:CL170)</f>
        <v>7660.3974849034466</v>
      </c>
      <c r="CM171" s="175"/>
      <c r="CN171" s="922" t="s">
        <v>119</v>
      </c>
      <c r="CO171" s="923"/>
      <c r="CP171" s="923"/>
      <c r="CQ171" s="923"/>
      <c r="CR171" s="924"/>
      <c r="CS171" s="11">
        <f>SUM(CS$166:CS170)</f>
        <v>7941.904217499985</v>
      </c>
      <c r="CU171" s="922" t="s">
        <v>119</v>
      </c>
      <c r="CV171" s="923"/>
      <c r="CW171" s="923"/>
      <c r="CX171" s="923"/>
      <c r="CY171" s="924"/>
      <c r="CZ171" s="11">
        <f>SUM(CZ$166:CZ170)</f>
        <v>7945.4842359668146</v>
      </c>
      <c r="DB171" s="922" t="s">
        <v>119</v>
      </c>
      <c r="DC171" s="923"/>
      <c r="DD171" s="923"/>
      <c r="DE171" s="923"/>
      <c r="DF171" s="924"/>
      <c r="DG171" s="11">
        <f>SUM(DG$166:DG170)</f>
        <v>8331.0254453610578</v>
      </c>
      <c r="DI171" s="922" t="s">
        <v>119</v>
      </c>
      <c r="DJ171" s="923"/>
      <c r="DK171" s="923"/>
      <c r="DL171" s="923"/>
      <c r="DM171" s="924"/>
      <c r="DN171" s="11">
        <f>SUM(DN$166:DN170)</f>
        <v>8618.61298655477</v>
      </c>
      <c r="DO171" s="40"/>
      <c r="DP171" s="11">
        <f>SUM(DP$166:DP170)</f>
        <v>8336.6944853190325</v>
      </c>
      <c r="DQ171" s="40"/>
      <c r="DR171" s="922" t="s">
        <v>119</v>
      </c>
      <c r="DS171" s="923"/>
      <c r="DT171" s="923"/>
      <c r="DU171" s="923"/>
      <c r="DV171" s="924"/>
      <c r="DW171" s="11">
        <f>SUM(DW$166:DW170)</f>
        <v>8621.9021821149272</v>
      </c>
      <c r="DX171" s="40"/>
      <c r="DY171" s="11">
        <f>SUM(DY$166:DY170)</f>
        <v>8339.9836808791897</v>
      </c>
      <c r="DZ171" s="40"/>
      <c r="EA171" s="922" t="s">
        <v>119</v>
      </c>
      <c r="EB171" s="923"/>
      <c r="EC171" s="923"/>
      <c r="ED171" s="923"/>
      <c r="EE171" s="924"/>
      <c r="EF171" s="11">
        <f>SUM(EF$166:EF170)</f>
        <v>8940.2366441028171</v>
      </c>
      <c r="EG171" s="40"/>
      <c r="EH171" s="11">
        <f>SUM(EH$166:EH170)</f>
        <v>8647.4360887193761</v>
      </c>
      <c r="EJ171" s="922" t="s">
        <v>119</v>
      </c>
      <c r="EK171" s="923"/>
      <c r="EL171" s="923"/>
      <c r="EM171" s="923"/>
      <c r="EN171" s="924"/>
      <c r="EO171" s="11">
        <f>SUM(EO$166:EO170)</f>
        <v>8934.930818249497</v>
      </c>
      <c r="EP171" s="40"/>
      <c r="EQ171" s="11">
        <f>SUM(EQ$166:EQ170)</f>
        <v>8642.3267749346978</v>
      </c>
    </row>
    <row r="172" spans="1:147" x14ac:dyDescent="0.2">
      <c r="A172" s="155" t="s">
        <v>33</v>
      </c>
      <c r="B172" s="1027" t="s">
        <v>121</v>
      </c>
      <c r="C172" s="1028"/>
      <c r="D172" s="1028"/>
      <c r="E172" s="1029"/>
      <c r="F172" s="38">
        <f>F159</f>
        <v>2670.8645299945224</v>
      </c>
      <c r="G172" s="111"/>
      <c r="H172" s="155" t="s">
        <v>33</v>
      </c>
      <c r="I172" s="1027" t="s">
        <v>121</v>
      </c>
      <c r="J172" s="1028"/>
      <c r="K172" s="1028"/>
      <c r="L172" s="1029"/>
      <c r="M172" s="38">
        <f>M159</f>
        <v>2732.8174116541759</v>
      </c>
      <c r="O172" s="155" t="s">
        <v>33</v>
      </c>
      <c r="P172" s="1027" t="s">
        <v>121</v>
      </c>
      <c r="Q172" s="1028"/>
      <c r="R172" s="1028"/>
      <c r="S172" s="1029"/>
      <c r="T172" s="38">
        <f>T159</f>
        <v>2683.0329223611625</v>
      </c>
      <c r="U172" s="159"/>
      <c r="V172" s="155" t="s">
        <v>33</v>
      </c>
      <c r="W172" s="1027" t="s">
        <v>121</v>
      </c>
      <c r="X172" s="1028"/>
      <c r="Y172" s="1028"/>
      <c r="Z172" s="1029"/>
      <c r="AA172" s="38">
        <f>AA159</f>
        <v>2734.7271812604386</v>
      </c>
      <c r="AB172" s="159"/>
      <c r="AC172" s="155" t="s">
        <v>33</v>
      </c>
      <c r="AD172" s="1027" t="s">
        <v>121</v>
      </c>
      <c r="AE172" s="1028"/>
      <c r="AF172" s="1028"/>
      <c r="AG172" s="1029"/>
      <c r="AH172" s="38">
        <f>AH159</f>
        <v>2840.0703669321192</v>
      </c>
      <c r="AJ172" s="155" t="s">
        <v>33</v>
      </c>
      <c r="AK172" s="1027" t="s">
        <v>121</v>
      </c>
      <c r="AL172" s="1028"/>
      <c r="AM172" s="1028"/>
      <c r="AN172" s="1029"/>
      <c r="AO172" s="38">
        <f>AO159</f>
        <v>2788.3940670459706</v>
      </c>
      <c r="AQ172" s="155" t="s">
        <v>33</v>
      </c>
      <c r="AR172" s="1027" t="s">
        <v>121</v>
      </c>
      <c r="AS172" s="1028"/>
      <c r="AT172" s="1028"/>
      <c r="AU172" s="1029"/>
      <c r="AV172" s="38">
        <f>AV159</f>
        <v>2881.4847720757498</v>
      </c>
      <c r="AW172" s="159"/>
      <c r="AX172" s="155" t="s">
        <v>33</v>
      </c>
      <c r="AY172" s="1027" t="s">
        <v>121</v>
      </c>
      <c r="AZ172" s="1028"/>
      <c r="BA172" s="1028"/>
      <c r="BB172" s="1029"/>
      <c r="BC172" s="38">
        <f>BC159</f>
        <v>2883.1916935617137</v>
      </c>
      <c r="BD172" s="159"/>
      <c r="BE172" s="10" t="s">
        <v>33</v>
      </c>
      <c r="BF172" s="927" t="s">
        <v>121</v>
      </c>
      <c r="BG172" s="928"/>
      <c r="BH172" s="928"/>
      <c r="BI172" s="929"/>
      <c r="BJ172" s="50">
        <f>BJ$159</f>
        <v>2885.1432770289848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3024.678069380006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3025.0613868445712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3025.0613868445712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3025.0613868445712</v>
      </c>
      <c r="CM172" s="159"/>
      <c r="CN172" s="10" t="s">
        <v>33</v>
      </c>
      <c r="CO172" s="927" t="s">
        <v>121</v>
      </c>
      <c r="CP172" s="928"/>
      <c r="CQ172" s="928"/>
      <c r="CR172" s="929"/>
      <c r="CS172" s="50">
        <f>CS$159</f>
        <v>3136.2273085337256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3137.6410440023537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3289.8897788590384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3403.4569883827144</v>
      </c>
      <c r="DO172" s="22"/>
      <c r="DP172" s="50">
        <f>DP$159</f>
        <v>3292.1284608479496</v>
      </c>
      <c r="DQ172" s="22"/>
      <c r="DR172" s="10" t="s">
        <v>33</v>
      </c>
      <c r="DS172" s="927" t="s">
        <v>121</v>
      </c>
      <c r="DT172" s="928"/>
      <c r="DU172" s="928"/>
      <c r="DV172" s="929"/>
      <c r="DW172" s="50">
        <f>DW$159</f>
        <v>3404.755879008484</v>
      </c>
      <c r="DX172" s="22"/>
      <c r="DY172" s="50">
        <f>DY$159</f>
        <v>3293.4273514737188</v>
      </c>
      <c r="DZ172" s="22"/>
      <c r="EA172" s="10" t="s">
        <v>33</v>
      </c>
      <c r="EB172" s="927" t="s">
        <v>121</v>
      </c>
      <c r="EC172" s="928"/>
      <c r="ED172" s="928"/>
      <c r="EE172" s="929"/>
      <c r="EF172" s="50">
        <f>EF$159</f>
        <v>3530.4649288272803</v>
      </c>
      <c r="EG172" s="22"/>
      <c r="EH172" s="50">
        <f>EH$159</f>
        <v>3414.8391201296713</v>
      </c>
      <c r="EJ172" s="10" t="s">
        <v>33</v>
      </c>
      <c r="EK172" s="927" t="s">
        <v>121</v>
      </c>
      <c r="EL172" s="928"/>
      <c r="EM172" s="928"/>
      <c r="EN172" s="929"/>
      <c r="EO172" s="50">
        <f>EO$159</f>
        <v>3528.369678685779</v>
      </c>
      <c r="EP172" s="22"/>
      <c r="EQ172" s="50">
        <f>EQ$159</f>
        <v>3412.8214718452627</v>
      </c>
    </row>
    <row r="173" spans="1:147" x14ac:dyDescent="0.2">
      <c r="A173" s="1021" t="s">
        <v>118</v>
      </c>
      <c r="B173" s="1022"/>
      <c r="C173" s="1022"/>
      <c r="D173" s="1022"/>
      <c r="E173" s="1023"/>
      <c r="F173" s="114">
        <f>SUM(F171:F172)</f>
        <v>9434.3252706803451</v>
      </c>
      <c r="G173" s="181"/>
      <c r="H173" s="1021" t="s">
        <v>118</v>
      </c>
      <c r="I173" s="1022"/>
      <c r="J173" s="1022"/>
      <c r="K173" s="1022"/>
      <c r="L173" s="1023"/>
      <c r="M173" s="114">
        <f>SUM(M171:M172)</f>
        <v>9653.1621418391878</v>
      </c>
      <c r="O173" s="1021" t="s">
        <v>118</v>
      </c>
      <c r="P173" s="1022"/>
      <c r="Q173" s="1022"/>
      <c r="R173" s="1022"/>
      <c r="S173" s="1023"/>
      <c r="T173" s="114">
        <f>SUM(T171:T172)</f>
        <v>9477.3078219549971</v>
      </c>
      <c r="U173" s="175"/>
      <c r="V173" s="1021" t="s">
        <v>118</v>
      </c>
      <c r="W173" s="1022"/>
      <c r="X173" s="1022"/>
      <c r="Y173" s="1022"/>
      <c r="Z173" s="1023"/>
      <c r="AA173" s="114">
        <f>SUM(AA171:AA172)</f>
        <v>9659.9080428218876</v>
      </c>
      <c r="AB173" s="175"/>
      <c r="AC173" s="1021" t="s">
        <v>118</v>
      </c>
      <c r="AD173" s="1022"/>
      <c r="AE173" s="1022"/>
      <c r="AF173" s="1022"/>
      <c r="AG173" s="1023"/>
      <c r="AH173" s="114">
        <f>SUM(AH171:AH172)</f>
        <v>10032.012980198979</v>
      </c>
      <c r="AJ173" s="1021" t="s">
        <v>118</v>
      </c>
      <c r="AK173" s="1022"/>
      <c r="AL173" s="1022"/>
      <c r="AM173" s="1022"/>
      <c r="AN173" s="1023"/>
      <c r="AO173" s="114">
        <f>SUM(AO171:AO172)</f>
        <v>9849.4761961591867</v>
      </c>
      <c r="AQ173" s="1021" t="s">
        <v>118</v>
      </c>
      <c r="AR173" s="1022"/>
      <c r="AS173" s="1022"/>
      <c r="AT173" s="1022"/>
      <c r="AU173" s="1023"/>
      <c r="AV173" s="114">
        <f>SUM(AV171:AV172)</f>
        <v>10178.301556286942</v>
      </c>
      <c r="AW173" s="175"/>
      <c r="AX173" s="1021" t="s">
        <v>118</v>
      </c>
      <c r="AY173" s="1022"/>
      <c r="AZ173" s="1022"/>
      <c r="BA173" s="1022"/>
      <c r="BB173" s="1023"/>
      <c r="BC173" s="114">
        <f>SUM(BC171:BC172)</f>
        <v>10184.330934538535</v>
      </c>
      <c r="BD173" s="175"/>
      <c r="BE173" s="922" t="s">
        <v>118</v>
      </c>
      <c r="BF173" s="923"/>
      <c r="BG173" s="923"/>
      <c r="BH173" s="923"/>
      <c r="BI173" s="924"/>
      <c r="BJ173" s="11">
        <f>SUM(BJ$171:BJ$172)</f>
        <v>10191.224535099831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10684.104875091867</v>
      </c>
      <c r="BS173" s="922" t="s">
        <v>118</v>
      </c>
      <c r="BT173" s="923"/>
      <c r="BU173" s="923"/>
      <c r="BV173" s="923"/>
      <c r="BW173" s="924"/>
      <c r="BX173" s="11">
        <f>SUM(BX$171:BX$172)</f>
        <v>10685.458871748018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10685.458871748018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10685.458871748018</v>
      </c>
      <c r="CM173" s="175"/>
      <c r="CN173" s="922" t="s">
        <v>118</v>
      </c>
      <c r="CO173" s="923"/>
      <c r="CP173" s="923"/>
      <c r="CQ173" s="923"/>
      <c r="CR173" s="924"/>
      <c r="CS173" s="11">
        <f>SUM(CS$171:CS$172)</f>
        <v>11078.131526033711</v>
      </c>
      <c r="CU173" s="922" t="s">
        <v>118</v>
      </c>
      <c r="CV173" s="923"/>
      <c r="CW173" s="923"/>
      <c r="CX173" s="923"/>
      <c r="CY173" s="924"/>
      <c r="CZ173" s="11">
        <f>SUM(CZ$171:CZ$172)</f>
        <v>11083.125279969168</v>
      </c>
      <c r="DB173" s="922" t="s">
        <v>118</v>
      </c>
      <c r="DC173" s="923"/>
      <c r="DD173" s="923"/>
      <c r="DE173" s="923"/>
      <c r="DF173" s="924"/>
      <c r="DG173" s="11">
        <f>SUM(DG$171:DG$172)</f>
        <v>11620.915224220096</v>
      </c>
      <c r="DI173" s="922" t="s">
        <v>118</v>
      </c>
      <c r="DJ173" s="923"/>
      <c r="DK173" s="923"/>
      <c r="DL173" s="923"/>
      <c r="DM173" s="924"/>
      <c r="DN173" s="11">
        <f>SUM(DN$171:DN$172)</f>
        <v>12022.069974937483</v>
      </c>
      <c r="DO173" s="40"/>
      <c r="DP173" s="11">
        <f>SUM(DP$171:DP$172)</f>
        <v>11628.822946166982</v>
      </c>
      <c r="DQ173" s="40"/>
      <c r="DR173" s="922" t="s">
        <v>118</v>
      </c>
      <c r="DS173" s="923"/>
      <c r="DT173" s="923"/>
      <c r="DU173" s="923"/>
      <c r="DV173" s="924"/>
      <c r="DW173" s="11">
        <f>SUM(DW$171:DW$172)</f>
        <v>12026.658061123411</v>
      </c>
      <c r="DX173" s="40"/>
      <c r="DY173" s="11">
        <f>SUM(DY$171:DY$172)</f>
        <v>11633.411032352909</v>
      </c>
      <c r="DZ173" s="40"/>
      <c r="EA173" s="922" t="s">
        <v>118</v>
      </c>
      <c r="EB173" s="923"/>
      <c r="EC173" s="923"/>
      <c r="ED173" s="923"/>
      <c r="EE173" s="924"/>
      <c r="EF173" s="11">
        <f>SUM(EF$171:EF$172)</f>
        <v>12470.701572930098</v>
      </c>
      <c r="EG173" s="40"/>
      <c r="EH173" s="11">
        <f>SUM(EH$171:EH$172)</f>
        <v>12062.275208849047</v>
      </c>
      <c r="EJ173" s="922" t="s">
        <v>118</v>
      </c>
      <c r="EK173" s="923"/>
      <c r="EL173" s="923"/>
      <c r="EM173" s="923"/>
      <c r="EN173" s="924"/>
      <c r="EO173" s="11">
        <f>SUM(EO$171:EO$172)</f>
        <v>12463.300496935277</v>
      </c>
      <c r="EP173" s="40"/>
      <c r="EQ173" s="11">
        <f>SUM(EQ$171:EQ$172)</f>
        <v>12055.148246779961</v>
      </c>
    </row>
    <row r="174" spans="1:147" ht="15" x14ac:dyDescent="0.2">
      <c r="A174" s="1138" t="s">
        <v>125</v>
      </c>
      <c r="B174" s="1139"/>
      <c r="C174" s="1139"/>
      <c r="D174" s="1139"/>
      <c r="E174" s="1139"/>
      <c r="F174" s="114">
        <f>F173/F44</f>
        <v>2.3639000928790641</v>
      </c>
      <c r="G174" s="182"/>
      <c r="H174" s="1138" t="s">
        <v>125</v>
      </c>
      <c r="I174" s="1139"/>
      <c r="J174" s="1139"/>
      <c r="K174" s="1139"/>
      <c r="L174" s="1139"/>
      <c r="M174" s="114">
        <f>M173/M44</f>
        <v>2.3606604372426259</v>
      </c>
      <c r="O174" s="1138" t="s">
        <v>125</v>
      </c>
      <c r="P174" s="1139"/>
      <c r="Q174" s="1139"/>
      <c r="R174" s="1139"/>
      <c r="S174" s="1139"/>
      <c r="T174" s="114">
        <f>T173/T44</f>
        <v>2.3176556343014703</v>
      </c>
      <c r="U174" s="175"/>
      <c r="V174" s="1138" t="s">
        <v>125</v>
      </c>
      <c r="W174" s="1139"/>
      <c r="X174" s="1139"/>
      <c r="Y174" s="1139"/>
      <c r="Z174" s="1139"/>
      <c r="AA174" s="114">
        <f>AA173/AA44</f>
        <v>2.3623101330966292</v>
      </c>
      <c r="AB174" s="175"/>
      <c r="AC174" s="1138" t="s">
        <v>125</v>
      </c>
      <c r="AD174" s="1139"/>
      <c r="AE174" s="1139"/>
      <c r="AF174" s="1139"/>
      <c r="AG174" s="1139"/>
      <c r="AH174" s="114">
        <f>AH173/AH44</f>
        <v>2.3634948078329749</v>
      </c>
      <c r="AJ174" s="1138" t="s">
        <v>125</v>
      </c>
      <c r="AK174" s="1139"/>
      <c r="AL174" s="1139"/>
      <c r="AM174" s="1139"/>
      <c r="AN174" s="1139"/>
      <c r="AO174" s="114">
        <f>AO173/AO44</f>
        <v>2.3204900048918184</v>
      </c>
      <c r="AQ174" s="1138" t="s">
        <v>125</v>
      </c>
      <c r="AR174" s="1139"/>
      <c r="AS174" s="1139"/>
      <c r="AT174" s="1139"/>
      <c r="AU174" s="1139"/>
      <c r="AV174" s="114">
        <f>AV173/AV44</f>
        <v>2.3103957071304162</v>
      </c>
      <c r="AW174" s="175"/>
      <c r="AX174" s="1138" t="s">
        <v>125</v>
      </c>
      <c r="AY174" s="1139"/>
      <c r="AZ174" s="1139"/>
      <c r="BA174" s="1139"/>
      <c r="BB174" s="1139"/>
      <c r="BC174" s="114">
        <f>BC173/BC44</f>
        <v>2.3117624878646703</v>
      </c>
      <c r="BD174" s="175"/>
      <c r="BE174" s="930" t="s">
        <v>125</v>
      </c>
      <c r="BF174" s="1098"/>
      <c r="BG174" s="1098"/>
      <c r="BH174" s="1098"/>
      <c r="BI174" s="1098"/>
      <c r="BJ174" s="11">
        <f>BJ$173/BJ$44</f>
        <v>2.3133291233401367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2.3236649873205386</v>
      </c>
      <c r="BS174" s="930" t="s">
        <v>125</v>
      </c>
      <c r="BT174" s="1098"/>
      <c r="BU174" s="1098"/>
      <c r="BV174" s="1098"/>
      <c r="BW174" s="1098"/>
      <c r="BX174" s="11">
        <f>BX$173/BX$44</f>
        <v>2.3239594653942408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2.3239594653942408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2.3239594653942408</v>
      </c>
      <c r="CM174" s="175"/>
      <c r="CN174" s="930" t="s">
        <v>125</v>
      </c>
      <c r="CO174" s="1098"/>
      <c r="CP174" s="1098"/>
      <c r="CQ174" s="1098"/>
      <c r="CR174" s="1098"/>
      <c r="CS174" s="11">
        <f>CS$173/CS$44</f>
        <v>2.312747308540974</v>
      </c>
      <c r="CU174" s="930" t="s">
        <v>125</v>
      </c>
      <c r="CV174" s="1098"/>
      <c r="CW174" s="1098"/>
      <c r="CX174" s="1098"/>
      <c r="CY174" s="1098"/>
      <c r="CZ174" s="11">
        <f>CZ$173/CZ$44</f>
        <v>2.313789765222042</v>
      </c>
      <c r="DB174" s="930" t="s">
        <v>125</v>
      </c>
      <c r="DC174" s="1098"/>
      <c r="DD174" s="1098"/>
      <c r="DE174" s="1098"/>
      <c r="DF174" s="1098"/>
      <c r="DG174" s="11">
        <f>DG$173/DG$44</f>
        <v>2.3253738211052277</v>
      </c>
      <c r="DI174" s="930" t="s">
        <v>125</v>
      </c>
      <c r="DJ174" s="1098"/>
      <c r="DK174" s="1098"/>
      <c r="DL174" s="1098"/>
      <c r="DM174" s="1098"/>
      <c r="DN174" s="11">
        <f>DN$173/DN$44</f>
        <v>2.3165478814812426</v>
      </c>
      <c r="DO174" s="40"/>
      <c r="DP174" s="11">
        <f>DP$173/DP$44</f>
        <v>2.3269561757859969</v>
      </c>
      <c r="DQ174" s="40"/>
      <c r="DR174" s="930" t="s">
        <v>125</v>
      </c>
      <c r="DS174" s="1098"/>
      <c r="DT174" s="1098"/>
      <c r="DU174" s="1098"/>
      <c r="DV174" s="1098"/>
      <c r="DW174" s="11">
        <f>DW$173/DW$44</f>
        <v>2.3174319656161892</v>
      </c>
      <c r="DX174" s="40"/>
      <c r="DY174" s="11">
        <f>DY$173/DY$44</f>
        <v>2.3278742631569034</v>
      </c>
      <c r="DZ174" s="40"/>
      <c r="EA174" s="930" t="s">
        <v>125</v>
      </c>
      <c r="EB174" s="1098"/>
      <c r="EC174" s="1098"/>
      <c r="ED174" s="1098"/>
      <c r="EE174" s="1098"/>
      <c r="EF174" s="11">
        <f>EF$173/EF$44</f>
        <v>2.3136869555112822</v>
      </c>
      <c r="EG174" s="40"/>
      <c r="EH174" s="11">
        <f>EH$173/EH$44</f>
        <v>2.323985214201806</v>
      </c>
      <c r="EJ174" s="930" t="s">
        <v>125</v>
      </c>
      <c r="EK174" s="1098"/>
      <c r="EL174" s="1098"/>
      <c r="EM174" s="1098"/>
      <c r="EN174" s="1098"/>
      <c r="EO174" s="11">
        <f>EO$173/EO$44</f>
        <v>2.3123138352513015</v>
      </c>
      <c r="EP174" s="40"/>
      <c r="EQ174" s="11">
        <f>EQ$173/EQ$44</f>
        <v>2.3226120939418253</v>
      </c>
    </row>
    <row r="175" spans="1:147" x14ac:dyDescent="0.2">
      <c r="A175" s="41"/>
      <c r="B175" s="41"/>
      <c r="C175" s="41"/>
      <c r="D175" s="108"/>
      <c r="E175" s="108"/>
      <c r="F175" s="22"/>
      <c r="H175" s="41"/>
      <c r="I175" s="41"/>
      <c r="J175" s="41"/>
      <c r="K175" s="108"/>
      <c r="L175" s="108"/>
      <c r="M175" s="22"/>
      <c r="O175" s="41"/>
      <c r="P175" s="41"/>
      <c r="Q175" s="41"/>
      <c r="R175" s="108"/>
      <c r="S175" s="108"/>
      <c r="T175" s="22"/>
      <c r="U175" s="159"/>
      <c r="V175" s="41"/>
      <c r="W175" s="41"/>
      <c r="X175" s="41"/>
      <c r="Y175" s="108"/>
      <c r="Z175" s="108"/>
      <c r="AA175" s="22"/>
      <c r="AB175" s="159"/>
      <c r="AC175" s="41"/>
      <c r="AD175" s="41"/>
      <c r="AE175" s="41"/>
      <c r="AF175" s="108"/>
      <c r="AG175" s="108"/>
      <c r="AH175" s="22"/>
      <c r="AJ175" s="41"/>
      <c r="AK175" s="41"/>
      <c r="AL175" s="41"/>
      <c r="AM175" s="108"/>
      <c r="AN175" s="108"/>
      <c r="AO175" s="22"/>
      <c r="AQ175" s="41"/>
      <c r="AR175" s="41"/>
      <c r="AS175" s="41"/>
      <c r="AT175" s="108"/>
      <c r="AU175" s="108"/>
      <c r="AV175" s="22"/>
      <c r="AW175" s="159"/>
      <c r="AX175" s="41"/>
      <c r="AY175" s="41"/>
      <c r="AZ175" s="41"/>
      <c r="BA175" s="108"/>
      <c r="BB175" s="108"/>
      <c r="BC175" s="22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M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108"/>
      <c r="DP175" s="22"/>
      <c r="DQ175" s="22"/>
      <c r="DR175" s="41"/>
      <c r="DS175" s="41"/>
      <c r="DT175" s="41"/>
      <c r="DU175" s="108"/>
      <c r="DV175" s="108"/>
      <c r="DW175" s="22"/>
      <c r="DX175" s="108"/>
      <c r="DY175" s="22"/>
      <c r="DZ175" s="22"/>
      <c r="EA175" s="41"/>
      <c r="EB175" s="41"/>
      <c r="EC175" s="41"/>
      <c r="ED175" s="108"/>
      <c r="EE175" s="108"/>
      <c r="EF175" s="22"/>
      <c r="EG175" s="108"/>
      <c r="EH175" s="22"/>
      <c r="EJ175" s="41"/>
      <c r="EK175" s="41"/>
      <c r="EL175" s="41"/>
      <c r="EM175" s="108"/>
      <c r="EN175" s="108"/>
      <c r="EO175" s="22"/>
      <c r="EP175" s="108"/>
      <c r="EQ175" s="22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U176" s="439"/>
      <c r="V176" s="882" t="s">
        <v>123</v>
      </c>
      <c r="W176" s="882"/>
      <c r="X176" s="882"/>
      <c r="Y176" s="882"/>
      <c r="Z176" s="882"/>
      <c r="AA176" s="882"/>
      <c r="AB176" s="439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M176" s="413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413"/>
      <c r="DQ176" s="413"/>
      <c r="DR176" s="882" t="s">
        <v>123</v>
      </c>
      <c r="DS176" s="882"/>
      <c r="DT176" s="882"/>
      <c r="DU176" s="882"/>
      <c r="DV176" s="882"/>
      <c r="DW176" s="882"/>
      <c r="DX176" s="413"/>
      <c r="DY176" s="413"/>
      <c r="DZ176" s="413"/>
      <c r="EA176" s="882" t="s">
        <v>123</v>
      </c>
      <c r="EB176" s="882"/>
      <c r="EC176" s="882"/>
      <c r="ED176" s="882"/>
      <c r="EE176" s="882"/>
      <c r="EF176" s="882"/>
      <c r="EG176" s="413"/>
      <c r="EH176" s="413"/>
      <c r="EJ176" s="882" t="s">
        <v>123</v>
      </c>
      <c r="EK176" s="882"/>
      <c r="EL176" s="882"/>
      <c r="EM176" s="882"/>
      <c r="EN176" s="882"/>
      <c r="EO176" s="882"/>
      <c r="EP176" s="413"/>
      <c r="EQ176" s="413"/>
    </row>
    <row r="177" spans="1:147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U177" s="440"/>
      <c r="V177" s="370"/>
      <c r="W177" s="370"/>
      <c r="X177" s="370"/>
      <c r="Y177" s="370"/>
      <c r="Z177" s="370"/>
      <c r="AA177" s="370"/>
      <c r="AB177" s="44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M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J177" s="370"/>
      <c r="EK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U178" s="136"/>
      <c r="V178" s="1009" t="s">
        <v>47</v>
      </c>
      <c r="W178" s="1010"/>
      <c r="X178" s="1011"/>
      <c r="Y178" s="1010" t="s">
        <v>51</v>
      </c>
      <c r="Z178" s="1010"/>
      <c r="AA178" s="1011"/>
      <c r="AB178" s="136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M178" s="49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49"/>
      <c r="DQ178" s="49"/>
      <c r="DR178" s="883" t="s">
        <v>47</v>
      </c>
      <c r="DS178" s="884"/>
      <c r="DT178" s="885"/>
      <c r="DU178" s="884" t="s">
        <v>51</v>
      </c>
      <c r="DV178" s="884"/>
      <c r="DW178" s="885"/>
      <c r="DX178" s="49"/>
      <c r="DY178" s="49"/>
      <c r="DZ178" s="49"/>
      <c r="EA178" s="883" t="s">
        <v>47</v>
      </c>
      <c r="EB178" s="884"/>
      <c r="EC178" s="885"/>
      <c r="ED178" s="884" t="s">
        <v>51</v>
      </c>
      <c r="EE178" s="884"/>
      <c r="EF178" s="885"/>
      <c r="EG178" s="49"/>
      <c r="EH178" s="49"/>
      <c r="EJ178" s="883" t="s">
        <v>47</v>
      </c>
      <c r="EK178" s="884"/>
      <c r="EL178" s="885"/>
      <c r="EM178" s="884" t="s">
        <v>51</v>
      </c>
      <c r="EN178" s="884"/>
      <c r="EO178" s="885"/>
      <c r="EP178" s="49"/>
      <c r="EQ178" s="49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U179" s="441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B179" s="441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M179" s="431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1099" t="s">
        <v>54</v>
      </c>
      <c r="DJ179" s="1100"/>
      <c r="DK179" s="1101"/>
      <c r="DL179" s="889">
        <f>DM53</f>
        <v>8.3333333333333329E-2</v>
      </c>
      <c r="DM179" s="889"/>
      <c r="DN179" s="890"/>
      <c r="DO179" s="431"/>
      <c r="DP179" s="431"/>
      <c r="DQ179" s="431"/>
      <c r="DR179" s="1099" t="s">
        <v>54</v>
      </c>
      <c r="DS179" s="1100"/>
      <c r="DT179" s="1101"/>
      <c r="DU179" s="889">
        <f>DV53</f>
        <v>8.3333333333333329E-2</v>
      </c>
      <c r="DV179" s="889"/>
      <c r="DW179" s="890"/>
      <c r="DX179" s="431"/>
      <c r="DY179" s="431"/>
      <c r="DZ179" s="431"/>
      <c r="EA179" s="1099" t="s">
        <v>54</v>
      </c>
      <c r="EB179" s="1100"/>
      <c r="EC179" s="1101"/>
      <c r="ED179" s="889">
        <f>EE53</f>
        <v>8.3333333333333329E-2</v>
      </c>
      <c r="EE179" s="889"/>
      <c r="EF179" s="890"/>
      <c r="EG179" s="431"/>
      <c r="EH179" s="431"/>
      <c r="EJ179" s="1099" t="s">
        <v>54</v>
      </c>
      <c r="EK179" s="1100"/>
      <c r="EL179" s="1101"/>
      <c r="EM179" s="889">
        <f>EN53</f>
        <v>8.3333333333333329E-2</v>
      </c>
      <c r="EN179" s="889"/>
      <c r="EO179" s="890"/>
      <c r="EP179" s="431"/>
      <c r="EQ179" s="431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U180" s="441"/>
      <c r="V180" s="891" t="s">
        <v>53</v>
      </c>
      <c r="W180" s="892"/>
      <c r="X180" s="893"/>
      <c r="Y180" s="894">
        <f>Z54</f>
        <v>0.121</v>
      </c>
      <c r="Z180" s="894"/>
      <c r="AA180" s="895"/>
      <c r="AB180" s="441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M180" s="431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431"/>
      <c r="DQ180" s="431"/>
      <c r="DR180" s="891" t="s">
        <v>53</v>
      </c>
      <c r="DS180" s="892"/>
      <c r="DT180" s="893"/>
      <c r="DU180" s="894">
        <f>DV54</f>
        <v>0.121</v>
      </c>
      <c r="DV180" s="894"/>
      <c r="DW180" s="895"/>
      <c r="DX180" s="431"/>
      <c r="DY180" s="431"/>
      <c r="DZ180" s="431"/>
      <c r="EA180" s="891" t="s">
        <v>53</v>
      </c>
      <c r="EB180" s="892"/>
      <c r="EC180" s="893"/>
      <c r="ED180" s="894">
        <f>EE54</f>
        <v>0.121</v>
      </c>
      <c r="EE180" s="894"/>
      <c r="EF180" s="895"/>
      <c r="EG180" s="431"/>
      <c r="EH180" s="431"/>
      <c r="EJ180" s="891" t="s">
        <v>53</v>
      </c>
      <c r="EK180" s="892"/>
      <c r="EL180" s="893"/>
      <c r="EM180" s="894">
        <f>EN54</f>
        <v>0.121</v>
      </c>
      <c r="EN180" s="894"/>
      <c r="EO180" s="895"/>
      <c r="EP180" s="431"/>
      <c r="EQ180" s="431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U181" s="441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B181" s="441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M181" s="431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1102" t="s">
        <v>55</v>
      </c>
      <c r="DJ181" s="1103"/>
      <c r="DK181" s="1104"/>
      <c r="DL181" s="899">
        <f>DM102+DM105</f>
        <v>3.9999999999999994E-2</v>
      </c>
      <c r="DM181" s="899"/>
      <c r="DN181" s="900"/>
      <c r="DO181" s="431"/>
      <c r="DP181" s="431"/>
      <c r="DQ181" s="431"/>
      <c r="DR181" s="1102" t="s">
        <v>55</v>
      </c>
      <c r="DS181" s="1103"/>
      <c r="DT181" s="1104"/>
      <c r="DU181" s="899">
        <f>DV102+DV105</f>
        <v>3.9999999999999994E-2</v>
      </c>
      <c r="DV181" s="899"/>
      <c r="DW181" s="900"/>
      <c r="DX181" s="431"/>
      <c r="DY181" s="431"/>
      <c r="DZ181" s="431"/>
      <c r="EA181" s="1102" t="s">
        <v>55</v>
      </c>
      <c r="EB181" s="1103"/>
      <c r="EC181" s="1104"/>
      <c r="ED181" s="899">
        <f>EE102+EE105</f>
        <v>3.9999999999999994E-2</v>
      </c>
      <c r="EE181" s="899"/>
      <c r="EF181" s="900"/>
      <c r="EG181" s="431"/>
      <c r="EH181" s="431"/>
      <c r="EJ181" s="1102" t="s">
        <v>55</v>
      </c>
      <c r="EK181" s="1103"/>
      <c r="EL181" s="1104"/>
      <c r="EM181" s="899">
        <f>EN102+EN105</f>
        <v>3.9999999999999994E-2</v>
      </c>
      <c r="EN181" s="899"/>
      <c r="EO181" s="900"/>
      <c r="EP181" s="431"/>
      <c r="EQ181" s="431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U182" s="442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B182" s="442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M182" s="534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1105" t="s">
        <v>42</v>
      </c>
      <c r="DJ182" s="1106"/>
      <c r="DK182" s="1107"/>
      <c r="DL182" s="904">
        <f>SUM(DL179:DN181)</f>
        <v>0.24433333333333329</v>
      </c>
      <c r="DM182" s="905"/>
      <c r="DN182" s="906"/>
      <c r="DO182" s="534"/>
      <c r="DP182" s="534"/>
      <c r="DQ182" s="534"/>
      <c r="DR182" s="1105" t="s">
        <v>42</v>
      </c>
      <c r="DS182" s="1106"/>
      <c r="DT182" s="1107"/>
      <c r="DU182" s="904">
        <f>SUM(DU179:DW181)</f>
        <v>0.24433333333333329</v>
      </c>
      <c r="DV182" s="905"/>
      <c r="DW182" s="906"/>
      <c r="DX182" s="534"/>
      <c r="DY182" s="534"/>
      <c r="DZ182" s="534"/>
      <c r="EA182" s="1105" t="s">
        <v>42</v>
      </c>
      <c r="EB182" s="1106"/>
      <c r="EC182" s="1107"/>
      <c r="ED182" s="904">
        <f>SUM(ED179:EF181)</f>
        <v>0.24433333333333329</v>
      </c>
      <c r="EE182" s="905"/>
      <c r="EF182" s="906"/>
      <c r="EG182" s="534"/>
      <c r="EH182" s="534"/>
      <c r="EJ182" s="1105" t="s">
        <v>42</v>
      </c>
      <c r="EK182" s="1106"/>
      <c r="EL182" s="1107"/>
      <c r="EM182" s="904">
        <f>SUM(EM179:EO181)</f>
        <v>0.24433333333333329</v>
      </c>
      <c r="EN182" s="905"/>
      <c r="EO182" s="906"/>
      <c r="EP182" s="534"/>
      <c r="EQ182" s="53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U183" s="441"/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B183" s="441"/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M183" s="431"/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373" t="s">
        <v>828</v>
      </c>
      <c r="DP183" s="374">
        <f>DO56</f>
        <v>3.4082799999999996E-2</v>
      </c>
      <c r="DQ183" s="431"/>
      <c r="DR183" s="907" t="s">
        <v>122</v>
      </c>
      <c r="DS183" s="908"/>
      <c r="DT183" s="909"/>
      <c r="DU183" s="373" t="s">
        <v>828</v>
      </c>
      <c r="DV183" s="373" t="s">
        <v>828</v>
      </c>
      <c r="DW183" s="374">
        <f>DV56</f>
        <v>3.4082799999999996E-2</v>
      </c>
      <c r="DX183" s="373" t="s">
        <v>828</v>
      </c>
      <c r="DY183" s="374">
        <f>DX56</f>
        <v>3.4082799999999996E-2</v>
      </c>
      <c r="DZ183" s="431"/>
      <c r="EA183" s="907" t="s">
        <v>122</v>
      </c>
      <c r="EB183" s="908"/>
      <c r="EC183" s="909"/>
      <c r="ED183" s="373" t="s">
        <v>828</v>
      </c>
      <c r="EE183" s="373" t="s">
        <v>828</v>
      </c>
      <c r="EF183" s="374">
        <f>EE56</f>
        <v>3.4082799999999996E-2</v>
      </c>
      <c r="EG183" s="373" t="s">
        <v>828</v>
      </c>
      <c r="EH183" s="374">
        <f>EG56</f>
        <v>3.4082799999999996E-2</v>
      </c>
      <c r="EJ183" s="907" t="s">
        <v>122</v>
      </c>
      <c r="EK183" s="908"/>
      <c r="EL183" s="909"/>
      <c r="EM183" s="373" t="s">
        <v>828</v>
      </c>
      <c r="EN183" s="373" t="s">
        <v>828</v>
      </c>
      <c r="EO183" s="374">
        <f>EN56</f>
        <v>3.4082799999999996E-2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U184" s="441"/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B184" s="441"/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M184" s="431"/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1105" t="s">
        <v>52</v>
      </c>
      <c r="DJ184" s="1106"/>
      <c r="DK184" s="1107"/>
      <c r="DL184" s="608" t="s">
        <v>828</v>
      </c>
      <c r="DM184" s="608" t="s">
        <v>828</v>
      </c>
      <c r="DN184" s="609">
        <f>DN183+DL182</f>
        <v>0.27841613333333326</v>
      </c>
      <c r="DO184" s="608" t="s">
        <v>828</v>
      </c>
      <c r="DP184" s="609">
        <f>DP183+DN182</f>
        <v>3.4082799999999996E-2</v>
      </c>
      <c r="DQ184" s="431"/>
      <c r="DR184" s="1105" t="s">
        <v>52</v>
      </c>
      <c r="DS184" s="1106"/>
      <c r="DT184" s="1107"/>
      <c r="DU184" s="608" t="s">
        <v>828</v>
      </c>
      <c r="DV184" s="608" t="s">
        <v>828</v>
      </c>
      <c r="DW184" s="609">
        <f>DW183+DU182</f>
        <v>0.27841613333333326</v>
      </c>
      <c r="DX184" s="608" t="s">
        <v>828</v>
      </c>
      <c r="DY184" s="609">
        <f>DY183+DW182</f>
        <v>3.4082799999999996E-2</v>
      </c>
      <c r="DZ184" s="431"/>
      <c r="EA184" s="1105" t="s">
        <v>52</v>
      </c>
      <c r="EB184" s="1106"/>
      <c r="EC184" s="1107"/>
      <c r="ED184" s="608" t="s">
        <v>828</v>
      </c>
      <c r="EE184" s="608" t="s">
        <v>828</v>
      </c>
      <c r="EF184" s="609">
        <f>EF183+ED182</f>
        <v>0.27841613333333326</v>
      </c>
      <c r="EG184" s="608" t="s">
        <v>828</v>
      </c>
      <c r="EH184" s="609">
        <f>EH183+EF182</f>
        <v>3.4082799999999996E-2</v>
      </c>
      <c r="EJ184" s="1105" t="s">
        <v>52</v>
      </c>
      <c r="EK184" s="1106"/>
      <c r="EL184" s="1107"/>
      <c r="EM184" s="608" t="s">
        <v>828</v>
      </c>
      <c r="EN184" s="608" t="s">
        <v>828</v>
      </c>
      <c r="EO184" s="609">
        <f>EO183+EM182</f>
        <v>0.27841613333333326</v>
      </c>
      <c r="EP184" s="608" t="s">
        <v>828</v>
      </c>
      <c r="EQ184" s="609">
        <f>EQ183+EO182</f>
        <v>3.4082799999999996E-2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U185" s="443"/>
      <c r="V185" s="881" t="s">
        <v>58</v>
      </c>
      <c r="W185" s="881"/>
      <c r="X185" s="881"/>
      <c r="Y185" s="881"/>
      <c r="Z185" s="881"/>
      <c r="AA185" s="881"/>
      <c r="AB185" s="443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M185" s="365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365"/>
      <c r="DQ185" s="365"/>
      <c r="DR185" s="881" t="s">
        <v>58</v>
      </c>
      <c r="DS185" s="881"/>
      <c r="DT185" s="881"/>
      <c r="DU185" s="881"/>
      <c r="DV185" s="881"/>
      <c r="DW185" s="881"/>
      <c r="DX185" s="365"/>
      <c r="DY185" s="365"/>
      <c r="DZ185" s="365"/>
      <c r="EA185" s="881" t="s">
        <v>58</v>
      </c>
      <c r="EB185" s="881"/>
      <c r="EC185" s="881"/>
      <c r="ED185" s="881"/>
      <c r="EE185" s="881"/>
      <c r="EF185" s="881"/>
      <c r="EG185" s="365"/>
      <c r="EH185" s="365"/>
      <c r="EJ185" s="881" t="s">
        <v>58</v>
      </c>
      <c r="EK185" s="881"/>
      <c r="EL185" s="881"/>
      <c r="EM185" s="881"/>
      <c r="EN185" s="881"/>
      <c r="EO185" s="881"/>
      <c r="EP185" s="365"/>
      <c r="EQ185" s="365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U186" s="444"/>
      <c r="V186" s="366"/>
      <c r="W186" s="366"/>
      <c r="X186" s="366"/>
      <c r="Y186" s="367"/>
      <c r="Z186" s="367"/>
      <c r="AA186" s="367"/>
      <c r="AB186" s="444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M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7"/>
      <c r="DQ186" s="367"/>
      <c r="DR186" s="366"/>
      <c r="DS186" s="366"/>
      <c r="DT186" s="366"/>
      <c r="DU186" s="367"/>
      <c r="DV186" s="367"/>
      <c r="DW186" s="367"/>
      <c r="DX186" s="367"/>
      <c r="DY186" s="367"/>
      <c r="DZ186" s="367"/>
      <c r="EA186" s="366"/>
      <c r="EB186" s="366"/>
      <c r="EC186" s="366"/>
      <c r="ED186" s="367"/>
      <c r="EE186" s="367"/>
      <c r="EF186" s="367"/>
      <c r="EG186" s="367"/>
      <c r="EH186" s="367"/>
      <c r="EJ186" s="366"/>
      <c r="EK186" s="366"/>
      <c r="EL186" s="366"/>
      <c r="EM186" s="367"/>
      <c r="EN186" s="367"/>
      <c r="EO186" s="367"/>
      <c r="EP186" s="367"/>
      <c r="EQ186" s="367"/>
    </row>
    <row r="187" spans="1:147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U187" s="443"/>
      <c r="V187" s="881" t="s">
        <v>829</v>
      </c>
      <c r="W187" s="881"/>
      <c r="X187" s="881"/>
      <c r="Y187" s="881"/>
      <c r="Z187" s="881"/>
      <c r="AA187" s="881"/>
      <c r="AB187" s="443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M187" s="365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365"/>
      <c r="DQ187" s="365"/>
      <c r="DR187" s="881" t="s">
        <v>829</v>
      </c>
      <c r="DS187" s="881"/>
      <c r="DT187" s="881"/>
      <c r="DU187" s="881"/>
      <c r="DV187" s="881"/>
      <c r="DW187" s="881"/>
      <c r="DX187" s="365"/>
      <c r="DY187" s="365"/>
      <c r="DZ187" s="365"/>
      <c r="EA187" s="881" t="s">
        <v>829</v>
      </c>
      <c r="EB187" s="881"/>
      <c r="EC187" s="881"/>
      <c r="ED187" s="881"/>
      <c r="EE187" s="881"/>
      <c r="EF187" s="881"/>
      <c r="EG187" s="365"/>
      <c r="EH187" s="365"/>
      <c r="EJ187" s="881" t="s">
        <v>829</v>
      </c>
      <c r="EK187" s="881"/>
      <c r="EL187" s="881"/>
      <c r="EM187" s="881"/>
      <c r="EN187" s="881"/>
      <c r="EO187" s="881"/>
      <c r="EP187" s="365"/>
      <c r="EQ187" s="365"/>
    </row>
    <row r="188" spans="1:147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U188" s="443"/>
      <c r="V188" s="881" t="s">
        <v>839</v>
      </c>
      <c r="W188" s="881"/>
      <c r="X188" s="881"/>
      <c r="Y188" s="881"/>
      <c r="Z188" s="881"/>
      <c r="AA188" s="881"/>
      <c r="AB188" s="443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M188" s="365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365"/>
      <c r="DQ188" s="365"/>
      <c r="DR188" s="881" t="s">
        <v>839</v>
      </c>
      <c r="DS188" s="881"/>
      <c r="DT188" s="881"/>
      <c r="DU188" s="881"/>
      <c r="DV188" s="881"/>
      <c r="DW188" s="881"/>
      <c r="DX188" s="365"/>
      <c r="DY188" s="365"/>
      <c r="DZ188" s="365"/>
      <c r="EA188" s="881" t="s">
        <v>839</v>
      </c>
      <c r="EB188" s="881"/>
      <c r="EC188" s="881"/>
      <c r="ED188" s="881"/>
      <c r="EE188" s="881"/>
      <c r="EF188" s="881"/>
      <c r="EG188" s="365"/>
      <c r="EH188" s="365"/>
      <c r="EJ188" s="881" t="s">
        <v>839</v>
      </c>
      <c r="EK188" s="881"/>
      <c r="EL188" s="881"/>
      <c r="EM188" s="881"/>
      <c r="EN188" s="881"/>
      <c r="EO188" s="881"/>
      <c r="EP188" s="365"/>
      <c r="EQ188" s="365"/>
    </row>
    <row r="189" spans="1:147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U189" s="443"/>
      <c r="V189" s="365"/>
      <c r="W189" s="365"/>
      <c r="X189" s="365"/>
      <c r="Y189" s="365"/>
      <c r="Z189" s="365"/>
      <c r="AA189" s="365"/>
      <c r="AB189" s="443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M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J189" s="365"/>
      <c r="EK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U190" s="146"/>
      <c r="V190" s="913" t="s">
        <v>830</v>
      </c>
      <c r="W190" s="913"/>
      <c r="X190" s="913"/>
      <c r="Y190" s="913"/>
      <c r="Z190" s="913"/>
      <c r="AA190" s="913"/>
      <c r="AB190" s="146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M190" s="366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366"/>
      <c r="DQ190" s="366"/>
      <c r="DR190" s="913" t="s">
        <v>830</v>
      </c>
      <c r="DS190" s="913"/>
      <c r="DT190" s="913"/>
      <c r="DU190" s="913"/>
      <c r="DV190" s="913"/>
      <c r="DW190" s="913"/>
      <c r="DX190" s="366"/>
      <c r="DY190" s="366"/>
      <c r="DZ190" s="366"/>
      <c r="EA190" s="913" t="s">
        <v>830</v>
      </c>
      <c r="EB190" s="913"/>
      <c r="EC190" s="913"/>
      <c r="ED190" s="913"/>
      <c r="EE190" s="913"/>
      <c r="EF190" s="913"/>
      <c r="EG190" s="366"/>
      <c r="EH190" s="366"/>
      <c r="EJ190" s="913" t="s">
        <v>830</v>
      </c>
      <c r="EK190" s="913"/>
      <c r="EL190" s="913"/>
      <c r="EM190" s="913"/>
      <c r="EN190" s="913"/>
      <c r="EO190" s="913"/>
      <c r="EP190" s="366"/>
      <c r="EQ190" s="366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U191" s="445"/>
      <c r="V191" s="368"/>
      <c r="W191" s="880" t="s">
        <v>834</v>
      </c>
      <c r="X191" s="880"/>
      <c r="Y191" s="880"/>
      <c r="Z191" s="880"/>
      <c r="AA191" s="880"/>
      <c r="AB191" s="445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M191" s="412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412"/>
      <c r="DQ191" s="412"/>
      <c r="DR191" s="368"/>
      <c r="DS191" s="880" t="s">
        <v>834</v>
      </c>
      <c r="DT191" s="880"/>
      <c r="DU191" s="880"/>
      <c r="DV191" s="880"/>
      <c r="DW191" s="880"/>
      <c r="DX191" s="412"/>
      <c r="DY191" s="412"/>
      <c r="DZ191" s="412"/>
      <c r="EA191" s="368"/>
      <c r="EB191" s="880" t="s">
        <v>834</v>
      </c>
      <c r="EC191" s="880"/>
      <c r="ED191" s="880"/>
      <c r="EE191" s="880"/>
      <c r="EF191" s="880"/>
      <c r="EG191" s="412"/>
      <c r="EH191" s="412"/>
      <c r="EJ191" s="368"/>
      <c r="EK191" s="880" t="s">
        <v>834</v>
      </c>
      <c r="EL191" s="880"/>
      <c r="EM191" s="880"/>
      <c r="EN191" s="880"/>
      <c r="EO191" s="880"/>
      <c r="EP191" s="412"/>
      <c r="EQ191" s="412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U192" s="445"/>
      <c r="V192" s="366"/>
      <c r="W192" s="880" t="s">
        <v>836</v>
      </c>
      <c r="X192" s="880"/>
      <c r="Y192" s="880"/>
      <c r="Z192" s="880"/>
      <c r="AA192" s="880"/>
      <c r="AB192" s="445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M192" s="412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412"/>
      <c r="DQ192" s="412"/>
      <c r="DR192" s="366"/>
      <c r="DS192" s="880" t="s">
        <v>836</v>
      </c>
      <c r="DT192" s="880"/>
      <c r="DU192" s="880"/>
      <c r="DV192" s="880"/>
      <c r="DW192" s="880"/>
      <c r="DX192" s="412"/>
      <c r="DY192" s="412"/>
      <c r="DZ192" s="412"/>
      <c r="EA192" s="366"/>
      <c r="EB192" s="880" t="s">
        <v>836</v>
      </c>
      <c r="EC192" s="880"/>
      <c r="ED192" s="880"/>
      <c r="EE192" s="880"/>
      <c r="EF192" s="880"/>
      <c r="EG192" s="412"/>
      <c r="EH192" s="412"/>
      <c r="EJ192" s="366"/>
      <c r="EK192" s="880" t="s">
        <v>836</v>
      </c>
      <c r="EL192" s="880"/>
      <c r="EM192" s="880"/>
      <c r="EN192" s="880"/>
      <c r="EO192" s="880"/>
      <c r="EP192" s="412"/>
      <c r="EQ192" s="412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U193" s="445"/>
      <c r="V193" s="366"/>
      <c r="W193" s="880" t="s">
        <v>837</v>
      </c>
      <c r="X193" s="880"/>
      <c r="Y193" s="880"/>
      <c r="Z193" s="880"/>
      <c r="AA193" s="880"/>
      <c r="AB193" s="445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M193" s="412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412"/>
      <c r="DQ193" s="412"/>
      <c r="DR193" s="366"/>
      <c r="DS193" s="880" t="s">
        <v>837</v>
      </c>
      <c r="DT193" s="880"/>
      <c r="DU193" s="880"/>
      <c r="DV193" s="880"/>
      <c r="DW193" s="880"/>
      <c r="DX193" s="412"/>
      <c r="DY193" s="412"/>
      <c r="DZ193" s="412"/>
      <c r="EA193" s="366"/>
      <c r="EB193" s="880" t="s">
        <v>837</v>
      </c>
      <c r="EC193" s="880"/>
      <c r="ED193" s="880"/>
      <c r="EE193" s="880"/>
      <c r="EF193" s="880"/>
      <c r="EG193" s="412"/>
      <c r="EH193" s="412"/>
      <c r="EJ193" s="366"/>
      <c r="EK193" s="880" t="s">
        <v>837</v>
      </c>
      <c r="EL193" s="880"/>
      <c r="EM193" s="880"/>
      <c r="EN193" s="880"/>
      <c r="EO193" s="880"/>
      <c r="EP193" s="412"/>
      <c r="EQ193" s="412"/>
    </row>
    <row r="194" spans="1:147" ht="12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U194" s="445"/>
      <c r="V194" s="366"/>
      <c r="W194" s="880" t="s">
        <v>838</v>
      </c>
      <c r="X194" s="880"/>
      <c r="Y194" s="880"/>
      <c r="Z194" s="880"/>
      <c r="AA194" s="880"/>
      <c r="AB194" s="445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M194" s="412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412"/>
      <c r="DQ194" s="412"/>
      <c r="DR194" s="366"/>
      <c r="DS194" s="880" t="s">
        <v>838</v>
      </c>
      <c r="DT194" s="880"/>
      <c r="DU194" s="880"/>
      <c r="DV194" s="880"/>
      <c r="DW194" s="880"/>
      <c r="DX194" s="412"/>
      <c r="DY194" s="412"/>
      <c r="DZ194" s="412"/>
      <c r="EA194" s="366"/>
      <c r="EB194" s="880" t="s">
        <v>838</v>
      </c>
      <c r="EC194" s="880"/>
      <c r="ED194" s="880"/>
      <c r="EE194" s="880"/>
      <c r="EF194" s="880"/>
      <c r="EG194" s="412"/>
      <c r="EH194" s="412"/>
      <c r="EJ194" s="366"/>
      <c r="EK194" s="880" t="s">
        <v>838</v>
      </c>
      <c r="EL194" s="880"/>
      <c r="EM194" s="880"/>
      <c r="EN194" s="880"/>
      <c r="EO194" s="880"/>
      <c r="EP194" s="412"/>
      <c r="EQ194" s="412"/>
    </row>
    <row r="195" spans="1:147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U195" s="446"/>
      <c r="V195" s="366"/>
      <c r="W195" s="366"/>
      <c r="X195" s="366"/>
      <c r="Y195" s="366"/>
      <c r="Z195" s="366"/>
      <c r="AA195" s="369"/>
      <c r="AB195" s="446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M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6"/>
      <c r="DP195" s="369"/>
      <c r="DQ195" s="369"/>
      <c r="DR195" s="366"/>
      <c r="DS195" s="366"/>
      <c r="DT195" s="366"/>
      <c r="DU195" s="366"/>
      <c r="DV195" s="366"/>
      <c r="DW195" s="369"/>
      <c r="DX195" s="366"/>
      <c r="DY195" s="369"/>
      <c r="DZ195" s="369"/>
      <c r="EA195" s="366"/>
      <c r="EB195" s="366"/>
      <c r="EC195" s="366"/>
      <c r="ED195" s="366"/>
      <c r="EE195" s="366"/>
      <c r="EF195" s="369"/>
      <c r="EG195" s="366"/>
      <c r="EH195" s="369"/>
      <c r="EJ195" s="366"/>
      <c r="EK195" s="366"/>
      <c r="EL195" s="366"/>
      <c r="EM195" s="366"/>
      <c r="EN195" s="366"/>
      <c r="EO195" s="369"/>
      <c r="EP195" s="366"/>
      <c r="EQ195" s="369"/>
    </row>
    <row r="196" spans="1:147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U196" s="443"/>
      <c r="V196" s="881" t="s">
        <v>835</v>
      </c>
      <c r="W196" s="881"/>
      <c r="X196" s="881"/>
      <c r="Y196" s="881"/>
      <c r="Z196" s="881"/>
      <c r="AA196" s="881"/>
      <c r="AB196" s="443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M196" s="365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365"/>
      <c r="DQ196" s="365"/>
      <c r="DR196" s="881" t="s">
        <v>835</v>
      </c>
      <c r="DS196" s="881"/>
      <c r="DT196" s="881"/>
      <c r="DU196" s="881"/>
      <c r="DV196" s="881"/>
      <c r="DW196" s="881"/>
      <c r="DX196" s="365"/>
      <c r="DY196" s="365"/>
      <c r="DZ196" s="365"/>
      <c r="EA196" s="881" t="s">
        <v>835</v>
      </c>
      <c r="EB196" s="881"/>
      <c r="EC196" s="881"/>
      <c r="ED196" s="881"/>
      <c r="EE196" s="881"/>
      <c r="EF196" s="881"/>
      <c r="EG196" s="365"/>
      <c r="EH196" s="365"/>
      <c r="EJ196" s="881" t="s">
        <v>835</v>
      </c>
      <c r="EK196" s="881"/>
      <c r="EL196" s="881"/>
      <c r="EM196" s="881"/>
      <c r="EN196" s="881"/>
      <c r="EO196" s="881"/>
      <c r="EP196" s="365"/>
      <c r="EQ196" s="365"/>
    </row>
    <row r="197" spans="1:147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  <c r="CM197" s="35"/>
      <c r="CN197" s="35"/>
      <c r="CO197" s="35"/>
      <c r="CP197" s="35"/>
      <c r="CQ197" s="35"/>
      <c r="CR197" s="35"/>
      <c r="CS197" s="35"/>
      <c r="CU197" s="35"/>
      <c r="CV197" s="35"/>
      <c r="CW197" s="35"/>
      <c r="CX197" s="35"/>
      <c r="CY197" s="35"/>
      <c r="CZ197" s="35"/>
      <c r="DB197" s="35"/>
      <c r="DC197" s="35"/>
      <c r="DD197" s="35"/>
      <c r="DE197" s="35"/>
      <c r="DF197" s="35"/>
      <c r="DG197" s="35"/>
    </row>
  </sheetData>
  <mergeCells count="2869">
    <mergeCell ref="EP6:EQ6"/>
    <mergeCell ref="EP41:EP42"/>
    <mergeCell ref="DO41:DO42"/>
    <mergeCell ref="DO6:DP6"/>
    <mergeCell ref="CU176:CZ176"/>
    <mergeCell ref="CU178:CW178"/>
    <mergeCell ref="CX178:CZ178"/>
    <mergeCell ref="CV194:CZ194"/>
    <mergeCell ref="CU196:CZ196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91:CZ191"/>
    <mergeCell ref="CV192:CZ192"/>
    <mergeCell ref="CV193:CZ193"/>
    <mergeCell ref="CV133:CY133"/>
    <mergeCell ref="CV134:CY134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V154:CX154"/>
    <mergeCell ref="CV155:CX155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129:CZ129"/>
    <mergeCell ref="CU131:CZ131"/>
    <mergeCell ref="CU6:CZ6"/>
    <mergeCell ref="CW9:CZ9"/>
    <mergeCell ref="CW10:CZ10"/>
    <mergeCell ref="CW11:CZ11"/>
    <mergeCell ref="CU13:CZ13"/>
    <mergeCell ref="CU19:CZ19"/>
    <mergeCell ref="CV35:CZ35"/>
    <mergeCell ref="CU44:CY44"/>
    <mergeCell ref="CV45:CZ45"/>
    <mergeCell ref="CV47:CZ47"/>
    <mergeCell ref="CU49:CZ49"/>
    <mergeCell ref="CU51:CZ51"/>
    <mergeCell ref="CV58:CZ58"/>
    <mergeCell ref="CU60:CZ60"/>
    <mergeCell ref="CU70:CX70"/>
    <mergeCell ref="CV71:CZ71"/>
    <mergeCell ref="CV72:CZ72"/>
    <mergeCell ref="CV64:CX64"/>
    <mergeCell ref="CV65:CX65"/>
    <mergeCell ref="CV66:CX66"/>
    <mergeCell ref="CV67:CX67"/>
    <mergeCell ref="CV68:CX68"/>
    <mergeCell ref="CV69:CX69"/>
    <mergeCell ref="CU20:CW20"/>
    <mergeCell ref="CX20:CY20"/>
    <mergeCell ref="CU21:CW21"/>
    <mergeCell ref="CX21:CY21"/>
    <mergeCell ref="CX30:CY30"/>
    <mergeCell ref="CV37:CX37"/>
    <mergeCell ref="CV38:CX38"/>
    <mergeCell ref="CV39:CX39"/>
    <mergeCell ref="CV40:CX40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V85:CZ85"/>
    <mergeCell ref="CV86:CZ86"/>
    <mergeCell ref="CV87:CZ87"/>
    <mergeCell ref="CU89:CZ89"/>
    <mergeCell ref="CV135:CY135"/>
    <mergeCell ref="CU136:CY136"/>
    <mergeCell ref="CU139:CZ139"/>
    <mergeCell ref="CV141:CY141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U106:CX106"/>
    <mergeCell ref="CU109:CZ109"/>
    <mergeCell ref="CV41:CX41"/>
    <mergeCell ref="CY41:CY42"/>
    <mergeCell ref="CV42:CX42"/>
    <mergeCell ref="CV52:CX52"/>
    <mergeCell ref="CV53:CX53"/>
    <mergeCell ref="CV54:CX54"/>
    <mergeCell ref="CV55:CX55"/>
    <mergeCell ref="CV56:CX56"/>
    <mergeCell ref="CU57:CX57"/>
    <mergeCell ref="CV61:CX61"/>
    <mergeCell ref="CV62:CX62"/>
    <mergeCell ref="CV63:CX63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M191:BQ191"/>
    <mergeCell ref="BM192:BQ192"/>
    <mergeCell ref="BM193:BQ193"/>
    <mergeCell ref="BM194:BQ194"/>
    <mergeCell ref="BL196:BQ196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AK191:AO191"/>
    <mergeCell ref="AK192:AO192"/>
    <mergeCell ref="AK193:AO193"/>
    <mergeCell ref="AK194:AO194"/>
    <mergeCell ref="AJ196:AO196"/>
    <mergeCell ref="AJ180:AL180"/>
    <mergeCell ref="AM180:AO180"/>
    <mergeCell ref="AJ181:AL181"/>
    <mergeCell ref="AM181:AO181"/>
    <mergeCell ref="AJ182:AL182"/>
    <mergeCell ref="AM182:AO182"/>
    <mergeCell ref="AJ183:AL183"/>
    <mergeCell ref="AJ184:AL184"/>
    <mergeCell ref="AJ185:AO18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J176:AO176"/>
    <mergeCell ref="AJ178:AL178"/>
    <mergeCell ref="AM178:AO178"/>
    <mergeCell ref="AJ179:AL179"/>
    <mergeCell ref="AM179:AO179"/>
    <mergeCell ref="AJ187:AO187"/>
    <mergeCell ref="AJ188:AO188"/>
    <mergeCell ref="AJ190:AO190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W191:AA191"/>
    <mergeCell ref="W192:AA192"/>
    <mergeCell ref="W193:AA193"/>
    <mergeCell ref="W194:AA194"/>
    <mergeCell ref="V196:AA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AD55:AF55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D66:AF66"/>
    <mergeCell ref="AD67:AF67"/>
    <mergeCell ref="AD68:AF68"/>
    <mergeCell ref="AD69:AF69"/>
    <mergeCell ref="AC70:AF70"/>
    <mergeCell ref="AD71:AH71"/>
    <mergeCell ref="AD72:AH72"/>
    <mergeCell ref="AC74:AH74"/>
    <mergeCell ref="AD76:AE76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87:AH87"/>
    <mergeCell ref="AC89:AH89"/>
    <mergeCell ref="AC90:AG90"/>
    <mergeCell ref="AD91:AG91"/>
    <mergeCell ref="AD92:AG92"/>
    <mergeCell ref="AD93:AG93"/>
    <mergeCell ref="AC94:AG94"/>
    <mergeCell ref="AC97:AH97"/>
    <mergeCell ref="AD99:AF99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113:AF113"/>
    <mergeCell ref="AD114:AF114"/>
    <mergeCell ref="AD115:AF115"/>
    <mergeCell ref="AD116:AF116"/>
    <mergeCell ref="AD117:AF117"/>
    <mergeCell ref="AD118:AF118"/>
    <mergeCell ref="AD119:AF119"/>
    <mergeCell ref="AD120:AF120"/>
    <mergeCell ref="AD121:AH121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35:AG135"/>
    <mergeCell ref="AC136:AG136"/>
    <mergeCell ref="AC139:AH139"/>
    <mergeCell ref="AD141:AG141"/>
    <mergeCell ref="AD142:AG142"/>
    <mergeCell ref="AD143:AG143"/>
    <mergeCell ref="AD144:AG144"/>
    <mergeCell ref="AD145:AG145"/>
    <mergeCell ref="AC146:AG146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F179:AH179"/>
    <mergeCell ref="AC180:AE180"/>
    <mergeCell ref="AF180:AH180"/>
    <mergeCell ref="AC159:AG159"/>
    <mergeCell ref="AC164:AH164"/>
    <mergeCell ref="AC165:AG165"/>
    <mergeCell ref="AD166:AG166"/>
    <mergeCell ref="AD167:AG167"/>
    <mergeCell ref="AD168:AG168"/>
    <mergeCell ref="AD169:AG169"/>
    <mergeCell ref="AD170:AG170"/>
    <mergeCell ref="AC171:AG171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C190:AH190"/>
    <mergeCell ref="AD191:AH191"/>
    <mergeCell ref="AD192:AH192"/>
    <mergeCell ref="AD193:AH193"/>
    <mergeCell ref="AD194:AH194"/>
    <mergeCell ref="AC196:AH196"/>
    <mergeCell ref="AC181:AE181"/>
    <mergeCell ref="AF181:AH181"/>
    <mergeCell ref="AC182:AE182"/>
    <mergeCell ref="AF182:AH182"/>
    <mergeCell ref="AC183:AE183"/>
    <mergeCell ref="AC184:AE184"/>
    <mergeCell ref="AC185:AH185"/>
    <mergeCell ref="AC187:AH187"/>
    <mergeCell ref="AC188:AH188"/>
    <mergeCell ref="AD172:AG172"/>
    <mergeCell ref="AC173:AG173"/>
    <mergeCell ref="AC174:AG174"/>
    <mergeCell ref="AC176:AH176"/>
    <mergeCell ref="AC178:AE178"/>
    <mergeCell ref="AF178:AH178"/>
    <mergeCell ref="AC179:AE179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J6:EO6"/>
    <mergeCell ref="EL9:EO9"/>
    <mergeCell ref="EL10:EO10"/>
    <mergeCell ref="EL11:EO11"/>
    <mergeCell ref="EJ13:EO13"/>
    <mergeCell ref="EJ19:EO19"/>
    <mergeCell ref="EJ20:EL20"/>
    <mergeCell ref="EM20:EN20"/>
    <mergeCell ref="EJ21:EL21"/>
    <mergeCell ref="EM21:EN21"/>
    <mergeCell ref="EM30:EN30"/>
    <mergeCell ref="EK35:EO35"/>
    <mergeCell ref="EK37:EM37"/>
    <mergeCell ref="EK38:EM38"/>
    <mergeCell ref="EK39:EM39"/>
    <mergeCell ref="EK40:EM40"/>
    <mergeCell ref="EK41:EM41"/>
    <mergeCell ref="EN41:EN42"/>
    <mergeCell ref="EK42:EM42"/>
    <mergeCell ref="EJ44:EN44"/>
    <mergeCell ref="EK45:EO45"/>
    <mergeCell ref="EK47:EO47"/>
    <mergeCell ref="EJ49:EO49"/>
    <mergeCell ref="EJ51:EO51"/>
    <mergeCell ref="EK52:EM52"/>
    <mergeCell ref="EK53:EM53"/>
    <mergeCell ref="EK54:EM54"/>
    <mergeCell ref="EK55:EM55"/>
    <mergeCell ref="EK56:EM56"/>
    <mergeCell ref="EJ57:EM57"/>
    <mergeCell ref="EK58:EO58"/>
    <mergeCell ref="EJ60:EO60"/>
    <mergeCell ref="EK61:EM61"/>
    <mergeCell ref="EK62:EM62"/>
    <mergeCell ref="EK63:EM63"/>
    <mergeCell ref="EK64:EM64"/>
    <mergeCell ref="EK65:EM65"/>
    <mergeCell ref="EK66:EM66"/>
    <mergeCell ref="EK67:EM67"/>
    <mergeCell ref="EK68:EM68"/>
    <mergeCell ref="EK69:EM69"/>
    <mergeCell ref="EJ70:EM70"/>
    <mergeCell ref="EK71:EO71"/>
    <mergeCell ref="EK72:EO72"/>
    <mergeCell ref="EJ74:EO74"/>
    <mergeCell ref="EK76:EL76"/>
    <mergeCell ref="EK77:EL77"/>
    <mergeCell ref="EK78:EL78"/>
    <mergeCell ref="EK80:EN80"/>
    <mergeCell ref="EK81:EN81"/>
    <mergeCell ref="EK82:EN82"/>
    <mergeCell ref="EK83:EN83"/>
    <mergeCell ref="EJ84:EN84"/>
    <mergeCell ref="EK85:EO85"/>
    <mergeCell ref="EK86:EO86"/>
    <mergeCell ref="EK87:EO87"/>
    <mergeCell ref="EJ89:EO89"/>
    <mergeCell ref="EJ90:EN90"/>
    <mergeCell ref="EK91:EN91"/>
    <mergeCell ref="EK92:EN92"/>
    <mergeCell ref="EK93:EN93"/>
    <mergeCell ref="EJ94:EN94"/>
    <mergeCell ref="EJ97:EO97"/>
    <mergeCell ref="EK99:EM99"/>
    <mergeCell ref="EK100:EM100"/>
    <mergeCell ref="EK101:EM101"/>
    <mergeCell ref="EK102:EM102"/>
    <mergeCell ref="EK103:EM103"/>
    <mergeCell ref="EK104:EM104"/>
    <mergeCell ref="EK105:EM105"/>
    <mergeCell ref="EJ106:EM106"/>
    <mergeCell ref="EJ109:EO109"/>
    <mergeCell ref="EJ111:EO111"/>
    <mergeCell ref="EK113:EM113"/>
    <mergeCell ref="EK114:EM114"/>
    <mergeCell ref="EK115:EM115"/>
    <mergeCell ref="EK116:EM116"/>
    <mergeCell ref="EK117:EM117"/>
    <mergeCell ref="EK118:EM118"/>
    <mergeCell ref="EK119:EM119"/>
    <mergeCell ref="EK120:EM120"/>
    <mergeCell ref="EK121:EO121"/>
    <mergeCell ref="EK122:EO122"/>
    <mergeCell ref="EJ124:EO124"/>
    <mergeCell ref="EK126:EM126"/>
    <mergeCell ref="EK127:EM127"/>
    <mergeCell ref="EJ128:EM128"/>
    <mergeCell ref="EK129:EO129"/>
    <mergeCell ref="EJ131:EO131"/>
    <mergeCell ref="EK133:EN133"/>
    <mergeCell ref="EK134:EN134"/>
    <mergeCell ref="EK135:EN135"/>
    <mergeCell ref="EJ136:EN136"/>
    <mergeCell ref="EJ139:EO139"/>
    <mergeCell ref="EK141:EN141"/>
    <mergeCell ref="EK142:EN142"/>
    <mergeCell ref="EK143:EN143"/>
    <mergeCell ref="EK144:EN144"/>
    <mergeCell ref="EK145:EN145"/>
    <mergeCell ref="EJ146:EN146"/>
    <mergeCell ref="EJ149:EO149"/>
    <mergeCell ref="EK151:EM151"/>
    <mergeCell ref="EK152:EM152"/>
    <mergeCell ref="EK153:EM153"/>
    <mergeCell ref="EK154:EM154"/>
    <mergeCell ref="EK155:EM155"/>
    <mergeCell ref="EK156:EM156"/>
    <mergeCell ref="EK157:EM157"/>
    <mergeCell ref="EK158:EM158"/>
    <mergeCell ref="EJ159:EN159"/>
    <mergeCell ref="EJ164:EO164"/>
    <mergeCell ref="EJ165:EN165"/>
    <mergeCell ref="EK166:EN166"/>
    <mergeCell ref="EK167:EN167"/>
    <mergeCell ref="EK168:EN168"/>
    <mergeCell ref="EK169:EN169"/>
    <mergeCell ref="EK170:EN170"/>
    <mergeCell ref="EJ171:EN171"/>
    <mergeCell ref="EK172:EN172"/>
    <mergeCell ref="EJ173:EN173"/>
    <mergeCell ref="EJ174:EN174"/>
    <mergeCell ref="EK191:EO191"/>
    <mergeCell ref="EK192:EO192"/>
    <mergeCell ref="EK193:EO193"/>
    <mergeCell ref="EK194:EO194"/>
    <mergeCell ref="EJ196:EO196"/>
    <mergeCell ref="EJ176:EO176"/>
    <mergeCell ref="EJ178:EL178"/>
    <mergeCell ref="EM178:EO178"/>
    <mergeCell ref="EJ179:EL179"/>
    <mergeCell ref="EM179:EO179"/>
    <mergeCell ref="EJ180:EL180"/>
    <mergeCell ref="EM180:EO180"/>
    <mergeCell ref="EJ181:EL181"/>
    <mergeCell ref="EM181:EO181"/>
    <mergeCell ref="EJ182:EL182"/>
    <mergeCell ref="EM182:EO182"/>
    <mergeCell ref="EJ183:EL183"/>
    <mergeCell ref="EJ184:EL184"/>
    <mergeCell ref="EJ185:EO185"/>
    <mergeCell ref="EJ187:EO187"/>
    <mergeCell ref="EJ188:EO188"/>
    <mergeCell ref="EJ190:EO190"/>
    <mergeCell ref="DR6:DW6"/>
    <mergeCell ref="DX6:DY6"/>
    <mergeCell ref="DT9:DW9"/>
    <mergeCell ref="DT10:DW10"/>
    <mergeCell ref="DT11:DW11"/>
    <mergeCell ref="DR13:DW13"/>
    <mergeCell ref="DR19:DW19"/>
    <mergeCell ref="DR20:DT20"/>
    <mergeCell ref="DU20:DV20"/>
    <mergeCell ref="DR21:DT21"/>
    <mergeCell ref="DU21:DV21"/>
    <mergeCell ref="DU30:DV30"/>
    <mergeCell ref="DS35:DW35"/>
    <mergeCell ref="DS37:DU37"/>
    <mergeCell ref="DS38:DU38"/>
    <mergeCell ref="DS39:DU39"/>
    <mergeCell ref="DS40:DU40"/>
    <mergeCell ref="DS41:DU41"/>
    <mergeCell ref="DV41:DV42"/>
    <mergeCell ref="DX41:DX42"/>
    <mergeCell ref="DS42:DU42"/>
    <mergeCell ref="DR44:DV44"/>
    <mergeCell ref="DS45:DW45"/>
    <mergeCell ref="DS47:DW47"/>
    <mergeCell ref="DR49:DW49"/>
    <mergeCell ref="DR51:DW51"/>
    <mergeCell ref="DS52:DU52"/>
    <mergeCell ref="DS53:DU53"/>
    <mergeCell ref="DS54:DU54"/>
    <mergeCell ref="DS55:DU55"/>
    <mergeCell ref="DS56:DU56"/>
    <mergeCell ref="DR57:DU57"/>
    <mergeCell ref="DS58:DW58"/>
    <mergeCell ref="DR60:DW60"/>
    <mergeCell ref="DS61:DU61"/>
    <mergeCell ref="DS62:DU62"/>
    <mergeCell ref="DS63:DU63"/>
    <mergeCell ref="DS64:DU64"/>
    <mergeCell ref="DS65:DU65"/>
    <mergeCell ref="DS66:DU66"/>
    <mergeCell ref="DS67:DU67"/>
    <mergeCell ref="DS68:DU68"/>
    <mergeCell ref="DS69:DU69"/>
    <mergeCell ref="DR70:DU70"/>
    <mergeCell ref="DS71:DW71"/>
    <mergeCell ref="DS72:DW72"/>
    <mergeCell ref="DR74:DW74"/>
    <mergeCell ref="DS76:DT76"/>
    <mergeCell ref="DS77:DT77"/>
    <mergeCell ref="DS78:DT78"/>
    <mergeCell ref="DS80:DV80"/>
    <mergeCell ref="DS81:DV81"/>
    <mergeCell ref="DS82:DV82"/>
    <mergeCell ref="DS83:DV83"/>
    <mergeCell ref="DR84:DV84"/>
    <mergeCell ref="DS85:DW85"/>
    <mergeCell ref="DS86:DW86"/>
    <mergeCell ref="DS87:DW87"/>
    <mergeCell ref="DR89:DW89"/>
    <mergeCell ref="DR90:DV90"/>
    <mergeCell ref="DS91:DV91"/>
    <mergeCell ref="DS92:DV92"/>
    <mergeCell ref="DS93:DV93"/>
    <mergeCell ref="DR94:DV94"/>
    <mergeCell ref="DR97:DW97"/>
    <mergeCell ref="DS99:DU99"/>
    <mergeCell ref="DS100:DU100"/>
    <mergeCell ref="DS101:DU101"/>
    <mergeCell ref="DS102:DU102"/>
    <mergeCell ref="DS103:DU103"/>
    <mergeCell ref="DS104:DU104"/>
    <mergeCell ref="DS105:DU105"/>
    <mergeCell ref="DR106:DU106"/>
    <mergeCell ref="DR109:DW109"/>
    <mergeCell ref="DR111:DW111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W121"/>
    <mergeCell ref="DS122:DW122"/>
    <mergeCell ref="DR124:DW124"/>
    <mergeCell ref="DS126:DU126"/>
    <mergeCell ref="DS127:DU127"/>
    <mergeCell ref="DR128:DU128"/>
    <mergeCell ref="DS129:DW129"/>
    <mergeCell ref="DR131:DW131"/>
    <mergeCell ref="DS133:DV133"/>
    <mergeCell ref="DS134:DV134"/>
    <mergeCell ref="DS135:DV135"/>
    <mergeCell ref="DR136:DV136"/>
    <mergeCell ref="DR139:DW139"/>
    <mergeCell ref="DS141:DV141"/>
    <mergeCell ref="DS142:DV142"/>
    <mergeCell ref="DS143:DV143"/>
    <mergeCell ref="DS144:DV144"/>
    <mergeCell ref="DS145:DV145"/>
    <mergeCell ref="DR146:DV146"/>
    <mergeCell ref="DR149:DW149"/>
    <mergeCell ref="DS151:DU151"/>
    <mergeCell ref="DS152:DU152"/>
    <mergeCell ref="DS153:DU153"/>
    <mergeCell ref="DS154:DU154"/>
    <mergeCell ref="DS155:DU155"/>
    <mergeCell ref="DS156:DU156"/>
    <mergeCell ref="DS157:DU157"/>
    <mergeCell ref="DS158:DU158"/>
    <mergeCell ref="DR159:DV159"/>
    <mergeCell ref="DR164:DW164"/>
    <mergeCell ref="DR165:DV165"/>
    <mergeCell ref="DS166:DV166"/>
    <mergeCell ref="DS167:DV167"/>
    <mergeCell ref="DS168:DV168"/>
    <mergeCell ref="DS169:DV169"/>
    <mergeCell ref="DS170:DV170"/>
    <mergeCell ref="DR185:DW185"/>
    <mergeCell ref="DR187:DW187"/>
    <mergeCell ref="DR188:DW188"/>
    <mergeCell ref="DR190:DW190"/>
    <mergeCell ref="DS191:DW191"/>
    <mergeCell ref="DS192:DW192"/>
    <mergeCell ref="DS193:DW193"/>
    <mergeCell ref="DS194:DW194"/>
    <mergeCell ref="DR196:DW196"/>
    <mergeCell ref="DR171:DV171"/>
    <mergeCell ref="DS172:DV172"/>
    <mergeCell ref="DR173:DV173"/>
    <mergeCell ref="DR174:DV174"/>
    <mergeCell ref="DR176:DW176"/>
    <mergeCell ref="DR178:DT178"/>
    <mergeCell ref="DU178:DW178"/>
    <mergeCell ref="DR179:DT179"/>
    <mergeCell ref="DU179:DW179"/>
    <mergeCell ref="DR180:DT180"/>
    <mergeCell ref="DU180:DW180"/>
    <mergeCell ref="DR181:DT181"/>
    <mergeCell ref="DU181:DW181"/>
    <mergeCell ref="DR182:DT182"/>
    <mergeCell ref="DU182:DW182"/>
    <mergeCell ref="DR183:DT183"/>
    <mergeCell ref="DR184:DT184"/>
    <mergeCell ref="EA6:EF6"/>
    <mergeCell ref="EG6:EH6"/>
    <mergeCell ref="EC9:EF9"/>
    <mergeCell ref="EC10:EF10"/>
    <mergeCell ref="EC11:EF11"/>
    <mergeCell ref="EA13:EF13"/>
    <mergeCell ref="EA19:EF19"/>
    <mergeCell ref="EA20:EC20"/>
    <mergeCell ref="ED20:EE20"/>
    <mergeCell ref="EA21:EC21"/>
    <mergeCell ref="ED21:EE21"/>
    <mergeCell ref="ED30:EE30"/>
    <mergeCell ref="EB35:EF35"/>
    <mergeCell ref="EB37:ED37"/>
    <mergeCell ref="EB38:ED38"/>
    <mergeCell ref="EB39:ED39"/>
    <mergeCell ref="EB40:ED40"/>
    <mergeCell ref="EB41:ED41"/>
    <mergeCell ref="EE41:EE42"/>
    <mergeCell ref="EG41:EG42"/>
    <mergeCell ref="EB42:ED42"/>
    <mergeCell ref="EA44:EE44"/>
    <mergeCell ref="EB45:EF45"/>
    <mergeCell ref="EB47:EF47"/>
    <mergeCell ref="EA49:EF49"/>
    <mergeCell ref="EA51:EF51"/>
    <mergeCell ref="EB52:ED52"/>
    <mergeCell ref="EB53:ED53"/>
    <mergeCell ref="EB54:ED54"/>
    <mergeCell ref="EB55:ED55"/>
    <mergeCell ref="EB56:ED56"/>
    <mergeCell ref="EA57:ED57"/>
    <mergeCell ref="EB58:EF58"/>
    <mergeCell ref="EA60:EF60"/>
    <mergeCell ref="EB61:ED61"/>
    <mergeCell ref="EB62:ED62"/>
    <mergeCell ref="EB63:ED63"/>
    <mergeCell ref="EB64:ED64"/>
    <mergeCell ref="EB65:ED65"/>
    <mergeCell ref="EB66:ED66"/>
    <mergeCell ref="EB67:ED67"/>
    <mergeCell ref="EB68:ED68"/>
    <mergeCell ref="EB69:ED69"/>
    <mergeCell ref="EA70:ED70"/>
    <mergeCell ref="EB71:EF71"/>
    <mergeCell ref="EB72:EF72"/>
    <mergeCell ref="EA74:EF74"/>
    <mergeCell ref="EB76:EC76"/>
    <mergeCell ref="EB77:EC77"/>
    <mergeCell ref="EB78:EC78"/>
    <mergeCell ref="EB80:EE80"/>
    <mergeCell ref="EB81:EE81"/>
    <mergeCell ref="EB82:EE82"/>
    <mergeCell ref="EB83:EE83"/>
    <mergeCell ref="EA84:EE84"/>
    <mergeCell ref="EB85:EF85"/>
    <mergeCell ref="EB86:EF86"/>
    <mergeCell ref="EB87:EF87"/>
    <mergeCell ref="EA89:EF89"/>
    <mergeCell ref="EA90:EE90"/>
    <mergeCell ref="EB91:EE91"/>
    <mergeCell ref="EB92:EE92"/>
    <mergeCell ref="EB93:EE93"/>
    <mergeCell ref="EA94:EE94"/>
    <mergeCell ref="EA97:EF97"/>
    <mergeCell ref="EB99:ED99"/>
    <mergeCell ref="EB100:ED100"/>
    <mergeCell ref="EB101:ED101"/>
    <mergeCell ref="EB102:ED102"/>
    <mergeCell ref="EB103:ED103"/>
    <mergeCell ref="EB104:ED104"/>
    <mergeCell ref="EB105:ED105"/>
    <mergeCell ref="EA106:ED106"/>
    <mergeCell ref="EA109:EF109"/>
    <mergeCell ref="EA111:EF111"/>
    <mergeCell ref="EB113:ED113"/>
    <mergeCell ref="EB114:ED114"/>
    <mergeCell ref="EB115:ED115"/>
    <mergeCell ref="EB116:ED116"/>
    <mergeCell ref="EB117:ED117"/>
    <mergeCell ref="EB118:ED118"/>
    <mergeCell ref="EB119:ED119"/>
    <mergeCell ref="EB120:ED120"/>
    <mergeCell ref="EB121:EF121"/>
    <mergeCell ref="EB122:EF122"/>
    <mergeCell ref="EA124:EF124"/>
    <mergeCell ref="EB126:ED126"/>
    <mergeCell ref="EB127:ED127"/>
    <mergeCell ref="EA128:ED128"/>
    <mergeCell ref="EB129:EF129"/>
    <mergeCell ref="EA131:EF131"/>
    <mergeCell ref="EB133:EE133"/>
    <mergeCell ref="EB134:EE134"/>
    <mergeCell ref="EB135:EE135"/>
    <mergeCell ref="EA136:EE136"/>
    <mergeCell ref="EA139:EF139"/>
    <mergeCell ref="EB141:EE141"/>
    <mergeCell ref="EB142:EE142"/>
    <mergeCell ref="EB143:EE143"/>
    <mergeCell ref="EB144:EE144"/>
    <mergeCell ref="EB145:EE145"/>
    <mergeCell ref="EA146:EE146"/>
    <mergeCell ref="EA149:EF149"/>
    <mergeCell ref="EB151:ED151"/>
    <mergeCell ref="EB152:ED152"/>
    <mergeCell ref="EB153:ED153"/>
    <mergeCell ref="EB154:ED154"/>
    <mergeCell ref="EB155:ED155"/>
    <mergeCell ref="EB156:ED156"/>
    <mergeCell ref="EB157:ED157"/>
    <mergeCell ref="EB158:ED158"/>
    <mergeCell ref="EA159:EE159"/>
    <mergeCell ref="EA164:EF164"/>
    <mergeCell ref="EA165:EE165"/>
    <mergeCell ref="EB166:EE166"/>
    <mergeCell ref="EB167:EE167"/>
    <mergeCell ref="EB168:EE168"/>
    <mergeCell ref="EB169:EE169"/>
    <mergeCell ref="EB170:EE170"/>
    <mergeCell ref="EA185:EF185"/>
    <mergeCell ref="EA187:EF187"/>
    <mergeCell ref="EA188:EF188"/>
    <mergeCell ref="EA190:EF190"/>
    <mergeCell ref="EB191:EF191"/>
    <mergeCell ref="EB192:EF192"/>
    <mergeCell ref="EB193:EF193"/>
    <mergeCell ref="EB194:EF194"/>
    <mergeCell ref="EA196:EF196"/>
    <mergeCell ref="EA171:EE171"/>
    <mergeCell ref="EB172:EE172"/>
    <mergeCell ref="EA173:EE173"/>
    <mergeCell ref="EA174:EE174"/>
    <mergeCell ref="EA176:EF176"/>
    <mergeCell ref="EA178:EC178"/>
    <mergeCell ref="ED178:EF178"/>
    <mergeCell ref="EA179:EC179"/>
    <mergeCell ref="ED179:EF179"/>
    <mergeCell ref="EA180:EC180"/>
    <mergeCell ref="ED180:EF180"/>
    <mergeCell ref="EA181:EC181"/>
    <mergeCell ref="ED181:EF181"/>
    <mergeCell ref="EA182:EC182"/>
    <mergeCell ref="ED182:EF182"/>
    <mergeCell ref="EA183:EC183"/>
    <mergeCell ref="EA184:EC184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IX197"/>
  <sheetViews>
    <sheetView showGridLines="0" topLeftCell="U1" zoomScaleNormal="100" workbookViewId="0">
      <pane ySplit="5" topLeftCell="A6" activePane="bottomLeft" state="frozen"/>
      <selection activeCell="EK45" sqref="EK45:EO45"/>
      <selection pane="bottomLeft" activeCell="EU143" sqref="EU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9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11.7109375" style="120" hidden="1" customWidth="1"/>
    <col min="50" max="50" width="0" style="2" hidden="1" customWidth="1"/>
    <col min="51" max="51" width="19" style="2" hidden="1" customWidth="1"/>
    <col min="52" max="52" width="12.85546875" style="2" hidden="1" customWidth="1"/>
    <col min="53" max="53" width="15.7109375" style="2" hidden="1" customWidth="1"/>
    <col min="54" max="54" width="0" style="2" hidden="1" customWidth="1"/>
    <col min="55" max="55" width="17.85546875" style="2" hidden="1" customWidth="1"/>
    <col min="56" max="56" width="7.85546875" style="35" customWidth="1"/>
    <col min="57" max="58" width="17" style="35" customWidth="1"/>
    <col min="59" max="59" width="19.140625" style="35" customWidth="1"/>
    <col min="60" max="61" width="17" style="35" customWidth="1"/>
    <col min="62" max="62" width="20.85546875" style="35" customWidth="1"/>
    <col min="63" max="63" width="9.140625" style="35" customWidth="1"/>
    <col min="64" max="64" width="15.85546875" style="35" customWidth="1"/>
    <col min="65" max="65" width="17.42578125" style="35" customWidth="1"/>
    <col min="66" max="66" width="19.7109375" style="35" customWidth="1"/>
    <col min="67" max="67" width="19.140625" style="35" customWidth="1"/>
    <col min="68" max="68" width="15" style="35" customWidth="1"/>
    <col min="69" max="69" width="20.28515625" style="35" customWidth="1"/>
    <col min="70" max="70" width="8.7109375" style="2" customWidth="1"/>
    <col min="71" max="71" width="9.140625" style="2"/>
    <col min="72" max="72" width="19" style="2" customWidth="1"/>
    <col min="73" max="73" width="17.42578125" style="2" customWidth="1"/>
    <col min="74" max="74" width="15.7109375" style="2" customWidth="1"/>
    <col min="75" max="75" width="9.140625" style="2"/>
    <col min="76" max="76" width="20" style="2" customWidth="1"/>
    <col min="77" max="77" width="7.42578125" style="2" customWidth="1"/>
    <col min="78" max="78" width="9.140625" style="2"/>
    <col min="79" max="79" width="19" style="2" customWidth="1"/>
    <col min="80" max="80" width="17.42578125" style="2" customWidth="1"/>
    <col min="81" max="81" width="15.7109375" style="2" customWidth="1"/>
    <col min="82" max="82" width="9.140625" style="2"/>
    <col min="83" max="83" width="20" style="2" customWidth="1"/>
    <col min="84" max="84" width="4.140625" style="2" customWidth="1"/>
    <col min="85" max="85" width="9.140625" style="2"/>
    <col min="86" max="86" width="19" style="2" customWidth="1"/>
    <col min="87" max="87" width="17.42578125" style="2" customWidth="1"/>
    <col min="88" max="88" width="15.7109375" style="2" customWidth="1"/>
    <col min="89" max="89" width="9.140625" style="2"/>
    <col min="90" max="90" width="20" style="2" customWidth="1"/>
    <col min="91" max="91" width="9.140625" style="2"/>
    <col min="92" max="92" width="13.5703125" style="2" customWidth="1"/>
    <col min="93" max="93" width="14.42578125" style="2" customWidth="1"/>
    <col min="94" max="94" width="22.42578125" style="2" customWidth="1"/>
    <col min="95" max="95" width="13.85546875" style="2" customWidth="1"/>
    <col min="96" max="96" width="13" style="2" customWidth="1"/>
    <col min="97" max="97" width="19.42578125" style="2" customWidth="1"/>
    <col min="98" max="98" width="9.140625" style="2"/>
    <col min="99" max="99" width="13.5703125" style="2" customWidth="1"/>
    <col min="100" max="100" width="14.42578125" style="2" customWidth="1"/>
    <col min="101" max="101" width="22.42578125" style="2" customWidth="1"/>
    <col min="102" max="102" width="13.85546875" style="2" customWidth="1"/>
    <col min="103" max="103" width="13" style="2" customWidth="1"/>
    <col min="104" max="104" width="19.42578125" style="2" customWidth="1"/>
    <col min="105" max="105" width="9.140625" style="2"/>
    <col min="106" max="106" width="13.5703125" style="2" customWidth="1"/>
    <col min="107" max="107" width="14.42578125" style="2" customWidth="1"/>
    <col min="108" max="108" width="22.42578125" style="2" customWidth="1"/>
    <col min="109" max="109" width="13.85546875" style="2" customWidth="1"/>
    <col min="110" max="110" width="13" style="2" customWidth="1"/>
    <col min="111" max="111" width="19.42578125" style="2" customWidth="1"/>
    <col min="112" max="112" width="9.140625" style="2"/>
    <col min="113" max="113" width="14.140625" style="2" customWidth="1"/>
    <col min="114" max="114" width="15.42578125" style="2" customWidth="1"/>
    <col min="115" max="115" width="19.140625" style="2" customWidth="1"/>
    <col min="116" max="116" width="12.5703125" style="2" customWidth="1"/>
    <col min="117" max="117" width="11" style="2" customWidth="1"/>
    <col min="118" max="118" width="23.5703125" style="2" customWidth="1"/>
    <col min="119" max="119" width="11" style="2" customWidth="1"/>
    <col min="120" max="120" width="23.5703125" style="2" customWidth="1"/>
    <col min="121" max="121" width="4.140625" style="2" customWidth="1"/>
    <col min="122" max="122" width="14.140625" style="2" customWidth="1"/>
    <col min="123" max="123" width="15.42578125" style="2" customWidth="1"/>
    <col min="124" max="124" width="19.140625" style="2" customWidth="1"/>
    <col min="125" max="125" width="12.5703125" style="2" customWidth="1"/>
    <col min="126" max="126" width="11" style="2" customWidth="1"/>
    <col min="127" max="127" width="23.5703125" style="2" customWidth="1"/>
    <col min="128" max="128" width="11" style="2" customWidth="1"/>
    <col min="129" max="129" width="23.5703125" style="2" customWidth="1"/>
    <col min="130" max="130" width="4.28515625" style="2" customWidth="1"/>
    <col min="131" max="131" width="14.140625" style="2" customWidth="1"/>
    <col min="132" max="132" width="15.42578125" style="2" customWidth="1"/>
    <col min="133" max="133" width="19.140625" style="2" customWidth="1"/>
    <col min="134" max="134" width="12.5703125" style="2" customWidth="1"/>
    <col min="135" max="135" width="11" style="2" customWidth="1"/>
    <col min="136" max="136" width="23.5703125" style="2" customWidth="1"/>
    <col min="137" max="137" width="11" style="2" customWidth="1"/>
    <col min="138" max="138" width="23.5703125" style="2" customWidth="1"/>
    <col min="139" max="139" width="4.140625" style="2" customWidth="1"/>
    <col min="140" max="140" width="14.140625" style="2" customWidth="1"/>
    <col min="141" max="141" width="15.42578125" style="2" customWidth="1"/>
    <col min="142" max="142" width="19.140625" style="2" customWidth="1"/>
    <col min="143" max="143" width="12.5703125" style="2" customWidth="1"/>
    <col min="144" max="144" width="11" style="2" customWidth="1"/>
    <col min="145" max="145" width="23.5703125" style="2" customWidth="1"/>
    <col min="146" max="146" width="11" style="2" customWidth="1"/>
    <col min="147" max="147" width="23.5703125" style="2" customWidth="1"/>
    <col min="148" max="16384" width="9.140625" style="2"/>
  </cols>
  <sheetData>
    <row r="1" spans="1:258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258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  <c r="IX2" s="2" t="s">
        <v>1071</v>
      </c>
    </row>
    <row r="3" spans="1:258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258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258" ht="15.75" x14ac:dyDescent="0.25">
      <c r="A5" s="1074"/>
      <c r="B5" s="1075"/>
      <c r="C5" s="1075"/>
      <c r="D5" s="1076"/>
      <c r="E5" s="1076"/>
      <c r="F5" s="1077"/>
      <c r="G5" s="1077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258" ht="31.5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J6" s="1177" t="s">
        <v>882</v>
      </c>
      <c r="AK6" s="1178"/>
      <c r="AL6" s="1178"/>
      <c r="AM6" s="1178"/>
      <c r="AN6" s="1178"/>
      <c r="AO6" s="1178"/>
      <c r="AQ6" s="1166" t="s">
        <v>892</v>
      </c>
      <c r="AR6" s="1167"/>
      <c r="AS6" s="1167"/>
      <c r="AT6" s="1167"/>
      <c r="AU6" s="1167"/>
      <c r="AV6" s="1167"/>
      <c r="AW6" s="645"/>
      <c r="AX6" s="1086" t="s">
        <v>990</v>
      </c>
      <c r="AY6" s="1087"/>
      <c r="AZ6" s="1087"/>
      <c r="BA6" s="1087"/>
      <c r="BB6" s="1087"/>
      <c r="BC6" s="1087"/>
      <c r="BD6" s="498"/>
      <c r="BE6" s="995" t="s">
        <v>1016</v>
      </c>
      <c r="BF6" s="996"/>
      <c r="BG6" s="996"/>
      <c r="BH6" s="996"/>
      <c r="BI6" s="996"/>
      <c r="BJ6" s="996"/>
      <c r="BK6" s="498"/>
      <c r="BL6" s="1179" t="s">
        <v>977</v>
      </c>
      <c r="BM6" s="1180"/>
      <c r="BN6" s="1180"/>
      <c r="BO6" s="1180"/>
      <c r="BP6" s="1180"/>
      <c r="BQ6" s="1180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4"/>
      <c r="CP6" s="1124"/>
      <c r="CQ6" s="1124"/>
      <c r="CR6" s="1124"/>
      <c r="CS6" s="1124"/>
      <c r="CU6" s="1166" t="s">
        <v>1046</v>
      </c>
      <c r="CV6" s="1167"/>
      <c r="CW6" s="1167"/>
      <c r="CX6" s="1167"/>
      <c r="CY6" s="1167"/>
      <c r="CZ6" s="1167"/>
      <c r="DB6" s="1136" t="s">
        <v>1039</v>
      </c>
      <c r="DC6" s="1137"/>
      <c r="DD6" s="1137"/>
      <c r="DE6" s="1137"/>
      <c r="DF6" s="1137"/>
      <c r="DG6" s="1137"/>
      <c r="DI6" s="1181" t="s">
        <v>1053</v>
      </c>
      <c r="DJ6" s="1182"/>
      <c r="DK6" s="1182"/>
      <c r="DL6" s="1182"/>
      <c r="DM6" s="1182"/>
      <c r="DN6" s="1182"/>
      <c r="DO6" s="1183" t="s">
        <v>1055</v>
      </c>
      <c r="DP6" s="1183"/>
      <c r="DQ6" s="758"/>
      <c r="DR6" s="1128" t="s">
        <v>1071</v>
      </c>
      <c r="DS6" s="1129"/>
      <c r="DT6" s="1129"/>
      <c r="DU6" s="1129"/>
      <c r="DV6" s="1129"/>
      <c r="DW6" s="1129"/>
      <c r="DX6" s="1183" t="s">
        <v>1077</v>
      </c>
      <c r="DY6" s="1183"/>
      <c r="DZ6" s="768"/>
      <c r="EA6" s="1123" t="s">
        <v>1078</v>
      </c>
      <c r="EB6" s="1124"/>
      <c r="EC6" s="1124"/>
      <c r="ED6" s="1124"/>
      <c r="EE6" s="1124"/>
      <c r="EF6" s="1124"/>
      <c r="EG6" s="1183" t="s">
        <v>1079</v>
      </c>
      <c r="EH6" s="1183"/>
      <c r="EJ6" s="1130" t="s">
        <v>1049</v>
      </c>
      <c r="EK6" s="1131"/>
      <c r="EL6" s="1131"/>
      <c r="EM6" s="1131"/>
      <c r="EN6" s="1131"/>
      <c r="EO6" s="1131"/>
      <c r="EP6" s="1183" t="s">
        <v>1083</v>
      </c>
      <c r="EQ6" s="1183"/>
    </row>
    <row r="7" spans="1:258" x14ac:dyDescent="0.2">
      <c r="A7" s="117" t="s">
        <v>770</v>
      </c>
      <c r="B7" s="117"/>
      <c r="C7" s="117"/>
      <c r="D7" s="117"/>
      <c r="E7" s="117"/>
      <c r="F7" s="117"/>
      <c r="H7" s="117" t="s">
        <v>770</v>
      </c>
      <c r="I7" s="117"/>
      <c r="J7" s="117"/>
      <c r="K7" s="117"/>
      <c r="L7" s="117"/>
      <c r="M7" s="117"/>
      <c r="O7" s="117" t="s">
        <v>770</v>
      </c>
      <c r="P7" s="117"/>
      <c r="Q7" s="117"/>
      <c r="R7" s="117"/>
      <c r="S7" s="117"/>
      <c r="T7" s="117"/>
      <c r="V7" s="117" t="s">
        <v>770</v>
      </c>
      <c r="W7" s="117"/>
      <c r="X7" s="117"/>
      <c r="Y7" s="117"/>
      <c r="Z7" s="117"/>
      <c r="AA7" s="117"/>
      <c r="AC7" s="117" t="s">
        <v>770</v>
      </c>
      <c r="AD7" s="117"/>
      <c r="AE7" s="117"/>
      <c r="AF7" s="117"/>
      <c r="AG7" s="117"/>
      <c r="AH7" s="117"/>
      <c r="AJ7" s="117" t="s">
        <v>770</v>
      </c>
      <c r="AK7" s="117"/>
      <c r="AL7" s="117"/>
      <c r="AM7" s="117"/>
      <c r="AN7" s="117"/>
      <c r="AO7" s="117"/>
      <c r="AQ7" s="117" t="s">
        <v>770</v>
      </c>
      <c r="AR7" s="117"/>
      <c r="AS7" s="117"/>
      <c r="AT7" s="117"/>
      <c r="AU7" s="117"/>
      <c r="AV7" s="117"/>
      <c r="AW7" s="117"/>
      <c r="AX7" s="117" t="s">
        <v>770</v>
      </c>
      <c r="AY7" s="117"/>
      <c r="AZ7" s="117"/>
      <c r="BA7" s="117"/>
      <c r="BB7" s="117"/>
      <c r="BC7" s="117"/>
      <c r="BD7" s="214"/>
      <c r="BE7" s="214" t="s">
        <v>770</v>
      </c>
      <c r="BF7" s="214"/>
      <c r="BG7" s="214"/>
      <c r="BH7" s="214"/>
      <c r="BI7" s="214"/>
      <c r="BJ7" s="214"/>
      <c r="BK7" s="214"/>
      <c r="BL7" s="214" t="s">
        <v>770</v>
      </c>
      <c r="BM7" s="214"/>
      <c r="BN7" s="214"/>
      <c r="BO7" s="214"/>
      <c r="BP7" s="214"/>
      <c r="BQ7" s="214"/>
      <c r="BS7" s="214" t="s">
        <v>770</v>
      </c>
      <c r="BT7" s="214"/>
      <c r="BU7" s="214"/>
      <c r="BV7" s="214"/>
      <c r="BW7" s="214"/>
      <c r="BX7" s="214"/>
      <c r="BY7" s="214"/>
      <c r="BZ7" s="214" t="s">
        <v>770</v>
      </c>
      <c r="CA7" s="214"/>
      <c r="CB7" s="214"/>
      <c r="CC7" s="214"/>
      <c r="CD7" s="214"/>
      <c r="CE7" s="214"/>
      <c r="CF7" s="214"/>
      <c r="CG7" s="214" t="s">
        <v>770</v>
      </c>
      <c r="CH7" s="214"/>
      <c r="CI7" s="214"/>
      <c r="CJ7" s="214"/>
      <c r="CK7" s="214"/>
      <c r="CL7" s="214"/>
      <c r="CN7" s="214" t="s">
        <v>770</v>
      </c>
      <c r="CO7" s="214"/>
      <c r="CP7" s="214"/>
      <c r="CQ7" s="214"/>
      <c r="CR7" s="214"/>
      <c r="CS7" s="214"/>
      <c r="CU7" s="214" t="s">
        <v>770</v>
      </c>
      <c r="CV7" s="214"/>
      <c r="CW7" s="214"/>
      <c r="CX7" s="214"/>
      <c r="CY7" s="214"/>
      <c r="CZ7" s="214"/>
      <c r="DB7" s="214" t="s">
        <v>770</v>
      </c>
      <c r="DC7" s="214"/>
      <c r="DD7" s="214"/>
      <c r="DE7" s="214"/>
      <c r="DF7" s="214"/>
      <c r="DG7" s="214"/>
      <c r="DI7" s="214" t="s">
        <v>770</v>
      </c>
      <c r="DJ7" s="214"/>
      <c r="DK7" s="214"/>
      <c r="DL7" s="214"/>
      <c r="DM7" s="214"/>
      <c r="DN7" s="214"/>
      <c r="DO7" s="214"/>
      <c r="DP7" s="214"/>
      <c r="DQ7" s="214"/>
      <c r="DR7" s="214" t="s">
        <v>770</v>
      </c>
      <c r="DS7" s="214"/>
      <c r="DT7" s="214"/>
      <c r="DU7" s="214"/>
      <c r="DV7" s="214"/>
      <c r="DW7" s="214"/>
      <c r="DX7" s="214"/>
      <c r="DY7" s="214"/>
      <c r="DZ7" s="214"/>
      <c r="EA7" s="214" t="s">
        <v>770</v>
      </c>
      <c r="EB7" s="214"/>
      <c r="EC7" s="214"/>
      <c r="ED7" s="214"/>
      <c r="EE7" s="214"/>
      <c r="EF7" s="214"/>
      <c r="EG7" s="214"/>
      <c r="EH7" s="214"/>
      <c r="EJ7" s="214" t="s">
        <v>770</v>
      </c>
      <c r="EK7" s="214"/>
      <c r="EL7" s="214"/>
      <c r="EM7" s="214"/>
      <c r="EN7" s="214"/>
      <c r="EO7" s="214"/>
      <c r="EP7" s="214"/>
      <c r="EQ7" s="214"/>
    </row>
    <row r="8" spans="1:258" x14ac:dyDescent="0.2">
      <c r="A8" s="176"/>
      <c r="B8" s="176"/>
      <c r="C8" s="176"/>
      <c r="D8" s="176"/>
      <c r="E8" s="176"/>
      <c r="F8" s="159"/>
      <c r="H8" s="176"/>
      <c r="I8" s="176"/>
      <c r="J8" s="176"/>
      <c r="K8" s="176"/>
      <c r="L8" s="176"/>
      <c r="M8" s="159"/>
      <c r="O8" s="176"/>
      <c r="P8" s="176"/>
      <c r="Q8" s="176"/>
      <c r="R8" s="176"/>
      <c r="S8" s="176"/>
      <c r="T8" s="159"/>
      <c r="V8" s="176"/>
      <c r="W8" s="176"/>
      <c r="X8" s="176"/>
      <c r="Y8" s="176"/>
      <c r="Z8" s="176"/>
      <c r="AA8" s="159"/>
      <c r="AC8" s="176"/>
      <c r="AD8" s="176"/>
      <c r="AE8" s="176"/>
      <c r="AF8" s="176"/>
      <c r="AG8" s="176"/>
      <c r="AH8" s="159"/>
      <c r="AJ8" s="176"/>
      <c r="AK8" s="176"/>
      <c r="AL8" s="176"/>
      <c r="AM8" s="176"/>
      <c r="AN8" s="176"/>
      <c r="AO8" s="159"/>
      <c r="AQ8" s="176"/>
      <c r="AR8" s="176"/>
      <c r="AS8" s="176"/>
      <c r="AT8" s="176"/>
      <c r="AU8" s="176"/>
      <c r="AV8" s="159"/>
      <c r="AW8" s="159"/>
      <c r="AX8" s="176"/>
      <c r="AY8" s="176"/>
      <c r="AZ8" s="176"/>
      <c r="BA8" s="176"/>
      <c r="BB8" s="176"/>
      <c r="BC8" s="159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41"/>
      <c r="DP8" s="22"/>
      <c r="DQ8" s="22"/>
      <c r="DR8" s="41"/>
      <c r="DS8" s="41"/>
      <c r="DT8" s="41"/>
      <c r="DU8" s="41"/>
      <c r="DV8" s="41"/>
      <c r="DW8" s="22"/>
      <c r="DX8" s="41"/>
      <c r="DY8" s="22"/>
      <c r="DZ8" s="22"/>
      <c r="EA8" s="41"/>
      <c r="EB8" s="41"/>
      <c r="EC8" s="41"/>
      <c r="ED8" s="41"/>
      <c r="EE8" s="41"/>
      <c r="EF8" s="22"/>
      <c r="EG8" s="41"/>
      <c r="EH8" s="22"/>
      <c r="EJ8" s="41"/>
      <c r="EK8" s="41"/>
      <c r="EL8" s="41"/>
      <c r="EM8" s="41"/>
      <c r="EN8" s="41"/>
      <c r="EO8" s="22"/>
      <c r="EP8" s="41"/>
      <c r="EQ8" s="22"/>
    </row>
    <row r="9" spans="1:258" x14ac:dyDescent="0.2">
      <c r="A9" s="176"/>
      <c r="B9" s="179" t="s">
        <v>49</v>
      </c>
      <c r="C9" s="1059" t="s">
        <v>768</v>
      </c>
      <c r="D9" s="1059"/>
      <c r="E9" s="1059"/>
      <c r="F9" s="1059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V9" s="176"/>
      <c r="W9" s="179" t="s">
        <v>49</v>
      </c>
      <c r="X9" s="1059" t="s">
        <v>768</v>
      </c>
      <c r="Y9" s="1059"/>
      <c r="Z9" s="1059"/>
      <c r="AA9" s="1059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1"/>
      <c r="DK9" s="1126"/>
      <c r="DL9" s="1126"/>
      <c r="DM9" s="1126"/>
      <c r="DN9" s="1126"/>
      <c r="DO9" s="500"/>
      <c r="DP9" s="500"/>
      <c r="DQ9" s="500"/>
      <c r="DR9" s="41"/>
      <c r="DS9" s="41"/>
      <c r="DT9" s="1126"/>
      <c r="DU9" s="1126"/>
      <c r="DV9" s="1126"/>
      <c r="DW9" s="1126"/>
      <c r="DX9" s="500"/>
      <c r="DY9" s="500"/>
      <c r="DZ9" s="500"/>
      <c r="EA9" s="41"/>
      <c r="EB9" s="41"/>
      <c r="EC9" s="1126"/>
      <c r="ED9" s="1126"/>
      <c r="EE9" s="1126"/>
      <c r="EF9" s="1126"/>
      <c r="EG9" s="500"/>
      <c r="EH9" s="500"/>
      <c r="EJ9" s="41"/>
      <c r="EK9" s="43" t="s">
        <v>49</v>
      </c>
      <c r="EL9" s="975" t="s">
        <v>768</v>
      </c>
      <c r="EM9" s="975"/>
      <c r="EN9" s="975"/>
      <c r="EO9" s="975"/>
      <c r="EP9" s="500"/>
      <c r="EQ9" s="500"/>
    </row>
    <row r="10" spans="1:258" x14ac:dyDescent="0.2">
      <c r="A10" s="176"/>
      <c r="B10" s="179" t="s">
        <v>50</v>
      </c>
      <c r="C10" s="1168" t="s">
        <v>820</v>
      </c>
      <c r="D10" s="1168"/>
      <c r="E10" s="1168"/>
      <c r="F10" s="1168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V10" s="176"/>
      <c r="W10" s="179" t="s">
        <v>50</v>
      </c>
      <c r="X10" s="1168" t="s">
        <v>820</v>
      </c>
      <c r="Y10" s="1168"/>
      <c r="Z10" s="1168"/>
      <c r="AA10" s="1168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1"/>
      <c r="DK10" s="1127"/>
      <c r="DL10" s="1127"/>
      <c r="DM10" s="1127"/>
      <c r="DN10" s="1127"/>
      <c r="DO10" s="108"/>
      <c r="DP10" s="108"/>
      <c r="DQ10" s="108"/>
      <c r="DR10" s="41"/>
      <c r="DS10" s="41"/>
      <c r="DT10" s="1127"/>
      <c r="DU10" s="1127"/>
      <c r="DV10" s="1127"/>
      <c r="DW10" s="1127"/>
      <c r="DX10" s="108"/>
      <c r="DY10" s="108"/>
      <c r="DZ10" s="108"/>
      <c r="EA10" s="41"/>
      <c r="EB10" s="41"/>
      <c r="EC10" s="1127"/>
      <c r="ED10" s="1127"/>
      <c r="EE10" s="1127"/>
      <c r="EF10" s="1127"/>
      <c r="EG10" s="108"/>
      <c r="EH10" s="108"/>
      <c r="EJ10" s="41"/>
      <c r="EK10" s="43" t="s">
        <v>50</v>
      </c>
      <c r="EL10" s="1132" t="s">
        <v>820</v>
      </c>
      <c r="EM10" s="1132"/>
      <c r="EN10" s="1132"/>
      <c r="EO10" s="1132"/>
      <c r="EP10" s="108"/>
      <c r="EQ10" s="108"/>
    </row>
    <row r="11" spans="1:258" x14ac:dyDescent="0.2">
      <c r="A11" s="176"/>
      <c r="B11" s="179" t="s">
        <v>0</v>
      </c>
      <c r="C11" s="1168" t="s">
        <v>821</v>
      </c>
      <c r="D11" s="1168"/>
      <c r="E11" s="1168"/>
      <c r="F11" s="1168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V11" s="176"/>
      <c r="W11" s="179" t="s">
        <v>0</v>
      </c>
      <c r="X11" s="1168" t="s">
        <v>821</v>
      </c>
      <c r="Y11" s="1168"/>
      <c r="Z11" s="1168"/>
      <c r="AA11" s="1168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1"/>
      <c r="DK11" s="1127"/>
      <c r="DL11" s="1127"/>
      <c r="DM11" s="1127"/>
      <c r="DN11" s="1127"/>
      <c r="DO11" s="108"/>
      <c r="DP11" s="108"/>
      <c r="DQ11" s="108"/>
      <c r="DR11" s="41"/>
      <c r="DS11" s="41"/>
      <c r="DT11" s="1127"/>
      <c r="DU11" s="1127"/>
      <c r="DV11" s="1127"/>
      <c r="DW11" s="1127"/>
      <c r="DX11" s="108"/>
      <c r="DY11" s="108"/>
      <c r="DZ11" s="108"/>
      <c r="EA11" s="41"/>
      <c r="EB11" s="41"/>
      <c r="EC11" s="1127"/>
      <c r="ED11" s="1127"/>
      <c r="EE11" s="1127"/>
      <c r="EF11" s="1127"/>
      <c r="EG11" s="108"/>
      <c r="EH11" s="108"/>
      <c r="EJ11" s="41"/>
      <c r="EK11" s="43" t="s">
        <v>0</v>
      </c>
      <c r="EL11" s="1132" t="s">
        <v>821</v>
      </c>
      <c r="EM11" s="1132"/>
      <c r="EN11" s="1132"/>
      <c r="EO11" s="1132"/>
      <c r="EP11" s="108"/>
      <c r="EQ11" s="108"/>
    </row>
    <row r="12" spans="1:258" x14ac:dyDescent="0.2">
      <c r="A12" s="176"/>
      <c r="B12" s="176"/>
      <c r="C12" s="176"/>
      <c r="D12" s="176"/>
      <c r="E12" s="176"/>
      <c r="F12" s="159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V12" s="176"/>
      <c r="W12" s="176"/>
      <c r="X12" s="176"/>
      <c r="Y12" s="176"/>
      <c r="Z12" s="176"/>
      <c r="AA12" s="159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41"/>
      <c r="DP12" s="22"/>
      <c r="DQ12" s="22"/>
      <c r="DR12" s="41"/>
      <c r="DS12" s="41"/>
      <c r="DT12" s="41"/>
      <c r="DU12" s="41"/>
      <c r="DV12" s="41"/>
      <c r="DW12" s="22"/>
      <c r="DX12" s="41"/>
      <c r="DY12" s="22"/>
      <c r="DZ12" s="22"/>
      <c r="EA12" s="41"/>
      <c r="EB12" s="41"/>
      <c r="EC12" s="41"/>
      <c r="ED12" s="41"/>
      <c r="EE12" s="41"/>
      <c r="EF12" s="22"/>
      <c r="EG12" s="41"/>
      <c r="EH12" s="22"/>
      <c r="EJ12" s="41"/>
      <c r="EK12" s="41"/>
      <c r="EL12" s="41"/>
      <c r="EM12" s="41"/>
      <c r="EN12" s="41"/>
      <c r="EO12" s="22"/>
      <c r="EP12" s="41"/>
      <c r="EQ12" s="22"/>
    </row>
    <row r="13" spans="1:258" x14ac:dyDescent="0.2">
      <c r="A13" s="1016" t="s">
        <v>1</v>
      </c>
      <c r="B13" s="1016"/>
      <c r="C13" s="1016"/>
      <c r="D13" s="1016"/>
      <c r="E13" s="1016"/>
      <c r="F13" s="1016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V13" s="1016" t="s">
        <v>1</v>
      </c>
      <c r="W13" s="1016"/>
      <c r="X13" s="1016"/>
      <c r="Y13" s="1016"/>
      <c r="Z13" s="1016"/>
      <c r="AA13" s="1016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52"/>
      <c r="DQ13" s="52"/>
      <c r="DR13" s="938" t="s">
        <v>1</v>
      </c>
      <c r="DS13" s="938"/>
      <c r="DT13" s="938"/>
      <c r="DU13" s="938"/>
      <c r="DV13" s="938"/>
      <c r="DW13" s="938"/>
      <c r="DX13" s="52"/>
      <c r="DY13" s="52"/>
      <c r="DZ13" s="52"/>
      <c r="EA13" s="938" t="s">
        <v>1</v>
      </c>
      <c r="EB13" s="938"/>
      <c r="EC13" s="938"/>
      <c r="ED13" s="938"/>
      <c r="EE13" s="938"/>
      <c r="EF13" s="938"/>
      <c r="EG13" s="52"/>
      <c r="EH13" s="52"/>
      <c r="EJ13" s="938" t="s">
        <v>1</v>
      </c>
      <c r="EK13" s="938"/>
      <c r="EL13" s="938"/>
      <c r="EM13" s="938"/>
      <c r="EN13" s="938"/>
      <c r="EO13" s="938"/>
      <c r="EP13" s="52"/>
      <c r="EQ13" s="52"/>
    </row>
    <row r="14" spans="1:258" x14ac:dyDescent="0.2">
      <c r="A14" s="155" t="s">
        <v>22</v>
      </c>
      <c r="B14" s="165" t="s">
        <v>2</v>
      </c>
      <c r="C14" s="166"/>
      <c r="D14" s="166"/>
      <c r="E14" s="166"/>
      <c r="F14" s="183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V14" s="155" t="s">
        <v>22</v>
      </c>
      <c r="W14" s="165" t="s">
        <v>2</v>
      </c>
      <c r="X14" s="166"/>
      <c r="Y14" s="166"/>
      <c r="Z14" s="166"/>
      <c r="AA14" s="183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106"/>
      <c r="DP14" s="489"/>
      <c r="DQ14" s="31"/>
      <c r="DR14" s="10" t="s">
        <v>22</v>
      </c>
      <c r="DS14" s="105" t="s">
        <v>2</v>
      </c>
      <c r="DT14" s="106"/>
      <c r="DU14" s="106"/>
      <c r="DV14" s="106"/>
      <c r="DW14" s="489"/>
      <c r="DX14" s="106"/>
      <c r="DY14" s="489"/>
      <c r="DZ14" s="31"/>
      <c r="EA14" s="10" t="s">
        <v>22</v>
      </c>
      <c r="EB14" s="105" t="s">
        <v>2</v>
      </c>
      <c r="EC14" s="106"/>
      <c r="ED14" s="106"/>
      <c r="EE14" s="106"/>
      <c r="EF14" s="489"/>
      <c r="EG14" s="106"/>
      <c r="EH14" s="489"/>
      <c r="EJ14" s="10" t="s">
        <v>22</v>
      </c>
      <c r="EK14" s="105" t="s">
        <v>2</v>
      </c>
      <c r="EL14" s="106"/>
      <c r="EM14" s="106"/>
      <c r="EN14" s="106"/>
      <c r="EO14" s="489"/>
      <c r="EP14" s="106"/>
      <c r="EQ14" s="489"/>
    </row>
    <row r="15" spans="1:258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610"/>
      <c r="DP15" s="10" t="s">
        <v>174</v>
      </c>
      <c r="DQ15" s="108"/>
      <c r="DR15" s="10" t="s">
        <v>23</v>
      </c>
      <c r="DS15" s="496" t="s">
        <v>3</v>
      </c>
      <c r="DT15" s="610"/>
      <c r="DU15" s="610"/>
      <c r="DV15" s="610"/>
      <c r="DW15" s="10" t="s">
        <v>174</v>
      </c>
      <c r="DX15" s="610"/>
      <c r="DY15" s="10" t="s">
        <v>174</v>
      </c>
      <c r="DZ15" s="108"/>
      <c r="EA15" s="10" t="s">
        <v>23</v>
      </c>
      <c r="EB15" s="496" t="s">
        <v>3</v>
      </c>
      <c r="EC15" s="610"/>
      <c r="ED15" s="610"/>
      <c r="EE15" s="610"/>
      <c r="EF15" s="10" t="s">
        <v>174</v>
      </c>
      <c r="EG15" s="610"/>
      <c r="EH15" s="10" t="s">
        <v>174</v>
      </c>
      <c r="EJ15" s="10" t="s">
        <v>23</v>
      </c>
      <c r="EK15" s="496" t="s">
        <v>3</v>
      </c>
      <c r="EL15" s="610"/>
      <c r="EM15" s="610"/>
      <c r="EN15" s="610"/>
      <c r="EO15" s="10" t="s">
        <v>174</v>
      </c>
      <c r="EP15" s="610"/>
      <c r="EQ15" s="10" t="s">
        <v>174</v>
      </c>
    </row>
    <row r="16" spans="1:258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494"/>
      <c r="DP16" s="584" t="s">
        <v>1047</v>
      </c>
      <c r="DQ16" s="523"/>
      <c r="DR16" s="24" t="s">
        <v>24</v>
      </c>
      <c r="DS16" s="492" t="s">
        <v>101</v>
      </c>
      <c r="DT16" s="493"/>
      <c r="DU16" s="493"/>
      <c r="DV16" s="494"/>
      <c r="DW16" s="584" t="s">
        <v>1047</v>
      </c>
      <c r="DX16" s="494"/>
      <c r="DY16" s="584" t="s">
        <v>1047</v>
      </c>
      <c r="DZ16" s="523"/>
      <c r="EA16" s="24" t="s">
        <v>24</v>
      </c>
      <c r="EB16" s="492" t="s">
        <v>101</v>
      </c>
      <c r="EC16" s="493"/>
      <c r="ED16" s="493"/>
      <c r="EE16" s="494"/>
      <c r="EF16" s="584" t="s">
        <v>1047</v>
      </c>
      <c r="EG16" s="494"/>
      <c r="EH16" s="584" t="s">
        <v>1047</v>
      </c>
      <c r="EJ16" s="24" t="s">
        <v>24</v>
      </c>
      <c r="EK16" s="492" t="s">
        <v>101</v>
      </c>
      <c r="EL16" s="493"/>
      <c r="EM16" s="493"/>
      <c r="EN16" s="494"/>
      <c r="EO16" s="584" t="s">
        <v>1047</v>
      </c>
      <c r="EP16" s="494"/>
      <c r="EQ16" s="584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V17" s="155" t="s">
        <v>25</v>
      </c>
      <c r="W17" s="189" t="s">
        <v>710</v>
      </c>
      <c r="X17" s="190"/>
      <c r="Y17" s="190"/>
      <c r="Z17" s="190"/>
      <c r="AA17" s="155">
        <v>12</v>
      </c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611"/>
      <c r="DP17" s="10">
        <v>12</v>
      </c>
      <c r="DQ17" s="108"/>
      <c r="DR17" s="10" t="s">
        <v>25</v>
      </c>
      <c r="DS17" s="497" t="s">
        <v>710</v>
      </c>
      <c r="DT17" s="611"/>
      <c r="DU17" s="611"/>
      <c r="DV17" s="611"/>
      <c r="DW17" s="10">
        <v>12</v>
      </c>
      <c r="DX17" s="611"/>
      <c r="DY17" s="10">
        <v>12</v>
      </c>
      <c r="DZ17" s="108"/>
      <c r="EA17" s="10" t="s">
        <v>25</v>
      </c>
      <c r="EB17" s="497" t="s">
        <v>710</v>
      </c>
      <c r="EC17" s="611"/>
      <c r="ED17" s="611"/>
      <c r="EE17" s="611"/>
      <c r="EF17" s="10">
        <v>12</v>
      </c>
      <c r="EG17" s="611"/>
      <c r="EH17" s="10">
        <v>12</v>
      </c>
      <c r="EJ17" s="10" t="s">
        <v>25</v>
      </c>
      <c r="EK17" s="497" t="s">
        <v>710</v>
      </c>
      <c r="EL17" s="611"/>
      <c r="EM17" s="611"/>
      <c r="EN17" s="611"/>
      <c r="EO17" s="10">
        <v>12</v>
      </c>
      <c r="EP17" s="611"/>
      <c r="EQ17" s="10">
        <v>12</v>
      </c>
    </row>
    <row r="18" spans="1:147" x14ac:dyDescent="0.2">
      <c r="A18" s="176"/>
      <c r="B18" s="176"/>
      <c r="C18" s="176"/>
      <c r="D18" s="176"/>
      <c r="E18" s="176"/>
      <c r="F18" s="159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V18" s="176"/>
      <c r="W18" s="176"/>
      <c r="X18" s="176"/>
      <c r="Y18" s="176"/>
      <c r="Z18" s="176"/>
      <c r="AA18" s="159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41"/>
      <c r="DP18" s="22"/>
      <c r="DQ18" s="22"/>
      <c r="DR18" s="41"/>
      <c r="DS18" s="41"/>
      <c r="DT18" s="41"/>
      <c r="DU18" s="41"/>
      <c r="DV18" s="41"/>
      <c r="DW18" s="22"/>
      <c r="DX18" s="41"/>
      <c r="DY18" s="22"/>
      <c r="DZ18" s="22"/>
      <c r="EA18" s="41"/>
      <c r="EB18" s="41"/>
      <c r="EC18" s="41"/>
      <c r="ED18" s="41"/>
      <c r="EE18" s="41"/>
      <c r="EF18" s="22"/>
      <c r="EG18" s="41"/>
      <c r="EH18" s="22"/>
      <c r="EJ18" s="41"/>
      <c r="EK18" s="41"/>
      <c r="EL18" s="41"/>
      <c r="EM18" s="41"/>
      <c r="EN18" s="41"/>
      <c r="EO18" s="22"/>
      <c r="EP18" s="41"/>
      <c r="EQ18" s="22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V19" s="1016" t="s">
        <v>26</v>
      </c>
      <c r="W19" s="1016"/>
      <c r="X19" s="1016"/>
      <c r="Y19" s="1016"/>
      <c r="Z19" s="1016"/>
      <c r="AA19" s="1016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52"/>
      <c r="DQ19" s="52"/>
      <c r="DR19" s="938" t="s">
        <v>26</v>
      </c>
      <c r="DS19" s="938"/>
      <c r="DT19" s="938"/>
      <c r="DU19" s="938"/>
      <c r="DV19" s="938"/>
      <c r="DW19" s="938"/>
      <c r="DX19" s="52"/>
      <c r="DY19" s="52"/>
      <c r="DZ19" s="52"/>
      <c r="EA19" s="938" t="s">
        <v>26</v>
      </c>
      <c r="EB19" s="938"/>
      <c r="EC19" s="938"/>
      <c r="ED19" s="938"/>
      <c r="EE19" s="938"/>
      <c r="EF19" s="938"/>
      <c r="EG19" s="52"/>
      <c r="EH19" s="52"/>
      <c r="EJ19" s="938" t="s">
        <v>26</v>
      </c>
      <c r="EK19" s="938"/>
      <c r="EL19" s="938"/>
      <c r="EM19" s="938"/>
      <c r="EN19" s="938"/>
      <c r="EO19" s="938"/>
      <c r="EP19" s="52"/>
      <c r="EQ19" s="52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51" t="s">
        <v>95</v>
      </c>
      <c r="DQ20" s="52"/>
      <c r="DR20" s="922" t="s">
        <v>27</v>
      </c>
      <c r="DS20" s="976"/>
      <c r="DT20" s="960"/>
      <c r="DU20" s="922" t="s">
        <v>102</v>
      </c>
      <c r="DV20" s="960"/>
      <c r="DW20" s="51" t="s">
        <v>95</v>
      </c>
      <c r="DX20" s="52"/>
      <c r="DY20" s="51" t="s">
        <v>95</v>
      </c>
      <c r="DZ20" s="52"/>
      <c r="EA20" s="922" t="s">
        <v>27</v>
      </c>
      <c r="EB20" s="976"/>
      <c r="EC20" s="960"/>
      <c r="ED20" s="922" t="s">
        <v>102</v>
      </c>
      <c r="EE20" s="960"/>
      <c r="EF20" s="51" t="s">
        <v>95</v>
      </c>
      <c r="EG20" s="52"/>
      <c r="EH20" s="51" t="s">
        <v>95</v>
      </c>
      <c r="EJ20" s="922" t="s">
        <v>27</v>
      </c>
      <c r="EK20" s="976"/>
      <c r="EL20" s="960"/>
      <c r="EM20" s="922" t="s">
        <v>102</v>
      </c>
      <c r="EN20" s="960"/>
      <c r="EO20" s="51" t="s">
        <v>95</v>
      </c>
      <c r="EP20" s="52"/>
      <c r="EQ20" s="51" t="s">
        <v>95</v>
      </c>
    </row>
    <row r="21" spans="1:147" ht="15" x14ac:dyDescent="0.2">
      <c r="A21" s="1021" t="s">
        <v>161</v>
      </c>
      <c r="B21" s="1060"/>
      <c r="C21" s="1061"/>
      <c r="D21" s="1016" t="s">
        <v>144</v>
      </c>
      <c r="E21" s="1062"/>
      <c r="F21" s="113">
        <v>15</v>
      </c>
      <c r="H21" s="1021" t="s">
        <v>161</v>
      </c>
      <c r="I21" s="1060"/>
      <c r="J21" s="1061"/>
      <c r="K21" s="1016" t="s">
        <v>144</v>
      </c>
      <c r="L21" s="1062"/>
      <c r="M21" s="113">
        <v>15</v>
      </c>
      <c r="O21" s="1021" t="s">
        <v>161</v>
      </c>
      <c r="P21" s="1060"/>
      <c r="Q21" s="1061"/>
      <c r="R21" s="1016" t="s">
        <v>144</v>
      </c>
      <c r="S21" s="1062"/>
      <c r="T21" s="113">
        <v>15</v>
      </c>
      <c r="V21" s="1021" t="s">
        <v>161</v>
      </c>
      <c r="W21" s="1060"/>
      <c r="X21" s="1061"/>
      <c r="Y21" s="1016" t="s">
        <v>144</v>
      </c>
      <c r="Z21" s="1062"/>
      <c r="AA21" s="113">
        <v>15</v>
      </c>
      <c r="AC21" s="1021" t="s">
        <v>161</v>
      </c>
      <c r="AD21" s="1060"/>
      <c r="AE21" s="1061"/>
      <c r="AF21" s="1016" t="s">
        <v>144</v>
      </c>
      <c r="AG21" s="1062"/>
      <c r="AH21" s="113">
        <v>15</v>
      </c>
      <c r="AJ21" s="1021" t="s">
        <v>161</v>
      </c>
      <c r="AK21" s="1060"/>
      <c r="AL21" s="1061"/>
      <c r="AM21" s="1016" t="s">
        <v>144</v>
      </c>
      <c r="AN21" s="1062"/>
      <c r="AO21" s="113">
        <v>15</v>
      </c>
      <c r="AQ21" s="1021" t="s">
        <v>161</v>
      </c>
      <c r="AR21" s="1060"/>
      <c r="AS21" s="1061"/>
      <c r="AT21" s="1016" t="s">
        <v>144</v>
      </c>
      <c r="AU21" s="1062"/>
      <c r="AV21" s="113">
        <v>15</v>
      </c>
      <c r="AW21" s="178"/>
      <c r="AX21" s="1021" t="s">
        <v>161</v>
      </c>
      <c r="AY21" s="1060"/>
      <c r="AZ21" s="1061"/>
      <c r="BA21" s="1016" t="s">
        <v>144</v>
      </c>
      <c r="BB21" s="1062"/>
      <c r="BC21" s="113">
        <v>15</v>
      </c>
      <c r="BD21" s="52"/>
      <c r="BE21" s="922" t="s">
        <v>161</v>
      </c>
      <c r="BF21" s="976"/>
      <c r="BG21" s="977"/>
      <c r="BH21" s="938" t="s">
        <v>144</v>
      </c>
      <c r="BI21" s="978"/>
      <c r="BJ21" s="51">
        <v>15</v>
      </c>
      <c r="BK21" s="52"/>
      <c r="BL21" s="922" t="s">
        <v>161</v>
      </c>
      <c r="BM21" s="976"/>
      <c r="BN21" s="977"/>
      <c r="BO21" s="938" t="s">
        <v>144</v>
      </c>
      <c r="BP21" s="978"/>
      <c r="BQ21" s="51">
        <v>15</v>
      </c>
      <c r="BS21" s="922" t="s">
        <v>161</v>
      </c>
      <c r="BT21" s="976"/>
      <c r="BU21" s="977"/>
      <c r="BV21" s="938" t="s">
        <v>144</v>
      </c>
      <c r="BW21" s="978"/>
      <c r="BX21" s="51">
        <v>15</v>
      </c>
      <c r="BY21" s="52"/>
      <c r="BZ21" s="922" t="s">
        <v>161</v>
      </c>
      <c r="CA21" s="976"/>
      <c r="CB21" s="977"/>
      <c r="CC21" s="938" t="s">
        <v>144</v>
      </c>
      <c r="CD21" s="978"/>
      <c r="CE21" s="51">
        <v>15</v>
      </c>
      <c r="CF21" s="52"/>
      <c r="CG21" s="922" t="s">
        <v>161</v>
      </c>
      <c r="CH21" s="976"/>
      <c r="CI21" s="977"/>
      <c r="CJ21" s="938" t="s">
        <v>144</v>
      </c>
      <c r="CK21" s="978"/>
      <c r="CL21" s="51">
        <v>15</v>
      </c>
      <c r="CN21" s="922" t="s">
        <v>161</v>
      </c>
      <c r="CO21" s="976"/>
      <c r="CP21" s="977"/>
      <c r="CQ21" s="938" t="s">
        <v>144</v>
      </c>
      <c r="CR21" s="978"/>
      <c r="CS21" s="51">
        <v>15</v>
      </c>
      <c r="CU21" s="922" t="s">
        <v>161</v>
      </c>
      <c r="CV21" s="976"/>
      <c r="CW21" s="977"/>
      <c r="CX21" s="938" t="s">
        <v>144</v>
      </c>
      <c r="CY21" s="978"/>
      <c r="CZ21" s="51">
        <v>15</v>
      </c>
      <c r="DB21" s="922" t="s">
        <v>161</v>
      </c>
      <c r="DC21" s="976"/>
      <c r="DD21" s="977"/>
      <c r="DE21" s="938" t="s">
        <v>144</v>
      </c>
      <c r="DF21" s="978"/>
      <c r="DG21" s="51">
        <v>15</v>
      </c>
      <c r="DI21" s="922" t="s">
        <v>161</v>
      </c>
      <c r="DJ21" s="976"/>
      <c r="DK21" s="977"/>
      <c r="DL21" s="938" t="s">
        <v>144</v>
      </c>
      <c r="DM21" s="978"/>
      <c r="DN21" s="51">
        <v>15</v>
      </c>
      <c r="DO21" s="52"/>
      <c r="DP21" s="51">
        <v>15</v>
      </c>
      <c r="DQ21" s="52"/>
      <c r="DR21" s="922" t="s">
        <v>161</v>
      </c>
      <c r="DS21" s="976"/>
      <c r="DT21" s="977"/>
      <c r="DU21" s="938" t="s">
        <v>144</v>
      </c>
      <c r="DV21" s="978"/>
      <c r="DW21" s="51">
        <v>15</v>
      </c>
      <c r="DX21" s="52"/>
      <c r="DY21" s="51">
        <v>15</v>
      </c>
      <c r="DZ21" s="52"/>
      <c r="EA21" s="922" t="s">
        <v>161</v>
      </c>
      <c r="EB21" s="976"/>
      <c r="EC21" s="977"/>
      <c r="ED21" s="938" t="s">
        <v>144</v>
      </c>
      <c r="EE21" s="978"/>
      <c r="EF21" s="51">
        <v>15</v>
      </c>
      <c r="EG21" s="52"/>
      <c r="EH21" s="51">
        <v>15</v>
      </c>
      <c r="EJ21" s="922" t="s">
        <v>161</v>
      </c>
      <c r="EK21" s="976"/>
      <c r="EL21" s="977"/>
      <c r="EM21" s="938" t="s">
        <v>144</v>
      </c>
      <c r="EN21" s="978"/>
      <c r="EO21" s="51">
        <v>15</v>
      </c>
      <c r="EP21" s="52"/>
      <c r="EQ21" s="51">
        <v>15</v>
      </c>
    </row>
    <row r="22" spans="1:147" x14ac:dyDescent="0.2">
      <c r="A22" s="176"/>
      <c r="B22" s="176"/>
      <c r="C22" s="176"/>
      <c r="D22" s="176"/>
      <c r="E22" s="176"/>
      <c r="F22" s="159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V22" s="176"/>
      <c r="W22" s="176"/>
      <c r="X22" s="176"/>
      <c r="Y22" s="176"/>
      <c r="Z22" s="176"/>
      <c r="AA22" s="159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41"/>
      <c r="DP22" s="22"/>
      <c r="DQ22" s="22"/>
      <c r="DR22" s="41"/>
      <c r="DS22" s="41"/>
      <c r="DT22" s="41"/>
      <c r="DU22" s="41"/>
      <c r="DV22" s="41"/>
      <c r="DW22" s="22"/>
      <c r="DX22" s="41"/>
      <c r="DY22" s="22"/>
      <c r="DZ22" s="22"/>
      <c r="EA22" s="41"/>
      <c r="EB22" s="41"/>
      <c r="EC22" s="41"/>
      <c r="ED22" s="41"/>
      <c r="EE22" s="41"/>
      <c r="EF22" s="22"/>
      <c r="EG22" s="41"/>
      <c r="EH22" s="22"/>
      <c r="EJ22" s="41"/>
      <c r="EK22" s="41"/>
      <c r="EL22" s="41"/>
      <c r="EM22" s="41"/>
      <c r="EN22" s="41"/>
      <c r="EO22" s="22"/>
      <c r="EP22" s="41"/>
      <c r="EQ22" s="22"/>
    </row>
    <row r="23" spans="1:147" x14ac:dyDescent="0.2">
      <c r="A23" s="191" t="s">
        <v>4</v>
      </c>
      <c r="B23" s="178"/>
      <c r="C23" s="178"/>
      <c r="D23" s="178"/>
      <c r="E23" s="178"/>
      <c r="F23" s="178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V23" s="191" t="s">
        <v>4</v>
      </c>
      <c r="W23" s="178"/>
      <c r="X23" s="178"/>
      <c r="Y23" s="178"/>
      <c r="Z23" s="178"/>
      <c r="AA23" s="178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52"/>
      <c r="DQ23" s="52"/>
      <c r="DR23" s="217" t="s">
        <v>4</v>
      </c>
      <c r="DS23" s="52"/>
      <c r="DT23" s="52"/>
      <c r="DU23" s="52"/>
      <c r="DV23" s="52"/>
      <c r="DW23" s="52"/>
      <c r="DX23" s="52"/>
      <c r="DY23" s="52"/>
      <c r="DZ23" s="52"/>
      <c r="EA23" s="217" t="s">
        <v>4</v>
      </c>
      <c r="EB23" s="52"/>
      <c r="EC23" s="52"/>
      <c r="ED23" s="52"/>
      <c r="EE23" s="52"/>
      <c r="EF23" s="52"/>
      <c r="EG23" s="52"/>
      <c r="EH23" s="52"/>
      <c r="EJ23" s="217" t="s">
        <v>4</v>
      </c>
      <c r="EK23" s="52"/>
      <c r="EL23" s="52"/>
      <c r="EM23" s="52"/>
      <c r="EN23" s="52"/>
      <c r="EO23" s="52"/>
      <c r="EP23" s="52"/>
      <c r="EQ23" s="52"/>
    </row>
    <row r="24" spans="1:147" x14ac:dyDescent="0.2">
      <c r="A24" s="192" t="s">
        <v>106</v>
      </c>
      <c r="B24" s="193"/>
      <c r="C24" s="193"/>
      <c r="D24" s="193"/>
      <c r="E24" s="193"/>
      <c r="F24" s="194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V24" s="192" t="s">
        <v>106</v>
      </c>
      <c r="W24" s="193"/>
      <c r="X24" s="193"/>
      <c r="Y24" s="193"/>
      <c r="Z24" s="193"/>
      <c r="AA24" s="194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481"/>
      <c r="DP24" s="482"/>
      <c r="DQ24" s="52"/>
      <c r="DR24" s="612" t="s">
        <v>106</v>
      </c>
      <c r="DS24" s="481"/>
      <c r="DT24" s="481"/>
      <c r="DU24" s="481"/>
      <c r="DV24" s="481"/>
      <c r="DW24" s="482"/>
      <c r="DX24" s="481"/>
      <c r="DY24" s="482"/>
      <c r="DZ24" s="52"/>
      <c r="EA24" s="612" t="s">
        <v>106</v>
      </c>
      <c r="EB24" s="481"/>
      <c r="EC24" s="481"/>
      <c r="ED24" s="481"/>
      <c r="EE24" s="481"/>
      <c r="EF24" s="482"/>
      <c r="EG24" s="481"/>
      <c r="EH24" s="482"/>
      <c r="EJ24" s="612" t="s">
        <v>106</v>
      </c>
      <c r="EK24" s="481"/>
      <c r="EL24" s="481"/>
      <c r="EM24" s="481"/>
      <c r="EN24" s="481"/>
      <c r="EO24" s="482"/>
      <c r="EP24" s="481"/>
      <c r="EQ24" s="482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V25" s="195">
        <v>1</v>
      </c>
      <c r="W25" s="189" t="s">
        <v>74</v>
      </c>
      <c r="X25" s="190"/>
      <c r="Y25" s="190"/>
      <c r="Z25" s="196"/>
      <c r="AA25" s="197" t="s">
        <v>145</v>
      </c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613"/>
      <c r="DP25" s="592" t="s">
        <v>145</v>
      </c>
      <c r="DQ25" s="52"/>
      <c r="DR25" s="597">
        <v>1</v>
      </c>
      <c r="DS25" s="497" t="s">
        <v>74</v>
      </c>
      <c r="DT25" s="611"/>
      <c r="DU25" s="611"/>
      <c r="DV25" s="613"/>
      <c r="DW25" s="592" t="s">
        <v>145</v>
      </c>
      <c r="DX25" s="613"/>
      <c r="DY25" s="592" t="s">
        <v>145</v>
      </c>
      <c r="DZ25" s="52"/>
      <c r="EA25" s="597">
        <v>1</v>
      </c>
      <c r="EB25" s="497" t="s">
        <v>74</v>
      </c>
      <c r="EC25" s="611"/>
      <c r="ED25" s="611"/>
      <c r="EE25" s="613"/>
      <c r="EF25" s="592" t="s">
        <v>145</v>
      </c>
      <c r="EG25" s="613"/>
      <c r="EH25" s="592" t="s">
        <v>145</v>
      </c>
      <c r="EJ25" s="597">
        <v>1</v>
      </c>
      <c r="EK25" s="497" t="s">
        <v>74</v>
      </c>
      <c r="EL25" s="611"/>
      <c r="EM25" s="611"/>
      <c r="EN25" s="613"/>
      <c r="EO25" s="592" t="s">
        <v>145</v>
      </c>
      <c r="EP25" s="613"/>
      <c r="EQ25" s="592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147</v>
      </c>
      <c r="H26" s="155">
        <v>2</v>
      </c>
      <c r="I26" s="192" t="s">
        <v>73</v>
      </c>
      <c r="J26" s="198"/>
      <c r="K26" s="198"/>
      <c r="L26" s="199"/>
      <c r="M26" s="200" t="s">
        <v>147</v>
      </c>
      <c r="O26" s="155">
        <v>2</v>
      </c>
      <c r="P26" s="192" t="s">
        <v>73</v>
      </c>
      <c r="Q26" s="198"/>
      <c r="R26" s="198"/>
      <c r="S26" s="199"/>
      <c r="T26" s="200" t="s">
        <v>147</v>
      </c>
      <c r="V26" s="155">
        <v>2</v>
      </c>
      <c r="W26" s="192" t="s">
        <v>73</v>
      </c>
      <c r="X26" s="198"/>
      <c r="Y26" s="198"/>
      <c r="Z26" s="199"/>
      <c r="AA26" s="200" t="s">
        <v>147</v>
      </c>
      <c r="AC26" s="155">
        <v>2</v>
      </c>
      <c r="AD26" s="192" t="s">
        <v>73</v>
      </c>
      <c r="AE26" s="198"/>
      <c r="AF26" s="198"/>
      <c r="AG26" s="199"/>
      <c r="AH26" s="200" t="s">
        <v>147</v>
      </c>
      <c r="AJ26" s="155">
        <v>2</v>
      </c>
      <c r="AK26" s="192" t="s">
        <v>73</v>
      </c>
      <c r="AL26" s="198"/>
      <c r="AM26" s="198"/>
      <c r="AN26" s="199"/>
      <c r="AO26" s="200" t="s">
        <v>147</v>
      </c>
      <c r="AQ26" s="155">
        <v>2</v>
      </c>
      <c r="AR26" s="192" t="s">
        <v>73</v>
      </c>
      <c r="AS26" s="198"/>
      <c r="AT26" s="198"/>
      <c r="AU26" s="199"/>
      <c r="AV26" s="200" t="s">
        <v>147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147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147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147</v>
      </c>
      <c r="BS26" s="10">
        <v>2</v>
      </c>
      <c r="BT26" s="612" t="s">
        <v>73</v>
      </c>
      <c r="BU26" s="614"/>
      <c r="BV26" s="614"/>
      <c r="BW26" s="615"/>
      <c r="BX26" s="595" t="s">
        <v>147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147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147</v>
      </c>
      <c r="CN26" s="10">
        <v>2</v>
      </c>
      <c r="CO26" s="612" t="s">
        <v>73</v>
      </c>
      <c r="CP26" s="614"/>
      <c r="CQ26" s="614"/>
      <c r="CR26" s="615"/>
      <c r="CS26" s="595" t="s">
        <v>147</v>
      </c>
      <c r="CU26" s="10">
        <v>2</v>
      </c>
      <c r="CV26" s="612" t="s">
        <v>73</v>
      </c>
      <c r="CW26" s="614"/>
      <c r="CX26" s="614"/>
      <c r="CY26" s="615"/>
      <c r="CZ26" s="595" t="s">
        <v>147</v>
      </c>
      <c r="DB26" s="10">
        <v>2</v>
      </c>
      <c r="DC26" s="612" t="s">
        <v>73</v>
      </c>
      <c r="DD26" s="614"/>
      <c r="DE26" s="614"/>
      <c r="DF26" s="615"/>
      <c r="DG26" s="595" t="s">
        <v>147</v>
      </c>
      <c r="DI26" s="10">
        <v>2</v>
      </c>
      <c r="DJ26" s="612" t="s">
        <v>73</v>
      </c>
      <c r="DK26" s="614"/>
      <c r="DL26" s="614"/>
      <c r="DM26" s="615"/>
      <c r="DN26" s="595" t="s">
        <v>147</v>
      </c>
      <c r="DO26" s="615"/>
      <c r="DP26" s="595" t="s">
        <v>147</v>
      </c>
      <c r="DQ26" s="52"/>
      <c r="DR26" s="10">
        <v>2</v>
      </c>
      <c r="DS26" s="612" t="s">
        <v>73</v>
      </c>
      <c r="DT26" s="614"/>
      <c r="DU26" s="614"/>
      <c r="DV26" s="615"/>
      <c r="DW26" s="595" t="s">
        <v>147</v>
      </c>
      <c r="DX26" s="615"/>
      <c r="DY26" s="595" t="s">
        <v>147</v>
      </c>
      <c r="DZ26" s="52"/>
      <c r="EA26" s="10">
        <v>2</v>
      </c>
      <c r="EB26" s="612" t="s">
        <v>73</v>
      </c>
      <c r="EC26" s="614"/>
      <c r="ED26" s="614"/>
      <c r="EE26" s="615"/>
      <c r="EF26" s="595" t="s">
        <v>147</v>
      </c>
      <c r="EG26" s="615"/>
      <c r="EH26" s="595" t="s">
        <v>147</v>
      </c>
      <c r="EJ26" s="10">
        <v>2</v>
      </c>
      <c r="EK26" s="612" t="s">
        <v>73</v>
      </c>
      <c r="EL26" s="614"/>
      <c r="EM26" s="614"/>
      <c r="EN26" s="615"/>
      <c r="EO26" s="595" t="s">
        <v>147</v>
      </c>
      <c r="EP26" s="615"/>
      <c r="EQ26" s="595" t="s">
        <v>147</v>
      </c>
    </row>
    <row r="27" spans="1:147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1696.2</v>
      </c>
      <c r="H27" s="155">
        <v>3</v>
      </c>
      <c r="I27" s="165" t="s">
        <v>28</v>
      </c>
      <c r="J27" s="166"/>
      <c r="K27" s="166"/>
      <c r="L27" s="166"/>
      <c r="M27" s="376">
        <f>F27*1.0246</f>
        <v>1737.92652</v>
      </c>
      <c r="O27" s="155">
        <v>3</v>
      </c>
      <c r="P27" s="165" t="s">
        <v>28</v>
      </c>
      <c r="Q27" s="166"/>
      <c r="R27" s="166"/>
      <c r="S27" s="166"/>
      <c r="T27" s="321">
        <f>M27</f>
        <v>1737.92652</v>
      </c>
      <c r="V27" s="155">
        <v>3</v>
      </c>
      <c r="W27" s="165" t="s">
        <v>28</v>
      </c>
      <c r="X27" s="166"/>
      <c r="Y27" s="166"/>
      <c r="Z27" s="166"/>
      <c r="AA27" s="321">
        <f>F27*1.0246</f>
        <v>1737.92652</v>
      </c>
      <c r="AC27" s="155">
        <v>3</v>
      </c>
      <c r="AD27" s="165" t="s">
        <v>28</v>
      </c>
      <c r="AE27" s="166"/>
      <c r="AF27" s="166"/>
      <c r="AG27" s="166"/>
      <c r="AH27" s="376">
        <f>1804</f>
        <v>1804</v>
      </c>
      <c r="AJ27" s="155">
        <v>3</v>
      </c>
      <c r="AK27" s="165" t="s">
        <v>28</v>
      </c>
      <c r="AL27" s="166"/>
      <c r="AM27" s="166"/>
      <c r="AN27" s="166"/>
      <c r="AO27" s="321">
        <f>AH27</f>
        <v>1804</v>
      </c>
      <c r="AQ27" s="155">
        <v>3</v>
      </c>
      <c r="AR27" s="165" t="s">
        <v>28</v>
      </c>
      <c r="AS27" s="166"/>
      <c r="AT27" s="166"/>
      <c r="AU27" s="166"/>
      <c r="AV27" s="376">
        <v>1870</v>
      </c>
      <c r="AW27" s="175"/>
      <c r="AX27" s="155">
        <v>3</v>
      </c>
      <c r="AY27" s="165" t="s">
        <v>28</v>
      </c>
      <c r="AZ27" s="166"/>
      <c r="BA27" s="166"/>
      <c r="BB27" s="166"/>
      <c r="BC27" s="321">
        <f>AV27</f>
        <v>1870</v>
      </c>
      <c r="BD27" s="40"/>
      <c r="BE27" s="10">
        <v>3</v>
      </c>
      <c r="BF27" s="105" t="s">
        <v>28</v>
      </c>
      <c r="BG27" s="106"/>
      <c r="BH27" s="106"/>
      <c r="BI27" s="106"/>
      <c r="BJ27" s="321">
        <f>AV27</f>
        <v>1870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1986.6</v>
      </c>
      <c r="BS27" s="10">
        <v>3</v>
      </c>
      <c r="BT27" s="105" t="s">
        <v>28</v>
      </c>
      <c r="BU27" s="106"/>
      <c r="BV27" s="106"/>
      <c r="BW27" s="106"/>
      <c r="BX27" s="478">
        <f>BQ27</f>
        <v>1986.6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1986.6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1986.6</v>
      </c>
      <c r="CN27" s="10">
        <v>3</v>
      </c>
      <c r="CO27" s="105" t="s">
        <v>28</v>
      </c>
      <c r="CP27" s="106"/>
      <c r="CQ27" s="106"/>
      <c r="CR27" s="106"/>
      <c r="CS27" s="376">
        <v>2103.1999999999998</v>
      </c>
      <c r="CU27" s="10">
        <v>3</v>
      </c>
      <c r="CV27" s="105" t="s">
        <v>28</v>
      </c>
      <c r="CW27" s="106"/>
      <c r="CX27" s="106"/>
      <c r="CY27" s="106"/>
      <c r="CZ27" s="321">
        <v>2103.1999999999998</v>
      </c>
      <c r="DB27" s="10">
        <v>3</v>
      </c>
      <c r="DC27" s="105" t="s">
        <v>28</v>
      </c>
      <c r="DD27" s="106"/>
      <c r="DE27" s="106"/>
      <c r="DF27" s="106"/>
      <c r="DG27" s="376">
        <v>2200</v>
      </c>
      <c r="DI27" s="10">
        <v>3</v>
      </c>
      <c r="DJ27" s="105" t="s">
        <v>28</v>
      </c>
      <c r="DK27" s="106"/>
      <c r="DL27" s="106"/>
      <c r="DM27" s="106"/>
      <c r="DN27" s="321">
        <v>2200</v>
      </c>
      <c r="DO27" s="106"/>
      <c r="DP27" s="321">
        <v>2200</v>
      </c>
      <c r="DQ27" s="175"/>
      <c r="DR27" s="10">
        <v>3</v>
      </c>
      <c r="DS27" s="105" t="s">
        <v>28</v>
      </c>
      <c r="DT27" s="106"/>
      <c r="DU27" s="106"/>
      <c r="DV27" s="106"/>
      <c r="DW27" s="321">
        <v>2200</v>
      </c>
      <c r="DX27" s="106"/>
      <c r="DY27" s="321">
        <v>2200</v>
      </c>
      <c r="DZ27" s="175"/>
      <c r="EA27" s="10">
        <v>3</v>
      </c>
      <c r="EB27" s="105" t="s">
        <v>28</v>
      </c>
      <c r="EC27" s="106"/>
      <c r="ED27" s="106"/>
      <c r="EE27" s="106"/>
      <c r="EF27" s="376">
        <v>2285.8000000000002</v>
      </c>
      <c r="EG27" s="106"/>
      <c r="EH27" s="376">
        <f>EF27</f>
        <v>2285.8000000000002</v>
      </c>
      <c r="EJ27" s="10">
        <v>3</v>
      </c>
      <c r="EK27" s="105" t="s">
        <v>28</v>
      </c>
      <c r="EL27" s="106"/>
      <c r="EM27" s="106"/>
      <c r="EN27" s="106"/>
      <c r="EO27" s="321">
        <f>EF27</f>
        <v>2285.8000000000002</v>
      </c>
      <c r="EP27" s="106"/>
      <c r="EQ27" s="478">
        <f>EO27</f>
        <v>2285.8000000000002</v>
      </c>
    </row>
    <row r="28" spans="1:147" x14ac:dyDescent="0.2">
      <c r="A28" s="155">
        <v>4</v>
      </c>
      <c r="B28" s="165" t="s">
        <v>5</v>
      </c>
      <c r="C28" s="166"/>
      <c r="D28" s="166"/>
      <c r="E28" s="167"/>
      <c r="F28" s="195" t="s">
        <v>161</v>
      </c>
      <c r="H28" s="155">
        <v>4</v>
      </c>
      <c r="I28" s="165" t="s">
        <v>5</v>
      </c>
      <c r="J28" s="166"/>
      <c r="K28" s="166"/>
      <c r="L28" s="167"/>
      <c r="M28" s="195" t="s">
        <v>161</v>
      </c>
      <c r="O28" s="155">
        <v>4</v>
      </c>
      <c r="P28" s="165" t="s">
        <v>5</v>
      </c>
      <c r="Q28" s="166"/>
      <c r="R28" s="166"/>
      <c r="S28" s="167"/>
      <c r="T28" s="195" t="s">
        <v>161</v>
      </c>
      <c r="V28" s="155">
        <v>4</v>
      </c>
      <c r="W28" s="165" t="s">
        <v>5</v>
      </c>
      <c r="X28" s="166"/>
      <c r="Y28" s="166"/>
      <c r="Z28" s="167"/>
      <c r="AA28" s="195" t="s">
        <v>161</v>
      </c>
      <c r="AC28" s="155">
        <v>4</v>
      </c>
      <c r="AD28" s="165" t="s">
        <v>5</v>
      </c>
      <c r="AE28" s="166"/>
      <c r="AF28" s="166"/>
      <c r="AG28" s="167"/>
      <c r="AH28" s="195" t="s">
        <v>161</v>
      </c>
      <c r="AJ28" s="155">
        <v>4</v>
      </c>
      <c r="AK28" s="165" t="s">
        <v>5</v>
      </c>
      <c r="AL28" s="166"/>
      <c r="AM28" s="166"/>
      <c r="AN28" s="167"/>
      <c r="AO28" s="195" t="s">
        <v>161</v>
      </c>
      <c r="AQ28" s="155">
        <v>4</v>
      </c>
      <c r="AR28" s="165" t="s">
        <v>5</v>
      </c>
      <c r="AS28" s="166"/>
      <c r="AT28" s="166"/>
      <c r="AU28" s="167"/>
      <c r="AV28" s="195" t="s">
        <v>161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161</v>
      </c>
      <c r="BD28" s="108"/>
      <c r="BE28" s="10">
        <v>4</v>
      </c>
      <c r="BF28" s="105" t="s">
        <v>5</v>
      </c>
      <c r="BG28" s="106"/>
      <c r="BH28" s="106"/>
      <c r="BI28" s="107"/>
      <c r="BJ28" s="597" t="s">
        <v>161</v>
      </c>
      <c r="BK28" s="108"/>
      <c r="BL28" s="10">
        <v>4</v>
      </c>
      <c r="BM28" s="105" t="s">
        <v>5</v>
      </c>
      <c r="BN28" s="106"/>
      <c r="BO28" s="106"/>
      <c r="BP28" s="107"/>
      <c r="BQ28" s="597" t="s">
        <v>161</v>
      </c>
      <c r="BS28" s="10">
        <v>4</v>
      </c>
      <c r="BT28" s="105" t="s">
        <v>5</v>
      </c>
      <c r="BU28" s="106"/>
      <c r="BV28" s="106"/>
      <c r="BW28" s="107"/>
      <c r="BX28" s="597" t="s">
        <v>161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161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161</v>
      </c>
      <c r="CN28" s="10">
        <v>4</v>
      </c>
      <c r="CO28" s="105" t="s">
        <v>5</v>
      </c>
      <c r="CP28" s="106"/>
      <c r="CQ28" s="106"/>
      <c r="CR28" s="107"/>
      <c r="CS28" s="597" t="s">
        <v>161</v>
      </c>
      <c r="CU28" s="10">
        <v>4</v>
      </c>
      <c r="CV28" s="105" t="s">
        <v>5</v>
      </c>
      <c r="CW28" s="106"/>
      <c r="CX28" s="106"/>
      <c r="CY28" s="107"/>
      <c r="CZ28" s="597" t="s">
        <v>161</v>
      </c>
      <c r="DB28" s="10">
        <v>4</v>
      </c>
      <c r="DC28" s="105" t="s">
        <v>5</v>
      </c>
      <c r="DD28" s="106"/>
      <c r="DE28" s="106"/>
      <c r="DF28" s="107"/>
      <c r="DG28" s="597" t="s">
        <v>161</v>
      </c>
      <c r="DI28" s="10">
        <v>4</v>
      </c>
      <c r="DJ28" s="105" t="s">
        <v>5</v>
      </c>
      <c r="DK28" s="106"/>
      <c r="DL28" s="106"/>
      <c r="DM28" s="107"/>
      <c r="DN28" s="597" t="s">
        <v>161</v>
      </c>
      <c r="DO28" s="107"/>
      <c r="DP28" s="597" t="s">
        <v>161</v>
      </c>
      <c r="DQ28" s="108"/>
      <c r="DR28" s="10">
        <v>4</v>
      </c>
      <c r="DS28" s="105" t="s">
        <v>5</v>
      </c>
      <c r="DT28" s="106"/>
      <c r="DU28" s="106"/>
      <c r="DV28" s="107"/>
      <c r="DW28" s="597" t="s">
        <v>161</v>
      </c>
      <c r="DX28" s="107"/>
      <c r="DY28" s="597" t="s">
        <v>161</v>
      </c>
      <c r="DZ28" s="108"/>
      <c r="EA28" s="10">
        <v>4</v>
      </c>
      <c r="EB28" s="105" t="s">
        <v>5</v>
      </c>
      <c r="EC28" s="106"/>
      <c r="ED28" s="106"/>
      <c r="EE28" s="107"/>
      <c r="EF28" s="597" t="s">
        <v>161</v>
      </c>
      <c r="EG28" s="107"/>
      <c r="EH28" s="597" t="s">
        <v>161</v>
      </c>
      <c r="EJ28" s="10">
        <v>4</v>
      </c>
      <c r="EK28" s="105" t="s">
        <v>5</v>
      </c>
      <c r="EL28" s="106"/>
      <c r="EM28" s="106"/>
      <c r="EN28" s="107"/>
      <c r="EO28" s="597" t="s">
        <v>161</v>
      </c>
      <c r="EP28" s="107"/>
      <c r="EQ28" s="597" t="s">
        <v>161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V29" s="155">
        <v>5</v>
      </c>
      <c r="W29" s="165" t="s">
        <v>6</v>
      </c>
      <c r="X29" s="166"/>
      <c r="Y29" s="166"/>
      <c r="Z29" s="167"/>
      <c r="AA29" s="322" t="s">
        <v>842</v>
      </c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982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107"/>
      <c r="DP29" s="598" t="s">
        <v>1048</v>
      </c>
      <c r="DQ29" s="524"/>
      <c r="DR29" s="10">
        <v>5</v>
      </c>
      <c r="DS29" s="105" t="s">
        <v>6</v>
      </c>
      <c r="DT29" s="106"/>
      <c r="DU29" s="106"/>
      <c r="DV29" s="107"/>
      <c r="DW29" s="598" t="s">
        <v>1048</v>
      </c>
      <c r="DX29" s="107"/>
      <c r="DY29" s="598" t="s">
        <v>1048</v>
      </c>
      <c r="DZ29" s="524"/>
      <c r="EA29" s="10">
        <v>5</v>
      </c>
      <c r="EB29" s="105" t="s">
        <v>6</v>
      </c>
      <c r="EC29" s="106"/>
      <c r="ED29" s="106"/>
      <c r="EE29" s="107"/>
      <c r="EF29" s="598" t="s">
        <v>1050</v>
      </c>
      <c r="EG29" s="107"/>
      <c r="EH29" s="598" t="s">
        <v>1050</v>
      </c>
      <c r="EJ29" s="10">
        <v>5</v>
      </c>
      <c r="EK29" s="105" t="s">
        <v>6</v>
      </c>
      <c r="EL29" s="106"/>
      <c r="EM29" s="106"/>
      <c r="EN29" s="107"/>
      <c r="EO29" s="598" t="s">
        <v>1050</v>
      </c>
      <c r="EP29" s="107"/>
      <c r="EQ29" s="598" t="s">
        <v>1050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V30" s="156"/>
      <c r="W30" s="201"/>
      <c r="X30" s="201"/>
      <c r="Y30" s="1063" t="s">
        <v>877</v>
      </c>
      <c r="Z30" s="1062"/>
      <c r="AA30" s="38">
        <v>1100</v>
      </c>
      <c r="AC30" s="156"/>
      <c r="AD30" s="201"/>
      <c r="AE30" s="201"/>
      <c r="AF30" s="1063" t="s">
        <v>764</v>
      </c>
      <c r="AG30" s="1062"/>
      <c r="AH30" s="38">
        <v>1100</v>
      </c>
      <c r="AJ30" s="156"/>
      <c r="AK30" s="201"/>
      <c r="AL30" s="201"/>
      <c r="AM30" s="1063" t="s">
        <v>764</v>
      </c>
      <c r="AN30" s="1062"/>
      <c r="AO30" s="38">
        <v>1100</v>
      </c>
      <c r="AQ30" s="156"/>
      <c r="AR30" s="201"/>
      <c r="AS30" s="201"/>
      <c r="AT30" s="1063" t="s">
        <v>764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50">
        <v>1320</v>
      </c>
      <c r="DQ30" s="22"/>
      <c r="DR30" s="108"/>
      <c r="DS30" s="31"/>
      <c r="DT30" s="31"/>
      <c r="DU30" s="979" t="s">
        <v>1031</v>
      </c>
      <c r="DV30" s="978"/>
      <c r="DW30" s="50">
        <v>1412</v>
      </c>
      <c r="DX30" s="22"/>
      <c r="DY30" s="50">
        <v>1412</v>
      </c>
      <c r="DZ30" s="22"/>
      <c r="EA30" s="108"/>
      <c r="EB30" s="31"/>
      <c r="EC30" s="31"/>
      <c r="ED30" s="979" t="s">
        <v>1031</v>
      </c>
      <c r="EE30" s="978"/>
      <c r="EF30" s="50">
        <v>1412</v>
      </c>
      <c r="EG30" s="22"/>
      <c r="EH30" s="50">
        <v>1412</v>
      </c>
      <c r="EJ30" s="108"/>
      <c r="EK30" s="31"/>
      <c r="EL30" s="31"/>
      <c r="EM30" s="979" t="s">
        <v>1051</v>
      </c>
      <c r="EN30" s="978"/>
      <c r="EO30" s="50">
        <v>1412</v>
      </c>
      <c r="EP30" s="22"/>
      <c r="EQ30" s="50">
        <v>1412</v>
      </c>
    </row>
    <row r="31" spans="1:147" s="7" customFormat="1" ht="13.5" x14ac:dyDescent="0.2">
      <c r="A31" s="202"/>
      <c r="B31" s="201"/>
      <c r="C31" s="191"/>
      <c r="D31" s="178"/>
      <c r="E31" s="178"/>
      <c r="F31" s="178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V31" s="202"/>
      <c r="W31" s="201"/>
      <c r="X31" s="191"/>
      <c r="Y31" s="178"/>
      <c r="Z31" s="178"/>
      <c r="AA31" s="178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52"/>
      <c r="DQ31" s="52"/>
      <c r="DR31" s="216"/>
      <c r="DS31" s="31"/>
      <c r="DT31" s="217"/>
      <c r="DU31" s="52"/>
      <c r="DV31" s="52"/>
      <c r="DW31" s="52"/>
      <c r="DX31" s="52"/>
      <c r="DY31" s="52"/>
      <c r="DZ31" s="52"/>
      <c r="EA31" s="216"/>
      <c r="EB31" s="31"/>
      <c r="EC31" s="217"/>
      <c r="ED31" s="52"/>
      <c r="EE31" s="52"/>
      <c r="EF31" s="52"/>
      <c r="EG31" s="52"/>
      <c r="EH31" s="52"/>
      <c r="EJ31" s="216"/>
      <c r="EK31" s="31"/>
      <c r="EL31" s="217"/>
      <c r="EM31" s="52"/>
      <c r="EN31" s="52"/>
      <c r="EO31" s="52"/>
      <c r="EP31" s="52"/>
      <c r="EQ31" s="52"/>
    </row>
    <row r="32" spans="1:147" s="7" customFormat="1" ht="13.5" x14ac:dyDescent="0.2">
      <c r="A32" s="202"/>
      <c r="B32" s="201"/>
      <c r="C32" s="191"/>
      <c r="D32" s="178"/>
      <c r="E32" s="178"/>
      <c r="F32" s="178"/>
      <c r="H32" s="202"/>
      <c r="I32" s="201"/>
      <c r="J32" s="191"/>
      <c r="K32" s="178"/>
      <c r="L32" s="178"/>
      <c r="M32" s="178"/>
      <c r="O32" s="202"/>
      <c r="P32" s="201"/>
      <c r="Q32" s="191"/>
      <c r="R32" s="178"/>
      <c r="S32" s="178"/>
      <c r="T32" s="178"/>
      <c r="V32" s="202"/>
      <c r="W32" s="201"/>
      <c r="X32" s="191"/>
      <c r="Y32" s="178"/>
      <c r="Z32" s="178"/>
      <c r="AA32" s="178"/>
      <c r="AC32" s="202"/>
      <c r="AD32" s="201"/>
      <c r="AE32" s="191"/>
      <c r="AF32" s="178"/>
      <c r="AG32" s="178"/>
      <c r="AH32" s="178"/>
      <c r="AJ32" s="202"/>
      <c r="AK32" s="201"/>
      <c r="AL32" s="191"/>
      <c r="AM32" s="178"/>
      <c r="AN32" s="178"/>
      <c r="AO32" s="178"/>
      <c r="AQ32" s="202"/>
      <c r="AR32" s="201"/>
      <c r="AS32" s="191"/>
      <c r="AT32" s="178"/>
      <c r="AU32" s="178"/>
      <c r="AV32" s="178"/>
      <c r="AW32" s="178"/>
      <c r="AX32" s="202"/>
      <c r="AY32" s="201"/>
      <c r="AZ32" s="191"/>
      <c r="BA32" s="178"/>
      <c r="BB32" s="178"/>
      <c r="BC32" s="178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52"/>
      <c r="DQ32" s="52"/>
      <c r="DR32" s="216"/>
      <c r="DS32" s="31"/>
      <c r="DT32" s="217"/>
      <c r="DU32" s="52"/>
      <c r="DV32" s="52"/>
      <c r="DW32" s="52"/>
      <c r="DX32" s="52"/>
      <c r="DY32" s="52"/>
      <c r="DZ32" s="52"/>
      <c r="EA32" s="216"/>
      <c r="EB32" s="31"/>
      <c r="EC32" s="217"/>
      <c r="ED32" s="52"/>
      <c r="EE32" s="52"/>
      <c r="EF32" s="52"/>
      <c r="EG32" s="52"/>
      <c r="EH32" s="52"/>
      <c r="EJ32" s="216"/>
      <c r="EK32" s="31"/>
      <c r="EL32" s="217"/>
      <c r="EM32" s="52"/>
      <c r="EN32" s="52"/>
      <c r="EO32" s="52"/>
      <c r="EP32" s="52"/>
      <c r="EQ32" s="52"/>
    </row>
    <row r="33" spans="1:147" x14ac:dyDescent="0.2">
      <c r="A33" s="156"/>
      <c r="B33" s="201"/>
      <c r="C33" s="201"/>
      <c r="D33" s="201"/>
      <c r="E33" s="159"/>
      <c r="F33" s="159"/>
      <c r="H33" s="156"/>
      <c r="I33" s="201"/>
      <c r="J33" s="201"/>
      <c r="K33" s="201"/>
      <c r="L33" s="159"/>
      <c r="M33" s="159"/>
      <c r="O33" s="156"/>
      <c r="P33" s="201"/>
      <c r="Q33" s="201"/>
      <c r="R33" s="201"/>
      <c r="S33" s="159"/>
      <c r="T33" s="159"/>
      <c r="V33" s="156"/>
      <c r="W33" s="201"/>
      <c r="X33" s="201"/>
      <c r="Y33" s="201"/>
      <c r="Z33" s="159"/>
      <c r="AA33" s="159"/>
      <c r="AC33" s="156"/>
      <c r="AD33" s="201"/>
      <c r="AE33" s="201"/>
      <c r="AF33" s="201"/>
      <c r="AG33" s="159"/>
      <c r="AH33" s="159"/>
      <c r="AJ33" s="156"/>
      <c r="AK33" s="201"/>
      <c r="AL33" s="201"/>
      <c r="AM33" s="201"/>
      <c r="AN33" s="159"/>
      <c r="AO33" s="159"/>
      <c r="AQ33" s="156"/>
      <c r="AR33" s="201"/>
      <c r="AS33" s="201"/>
      <c r="AT33" s="201"/>
      <c r="AU33" s="159"/>
      <c r="AV33" s="159"/>
      <c r="AW33" s="159"/>
      <c r="AX33" s="156"/>
      <c r="AY33" s="201"/>
      <c r="AZ33" s="201"/>
      <c r="BA33" s="201"/>
      <c r="BB33" s="159"/>
      <c r="BC33" s="159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22"/>
      <c r="DQ33" s="22"/>
      <c r="DR33" s="108"/>
      <c r="DS33" s="31"/>
      <c r="DT33" s="31"/>
      <c r="DU33" s="31"/>
      <c r="DV33" s="22"/>
      <c r="DW33" s="22"/>
      <c r="DX33" s="22"/>
      <c r="DY33" s="22"/>
      <c r="DZ33" s="22"/>
      <c r="EA33" s="108"/>
      <c r="EB33" s="31"/>
      <c r="EC33" s="31"/>
      <c r="ED33" s="31"/>
      <c r="EE33" s="22"/>
      <c r="EF33" s="22"/>
      <c r="EG33" s="22"/>
      <c r="EH33" s="22"/>
      <c r="EJ33" s="108"/>
      <c r="EK33" s="31"/>
      <c r="EL33" s="31"/>
      <c r="EM33" s="31"/>
      <c r="EN33" s="22"/>
      <c r="EO33" s="22"/>
      <c r="EP33" s="22"/>
      <c r="EQ33" s="22"/>
    </row>
    <row r="34" spans="1:147" x14ac:dyDescent="0.2">
      <c r="A34" s="156"/>
      <c r="B34" s="201"/>
      <c r="C34" s="201"/>
      <c r="D34" s="201"/>
      <c r="E34" s="159"/>
      <c r="F34" s="159"/>
      <c r="H34" s="156"/>
      <c r="I34" s="201"/>
      <c r="J34" s="201"/>
      <c r="K34" s="201"/>
      <c r="L34" s="159"/>
      <c r="M34" s="159"/>
      <c r="O34" s="156"/>
      <c r="P34" s="201"/>
      <c r="Q34" s="201"/>
      <c r="R34" s="201"/>
      <c r="S34" s="159"/>
      <c r="T34" s="159"/>
      <c r="V34" s="156"/>
      <c r="W34" s="201"/>
      <c r="X34" s="201"/>
      <c r="Y34" s="201"/>
      <c r="Z34" s="159"/>
      <c r="AA34" s="159"/>
      <c r="AC34" s="156"/>
      <c r="AD34" s="201"/>
      <c r="AE34" s="201"/>
      <c r="AF34" s="201"/>
      <c r="AG34" s="159"/>
      <c r="AH34" s="159"/>
      <c r="AJ34" s="156"/>
      <c r="AK34" s="201"/>
      <c r="AL34" s="201"/>
      <c r="AM34" s="201"/>
      <c r="AN34" s="159"/>
      <c r="AO34" s="159"/>
      <c r="AQ34" s="156"/>
      <c r="AR34" s="201"/>
      <c r="AS34" s="201"/>
      <c r="AT34" s="201"/>
      <c r="AU34" s="159"/>
      <c r="AV34" s="159"/>
      <c r="AW34" s="159"/>
      <c r="AX34" s="156"/>
      <c r="AY34" s="201"/>
      <c r="AZ34" s="201"/>
      <c r="BA34" s="201"/>
      <c r="BB34" s="159"/>
      <c r="BC34" s="159"/>
      <c r="BD34" s="159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22"/>
      <c r="DQ34" s="22"/>
      <c r="DR34" s="108"/>
      <c r="DS34" s="31"/>
      <c r="DT34" s="31"/>
      <c r="DU34" s="31"/>
      <c r="DV34" s="22"/>
      <c r="DW34" s="22"/>
      <c r="DX34" s="22"/>
      <c r="DY34" s="22"/>
      <c r="DZ34" s="22"/>
      <c r="EA34" s="108"/>
      <c r="EB34" s="31"/>
      <c r="EC34" s="31"/>
      <c r="ED34" s="31"/>
      <c r="EE34" s="22"/>
      <c r="EF34" s="22"/>
      <c r="EG34" s="22"/>
      <c r="EH34" s="22"/>
      <c r="EJ34" s="108"/>
      <c r="EK34" s="31"/>
      <c r="EL34" s="31"/>
      <c r="EM34" s="31"/>
      <c r="EN34" s="22"/>
      <c r="EO34" s="22"/>
      <c r="EP34" s="22"/>
      <c r="EQ34" s="22"/>
    </row>
    <row r="35" spans="1:147" x14ac:dyDescent="0.2">
      <c r="A35" s="156"/>
      <c r="B35" s="1140" t="s">
        <v>29</v>
      </c>
      <c r="C35" s="1140"/>
      <c r="D35" s="1140"/>
      <c r="E35" s="1140"/>
      <c r="F35" s="1140"/>
      <c r="H35" s="156"/>
      <c r="I35" s="1140" t="s">
        <v>29</v>
      </c>
      <c r="J35" s="1140"/>
      <c r="K35" s="1140"/>
      <c r="L35" s="1140"/>
      <c r="M35" s="1140"/>
      <c r="O35" s="156"/>
      <c r="P35" s="1140" t="s">
        <v>29</v>
      </c>
      <c r="Q35" s="1140"/>
      <c r="R35" s="1140"/>
      <c r="S35" s="1140"/>
      <c r="T35" s="1140"/>
      <c r="V35" s="156"/>
      <c r="W35" s="1140" t="s">
        <v>29</v>
      </c>
      <c r="X35" s="1140"/>
      <c r="Y35" s="1140"/>
      <c r="Z35" s="1140"/>
      <c r="AA35" s="1140"/>
      <c r="AC35" s="156"/>
      <c r="AD35" s="1140" t="s">
        <v>29</v>
      </c>
      <c r="AE35" s="1140"/>
      <c r="AF35" s="1140"/>
      <c r="AG35" s="1140"/>
      <c r="AH35" s="1140"/>
      <c r="AJ35" s="156"/>
      <c r="AK35" s="1140" t="s">
        <v>29</v>
      </c>
      <c r="AL35" s="1140"/>
      <c r="AM35" s="1140"/>
      <c r="AN35" s="1140"/>
      <c r="AO35" s="1140"/>
      <c r="AQ35" s="156"/>
      <c r="AR35" s="1140" t="s">
        <v>29</v>
      </c>
      <c r="AS35" s="1140"/>
      <c r="AT35" s="1140"/>
      <c r="AU35" s="1140"/>
      <c r="AV35" s="1140"/>
      <c r="AW35" s="178"/>
      <c r="AX35" s="156"/>
      <c r="AY35" s="1140" t="s">
        <v>29</v>
      </c>
      <c r="AZ35" s="1140"/>
      <c r="BA35" s="1140"/>
      <c r="BB35" s="1140"/>
      <c r="BC35" s="1140"/>
      <c r="BD35" s="178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52"/>
      <c r="DQ35" s="52"/>
      <c r="DR35" s="108"/>
      <c r="DS35" s="925" t="s">
        <v>29</v>
      </c>
      <c r="DT35" s="925"/>
      <c r="DU35" s="925"/>
      <c r="DV35" s="925"/>
      <c r="DW35" s="925"/>
      <c r="DX35" s="52"/>
      <c r="DY35" s="52"/>
      <c r="DZ35" s="52"/>
      <c r="EA35" s="108"/>
      <c r="EB35" s="925" t="s">
        <v>29</v>
      </c>
      <c r="EC35" s="925"/>
      <c r="ED35" s="925"/>
      <c r="EE35" s="925"/>
      <c r="EF35" s="925"/>
      <c r="EG35" s="52"/>
      <c r="EH35" s="52"/>
      <c r="EJ35" s="108"/>
      <c r="EK35" s="925" t="s">
        <v>29</v>
      </c>
      <c r="EL35" s="925"/>
      <c r="EM35" s="925"/>
      <c r="EN35" s="925"/>
      <c r="EO35" s="925"/>
      <c r="EP35" s="52"/>
      <c r="EQ35" s="52"/>
    </row>
    <row r="36" spans="1:147" x14ac:dyDescent="0.2">
      <c r="A36" s="176"/>
      <c r="B36" s="176"/>
      <c r="C36" s="176"/>
      <c r="D36" s="176"/>
      <c r="E36" s="176"/>
      <c r="F36" s="159"/>
      <c r="H36" s="176"/>
      <c r="I36" s="176"/>
      <c r="J36" s="176"/>
      <c r="K36" s="176"/>
      <c r="L36" s="176"/>
      <c r="M36" s="159"/>
      <c r="O36" s="176"/>
      <c r="P36" s="176"/>
      <c r="Q36" s="176"/>
      <c r="R36" s="176"/>
      <c r="S36" s="176"/>
      <c r="T36" s="159"/>
      <c r="V36" s="176"/>
      <c r="W36" s="176"/>
      <c r="X36" s="176"/>
      <c r="Y36" s="176"/>
      <c r="Z36" s="176"/>
      <c r="AA36" s="159"/>
      <c r="AC36" s="176"/>
      <c r="AD36" s="176"/>
      <c r="AE36" s="176"/>
      <c r="AF36" s="176"/>
      <c r="AG36" s="176"/>
      <c r="AH36" s="159"/>
      <c r="AJ36" s="176"/>
      <c r="AK36" s="176"/>
      <c r="AL36" s="176"/>
      <c r="AM36" s="176"/>
      <c r="AN36" s="176"/>
      <c r="AO36" s="159"/>
      <c r="AQ36" s="176"/>
      <c r="AR36" s="176"/>
      <c r="AS36" s="176"/>
      <c r="AT36" s="176"/>
      <c r="AU36" s="176"/>
      <c r="AV36" s="159"/>
      <c r="AW36" s="159"/>
      <c r="AX36" s="176"/>
      <c r="AY36" s="176"/>
      <c r="AZ36" s="176"/>
      <c r="BA36" s="176"/>
      <c r="BB36" s="176"/>
      <c r="BC36" s="159"/>
      <c r="BD36" s="159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41"/>
      <c r="DP36" s="22"/>
      <c r="DQ36" s="22"/>
      <c r="DR36" s="41"/>
      <c r="DS36" s="41"/>
      <c r="DT36" s="41"/>
      <c r="DU36" s="41"/>
      <c r="DV36" s="41"/>
      <c r="DW36" s="22"/>
      <c r="DX36" s="41"/>
      <c r="DY36" s="22"/>
      <c r="DZ36" s="22"/>
      <c r="EA36" s="41"/>
      <c r="EB36" s="41"/>
      <c r="EC36" s="41"/>
      <c r="ED36" s="41"/>
      <c r="EE36" s="41"/>
      <c r="EF36" s="22"/>
      <c r="EG36" s="41"/>
      <c r="EH36" s="22"/>
      <c r="EJ36" s="41"/>
      <c r="EK36" s="41"/>
      <c r="EL36" s="41"/>
      <c r="EM36" s="41"/>
      <c r="EN36" s="41"/>
      <c r="EO36" s="22"/>
      <c r="EP36" s="41"/>
      <c r="EQ36" s="22"/>
    </row>
    <row r="37" spans="1:147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178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11" t="s">
        <v>7</v>
      </c>
      <c r="DP37" s="51" t="s">
        <v>8</v>
      </c>
      <c r="DQ37" s="52"/>
      <c r="DR37" s="10">
        <v>1</v>
      </c>
      <c r="DS37" s="922" t="s">
        <v>30</v>
      </c>
      <c r="DT37" s="976"/>
      <c r="DU37" s="960"/>
      <c r="DV37" s="11" t="s">
        <v>7</v>
      </c>
      <c r="DW37" s="51" t="s">
        <v>8</v>
      </c>
      <c r="DX37" s="11" t="s">
        <v>7</v>
      </c>
      <c r="DY37" s="51" t="s">
        <v>8</v>
      </c>
      <c r="DZ37" s="52"/>
      <c r="EA37" s="10">
        <v>1</v>
      </c>
      <c r="EB37" s="922" t="s">
        <v>30</v>
      </c>
      <c r="EC37" s="976"/>
      <c r="ED37" s="960"/>
      <c r="EE37" s="11" t="s">
        <v>7</v>
      </c>
      <c r="EF37" s="51" t="s">
        <v>8</v>
      </c>
      <c r="EG37" s="11" t="s">
        <v>7</v>
      </c>
      <c r="EH37" s="51" t="s">
        <v>8</v>
      </c>
      <c r="EJ37" s="10">
        <v>1</v>
      </c>
      <c r="EK37" s="922" t="s">
        <v>30</v>
      </c>
      <c r="EL37" s="976"/>
      <c r="EM37" s="960"/>
      <c r="EN37" s="11" t="s">
        <v>7</v>
      </c>
      <c r="EO37" s="51" t="s">
        <v>8</v>
      </c>
      <c r="EP37" s="11" t="s">
        <v>7</v>
      </c>
      <c r="EQ37" s="51" t="s">
        <v>8</v>
      </c>
    </row>
    <row r="38" spans="1:147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1696.2</v>
      </c>
      <c r="G38" s="12"/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1737.92652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1737.92652</v>
      </c>
      <c r="U38" s="12"/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1737.92652</v>
      </c>
      <c r="AB38" s="12"/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1804</v>
      </c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1804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1870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1870</v>
      </c>
      <c r="BD38" s="159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1870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1986.6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1986.6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1986.6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1986.6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2103.1999999999998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2103.1999999999998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2200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2200</v>
      </c>
      <c r="DO38" s="37">
        <v>1</v>
      </c>
      <c r="DP38" s="50">
        <f>DP$27</f>
        <v>2200</v>
      </c>
      <c r="DQ38" s="22"/>
      <c r="DR38" s="10" t="s">
        <v>22</v>
      </c>
      <c r="DS38" s="927" t="s">
        <v>31</v>
      </c>
      <c r="DT38" s="981"/>
      <c r="DU38" s="982"/>
      <c r="DV38" s="37">
        <v>1</v>
      </c>
      <c r="DW38" s="50">
        <f>DW$27</f>
        <v>2200</v>
      </c>
      <c r="DX38" s="37">
        <v>1</v>
      </c>
      <c r="DY38" s="50">
        <f>DY$27</f>
        <v>2200</v>
      </c>
      <c r="DZ38" s="22"/>
      <c r="EA38" s="10" t="s">
        <v>22</v>
      </c>
      <c r="EB38" s="927" t="s">
        <v>31</v>
      </c>
      <c r="EC38" s="981"/>
      <c r="ED38" s="982"/>
      <c r="EE38" s="37">
        <v>1</v>
      </c>
      <c r="EF38" s="50">
        <f>EF$27</f>
        <v>2285.8000000000002</v>
      </c>
      <c r="EG38" s="37">
        <v>1</v>
      </c>
      <c r="EH38" s="50">
        <f>EH$27</f>
        <v>2285.8000000000002</v>
      </c>
      <c r="EJ38" s="10" t="s">
        <v>22</v>
      </c>
      <c r="EK38" s="927" t="s">
        <v>31</v>
      </c>
      <c r="EL38" s="981"/>
      <c r="EM38" s="982"/>
      <c r="EN38" s="37">
        <v>1</v>
      </c>
      <c r="EO38" s="50">
        <f>EO$27</f>
        <v>2285.8000000000002</v>
      </c>
      <c r="EP38" s="37">
        <v>1</v>
      </c>
      <c r="EQ38" s="50">
        <f>EQ$27</f>
        <v>2285.8000000000002</v>
      </c>
    </row>
    <row r="39" spans="1:147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508.86</v>
      </c>
      <c r="G39" s="12"/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521.37795599999993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521.37795599999993</v>
      </c>
      <c r="U39" s="12"/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521.37795599999993</v>
      </c>
      <c r="AB39" s="12"/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541.19999999999993</v>
      </c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541.19999999999993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561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561</v>
      </c>
      <c r="BD39" s="159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561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595.9799999999999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595.9799999999999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595.9799999999999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595.9799999999999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630.95999999999992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630.95999999999992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660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660</v>
      </c>
      <c r="DO39" s="1">
        <v>0.3</v>
      </c>
      <c r="DP39" s="50">
        <f>DP$38*DO$39</f>
        <v>660</v>
      </c>
      <c r="DQ39" s="22"/>
      <c r="DR39" s="10" t="s">
        <v>23</v>
      </c>
      <c r="DS39" s="927" t="s">
        <v>706</v>
      </c>
      <c r="DT39" s="981"/>
      <c r="DU39" s="982"/>
      <c r="DV39" s="1">
        <v>0.3</v>
      </c>
      <c r="DW39" s="50">
        <f>DW$38*DV$39</f>
        <v>660</v>
      </c>
      <c r="DX39" s="1">
        <v>0.3</v>
      </c>
      <c r="DY39" s="50">
        <f>DY$38*DX$39</f>
        <v>660</v>
      </c>
      <c r="DZ39" s="22"/>
      <c r="EA39" s="10" t="s">
        <v>23</v>
      </c>
      <c r="EB39" s="927" t="s">
        <v>706</v>
      </c>
      <c r="EC39" s="981"/>
      <c r="ED39" s="982"/>
      <c r="EE39" s="1">
        <v>0.3</v>
      </c>
      <c r="EF39" s="50">
        <f>EF$38*EE$39</f>
        <v>685.74</v>
      </c>
      <c r="EG39" s="1">
        <v>0.3</v>
      </c>
      <c r="EH39" s="50">
        <f>EH$38*EG$39</f>
        <v>685.74</v>
      </c>
      <c r="EJ39" s="10" t="s">
        <v>23</v>
      </c>
      <c r="EK39" s="927" t="s">
        <v>706</v>
      </c>
      <c r="EL39" s="981"/>
      <c r="EM39" s="982"/>
      <c r="EN39" s="1">
        <v>0.3</v>
      </c>
      <c r="EO39" s="50">
        <f>EO$38*EN$39</f>
        <v>685.74</v>
      </c>
      <c r="EP39" s="1">
        <v>0.3</v>
      </c>
      <c r="EQ39" s="50">
        <f>EQ$38*EP$39</f>
        <v>685.74</v>
      </c>
    </row>
    <row r="40" spans="1:147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G40" s="13"/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U40" s="13"/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B40" s="13"/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159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1">
        <v>0</v>
      </c>
      <c r="DP40" s="50">
        <f>DP$30*DO$40</f>
        <v>0</v>
      </c>
      <c r="DQ40" s="22"/>
      <c r="DR40" s="10" t="s">
        <v>24</v>
      </c>
      <c r="DS40" s="983" t="s">
        <v>707</v>
      </c>
      <c r="DT40" s="984"/>
      <c r="DU40" s="985"/>
      <c r="DV40" s="1">
        <v>0</v>
      </c>
      <c r="DW40" s="50">
        <f>DW$30*DV$40</f>
        <v>0</v>
      </c>
      <c r="DX40" s="1">
        <v>0</v>
      </c>
      <c r="DY40" s="50">
        <f>DY$30*DX$40</f>
        <v>0</v>
      </c>
      <c r="DZ40" s="22"/>
      <c r="EA40" s="10" t="s">
        <v>24</v>
      </c>
      <c r="EB40" s="983" t="s">
        <v>707</v>
      </c>
      <c r="EC40" s="984"/>
      <c r="ED40" s="985"/>
      <c r="EE40" s="1">
        <v>0</v>
      </c>
      <c r="EF40" s="50">
        <f>EF$30*EE$40</f>
        <v>0</v>
      </c>
      <c r="EG40" s="1">
        <v>0</v>
      </c>
      <c r="EH40" s="50">
        <f>EH$30*EG$40</f>
        <v>0</v>
      </c>
      <c r="EJ40" s="10" t="s">
        <v>24</v>
      </c>
      <c r="EK40" s="983" t="s">
        <v>707</v>
      </c>
      <c r="EL40" s="984"/>
      <c r="EM40" s="985"/>
      <c r="EN40" s="1">
        <v>0</v>
      </c>
      <c r="EO40" s="50">
        <f>EO$30*EN$40</f>
        <v>0</v>
      </c>
      <c r="EP40" s="1">
        <v>0</v>
      </c>
      <c r="EQ40" s="50">
        <f>EQ$30*EP$40</f>
        <v>0</v>
      </c>
    </row>
    <row r="41" spans="1:147" ht="15" x14ac:dyDescent="0.2">
      <c r="A41" s="163" t="s">
        <v>25</v>
      </c>
      <c r="B41" s="1027" t="s">
        <v>708</v>
      </c>
      <c r="C41" s="1065"/>
      <c r="D41" s="1066"/>
      <c r="E41" s="1070">
        <v>0</v>
      </c>
      <c r="F41" s="164">
        <f>((((F38+F39+F40)/220)*E41)*(15*7))</f>
        <v>0</v>
      </c>
      <c r="G41" s="13"/>
      <c r="H41" s="163" t="s">
        <v>25</v>
      </c>
      <c r="I41" s="1027" t="s">
        <v>708</v>
      </c>
      <c r="J41" s="1065"/>
      <c r="K41" s="1066"/>
      <c r="L41" s="1070">
        <v>0</v>
      </c>
      <c r="M41" s="164">
        <f>((((M38+M39+M40)/220)*L41)*(15*7))</f>
        <v>0</v>
      </c>
      <c r="O41" s="163" t="s">
        <v>25</v>
      </c>
      <c r="P41" s="1027" t="s">
        <v>708</v>
      </c>
      <c r="Q41" s="1065"/>
      <c r="R41" s="1066"/>
      <c r="S41" s="1070">
        <v>0</v>
      </c>
      <c r="T41" s="164">
        <f>((((T38+T39+T40)/220)*S41)*(15*7))</f>
        <v>0</v>
      </c>
      <c r="U41" s="13"/>
      <c r="V41" s="163" t="s">
        <v>25</v>
      </c>
      <c r="W41" s="1027" t="s">
        <v>708</v>
      </c>
      <c r="X41" s="1065"/>
      <c r="Y41" s="1066"/>
      <c r="Z41" s="1070">
        <v>0</v>
      </c>
      <c r="AA41" s="164">
        <f>((((AA38+AA39+AA40)/220)*Z41)*(15*7))</f>
        <v>0</v>
      </c>
      <c r="AB41" s="13"/>
      <c r="AC41" s="163" t="s">
        <v>25</v>
      </c>
      <c r="AD41" s="1027" t="s">
        <v>708</v>
      </c>
      <c r="AE41" s="1065"/>
      <c r="AF41" s="1066"/>
      <c r="AG41" s="1070">
        <v>0</v>
      </c>
      <c r="AH41" s="164">
        <f>((((AH38+AH39+AH40)/220)*AG41)*(15*7))</f>
        <v>0</v>
      </c>
      <c r="AJ41" s="163" t="s">
        <v>25</v>
      </c>
      <c r="AK41" s="1027" t="s">
        <v>708</v>
      </c>
      <c r="AL41" s="1065"/>
      <c r="AM41" s="1066"/>
      <c r="AN41" s="1070">
        <v>0</v>
      </c>
      <c r="AO41" s="164">
        <f>((((AO38+AO39+AO40)/220)*AN41)*(15*7))</f>
        <v>0</v>
      </c>
      <c r="AQ41" s="163" t="s">
        <v>25</v>
      </c>
      <c r="AR41" s="1027" t="s">
        <v>708</v>
      </c>
      <c r="AS41" s="1065"/>
      <c r="AT41" s="1066"/>
      <c r="AU41" s="1070">
        <v>0</v>
      </c>
      <c r="AV41" s="164">
        <f>((((AV38+AV39+AV40)/220)*AU41)*(15*7))</f>
        <v>0</v>
      </c>
      <c r="AW41" s="428"/>
      <c r="AX41" s="163" t="s">
        <v>25</v>
      </c>
      <c r="AY41" s="1027" t="s">
        <v>708</v>
      </c>
      <c r="AZ41" s="1065"/>
      <c r="BA41" s="1066"/>
      <c r="BB41" s="1070">
        <v>0</v>
      </c>
      <c r="BC41" s="164">
        <f>((((BC38+BC39+BC40)/220)*BB41)*(15*7))</f>
        <v>0</v>
      </c>
      <c r="BD41" s="428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986">
        <v>0</v>
      </c>
      <c r="DP41" s="220">
        <f>((((DP38+DP39+DP40)/220)*DO41)*(15*7))</f>
        <v>0</v>
      </c>
      <c r="DQ41" s="526"/>
      <c r="DR41" s="24" t="s">
        <v>25</v>
      </c>
      <c r="DS41" s="927" t="s">
        <v>708</v>
      </c>
      <c r="DT41" s="981"/>
      <c r="DU41" s="982"/>
      <c r="DV41" s="986">
        <v>0</v>
      </c>
      <c r="DW41" s="220">
        <f>((((DW38+DW39+DW40)/220)*DV41)*(15*7))</f>
        <v>0</v>
      </c>
      <c r="DX41" s="986">
        <v>0</v>
      </c>
      <c r="DY41" s="220">
        <f>((((DY38+DY39+DY40)/220)*DX41)*(15*7))</f>
        <v>0</v>
      </c>
      <c r="DZ41" s="526"/>
      <c r="EA41" s="24" t="s">
        <v>25</v>
      </c>
      <c r="EB41" s="927" t="s">
        <v>708</v>
      </c>
      <c r="EC41" s="981"/>
      <c r="ED41" s="982"/>
      <c r="EE41" s="986">
        <v>0</v>
      </c>
      <c r="EF41" s="220">
        <f>((((EF38+EF39+EF40)/220)*EE41)*(15*7))</f>
        <v>0</v>
      </c>
      <c r="EG41" s="986">
        <v>0</v>
      </c>
      <c r="EH41" s="220">
        <f>((((EH38+EH39+EH40)/220)*EG41)*(15*7))</f>
        <v>0</v>
      </c>
      <c r="EJ41" s="24" t="s">
        <v>25</v>
      </c>
      <c r="EK41" s="927" t="s">
        <v>708</v>
      </c>
      <c r="EL41" s="981"/>
      <c r="EM41" s="982"/>
      <c r="EN41" s="986">
        <v>0</v>
      </c>
      <c r="EO41" s="220">
        <f>((((EO38+EO39+EO40)/220)*EN41)*(15*7))</f>
        <v>0</v>
      </c>
      <c r="EP41" s="986">
        <v>0</v>
      </c>
      <c r="EQ41" s="220">
        <f>((((EQ38+EQ39+EQ40)/220)*EP41)*(15*7))</f>
        <v>0</v>
      </c>
    </row>
    <row r="42" spans="1:147" ht="15" x14ac:dyDescent="0.2">
      <c r="A42" s="163" t="s">
        <v>32</v>
      </c>
      <c r="B42" s="1044" t="s">
        <v>107</v>
      </c>
      <c r="C42" s="1045"/>
      <c r="D42" s="1046"/>
      <c r="E42" s="1071"/>
      <c r="F42" s="38" t="str">
        <f>IF((E41&lt;=0),"0,00",((((7*1.1429)-7)*15)*((F38+F39+F40)/220)*(1+E41)))</f>
        <v>0,00</v>
      </c>
      <c r="G42" s="14"/>
      <c r="H42" s="163" t="s">
        <v>32</v>
      </c>
      <c r="I42" s="1044" t="s">
        <v>107</v>
      </c>
      <c r="J42" s="1045"/>
      <c r="K42" s="1046"/>
      <c r="L42" s="1071"/>
      <c r="M42" s="38" t="str">
        <f>IF((L41&lt;=0),"0,00",((((7*1.1429)-7)*15)*((M38+M39+M40)/220)*(1+L41)))</f>
        <v>0,00</v>
      </c>
      <c r="O42" s="163" t="s">
        <v>32</v>
      </c>
      <c r="P42" s="1044" t="s">
        <v>107</v>
      </c>
      <c r="Q42" s="1045"/>
      <c r="R42" s="1046"/>
      <c r="S42" s="1071"/>
      <c r="T42" s="38" t="str">
        <f>IF((S41&lt;=0),"0,00",((((7*1.1429)-7)*15)*((T38+T39+T40)/220)*(1+S41)))</f>
        <v>0,00</v>
      </c>
      <c r="U42" s="14"/>
      <c r="V42" s="163" t="s">
        <v>32</v>
      </c>
      <c r="W42" s="1044" t="s">
        <v>107</v>
      </c>
      <c r="X42" s="1045"/>
      <c r="Y42" s="1046"/>
      <c r="Z42" s="1071"/>
      <c r="AA42" s="38" t="str">
        <f>IF((Z41&lt;=0),"0,00",((((7*1.1429)-7)*15)*((AA38+AA39+AA40)/220)*(1+Z41)))</f>
        <v>0,00</v>
      </c>
      <c r="AB42" s="14"/>
      <c r="AC42" s="163" t="s">
        <v>32</v>
      </c>
      <c r="AD42" s="1044" t="s">
        <v>107</v>
      </c>
      <c r="AE42" s="1045"/>
      <c r="AF42" s="1046"/>
      <c r="AG42" s="1071"/>
      <c r="AH42" s="38" t="str">
        <f>IF((AG41&lt;=0),"0,00",((((7*1.1429)-7)*15)*((AH38+AH39+AH40)/220)*(1+AG41)))</f>
        <v>0,00</v>
      </c>
      <c r="AJ42" s="163" t="s">
        <v>32</v>
      </c>
      <c r="AK42" s="1044" t="s">
        <v>107</v>
      </c>
      <c r="AL42" s="1045"/>
      <c r="AM42" s="1046"/>
      <c r="AN42" s="1071"/>
      <c r="AO42" s="38" t="str">
        <f>IF((AN41&lt;=0),"0,00",((((7*1.1429)-7)*15)*((AO38+AO39+AO40)/220)*(1+AN41)))</f>
        <v>0,00</v>
      </c>
      <c r="AQ42" s="163" t="s">
        <v>32</v>
      </c>
      <c r="AR42" s="1044" t="s">
        <v>107</v>
      </c>
      <c r="AS42" s="1045"/>
      <c r="AT42" s="1046"/>
      <c r="AU42" s="1071"/>
      <c r="AV42" s="38" t="str">
        <f>IF((AU41&lt;=0),"0,00",((((7*1.1429)-7)*15)*((AV38+AV39+AV40)/220)*(1+AU41)))</f>
        <v>0,00</v>
      </c>
      <c r="AW42" s="159"/>
      <c r="AX42" s="163" t="s">
        <v>32</v>
      </c>
      <c r="AY42" s="1044" t="s">
        <v>107</v>
      </c>
      <c r="AZ42" s="1045"/>
      <c r="BA42" s="1046"/>
      <c r="BB42" s="1071"/>
      <c r="BC42" s="38" t="str">
        <f>IF((BB41&lt;=0),"0,00",((((7*1.1429)-7)*15)*((BC38+BC39+BC40)/220)*(1+BB41)))</f>
        <v>0,00</v>
      </c>
      <c r="BD42" s="159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987"/>
      <c r="DP42" s="50" t="str">
        <f>IF((DO41&lt;=0),"0,00",((((7*1.1429)-7)*15)*((DP38+DP39+DP40)/220)*(1+DO41)))</f>
        <v>0,00</v>
      </c>
      <c r="DQ42" s="22"/>
      <c r="DR42" s="24" t="s">
        <v>32</v>
      </c>
      <c r="DS42" s="988" t="s">
        <v>107</v>
      </c>
      <c r="DT42" s="989"/>
      <c r="DU42" s="990"/>
      <c r="DV42" s="987"/>
      <c r="DW42" s="50" t="str">
        <f>IF((DV41&lt;=0),"0,00",((((7*1.1429)-7)*15)*((DW38+DW39+DW40)/220)*(1+DV41)))</f>
        <v>0,00</v>
      </c>
      <c r="DX42" s="987"/>
      <c r="DY42" s="50" t="str">
        <f>IF((DX41&lt;=0),"0,00",((((7*1.1429)-7)*15)*((DY38+DY39+DY40)/220)*(1+DX41)))</f>
        <v>0,00</v>
      </c>
      <c r="DZ42" s="22"/>
      <c r="EA42" s="24" t="s">
        <v>32</v>
      </c>
      <c r="EB42" s="988" t="s">
        <v>107</v>
      </c>
      <c r="EC42" s="989"/>
      <c r="ED42" s="990"/>
      <c r="EE42" s="987"/>
      <c r="EF42" s="50" t="str">
        <f>IF((EE41&lt;=0),"0,00",((((7*1.1429)-7)*15)*((EF38+EF39+EF40)/220)*(1+EE41)))</f>
        <v>0,00</v>
      </c>
      <c r="EG42" s="987"/>
      <c r="EH42" s="50" t="str">
        <f>IF((EG41&lt;=0),"0,00",((((7*1.1429)-7)*15)*((EH38+EH39+EH40)/220)*(1+EG41)))</f>
        <v>0,00</v>
      </c>
      <c r="EJ42" s="24" t="s">
        <v>32</v>
      </c>
      <c r="EK42" s="988" t="s">
        <v>107</v>
      </c>
      <c r="EL42" s="989"/>
      <c r="EM42" s="990"/>
      <c r="EN42" s="987"/>
      <c r="EO42" s="50" t="str">
        <f>IF((EN41&lt;=0),"0,00",((((7*1.1429)-7)*15)*((EO38+EO39+EO40)/220)*(1+EN41)))</f>
        <v>0,00</v>
      </c>
      <c r="EP42" s="987"/>
      <c r="EQ42" s="50" t="str">
        <f>IF((EP41&lt;=0),"0,00",((((7*1.1429)-7)*15)*((EQ38+EQ39+EQ40)/220)*(1+EP41)))</f>
        <v>0,00</v>
      </c>
    </row>
    <row r="43" spans="1:147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159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1054</v>
      </c>
      <c r="DK43" s="106"/>
      <c r="DL43" s="107"/>
      <c r="DM43" s="381">
        <v>0.05</v>
      </c>
      <c r="DN43" s="50">
        <f>DN$38*DM$43</f>
        <v>110</v>
      </c>
      <c r="DO43" s="1">
        <v>0</v>
      </c>
      <c r="DP43" s="50">
        <v>0</v>
      </c>
      <c r="DQ43" s="22"/>
      <c r="DR43" s="10" t="s">
        <v>33</v>
      </c>
      <c r="DS43" s="105" t="s">
        <v>1054</v>
      </c>
      <c r="DT43" s="106"/>
      <c r="DU43" s="107"/>
      <c r="DV43" s="381">
        <v>0.05</v>
      </c>
      <c r="DW43" s="50">
        <f>DW$38*DV$43</f>
        <v>110</v>
      </c>
      <c r="DX43" s="1">
        <v>0</v>
      </c>
      <c r="DY43" s="50">
        <v>0</v>
      </c>
      <c r="DZ43" s="22"/>
      <c r="EA43" s="10" t="s">
        <v>33</v>
      </c>
      <c r="EB43" s="105" t="s">
        <v>1054</v>
      </c>
      <c r="EC43" s="106"/>
      <c r="ED43" s="107"/>
      <c r="EE43" s="1">
        <v>0.05</v>
      </c>
      <c r="EF43" s="50">
        <f>EF$38*EE$43</f>
        <v>114.29000000000002</v>
      </c>
      <c r="EG43" s="1">
        <v>0</v>
      </c>
      <c r="EH43" s="50">
        <v>0</v>
      </c>
      <c r="EJ43" s="10" t="s">
        <v>33</v>
      </c>
      <c r="EK43" s="105" t="s">
        <v>1082</v>
      </c>
      <c r="EL43" s="106"/>
      <c r="EM43" s="107"/>
      <c r="EN43" s="1">
        <v>0.05</v>
      </c>
      <c r="EO43" s="50">
        <f>EN43*EO38</f>
        <v>114.29000000000002</v>
      </c>
      <c r="EP43" s="1">
        <v>0</v>
      </c>
      <c r="EQ43" s="50">
        <v>0</v>
      </c>
    </row>
    <row r="44" spans="1:147" ht="15" x14ac:dyDescent="0.2">
      <c r="A44" s="1047" t="s">
        <v>21</v>
      </c>
      <c r="B44" s="1048"/>
      <c r="C44" s="1048"/>
      <c r="D44" s="1048"/>
      <c r="E44" s="1049"/>
      <c r="F44" s="114">
        <f>SUM(F38:F43)</f>
        <v>2205.06</v>
      </c>
      <c r="H44" s="1047" t="s">
        <v>21</v>
      </c>
      <c r="I44" s="1048"/>
      <c r="J44" s="1048"/>
      <c r="K44" s="1048"/>
      <c r="L44" s="1049"/>
      <c r="M44" s="114">
        <f>SUM(M38:M43)</f>
        <v>2259.3044759999998</v>
      </c>
      <c r="O44" s="1047" t="s">
        <v>21</v>
      </c>
      <c r="P44" s="1048"/>
      <c r="Q44" s="1048"/>
      <c r="R44" s="1048"/>
      <c r="S44" s="1049"/>
      <c r="T44" s="114">
        <f>SUM(T38:T43)</f>
        <v>2259.3044759999998</v>
      </c>
      <c r="V44" s="1047" t="s">
        <v>21</v>
      </c>
      <c r="W44" s="1048"/>
      <c r="X44" s="1048"/>
      <c r="Y44" s="1048"/>
      <c r="Z44" s="1049"/>
      <c r="AA44" s="114">
        <f>SUM(AA38:AA43)</f>
        <v>2259.3044759999998</v>
      </c>
      <c r="AC44" s="1047" t="s">
        <v>21</v>
      </c>
      <c r="AD44" s="1048"/>
      <c r="AE44" s="1048"/>
      <c r="AF44" s="1048"/>
      <c r="AG44" s="1049"/>
      <c r="AH44" s="114">
        <f>SUM(AH38:AH43)</f>
        <v>2345.1999999999998</v>
      </c>
      <c r="AJ44" s="1047" t="s">
        <v>21</v>
      </c>
      <c r="AK44" s="1048"/>
      <c r="AL44" s="1048"/>
      <c r="AM44" s="1048"/>
      <c r="AN44" s="1049"/>
      <c r="AO44" s="114">
        <f>SUM(AO38:AO43)</f>
        <v>2345.1999999999998</v>
      </c>
      <c r="AQ44" s="1047" t="s">
        <v>21</v>
      </c>
      <c r="AR44" s="1048"/>
      <c r="AS44" s="1048"/>
      <c r="AT44" s="1048"/>
      <c r="AU44" s="1049"/>
      <c r="AV44" s="114">
        <f>SUM(AV38:AV43)</f>
        <v>2431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2431</v>
      </c>
      <c r="BD44" s="175"/>
      <c r="BE44" s="962" t="s">
        <v>21</v>
      </c>
      <c r="BF44" s="963"/>
      <c r="BG44" s="963"/>
      <c r="BH44" s="963"/>
      <c r="BI44" s="964"/>
      <c r="BJ44" s="11">
        <f>SUM(BJ$38:BJ$43)</f>
        <v>2431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2582.58</v>
      </c>
      <c r="BS44" s="962" t="s">
        <v>21</v>
      </c>
      <c r="BT44" s="963"/>
      <c r="BU44" s="963"/>
      <c r="BV44" s="963"/>
      <c r="BW44" s="964"/>
      <c r="BX44" s="11">
        <f>SUM(BX$38:BX$43)</f>
        <v>2582.58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2582.58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2582.58</v>
      </c>
      <c r="CN44" s="962" t="s">
        <v>21</v>
      </c>
      <c r="CO44" s="963"/>
      <c r="CP44" s="963"/>
      <c r="CQ44" s="963"/>
      <c r="CR44" s="964"/>
      <c r="CS44" s="11">
        <f>SUM(CS$38:CS$43)</f>
        <v>2734.16</v>
      </c>
      <c r="CU44" s="962" t="s">
        <v>21</v>
      </c>
      <c r="CV44" s="963"/>
      <c r="CW44" s="963"/>
      <c r="CX44" s="963"/>
      <c r="CY44" s="964"/>
      <c r="CZ44" s="11">
        <f>SUM(CZ$38:CZ$43)</f>
        <v>2734.16</v>
      </c>
      <c r="DB44" s="962" t="s">
        <v>21</v>
      </c>
      <c r="DC44" s="963"/>
      <c r="DD44" s="963"/>
      <c r="DE44" s="963"/>
      <c r="DF44" s="964"/>
      <c r="DG44" s="11">
        <f>SUM(DG$38:DG$43)</f>
        <v>2860</v>
      </c>
      <c r="DI44" s="962" t="s">
        <v>21</v>
      </c>
      <c r="DJ44" s="963"/>
      <c r="DK44" s="963"/>
      <c r="DL44" s="963"/>
      <c r="DM44" s="964"/>
      <c r="DN44" s="11">
        <f>SUM(DN$38:DN$43)</f>
        <v>2970</v>
      </c>
      <c r="DO44" s="40"/>
      <c r="DP44" s="11">
        <f>SUM(DP$38:DP$43)</f>
        <v>2860</v>
      </c>
      <c r="DQ44" s="40"/>
      <c r="DR44" s="962" t="s">
        <v>21</v>
      </c>
      <c r="DS44" s="963"/>
      <c r="DT44" s="963"/>
      <c r="DU44" s="963"/>
      <c r="DV44" s="964"/>
      <c r="DW44" s="11">
        <f>SUM(DW$38:DW$43)</f>
        <v>2970</v>
      </c>
      <c r="DX44" s="40"/>
      <c r="DY44" s="11">
        <f>SUM(DY$38:DY$43)</f>
        <v>2860</v>
      </c>
      <c r="DZ44" s="40"/>
      <c r="EA44" s="962" t="s">
        <v>21</v>
      </c>
      <c r="EB44" s="963"/>
      <c r="EC44" s="963"/>
      <c r="ED44" s="963"/>
      <c r="EE44" s="964"/>
      <c r="EF44" s="11">
        <f>SUM(EF$38:EF$43)</f>
        <v>3085.83</v>
      </c>
      <c r="EG44" s="40"/>
      <c r="EH44" s="11">
        <f>SUM(EH$38:EH$43)</f>
        <v>2971.54</v>
      </c>
      <c r="EJ44" s="962" t="s">
        <v>21</v>
      </c>
      <c r="EK44" s="963"/>
      <c r="EL44" s="963"/>
      <c r="EM44" s="963"/>
      <c r="EN44" s="964"/>
      <c r="EO44" s="11">
        <f>SUM(EO$38:EO$43)</f>
        <v>3085.83</v>
      </c>
      <c r="EP44" s="40"/>
      <c r="EQ44" s="11">
        <f>SUM(EQ$38:EQ$43)</f>
        <v>2971.54</v>
      </c>
    </row>
    <row r="45" spans="1:147" ht="13.5" x14ac:dyDescent="0.2">
      <c r="A45" s="202"/>
      <c r="B45" s="1148"/>
      <c r="C45" s="1161"/>
      <c r="D45" s="1161"/>
      <c r="E45" s="1161"/>
      <c r="F45" s="1161"/>
      <c r="H45" s="202"/>
      <c r="I45" s="1148"/>
      <c r="J45" s="1161"/>
      <c r="K45" s="1161"/>
      <c r="L45" s="1161"/>
      <c r="M45" s="1161"/>
      <c r="O45" s="202"/>
      <c r="P45" s="1148"/>
      <c r="Q45" s="1161"/>
      <c r="R45" s="1161"/>
      <c r="S45" s="1161"/>
      <c r="T45" s="1161"/>
      <c r="V45" s="202"/>
      <c r="W45" s="1148"/>
      <c r="X45" s="1161"/>
      <c r="Y45" s="1161"/>
      <c r="Z45" s="1161"/>
      <c r="AA45" s="1161"/>
      <c r="AC45" s="202"/>
      <c r="AD45" s="1148"/>
      <c r="AE45" s="1161"/>
      <c r="AF45" s="1161"/>
      <c r="AG45" s="1161"/>
      <c r="AH45" s="1161"/>
      <c r="AJ45" s="202"/>
      <c r="AK45" s="1148"/>
      <c r="AL45" s="1161"/>
      <c r="AM45" s="1161"/>
      <c r="AN45" s="1161"/>
      <c r="AO45" s="1161"/>
      <c r="AQ45" s="202"/>
      <c r="AR45" s="1148"/>
      <c r="AS45" s="1161"/>
      <c r="AT45" s="1161"/>
      <c r="AU45" s="1161"/>
      <c r="AV45" s="1161"/>
      <c r="AW45" s="423"/>
      <c r="AX45" s="202"/>
      <c r="AY45" s="1148"/>
      <c r="AZ45" s="1161"/>
      <c r="BA45" s="1161"/>
      <c r="BB45" s="1161"/>
      <c r="BC45" s="1161"/>
      <c r="BD45" s="423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495"/>
      <c r="DQ45" s="495"/>
      <c r="DR45" s="216"/>
      <c r="DS45" s="1108"/>
      <c r="DT45" s="1121"/>
      <c r="DU45" s="1121"/>
      <c r="DV45" s="1121"/>
      <c r="DW45" s="1121"/>
      <c r="DX45" s="495"/>
      <c r="DY45" s="495"/>
      <c r="DZ45" s="495"/>
      <c r="EA45" s="216"/>
      <c r="EB45" s="1108"/>
      <c r="EC45" s="1121"/>
      <c r="ED45" s="1121"/>
      <c r="EE45" s="1121"/>
      <c r="EF45" s="1121"/>
      <c r="EG45" s="495"/>
      <c r="EH45" s="495"/>
      <c r="EJ45" s="216"/>
      <c r="EK45" s="1108"/>
      <c r="EL45" s="1121"/>
      <c r="EM45" s="1121"/>
      <c r="EN45" s="1121"/>
      <c r="EO45" s="1121"/>
      <c r="EP45" s="495"/>
      <c r="EQ45" s="495"/>
    </row>
    <row r="46" spans="1:147" x14ac:dyDescent="0.2">
      <c r="A46" s="191"/>
      <c r="B46" s="191"/>
      <c r="C46" s="178"/>
      <c r="D46" s="178"/>
      <c r="E46" s="178"/>
      <c r="F46" s="175"/>
      <c r="H46" s="191"/>
      <c r="I46" s="191"/>
      <c r="J46" s="178"/>
      <c r="K46" s="178"/>
      <c r="L46" s="178"/>
      <c r="M46" s="175"/>
      <c r="O46" s="191"/>
      <c r="P46" s="191"/>
      <c r="Q46" s="178"/>
      <c r="R46" s="178"/>
      <c r="S46" s="178"/>
      <c r="T46" s="175"/>
      <c r="V46" s="191"/>
      <c r="W46" s="191"/>
      <c r="X46" s="178"/>
      <c r="Y46" s="178"/>
      <c r="Z46" s="178"/>
      <c r="AA46" s="175"/>
      <c r="AC46" s="191"/>
      <c r="AD46" s="191"/>
      <c r="AE46" s="178"/>
      <c r="AF46" s="178"/>
      <c r="AG46" s="178"/>
      <c r="AH46" s="175"/>
      <c r="AJ46" s="191"/>
      <c r="AK46" s="191"/>
      <c r="AL46" s="178"/>
      <c r="AM46" s="178"/>
      <c r="AN46" s="178"/>
      <c r="AO46" s="175"/>
      <c r="AQ46" s="191"/>
      <c r="AR46" s="191"/>
      <c r="AS46" s="178"/>
      <c r="AT46" s="178"/>
      <c r="AU46" s="178"/>
      <c r="AV46" s="175"/>
      <c r="AW46" s="175"/>
      <c r="AX46" s="191"/>
      <c r="AY46" s="191"/>
      <c r="AZ46" s="178"/>
      <c r="BA46" s="178"/>
      <c r="BB46" s="178"/>
      <c r="BC46" s="175"/>
      <c r="BD46" s="175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52"/>
      <c r="DP46" s="40"/>
      <c r="DQ46" s="40"/>
      <c r="DR46" s="217"/>
      <c r="DS46" s="217"/>
      <c r="DT46" s="52"/>
      <c r="DU46" s="52"/>
      <c r="DV46" s="52"/>
      <c r="DW46" s="40"/>
      <c r="DX46" s="52"/>
      <c r="DY46" s="40"/>
      <c r="DZ46" s="40"/>
      <c r="EA46" s="217"/>
      <c r="EB46" s="217"/>
      <c r="EC46" s="52"/>
      <c r="ED46" s="52"/>
      <c r="EE46" s="52"/>
      <c r="EF46" s="40"/>
      <c r="EG46" s="52"/>
      <c r="EH46" s="40"/>
      <c r="EJ46" s="217"/>
      <c r="EK46" s="217"/>
      <c r="EL46" s="52"/>
      <c r="EM46" s="52"/>
      <c r="EN46" s="52"/>
      <c r="EO46" s="40"/>
      <c r="EP46" s="52"/>
      <c r="EQ46" s="40"/>
    </row>
    <row r="47" spans="1:147" ht="13.5" x14ac:dyDescent="0.2">
      <c r="A47" s="202"/>
      <c r="B47" s="1148"/>
      <c r="C47" s="1161"/>
      <c r="D47" s="1161"/>
      <c r="E47" s="1161"/>
      <c r="F47" s="1161"/>
      <c r="H47" s="202"/>
      <c r="I47" s="1148"/>
      <c r="J47" s="1161"/>
      <c r="K47" s="1161"/>
      <c r="L47" s="1161"/>
      <c r="M47" s="1161"/>
      <c r="O47" s="202"/>
      <c r="P47" s="1148"/>
      <c r="Q47" s="1161"/>
      <c r="R47" s="1161"/>
      <c r="S47" s="1161"/>
      <c r="T47" s="1161"/>
      <c r="V47" s="202"/>
      <c r="W47" s="1148"/>
      <c r="X47" s="1161"/>
      <c r="Y47" s="1161"/>
      <c r="Z47" s="1161"/>
      <c r="AA47" s="1161"/>
      <c r="AC47" s="202"/>
      <c r="AD47" s="1148"/>
      <c r="AE47" s="1161"/>
      <c r="AF47" s="1161"/>
      <c r="AG47" s="1161"/>
      <c r="AH47" s="1161"/>
      <c r="AJ47" s="202"/>
      <c r="AK47" s="1148"/>
      <c r="AL47" s="1161"/>
      <c r="AM47" s="1161"/>
      <c r="AN47" s="1161"/>
      <c r="AO47" s="1161"/>
      <c r="AQ47" s="202"/>
      <c r="AR47" s="1148"/>
      <c r="AS47" s="1161"/>
      <c r="AT47" s="1161"/>
      <c r="AU47" s="1161"/>
      <c r="AV47" s="1161"/>
      <c r="AW47" s="423"/>
      <c r="AX47" s="202"/>
      <c r="AY47" s="1148"/>
      <c r="AZ47" s="1161"/>
      <c r="BA47" s="1161"/>
      <c r="BB47" s="1161"/>
      <c r="BC47" s="1161"/>
      <c r="BD47" s="423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495"/>
      <c r="DQ47" s="495"/>
      <c r="DR47" s="216"/>
      <c r="DS47" s="1108"/>
      <c r="DT47" s="1121"/>
      <c r="DU47" s="1121"/>
      <c r="DV47" s="1121"/>
      <c r="DW47" s="1121"/>
      <c r="DX47" s="495"/>
      <c r="DY47" s="495"/>
      <c r="DZ47" s="495"/>
      <c r="EA47" s="216"/>
      <c r="EB47" s="1108"/>
      <c r="EC47" s="1121"/>
      <c r="ED47" s="1121"/>
      <c r="EE47" s="1121"/>
      <c r="EF47" s="1121"/>
      <c r="EG47" s="495"/>
      <c r="EH47" s="495"/>
      <c r="EJ47" s="216"/>
      <c r="EK47" s="1108"/>
      <c r="EL47" s="1121"/>
      <c r="EM47" s="1121"/>
      <c r="EN47" s="1121"/>
      <c r="EO47" s="1121"/>
      <c r="EP47" s="495"/>
      <c r="EQ47" s="495"/>
    </row>
    <row r="48" spans="1:147" x14ac:dyDescent="0.2">
      <c r="A48" s="176"/>
      <c r="B48" s="176"/>
      <c r="C48" s="176"/>
      <c r="D48" s="176"/>
      <c r="E48" s="176"/>
      <c r="F48" s="159"/>
      <c r="H48" s="176"/>
      <c r="I48" s="176"/>
      <c r="J48" s="176"/>
      <c r="K48" s="176"/>
      <c r="L48" s="176"/>
      <c r="M48" s="159"/>
      <c r="O48" s="176"/>
      <c r="P48" s="176"/>
      <c r="Q48" s="176"/>
      <c r="R48" s="176"/>
      <c r="S48" s="176"/>
      <c r="T48" s="159"/>
      <c r="V48" s="176"/>
      <c r="W48" s="176"/>
      <c r="X48" s="176"/>
      <c r="Y48" s="176"/>
      <c r="Z48" s="176"/>
      <c r="AA48" s="159"/>
      <c r="AC48" s="176"/>
      <c r="AD48" s="176"/>
      <c r="AE48" s="176"/>
      <c r="AF48" s="176"/>
      <c r="AG48" s="176"/>
      <c r="AH48" s="159"/>
      <c r="AJ48" s="176"/>
      <c r="AK48" s="176"/>
      <c r="AL48" s="176"/>
      <c r="AM48" s="176"/>
      <c r="AN48" s="176"/>
      <c r="AO48" s="159"/>
      <c r="AQ48" s="176"/>
      <c r="AR48" s="176"/>
      <c r="AS48" s="176"/>
      <c r="AT48" s="176"/>
      <c r="AU48" s="176"/>
      <c r="AV48" s="159"/>
      <c r="AW48" s="159"/>
      <c r="AX48" s="176"/>
      <c r="AY48" s="176"/>
      <c r="AZ48" s="176"/>
      <c r="BA48" s="176"/>
      <c r="BB48" s="176"/>
      <c r="BC48" s="159"/>
      <c r="BD48" s="159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41"/>
      <c r="DP48" s="22"/>
      <c r="DQ48" s="22"/>
      <c r="DR48" s="41"/>
      <c r="DS48" s="41"/>
      <c r="DT48" s="41"/>
      <c r="DU48" s="41"/>
      <c r="DV48" s="41"/>
      <c r="DW48" s="22"/>
      <c r="DX48" s="41"/>
      <c r="DY48" s="22"/>
      <c r="DZ48" s="22"/>
      <c r="EA48" s="41"/>
      <c r="EB48" s="41"/>
      <c r="EC48" s="41"/>
      <c r="ED48" s="41"/>
      <c r="EE48" s="41"/>
      <c r="EF48" s="22"/>
      <c r="EG48" s="41"/>
      <c r="EH48" s="22"/>
      <c r="EJ48" s="41"/>
      <c r="EK48" s="41"/>
      <c r="EL48" s="41"/>
      <c r="EM48" s="41"/>
      <c r="EN48" s="41"/>
      <c r="EO48" s="22"/>
      <c r="EP48" s="41"/>
      <c r="EQ48" s="22"/>
    </row>
    <row r="49" spans="1:147" ht="12.75" customHeight="1" x14ac:dyDescent="0.2">
      <c r="A49" s="1147" t="s">
        <v>75</v>
      </c>
      <c r="B49" s="1147"/>
      <c r="C49" s="1147"/>
      <c r="D49" s="1147"/>
      <c r="E49" s="1147"/>
      <c r="F49" s="1147"/>
      <c r="H49" s="1147" t="s">
        <v>75</v>
      </c>
      <c r="I49" s="1147"/>
      <c r="J49" s="1147"/>
      <c r="K49" s="1147"/>
      <c r="L49" s="1147"/>
      <c r="M49" s="1147"/>
      <c r="O49" s="1147" t="s">
        <v>75</v>
      </c>
      <c r="P49" s="1147"/>
      <c r="Q49" s="1147"/>
      <c r="R49" s="1147"/>
      <c r="S49" s="1147"/>
      <c r="T49" s="1147"/>
      <c r="V49" s="1147" t="s">
        <v>75</v>
      </c>
      <c r="W49" s="1147"/>
      <c r="X49" s="1147"/>
      <c r="Y49" s="1147"/>
      <c r="Z49" s="1147"/>
      <c r="AA49" s="1147"/>
      <c r="AC49" s="1147" t="s">
        <v>75</v>
      </c>
      <c r="AD49" s="1147"/>
      <c r="AE49" s="1147"/>
      <c r="AF49" s="1147"/>
      <c r="AG49" s="1147"/>
      <c r="AH49" s="1147"/>
      <c r="AJ49" s="1147" t="s">
        <v>75</v>
      </c>
      <c r="AK49" s="1147"/>
      <c r="AL49" s="1147"/>
      <c r="AM49" s="1147"/>
      <c r="AN49" s="1147"/>
      <c r="AO49" s="1147"/>
      <c r="AQ49" s="1147" t="s">
        <v>75</v>
      </c>
      <c r="AR49" s="1147"/>
      <c r="AS49" s="1147"/>
      <c r="AT49" s="1147"/>
      <c r="AU49" s="1147"/>
      <c r="AV49" s="1147"/>
      <c r="AW49" s="203"/>
      <c r="AX49" s="1147" t="s">
        <v>75</v>
      </c>
      <c r="AY49" s="1147"/>
      <c r="AZ49" s="1147"/>
      <c r="BA49" s="1147"/>
      <c r="BB49" s="1147"/>
      <c r="BC49" s="1147"/>
      <c r="BD49" s="20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33"/>
      <c r="DQ49" s="33"/>
      <c r="DR49" s="1110" t="s">
        <v>75</v>
      </c>
      <c r="DS49" s="1110"/>
      <c r="DT49" s="1110"/>
      <c r="DU49" s="1110"/>
      <c r="DV49" s="1110"/>
      <c r="DW49" s="1110"/>
      <c r="DX49" s="33"/>
      <c r="DY49" s="33"/>
      <c r="DZ49" s="33"/>
      <c r="EA49" s="1110" t="s">
        <v>75</v>
      </c>
      <c r="EB49" s="1110"/>
      <c r="EC49" s="1110"/>
      <c r="ED49" s="1110"/>
      <c r="EE49" s="1110"/>
      <c r="EF49" s="1110"/>
      <c r="EG49" s="33"/>
      <c r="EH49" s="33"/>
      <c r="EJ49" s="1110" t="s">
        <v>75</v>
      </c>
      <c r="EK49" s="1110"/>
      <c r="EL49" s="1110"/>
      <c r="EM49" s="1110"/>
      <c r="EN49" s="1110"/>
      <c r="EO49" s="1110"/>
      <c r="EP49" s="33"/>
      <c r="EQ49" s="33"/>
    </row>
    <row r="50" spans="1:147" x14ac:dyDescent="0.2">
      <c r="A50" s="203"/>
      <c r="B50" s="203"/>
      <c r="C50" s="203"/>
      <c r="D50" s="203"/>
      <c r="E50" s="203"/>
      <c r="F50" s="203"/>
      <c r="H50" s="203"/>
      <c r="I50" s="203"/>
      <c r="J50" s="203"/>
      <c r="K50" s="203"/>
      <c r="L50" s="203"/>
      <c r="M50" s="203"/>
      <c r="O50" s="203"/>
      <c r="P50" s="203"/>
      <c r="Q50" s="203"/>
      <c r="R50" s="203"/>
      <c r="S50" s="203"/>
      <c r="T50" s="203"/>
      <c r="V50" s="203"/>
      <c r="W50" s="203"/>
      <c r="X50" s="203"/>
      <c r="Y50" s="203"/>
      <c r="Z50" s="203"/>
      <c r="AA50" s="203"/>
      <c r="AC50" s="203"/>
      <c r="AD50" s="203"/>
      <c r="AE50" s="203"/>
      <c r="AF50" s="203"/>
      <c r="AG50" s="203"/>
      <c r="AH50" s="203"/>
      <c r="AJ50" s="203"/>
      <c r="AK50" s="203"/>
      <c r="AL50" s="203"/>
      <c r="AM50" s="203"/>
      <c r="AN50" s="203"/>
      <c r="AO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J50" s="33"/>
      <c r="EK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1042" t="s">
        <v>76</v>
      </c>
      <c r="B51" s="1162"/>
      <c r="C51" s="1162"/>
      <c r="D51" s="1162"/>
      <c r="E51" s="1162"/>
      <c r="F51" s="1162"/>
      <c r="H51" s="1042" t="s">
        <v>76</v>
      </c>
      <c r="I51" s="1162"/>
      <c r="J51" s="1162"/>
      <c r="K51" s="1162"/>
      <c r="L51" s="1162"/>
      <c r="M51" s="1162"/>
      <c r="O51" s="1042" t="s">
        <v>76</v>
      </c>
      <c r="P51" s="1162"/>
      <c r="Q51" s="1162"/>
      <c r="R51" s="1162"/>
      <c r="S51" s="1162"/>
      <c r="T51" s="1162"/>
      <c r="V51" s="1042" t="s">
        <v>76</v>
      </c>
      <c r="W51" s="1162"/>
      <c r="X51" s="1162"/>
      <c r="Y51" s="1162"/>
      <c r="Z51" s="1162"/>
      <c r="AA51" s="1162"/>
      <c r="AC51" s="1042" t="s">
        <v>76</v>
      </c>
      <c r="AD51" s="1162"/>
      <c r="AE51" s="1162"/>
      <c r="AF51" s="1162"/>
      <c r="AG51" s="1162"/>
      <c r="AH51" s="1162"/>
      <c r="AJ51" s="1042" t="s">
        <v>76</v>
      </c>
      <c r="AK51" s="1162"/>
      <c r="AL51" s="1162"/>
      <c r="AM51" s="1162"/>
      <c r="AN51" s="1162"/>
      <c r="AO51" s="1162"/>
      <c r="AQ51" s="1042" t="s">
        <v>76</v>
      </c>
      <c r="AR51" s="1162"/>
      <c r="AS51" s="1162"/>
      <c r="AT51" s="1162"/>
      <c r="AU51" s="1162"/>
      <c r="AV51" s="1162"/>
      <c r="AW51" s="429"/>
      <c r="AX51" s="1042" t="s">
        <v>76</v>
      </c>
      <c r="AY51" s="1162"/>
      <c r="AZ51" s="1162"/>
      <c r="BA51" s="1162"/>
      <c r="BB51" s="1162"/>
      <c r="BC51" s="1162"/>
      <c r="BD51" s="429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535"/>
      <c r="DQ51" s="535"/>
      <c r="DR51" s="972" t="s">
        <v>76</v>
      </c>
      <c r="DS51" s="1122"/>
      <c r="DT51" s="1122"/>
      <c r="DU51" s="1122"/>
      <c r="DV51" s="1122"/>
      <c r="DW51" s="1122"/>
      <c r="DX51" s="535"/>
      <c r="DY51" s="535"/>
      <c r="DZ51" s="535"/>
      <c r="EA51" s="972" t="s">
        <v>76</v>
      </c>
      <c r="EB51" s="1122"/>
      <c r="EC51" s="1122"/>
      <c r="ED51" s="1122"/>
      <c r="EE51" s="1122"/>
      <c r="EF51" s="1122"/>
      <c r="EG51" s="535"/>
      <c r="EH51" s="535"/>
      <c r="EJ51" s="972" t="s">
        <v>76</v>
      </c>
      <c r="EK51" s="1122"/>
      <c r="EL51" s="1122"/>
      <c r="EM51" s="1122"/>
      <c r="EN51" s="1122"/>
      <c r="EO51" s="1122"/>
      <c r="EP51" s="535"/>
      <c r="EQ51" s="535"/>
    </row>
    <row r="52" spans="1:147" ht="15" x14ac:dyDescent="0.2">
      <c r="A52" s="155" t="s">
        <v>77</v>
      </c>
      <c r="B52" s="1021" t="s">
        <v>79</v>
      </c>
      <c r="C52" s="1060"/>
      <c r="D52" s="1026"/>
      <c r="E52" s="113" t="s">
        <v>7</v>
      </c>
      <c r="F52" s="114" t="s">
        <v>8</v>
      </c>
      <c r="H52" s="155" t="s">
        <v>77</v>
      </c>
      <c r="I52" s="1021" t="s">
        <v>79</v>
      </c>
      <c r="J52" s="1060"/>
      <c r="K52" s="1026"/>
      <c r="L52" s="113" t="s">
        <v>7</v>
      </c>
      <c r="M52" s="114" t="s">
        <v>8</v>
      </c>
      <c r="O52" s="155" t="s">
        <v>77</v>
      </c>
      <c r="P52" s="1021" t="s">
        <v>79</v>
      </c>
      <c r="Q52" s="1060"/>
      <c r="R52" s="1026"/>
      <c r="S52" s="113" t="s">
        <v>7</v>
      </c>
      <c r="T52" s="114" t="s">
        <v>8</v>
      </c>
      <c r="V52" s="155" t="s">
        <v>77</v>
      </c>
      <c r="W52" s="1021" t="s">
        <v>79</v>
      </c>
      <c r="X52" s="1060"/>
      <c r="Y52" s="1026"/>
      <c r="Z52" s="113" t="s">
        <v>7</v>
      </c>
      <c r="AA52" s="114" t="s">
        <v>8</v>
      </c>
      <c r="AC52" s="155" t="s">
        <v>77</v>
      </c>
      <c r="AD52" s="1021" t="s">
        <v>79</v>
      </c>
      <c r="AE52" s="1060"/>
      <c r="AF52" s="1026"/>
      <c r="AG52" s="113" t="s">
        <v>7</v>
      </c>
      <c r="AH52" s="114" t="s">
        <v>8</v>
      </c>
      <c r="AJ52" s="155" t="s">
        <v>77</v>
      </c>
      <c r="AK52" s="1021" t="s">
        <v>79</v>
      </c>
      <c r="AL52" s="1060"/>
      <c r="AM52" s="1026"/>
      <c r="AN52" s="113" t="s">
        <v>7</v>
      </c>
      <c r="AO52" s="114" t="s">
        <v>8</v>
      </c>
      <c r="AQ52" s="155" t="s">
        <v>77</v>
      </c>
      <c r="AR52" s="1021" t="s">
        <v>79</v>
      </c>
      <c r="AS52" s="1060"/>
      <c r="AT52" s="1026"/>
      <c r="AU52" s="113" t="s">
        <v>7</v>
      </c>
      <c r="AV52" s="114" t="s">
        <v>8</v>
      </c>
      <c r="AW52" s="175"/>
      <c r="AX52" s="155" t="s">
        <v>77</v>
      </c>
      <c r="AY52" s="1021" t="s">
        <v>79</v>
      </c>
      <c r="AZ52" s="1060"/>
      <c r="BA52" s="1026"/>
      <c r="BB52" s="113" t="s">
        <v>7</v>
      </c>
      <c r="BC52" s="114" t="s">
        <v>8</v>
      </c>
      <c r="BD52" s="175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51" t="s">
        <v>7</v>
      </c>
      <c r="DP52" s="11" t="s">
        <v>8</v>
      </c>
      <c r="DQ52" s="40"/>
      <c r="DR52" s="10" t="s">
        <v>77</v>
      </c>
      <c r="DS52" s="922" t="s">
        <v>79</v>
      </c>
      <c r="DT52" s="976"/>
      <c r="DU52" s="960"/>
      <c r="DV52" s="51" t="s">
        <v>7</v>
      </c>
      <c r="DW52" s="11" t="s">
        <v>8</v>
      </c>
      <c r="DX52" s="51" t="s">
        <v>7</v>
      </c>
      <c r="DY52" s="11" t="s">
        <v>8</v>
      </c>
      <c r="DZ52" s="40"/>
      <c r="EA52" s="10" t="s">
        <v>77</v>
      </c>
      <c r="EB52" s="922" t="s">
        <v>79</v>
      </c>
      <c r="EC52" s="976"/>
      <c r="ED52" s="960"/>
      <c r="EE52" s="51" t="s">
        <v>7</v>
      </c>
      <c r="EF52" s="11" t="s">
        <v>8</v>
      </c>
      <c r="EG52" s="51" t="s">
        <v>7</v>
      </c>
      <c r="EH52" s="11" t="s">
        <v>8</v>
      </c>
      <c r="EJ52" s="10" t="s">
        <v>77</v>
      </c>
      <c r="EK52" s="922" t="s">
        <v>79</v>
      </c>
      <c r="EL52" s="976"/>
      <c r="EM52" s="960"/>
      <c r="EN52" s="51" t="s">
        <v>7</v>
      </c>
      <c r="EO52" s="11" t="s">
        <v>8</v>
      </c>
      <c r="EP52" s="51" t="s">
        <v>7</v>
      </c>
      <c r="EQ52" s="11" t="s">
        <v>8</v>
      </c>
    </row>
    <row r="53" spans="1:147" ht="15" x14ac:dyDescent="0.2">
      <c r="A53" s="155" t="s">
        <v>22</v>
      </c>
      <c r="B53" s="1027" t="s">
        <v>78</v>
      </c>
      <c r="C53" s="1028"/>
      <c r="D53" s="1163"/>
      <c r="E53" s="112">
        <f>1/12</f>
        <v>8.3333333333333329E-2</v>
      </c>
      <c r="F53" s="38">
        <f>E53*F44</f>
        <v>183.755</v>
      </c>
      <c r="H53" s="155" t="s">
        <v>22</v>
      </c>
      <c r="I53" s="1027" t="s">
        <v>78</v>
      </c>
      <c r="J53" s="1028"/>
      <c r="K53" s="1163"/>
      <c r="L53" s="112">
        <f>1/12</f>
        <v>8.3333333333333329E-2</v>
      </c>
      <c r="M53" s="38">
        <f>L53*M44</f>
        <v>188.27537299999997</v>
      </c>
      <c r="O53" s="155" t="s">
        <v>22</v>
      </c>
      <c r="P53" s="1027" t="s">
        <v>78</v>
      </c>
      <c r="Q53" s="1028"/>
      <c r="R53" s="1163"/>
      <c r="S53" s="112">
        <f>1/12</f>
        <v>8.3333333333333329E-2</v>
      </c>
      <c r="T53" s="38">
        <f>S53*T44</f>
        <v>188.27537299999997</v>
      </c>
      <c r="V53" s="155" t="s">
        <v>22</v>
      </c>
      <c r="W53" s="1027" t="s">
        <v>78</v>
      </c>
      <c r="X53" s="1028"/>
      <c r="Y53" s="1163"/>
      <c r="Z53" s="112">
        <f>1/12</f>
        <v>8.3333333333333329E-2</v>
      </c>
      <c r="AA53" s="38">
        <f>Z53*AA44</f>
        <v>188.27537299999997</v>
      </c>
      <c r="AC53" s="155" t="s">
        <v>22</v>
      </c>
      <c r="AD53" s="1027" t="s">
        <v>78</v>
      </c>
      <c r="AE53" s="1028"/>
      <c r="AF53" s="1163"/>
      <c r="AG53" s="112">
        <f>1/12</f>
        <v>8.3333333333333329E-2</v>
      </c>
      <c r="AH53" s="38">
        <f>AG53*AH44</f>
        <v>195.43333333333331</v>
      </c>
      <c r="AJ53" s="155" t="s">
        <v>22</v>
      </c>
      <c r="AK53" s="1027" t="s">
        <v>78</v>
      </c>
      <c r="AL53" s="1028"/>
      <c r="AM53" s="1163"/>
      <c r="AN53" s="112">
        <f>1/12</f>
        <v>8.3333333333333329E-2</v>
      </c>
      <c r="AO53" s="38">
        <f>AN53*AO44</f>
        <v>195.43333333333331</v>
      </c>
      <c r="AQ53" s="155" t="s">
        <v>22</v>
      </c>
      <c r="AR53" s="1027" t="s">
        <v>78</v>
      </c>
      <c r="AS53" s="1028"/>
      <c r="AT53" s="1163"/>
      <c r="AU53" s="112">
        <f>1/12</f>
        <v>8.3333333333333329E-2</v>
      </c>
      <c r="AV53" s="38">
        <f>AU53*AV44</f>
        <v>202.58333333333331</v>
      </c>
      <c r="AW53" s="159"/>
      <c r="AX53" s="155" t="s">
        <v>22</v>
      </c>
      <c r="AY53" s="1027" t="s">
        <v>78</v>
      </c>
      <c r="AZ53" s="1028"/>
      <c r="BA53" s="1163"/>
      <c r="BB53" s="112">
        <f>1/12</f>
        <v>8.3333333333333329E-2</v>
      </c>
      <c r="BC53" s="38">
        <f>BB53*BC44</f>
        <v>202.58333333333331</v>
      </c>
      <c r="BD53" s="159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202.58333333333331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215.21499999999997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215.21499999999997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215.21499999999997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215.21499999999997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227.84666666666664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227.84666666666664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238.33333333333331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247.5</v>
      </c>
      <c r="DO53" s="1">
        <f>1/12</f>
        <v>8.3333333333333329E-2</v>
      </c>
      <c r="DP53" s="50">
        <f>DO$53*DP$44</f>
        <v>238.33333333333331</v>
      </c>
      <c r="DQ53" s="22"/>
      <c r="DR53" s="10" t="s">
        <v>22</v>
      </c>
      <c r="DS53" s="927" t="s">
        <v>78</v>
      </c>
      <c r="DT53" s="928"/>
      <c r="DU53" s="1133"/>
      <c r="DV53" s="1">
        <f>1/12</f>
        <v>8.3333333333333329E-2</v>
      </c>
      <c r="DW53" s="50">
        <f>DV$53*DW$44</f>
        <v>247.5</v>
      </c>
      <c r="DX53" s="1">
        <f>1/12</f>
        <v>8.3333333333333329E-2</v>
      </c>
      <c r="DY53" s="50">
        <f>DX$53*DY$44</f>
        <v>238.33333333333331</v>
      </c>
      <c r="DZ53" s="22"/>
      <c r="EA53" s="10" t="s">
        <v>22</v>
      </c>
      <c r="EB53" s="927" t="s">
        <v>78</v>
      </c>
      <c r="EC53" s="928"/>
      <c r="ED53" s="1133"/>
      <c r="EE53" s="1">
        <f>1/12</f>
        <v>8.3333333333333329E-2</v>
      </c>
      <c r="EF53" s="50">
        <f>EE$53*EF$44</f>
        <v>257.15249999999997</v>
      </c>
      <c r="EG53" s="1">
        <f>1/12</f>
        <v>8.3333333333333329E-2</v>
      </c>
      <c r="EH53" s="50">
        <f>EG$53*EH$44</f>
        <v>247.62833333333333</v>
      </c>
      <c r="EJ53" s="10" t="s">
        <v>22</v>
      </c>
      <c r="EK53" s="927" t="s">
        <v>78</v>
      </c>
      <c r="EL53" s="928"/>
      <c r="EM53" s="1133"/>
      <c r="EN53" s="1">
        <f>1/12</f>
        <v>8.3333333333333329E-2</v>
      </c>
      <c r="EO53" s="50">
        <f>EN$53*EO$44</f>
        <v>257.15249999999997</v>
      </c>
      <c r="EP53" s="1">
        <f>1/12</f>
        <v>8.3333333333333329E-2</v>
      </c>
      <c r="EQ53" s="50">
        <f>EP$53*EQ$44</f>
        <v>247.62833333333333</v>
      </c>
    </row>
    <row r="54" spans="1:147" ht="15" x14ac:dyDescent="0.2">
      <c r="A54" s="155" t="s">
        <v>23</v>
      </c>
      <c r="B54" s="1027" t="s">
        <v>126</v>
      </c>
      <c r="C54" s="1028"/>
      <c r="D54" s="1163"/>
      <c r="E54" s="112">
        <v>0.121</v>
      </c>
      <c r="F54" s="38">
        <f>E54*F44</f>
        <v>266.81225999999998</v>
      </c>
      <c r="H54" s="155" t="s">
        <v>23</v>
      </c>
      <c r="I54" s="1027" t="s">
        <v>126</v>
      </c>
      <c r="J54" s="1028"/>
      <c r="K54" s="1163"/>
      <c r="L54" s="112">
        <v>0.121</v>
      </c>
      <c r="M54" s="38">
        <f>L54*M44</f>
        <v>273.37584159599999</v>
      </c>
      <c r="O54" s="155" t="s">
        <v>23</v>
      </c>
      <c r="P54" s="1027" t="s">
        <v>126</v>
      </c>
      <c r="Q54" s="1028"/>
      <c r="R54" s="1163"/>
      <c r="S54" s="112">
        <v>0.121</v>
      </c>
      <c r="T54" s="38">
        <f>S54*T44</f>
        <v>273.37584159599999</v>
      </c>
      <c r="V54" s="155" t="s">
        <v>23</v>
      </c>
      <c r="W54" s="1027" t="s">
        <v>126</v>
      </c>
      <c r="X54" s="1028"/>
      <c r="Y54" s="1163"/>
      <c r="Z54" s="112">
        <v>0.121</v>
      </c>
      <c r="AA54" s="38">
        <f>Z54*AA44</f>
        <v>273.37584159599999</v>
      </c>
      <c r="AC54" s="155" t="s">
        <v>23</v>
      </c>
      <c r="AD54" s="1027" t="s">
        <v>126</v>
      </c>
      <c r="AE54" s="1028"/>
      <c r="AF54" s="1163"/>
      <c r="AG54" s="112">
        <v>0.121</v>
      </c>
      <c r="AH54" s="38">
        <f>AG54*AH44</f>
        <v>283.76919999999996</v>
      </c>
      <c r="AJ54" s="155" t="s">
        <v>23</v>
      </c>
      <c r="AK54" s="1027" t="s">
        <v>126</v>
      </c>
      <c r="AL54" s="1028"/>
      <c r="AM54" s="1163"/>
      <c r="AN54" s="112">
        <v>0.121</v>
      </c>
      <c r="AO54" s="38">
        <f>AN54*AO44</f>
        <v>283.76919999999996</v>
      </c>
      <c r="AQ54" s="155" t="s">
        <v>23</v>
      </c>
      <c r="AR54" s="1027" t="s">
        <v>126</v>
      </c>
      <c r="AS54" s="1028"/>
      <c r="AT54" s="1163"/>
      <c r="AU54" s="112">
        <v>0.121</v>
      </c>
      <c r="AV54" s="38">
        <f>AU54*AV44</f>
        <v>294.15100000000001</v>
      </c>
      <c r="AW54" s="159"/>
      <c r="AX54" s="155" t="s">
        <v>23</v>
      </c>
      <c r="AY54" s="1027" t="s">
        <v>126</v>
      </c>
      <c r="AZ54" s="1028"/>
      <c r="BA54" s="1163"/>
      <c r="BB54" s="112">
        <v>0.121</v>
      </c>
      <c r="BC54" s="38">
        <f>BB54*BC44</f>
        <v>294.15100000000001</v>
      </c>
      <c r="BD54" s="159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294.15100000000001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312.49217999999996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312.49217999999996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312.49217999999996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312.49217999999996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330.83335999999997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330.83335999999997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346.06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359.37</v>
      </c>
      <c r="DO54" s="1">
        <v>0.121</v>
      </c>
      <c r="DP54" s="50">
        <f>DO$54*DP$44</f>
        <v>346.06</v>
      </c>
      <c r="DQ54" s="22"/>
      <c r="DR54" s="10" t="s">
        <v>23</v>
      </c>
      <c r="DS54" s="927" t="s">
        <v>126</v>
      </c>
      <c r="DT54" s="928"/>
      <c r="DU54" s="1133"/>
      <c r="DV54" s="1">
        <v>0.121</v>
      </c>
      <c r="DW54" s="50">
        <f>DV$54*DW$44</f>
        <v>359.37</v>
      </c>
      <c r="DX54" s="1">
        <v>0.121</v>
      </c>
      <c r="DY54" s="50">
        <f>DX$54*DY$44</f>
        <v>346.06</v>
      </c>
      <c r="DZ54" s="22"/>
      <c r="EA54" s="10" t="s">
        <v>23</v>
      </c>
      <c r="EB54" s="927" t="s">
        <v>126</v>
      </c>
      <c r="EC54" s="928"/>
      <c r="ED54" s="1133"/>
      <c r="EE54" s="1">
        <v>0.121</v>
      </c>
      <c r="EF54" s="50">
        <f>EE$54*EF$44</f>
        <v>373.38542999999999</v>
      </c>
      <c r="EG54" s="1">
        <v>0.121</v>
      </c>
      <c r="EH54" s="50">
        <f>EG$54*EH$44</f>
        <v>359.55633999999998</v>
      </c>
      <c r="EJ54" s="10" t="s">
        <v>23</v>
      </c>
      <c r="EK54" s="927" t="s">
        <v>126</v>
      </c>
      <c r="EL54" s="928"/>
      <c r="EM54" s="1133"/>
      <c r="EN54" s="1">
        <v>0.121</v>
      </c>
      <c r="EO54" s="50">
        <f>EN$54*EO$44</f>
        <v>373.38542999999999</v>
      </c>
      <c r="EP54" s="1">
        <v>0.121</v>
      </c>
      <c r="EQ54" s="50">
        <f>EP$54*EQ$44</f>
        <v>359.55633999999998</v>
      </c>
    </row>
    <row r="55" spans="1:147" ht="15" x14ac:dyDescent="0.2">
      <c r="A55" s="155"/>
      <c r="B55" s="1021" t="s">
        <v>42</v>
      </c>
      <c r="C55" s="1164"/>
      <c r="D55" s="1165"/>
      <c r="E55" s="112">
        <f>SUM(E53:E54)</f>
        <v>0.20433333333333331</v>
      </c>
      <c r="F55" s="114">
        <f>SUM(F53:F54)</f>
        <v>450.56725999999998</v>
      </c>
      <c r="H55" s="155"/>
      <c r="I55" s="1021" t="s">
        <v>42</v>
      </c>
      <c r="J55" s="1164"/>
      <c r="K55" s="1165"/>
      <c r="L55" s="112">
        <f>SUM(L53:L54)</f>
        <v>0.20433333333333331</v>
      </c>
      <c r="M55" s="114">
        <f>SUM(M53:M54)</f>
        <v>461.65121459599993</v>
      </c>
      <c r="O55" s="155"/>
      <c r="P55" s="1021" t="s">
        <v>42</v>
      </c>
      <c r="Q55" s="1164"/>
      <c r="R55" s="1165"/>
      <c r="S55" s="112">
        <f>SUM(S53:S54)</f>
        <v>0.20433333333333331</v>
      </c>
      <c r="T55" s="114">
        <f>SUM(T53:T54)</f>
        <v>461.65121459599993</v>
      </c>
      <c r="V55" s="155"/>
      <c r="W55" s="1021" t="s">
        <v>42</v>
      </c>
      <c r="X55" s="1164"/>
      <c r="Y55" s="1165"/>
      <c r="Z55" s="112">
        <f>SUM(Z53:Z54)</f>
        <v>0.20433333333333331</v>
      </c>
      <c r="AA55" s="114">
        <f>SUM(AA53:AA54)</f>
        <v>461.65121459599993</v>
      </c>
      <c r="AC55" s="155"/>
      <c r="AD55" s="1021" t="s">
        <v>42</v>
      </c>
      <c r="AE55" s="1164"/>
      <c r="AF55" s="1165"/>
      <c r="AG55" s="112">
        <f>SUM(AG53:AG54)</f>
        <v>0.20433333333333331</v>
      </c>
      <c r="AH55" s="114">
        <f>SUM(AH53:AH54)</f>
        <v>479.20253333333324</v>
      </c>
      <c r="AJ55" s="155"/>
      <c r="AK55" s="1021" t="s">
        <v>42</v>
      </c>
      <c r="AL55" s="1164"/>
      <c r="AM55" s="1165"/>
      <c r="AN55" s="112">
        <f>SUM(AN53:AN54)</f>
        <v>0.20433333333333331</v>
      </c>
      <c r="AO55" s="114">
        <f>SUM(AO53:AO54)</f>
        <v>479.20253333333324</v>
      </c>
      <c r="AQ55" s="155"/>
      <c r="AR55" s="1021" t="s">
        <v>42</v>
      </c>
      <c r="AS55" s="1164"/>
      <c r="AT55" s="1165"/>
      <c r="AU55" s="112">
        <f>SUM(AU53:AU54)</f>
        <v>0.20433333333333331</v>
      </c>
      <c r="AV55" s="114">
        <f>SUM(AV53:AV54)</f>
        <v>496.73433333333332</v>
      </c>
      <c r="AW55" s="175"/>
      <c r="AX55" s="155"/>
      <c r="AY55" s="1021" t="s">
        <v>42</v>
      </c>
      <c r="AZ55" s="1164"/>
      <c r="BA55" s="1165"/>
      <c r="BB55" s="112">
        <f>SUM(BB53:BB54)</f>
        <v>0.20433333333333331</v>
      </c>
      <c r="BC55" s="114">
        <f>SUM(BC53:BC54)</f>
        <v>496.73433333333332</v>
      </c>
      <c r="BD55" s="175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496.73433333333332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527.70717999999988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527.70717999999988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527.70717999999988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527.70717999999988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558.68002666666666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558.68002666666666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584.39333333333332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606.87</v>
      </c>
      <c r="DO55" s="1">
        <f>SUM(DO53:DO54)</f>
        <v>0.20433333333333331</v>
      </c>
      <c r="DP55" s="11">
        <f>SUM(DP$53:DP$54)</f>
        <v>584.39333333333332</v>
      </c>
      <c r="DQ55" s="40"/>
      <c r="DR55" s="10"/>
      <c r="DS55" s="922" t="s">
        <v>42</v>
      </c>
      <c r="DT55" s="1134"/>
      <c r="DU55" s="1135"/>
      <c r="DV55" s="1">
        <f>SUM(DV53:DV54)</f>
        <v>0.20433333333333331</v>
      </c>
      <c r="DW55" s="11">
        <f>SUM(DW$53:DW$54)</f>
        <v>606.87</v>
      </c>
      <c r="DX55" s="1">
        <f>SUM(DX53:DX54)</f>
        <v>0.20433333333333331</v>
      </c>
      <c r="DY55" s="11">
        <f>SUM(DY$53:DY$54)</f>
        <v>584.39333333333332</v>
      </c>
      <c r="DZ55" s="40"/>
      <c r="EA55" s="10"/>
      <c r="EB55" s="922" t="s">
        <v>42</v>
      </c>
      <c r="EC55" s="1134"/>
      <c r="ED55" s="1135"/>
      <c r="EE55" s="1">
        <f>SUM(EE53:EE54)</f>
        <v>0.20433333333333331</v>
      </c>
      <c r="EF55" s="11">
        <f>SUM(EF$53:EF$54)</f>
        <v>630.53792999999996</v>
      </c>
      <c r="EG55" s="1">
        <f>SUM(EG53:EG54)</f>
        <v>0.20433333333333331</v>
      </c>
      <c r="EH55" s="11">
        <f>SUM(EH$53:EH$54)</f>
        <v>607.18467333333331</v>
      </c>
      <c r="EJ55" s="10"/>
      <c r="EK55" s="922" t="s">
        <v>42</v>
      </c>
      <c r="EL55" s="1134"/>
      <c r="EM55" s="1135"/>
      <c r="EN55" s="1">
        <f>SUM(EN53:EN54)</f>
        <v>0.20433333333333331</v>
      </c>
      <c r="EO55" s="11">
        <f>SUM(EO$53:EO$54)</f>
        <v>630.53792999999996</v>
      </c>
      <c r="EP55" s="1">
        <f>SUM(EP53:EP54)</f>
        <v>0.20433333333333331</v>
      </c>
      <c r="EQ55" s="11">
        <f>SUM(EQ$53:EQ$54)</f>
        <v>607.18467333333331</v>
      </c>
    </row>
    <row r="56" spans="1:147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75.154618967999994</v>
      </c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L56*M$44</f>
        <v>77.003422594612786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S56*T$44</f>
        <v>77.003422594612786</v>
      </c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Z56*AA$44</f>
        <v>77.003422594612786</v>
      </c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AG56*AH$44</f>
        <v>79.93098255999999</v>
      </c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AN56*AO$44</f>
        <v>79.93098255999999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AU56*AV$44</f>
        <v>82.855286799999988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BB56*BC$44</f>
        <v>82.855286799999988</v>
      </c>
      <c r="BD56" s="159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82.855286799999988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88.021557623999982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88.021557623999982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88.021557623999982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88.021557623999982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93.187828447999991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93.187828447999991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97.476807999999991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101.22591599999998</v>
      </c>
      <c r="DO56" s="1">
        <f>DO55*DO70</f>
        <v>3.4082799999999996E-2</v>
      </c>
      <c r="DP56" s="50">
        <f>DO$56*$DP$44</f>
        <v>97.476807999999991</v>
      </c>
      <c r="DQ56" s="22"/>
      <c r="DR56" s="10" t="s">
        <v>24</v>
      </c>
      <c r="DS56" s="940" t="s">
        <v>97</v>
      </c>
      <c r="DT56" s="940"/>
      <c r="DU56" s="940"/>
      <c r="DV56" s="1">
        <f>DV55*DV70</f>
        <v>3.4082799999999996E-2</v>
      </c>
      <c r="DW56" s="50">
        <f>DV$56*$DW$44</f>
        <v>101.22591599999998</v>
      </c>
      <c r="DX56" s="1">
        <f>DX55*DX70</f>
        <v>3.4082799999999996E-2</v>
      </c>
      <c r="DY56" s="50">
        <f>DX$56*$DY$44</f>
        <v>97.476807999999991</v>
      </c>
      <c r="DZ56" s="22"/>
      <c r="EA56" s="10" t="s">
        <v>24</v>
      </c>
      <c r="EB56" s="940" t="s">
        <v>97</v>
      </c>
      <c r="EC56" s="940"/>
      <c r="ED56" s="940"/>
      <c r="EE56" s="1">
        <f>EE55*EE70</f>
        <v>3.4082799999999996E-2</v>
      </c>
      <c r="EF56" s="50">
        <f>EE$56*$EF$44</f>
        <v>105.17372672399999</v>
      </c>
      <c r="EG56" s="1">
        <f>EG55*EG70</f>
        <v>3.4082799999999996E-2</v>
      </c>
      <c r="EH56" s="50">
        <f>EG$56*$EH$44</f>
        <v>101.27840351199998</v>
      </c>
      <c r="EJ56" s="10" t="s">
        <v>24</v>
      </c>
      <c r="EK56" s="940" t="s">
        <v>97</v>
      </c>
      <c r="EL56" s="940"/>
      <c r="EM56" s="940"/>
      <c r="EN56" s="1">
        <f>EN55*EN70</f>
        <v>3.4082799999999996E-2</v>
      </c>
      <c r="EO56" s="50">
        <f>EN$56*$EO$44</f>
        <v>105.17372672399999</v>
      </c>
      <c r="EP56" s="1">
        <f>EP55*EP70</f>
        <v>3.4082799999999996E-2</v>
      </c>
      <c r="EQ56" s="50">
        <f>EP$56*$EQ$44</f>
        <v>101.27840351199998</v>
      </c>
    </row>
    <row r="57" spans="1:147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14">
        <f>SUM(F55:F56)</f>
        <v>525.72187896799994</v>
      </c>
      <c r="H57" s="1021" t="s">
        <v>40</v>
      </c>
      <c r="I57" s="1022"/>
      <c r="J57" s="1022"/>
      <c r="K57" s="1022"/>
      <c r="L57" s="115">
        <f>SUM(L55:L56)</f>
        <v>0.23841613333333331</v>
      </c>
      <c r="M57" s="114">
        <f>SUM(M55:M56)</f>
        <v>538.65463719061268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14">
        <f>SUM(T55:T56)</f>
        <v>538.65463719061268</v>
      </c>
      <c r="V57" s="1021" t="s">
        <v>40</v>
      </c>
      <c r="W57" s="1022"/>
      <c r="X57" s="1022"/>
      <c r="Y57" s="1022"/>
      <c r="Z57" s="115">
        <f>SUM(Z55:Z56)</f>
        <v>0.23841613333333331</v>
      </c>
      <c r="AA57" s="114">
        <f>SUM(AA55:AA56)</f>
        <v>538.65463719061268</v>
      </c>
      <c r="AC57" s="1021" t="s">
        <v>40</v>
      </c>
      <c r="AD57" s="1022"/>
      <c r="AE57" s="1022"/>
      <c r="AF57" s="1022"/>
      <c r="AG57" s="115">
        <f>SUM(AG55:AG56)</f>
        <v>0.23841613333333331</v>
      </c>
      <c r="AH57" s="114">
        <f>SUM(AH55:AH56)</f>
        <v>559.1335158933332</v>
      </c>
      <c r="AJ57" s="1021" t="s">
        <v>40</v>
      </c>
      <c r="AK57" s="1022"/>
      <c r="AL57" s="1022"/>
      <c r="AM57" s="1022"/>
      <c r="AN57" s="115">
        <f>SUM(AN55:AN56)</f>
        <v>0.23841613333333331</v>
      </c>
      <c r="AO57" s="114">
        <f>SUM(AO55:AO56)</f>
        <v>559.1335158933332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14">
        <f>SUM(AV55:AV56)</f>
        <v>579.58962013333326</v>
      </c>
      <c r="AW57" s="175"/>
      <c r="AX57" s="1021" t="s">
        <v>40</v>
      </c>
      <c r="AY57" s="1022"/>
      <c r="AZ57" s="1022"/>
      <c r="BA57" s="1022"/>
      <c r="BB57" s="115">
        <f>SUM(BB55:BB56)</f>
        <v>0.23841613333333331</v>
      </c>
      <c r="BC57" s="114">
        <f>SUM(BC55:BC56)</f>
        <v>579.58962013333326</v>
      </c>
      <c r="BD57" s="175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579.58962013333326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615.7287376239999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615.7287376239999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615.7287376239999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615.7287376239999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651.86785511466667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651.86785511466667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681.87014133333332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708.09591599999999</v>
      </c>
      <c r="DO57" s="8">
        <f>SUM(DO55:DO56)</f>
        <v>0.23841613333333331</v>
      </c>
      <c r="DP57" s="11">
        <f>SUM(DP$55:DP$56)</f>
        <v>681.87014133333332</v>
      </c>
      <c r="DQ57" s="40"/>
      <c r="DR57" s="922" t="s">
        <v>40</v>
      </c>
      <c r="DS57" s="923"/>
      <c r="DT57" s="923"/>
      <c r="DU57" s="923"/>
      <c r="DV57" s="8">
        <f>SUM(DV55:DV56)</f>
        <v>0.23841613333333331</v>
      </c>
      <c r="DW57" s="11">
        <f>SUM(DW$55:DW$56)</f>
        <v>708.09591599999999</v>
      </c>
      <c r="DX57" s="8">
        <f>SUM(DX55:DX56)</f>
        <v>0.23841613333333331</v>
      </c>
      <c r="DY57" s="11">
        <f>SUM(DY$55:DY$56)</f>
        <v>681.87014133333332</v>
      </c>
      <c r="DZ57" s="40"/>
      <c r="EA57" s="922" t="s">
        <v>40</v>
      </c>
      <c r="EB57" s="923"/>
      <c r="EC57" s="923"/>
      <c r="ED57" s="923"/>
      <c r="EE57" s="8">
        <f>SUM(EE55:EE56)</f>
        <v>0.23841613333333331</v>
      </c>
      <c r="EF57" s="11">
        <f>SUM(EF$55:EF$56)</f>
        <v>735.71165672399991</v>
      </c>
      <c r="EG57" s="8">
        <f>SUM(EG55:EG56)</f>
        <v>0.23841613333333331</v>
      </c>
      <c r="EH57" s="11">
        <f>SUM(EH$55:EH$56)</f>
        <v>708.46307684533326</v>
      </c>
      <c r="EJ57" s="922" t="s">
        <v>40</v>
      </c>
      <c r="EK57" s="923"/>
      <c r="EL57" s="923"/>
      <c r="EM57" s="923"/>
      <c r="EN57" s="8">
        <f>SUM(EN55:EN56)</f>
        <v>0.23841613333333331</v>
      </c>
      <c r="EO57" s="11">
        <f>SUM(EO$55:EO$56)</f>
        <v>735.71165672399991</v>
      </c>
      <c r="EP57" s="8">
        <f>SUM(EP55:EP56)</f>
        <v>0.23841613333333331</v>
      </c>
      <c r="EQ57" s="11">
        <f>SUM(EQ$55:EQ$56)</f>
        <v>708.46307684533326</v>
      </c>
    </row>
    <row r="58" spans="1:147" ht="13.5" x14ac:dyDescent="0.2">
      <c r="A58" s="202"/>
      <c r="B58" s="1148"/>
      <c r="C58" s="1161"/>
      <c r="D58" s="1161"/>
      <c r="E58" s="1161"/>
      <c r="F58" s="1161"/>
      <c r="H58" s="202"/>
      <c r="I58" s="1148"/>
      <c r="J58" s="1161"/>
      <c r="K58" s="1161"/>
      <c r="L58" s="1161"/>
      <c r="M58" s="1161"/>
      <c r="O58" s="202"/>
      <c r="P58" s="1148"/>
      <c r="Q58" s="1161"/>
      <c r="R58" s="1161"/>
      <c r="S58" s="1161"/>
      <c r="T58" s="1161"/>
      <c r="V58" s="202"/>
      <c r="W58" s="1148"/>
      <c r="X58" s="1161"/>
      <c r="Y58" s="1161"/>
      <c r="Z58" s="1161"/>
      <c r="AA58" s="1161"/>
      <c r="AC58" s="202"/>
      <c r="AD58" s="1148"/>
      <c r="AE58" s="1161"/>
      <c r="AF58" s="1161"/>
      <c r="AG58" s="1161"/>
      <c r="AH58" s="1161"/>
      <c r="AJ58" s="202"/>
      <c r="AK58" s="1148"/>
      <c r="AL58" s="1161"/>
      <c r="AM58" s="1161"/>
      <c r="AN58" s="1161"/>
      <c r="AO58" s="1161"/>
      <c r="AQ58" s="202"/>
      <c r="AR58" s="1148"/>
      <c r="AS58" s="1161"/>
      <c r="AT58" s="1161"/>
      <c r="AU58" s="1161"/>
      <c r="AV58" s="1161"/>
      <c r="AW58" s="423"/>
      <c r="AX58" s="202"/>
      <c r="AY58" s="1148"/>
      <c r="AZ58" s="1161"/>
      <c r="BA58" s="1161"/>
      <c r="BB58" s="1161"/>
      <c r="BC58" s="1161"/>
      <c r="BD58" s="423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495"/>
      <c r="DQ58" s="495"/>
      <c r="DR58" s="216"/>
      <c r="DS58" s="1108"/>
      <c r="DT58" s="1121"/>
      <c r="DU58" s="1121"/>
      <c r="DV58" s="1121"/>
      <c r="DW58" s="1121"/>
      <c r="DX58" s="495"/>
      <c r="DY58" s="495"/>
      <c r="DZ58" s="495"/>
      <c r="EA58" s="216"/>
      <c r="EB58" s="1108"/>
      <c r="EC58" s="1121"/>
      <c r="ED58" s="1121"/>
      <c r="EE58" s="1121"/>
      <c r="EF58" s="1121"/>
      <c r="EG58" s="495"/>
      <c r="EH58" s="495"/>
      <c r="EJ58" s="216"/>
      <c r="EK58" s="1108"/>
      <c r="EL58" s="1121"/>
      <c r="EM58" s="1121"/>
      <c r="EN58" s="1121"/>
      <c r="EO58" s="1121"/>
      <c r="EP58" s="495"/>
      <c r="EQ58" s="495"/>
    </row>
    <row r="59" spans="1:147" x14ac:dyDescent="0.2">
      <c r="A59" s="156"/>
      <c r="B59" s="157"/>
      <c r="C59" s="157"/>
      <c r="D59" s="157"/>
      <c r="E59" s="158"/>
      <c r="F59" s="159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V59" s="156"/>
      <c r="W59" s="157"/>
      <c r="X59" s="157"/>
      <c r="Y59" s="157"/>
      <c r="Z59" s="158"/>
      <c r="AA59" s="159"/>
      <c r="AC59" s="156"/>
      <c r="AD59" s="157"/>
      <c r="AE59" s="157"/>
      <c r="AF59" s="157"/>
      <c r="AG59" s="158"/>
      <c r="AH59" s="159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159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39"/>
      <c r="DP59" s="22"/>
      <c r="DQ59" s="22"/>
      <c r="DR59" s="108"/>
      <c r="DS59" s="21"/>
      <c r="DT59" s="21"/>
      <c r="DU59" s="21"/>
      <c r="DV59" s="39"/>
      <c r="DW59" s="22"/>
      <c r="DX59" s="39"/>
      <c r="DY59" s="22"/>
      <c r="DZ59" s="22"/>
      <c r="EA59" s="108"/>
      <c r="EB59" s="21"/>
      <c r="EC59" s="21"/>
      <c r="ED59" s="21"/>
      <c r="EE59" s="39"/>
      <c r="EF59" s="22"/>
      <c r="EG59" s="39"/>
      <c r="EH59" s="22"/>
      <c r="EJ59" s="108"/>
      <c r="EK59" s="21"/>
      <c r="EL59" s="21"/>
      <c r="EM59" s="21"/>
      <c r="EN59" s="39"/>
      <c r="EO59" s="22"/>
      <c r="EP59" s="39"/>
      <c r="EQ59" s="22"/>
    </row>
    <row r="60" spans="1:147" ht="27" customHeight="1" x14ac:dyDescent="0.2">
      <c r="A60" s="1042" t="s">
        <v>127</v>
      </c>
      <c r="B60" s="1162"/>
      <c r="C60" s="1162"/>
      <c r="D60" s="1162"/>
      <c r="E60" s="1162"/>
      <c r="F60" s="1162"/>
      <c r="H60" s="1042" t="s">
        <v>127</v>
      </c>
      <c r="I60" s="1162"/>
      <c r="J60" s="1162"/>
      <c r="K60" s="1162"/>
      <c r="L60" s="1162"/>
      <c r="M60" s="1162"/>
      <c r="O60" s="1042" t="s">
        <v>127</v>
      </c>
      <c r="P60" s="1162"/>
      <c r="Q60" s="1162"/>
      <c r="R60" s="1162"/>
      <c r="S60" s="1162"/>
      <c r="T60" s="1162"/>
      <c r="V60" s="1042" t="s">
        <v>127</v>
      </c>
      <c r="W60" s="1162"/>
      <c r="X60" s="1162"/>
      <c r="Y60" s="1162"/>
      <c r="Z60" s="1162"/>
      <c r="AA60" s="1162"/>
      <c r="AC60" s="1042" t="s">
        <v>127</v>
      </c>
      <c r="AD60" s="1162"/>
      <c r="AE60" s="1162"/>
      <c r="AF60" s="1162"/>
      <c r="AG60" s="1162"/>
      <c r="AH60" s="1162"/>
      <c r="AJ60" s="1042" t="s">
        <v>127</v>
      </c>
      <c r="AK60" s="1162"/>
      <c r="AL60" s="1162"/>
      <c r="AM60" s="1162"/>
      <c r="AN60" s="1162"/>
      <c r="AO60" s="1162"/>
      <c r="AQ60" s="1042" t="s">
        <v>127</v>
      </c>
      <c r="AR60" s="1162"/>
      <c r="AS60" s="1162"/>
      <c r="AT60" s="1162"/>
      <c r="AU60" s="1162"/>
      <c r="AV60" s="1162"/>
      <c r="AW60" s="429"/>
      <c r="AX60" s="1042" t="s">
        <v>127</v>
      </c>
      <c r="AY60" s="1162"/>
      <c r="AZ60" s="1162"/>
      <c r="BA60" s="1162"/>
      <c r="BB60" s="1162"/>
      <c r="BC60" s="1162"/>
      <c r="BD60" s="429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535"/>
      <c r="DQ60" s="535"/>
      <c r="DR60" s="972" t="s">
        <v>127</v>
      </c>
      <c r="DS60" s="1122"/>
      <c r="DT60" s="1122"/>
      <c r="DU60" s="1122"/>
      <c r="DV60" s="1122"/>
      <c r="DW60" s="1122"/>
      <c r="DX60" s="535"/>
      <c r="DY60" s="535"/>
      <c r="DZ60" s="535"/>
      <c r="EA60" s="972" t="s">
        <v>127</v>
      </c>
      <c r="EB60" s="1122"/>
      <c r="EC60" s="1122"/>
      <c r="ED60" s="1122"/>
      <c r="EE60" s="1122"/>
      <c r="EF60" s="1122"/>
      <c r="EG60" s="535"/>
      <c r="EH60" s="535"/>
      <c r="EJ60" s="972" t="s">
        <v>127</v>
      </c>
      <c r="EK60" s="1122"/>
      <c r="EL60" s="1122"/>
      <c r="EM60" s="1122"/>
      <c r="EN60" s="1122"/>
      <c r="EO60" s="1122"/>
      <c r="EP60" s="535"/>
      <c r="EQ60" s="535"/>
    </row>
    <row r="61" spans="1:147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175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51" t="s">
        <v>7</v>
      </c>
      <c r="DP61" s="11" t="s">
        <v>8</v>
      </c>
      <c r="DQ61" s="40"/>
      <c r="DR61" s="51" t="s">
        <v>80</v>
      </c>
      <c r="DS61" s="938" t="s">
        <v>99</v>
      </c>
      <c r="DT61" s="938"/>
      <c r="DU61" s="938"/>
      <c r="DV61" s="51" t="s">
        <v>7</v>
      </c>
      <c r="DW61" s="11" t="s">
        <v>8</v>
      </c>
      <c r="DX61" s="51" t="s">
        <v>7</v>
      </c>
      <c r="DY61" s="11" t="s">
        <v>8</v>
      </c>
      <c r="DZ61" s="40"/>
      <c r="EA61" s="51" t="s">
        <v>80</v>
      </c>
      <c r="EB61" s="938" t="s">
        <v>99</v>
      </c>
      <c r="EC61" s="938"/>
      <c r="ED61" s="938"/>
      <c r="EE61" s="51" t="s">
        <v>7</v>
      </c>
      <c r="EF61" s="11" t="s">
        <v>8</v>
      </c>
      <c r="EG61" s="51" t="s">
        <v>7</v>
      </c>
      <c r="EH61" s="11" t="s">
        <v>8</v>
      </c>
      <c r="EJ61" s="51" t="s">
        <v>80</v>
      </c>
      <c r="EK61" s="938" t="s">
        <v>99</v>
      </c>
      <c r="EL61" s="938"/>
      <c r="EM61" s="938"/>
      <c r="EN61" s="51" t="s">
        <v>7</v>
      </c>
      <c r="EO61" s="11" t="s">
        <v>8</v>
      </c>
      <c r="EP61" s="51" t="s">
        <v>7</v>
      </c>
      <c r="EQ61" s="11" t="s">
        <v>8</v>
      </c>
    </row>
    <row r="62" spans="1:147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H62" s="155" t="s">
        <v>22</v>
      </c>
      <c r="I62" s="1012" t="s">
        <v>100</v>
      </c>
      <c r="J62" s="1012"/>
      <c r="K62" s="1012"/>
      <c r="L62" s="112">
        <v>0</v>
      </c>
      <c r="M62" s="38">
        <f>L62*M$44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S62*T$44</f>
        <v>0</v>
      </c>
      <c r="V62" s="155" t="s">
        <v>22</v>
      </c>
      <c r="W62" s="1012" t="s">
        <v>100</v>
      </c>
      <c r="X62" s="1012"/>
      <c r="Y62" s="1012"/>
      <c r="Z62" s="112">
        <v>0</v>
      </c>
      <c r="AA62" s="38">
        <f>Z62*AA$44</f>
        <v>0</v>
      </c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AG62*AH$44</f>
        <v>0</v>
      </c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>BB62*BC$44</f>
        <v>0</v>
      </c>
      <c r="BD62" s="159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1">
        <v>0</v>
      </c>
      <c r="DP62" s="50">
        <f>DO$62*$DP$44</f>
        <v>0</v>
      </c>
      <c r="DQ62" s="22"/>
      <c r="DR62" s="10" t="s">
        <v>22</v>
      </c>
      <c r="DS62" s="939" t="s">
        <v>100</v>
      </c>
      <c r="DT62" s="939"/>
      <c r="DU62" s="939"/>
      <c r="DV62" s="1">
        <v>0</v>
      </c>
      <c r="DW62" s="50">
        <f>DV$62*$DW$44</f>
        <v>0</v>
      </c>
      <c r="DX62" s="1">
        <v>0</v>
      </c>
      <c r="DY62" s="50">
        <f>DX$62*$DY$44</f>
        <v>0</v>
      </c>
      <c r="DZ62" s="22"/>
      <c r="EA62" s="10" t="s">
        <v>22</v>
      </c>
      <c r="EB62" s="939" t="s">
        <v>100</v>
      </c>
      <c r="EC62" s="939"/>
      <c r="ED62" s="939"/>
      <c r="EE62" s="1">
        <v>0</v>
      </c>
      <c r="EF62" s="50">
        <f>EE$62*$EF$44</f>
        <v>0</v>
      </c>
      <c r="EG62" s="1">
        <v>0</v>
      </c>
      <c r="EH62" s="50">
        <f>EG$62*$EH$44</f>
        <v>0</v>
      </c>
      <c r="EJ62" s="10" t="s">
        <v>22</v>
      </c>
      <c r="EK62" s="939" t="s">
        <v>100</v>
      </c>
      <c r="EL62" s="939"/>
      <c r="EM62" s="939"/>
      <c r="EN62" s="1">
        <v>0</v>
      </c>
      <c r="EO62" s="50">
        <f>EN$62*$EO$44</f>
        <v>0</v>
      </c>
      <c r="EP62" s="1">
        <v>0</v>
      </c>
      <c r="EQ62" s="50">
        <f>EP$62*$EQ$44</f>
        <v>0</v>
      </c>
    </row>
    <row r="63" spans="1:147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55.1265</v>
      </c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ref="M63:M69" si="1">L63*M$44</f>
        <v>56.482611899999995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 t="shared" ref="T63:T69" si="2">S63*T$44</f>
        <v>56.482611899999995</v>
      </c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Z63*AA$44</f>
        <v>56.482611899999995</v>
      </c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 t="shared" ref="AH63:AH69" si="4">AG63*AH$44</f>
        <v>58.629999999999995</v>
      </c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5">AN63*AO$44</f>
        <v>58.629999999999995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6">AU63*AV$44</f>
        <v>60.775000000000006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ref="BC63:BC69" si="7">BB63*BC$44</f>
        <v>60.775000000000006</v>
      </c>
      <c r="BD63" s="159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60.775000000000006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64.564499999999995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64.564499999999995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64.564499999999995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64.564499999999995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68.353999999999999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68.353999999999999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71.5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74.25</v>
      </c>
      <c r="DO63" s="1">
        <v>2.5000000000000001E-2</v>
      </c>
      <c r="DP63" s="50">
        <f>DO$63*$DP$44</f>
        <v>71.5</v>
      </c>
      <c r="DQ63" s="22"/>
      <c r="DR63" s="10" t="s">
        <v>23</v>
      </c>
      <c r="DS63" s="939" t="s">
        <v>14</v>
      </c>
      <c r="DT63" s="939"/>
      <c r="DU63" s="939"/>
      <c r="DV63" s="1">
        <v>2.5000000000000001E-2</v>
      </c>
      <c r="DW63" s="50">
        <f>DV$63*$DW$44</f>
        <v>74.25</v>
      </c>
      <c r="DX63" s="1">
        <v>2.5000000000000001E-2</v>
      </c>
      <c r="DY63" s="50">
        <f>DX$63*$DY$44</f>
        <v>71.5</v>
      </c>
      <c r="DZ63" s="22"/>
      <c r="EA63" s="10" t="s">
        <v>23</v>
      </c>
      <c r="EB63" s="939" t="s">
        <v>14</v>
      </c>
      <c r="EC63" s="939"/>
      <c r="ED63" s="939"/>
      <c r="EE63" s="1">
        <v>2.5000000000000001E-2</v>
      </c>
      <c r="EF63" s="50">
        <f>EE$63*$EF$44</f>
        <v>77.145750000000007</v>
      </c>
      <c r="EG63" s="1">
        <v>2.5000000000000001E-2</v>
      </c>
      <c r="EH63" s="50">
        <f>EG$63*$EH$44</f>
        <v>74.288499999999999</v>
      </c>
      <c r="EJ63" s="10" t="s">
        <v>23</v>
      </c>
      <c r="EK63" s="939" t="s">
        <v>14</v>
      </c>
      <c r="EL63" s="939"/>
      <c r="EM63" s="939"/>
      <c r="EN63" s="1">
        <v>2.5000000000000001E-2</v>
      </c>
      <c r="EO63" s="50">
        <f>EN$63*$EO$44</f>
        <v>77.145750000000007</v>
      </c>
      <c r="EP63" s="1">
        <v>2.5000000000000001E-2</v>
      </c>
      <c r="EQ63" s="50">
        <f>EP$63*$EQ$44</f>
        <v>74.288499999999999</v>
      </c>
    </row>
    <row r="64" spans="1:147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63.505727999999998</v>
      </c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65.067968908799998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si="2"/>
        <v>65.067968908799998</v>
      </c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65.067968908799998</v>
      </c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si="4"/>
        <v>67.541759999999996</v>
      </c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5"/>
        <v>67.541759999999996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6"/>
        <v>70.012799999999999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7"/>
        <v>70.012799999999999</v>
      </c>
      <c r="BD64" s="159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70.012799999999999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74.378304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74.378304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74.378304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74.378304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78.743807999999987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78.743807999999987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82.367999999999995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85.536000000000001</v>
      </c>
      <c r="DO64" s="1">
        <f>0.96*3%</f>
        <v>2.8799999999999999E-2</v>
      </c>
      <c r="DP64" s="50">
        <f>DO$64*$DP$44</f>
        <v>82.367999999999995</v>
      </c>
      <c r="DQ64" s="22"/>
      <c r="DR64" s="10" t="s">
        <v>24</v>
      </c>
      <c r="DS64" s="939" t="s">
        <v>96</v>
      </c>
      <c r="DT64" s="939"/>
      <c r="DU64" s="939"/>
      <c r="DV64" s="1">
        <f>0.96*3%</f>
        <v>2.8799999999999999E-2</v>
      </c>
      <c r="DW64" s="50">
        <f>DV$64*$DW$44</f>
        <v>85.536000000000001</v>
      </c>
      <c r="DX64" s="1">
        <f>0.96*3%</f>
        <v>2.8799999999999999E-2</v>
      </c>
      <c r="DY64" s="50">
        <f>DX$64*$DY$44</f>
        <v>82.367999999999995</v>
      </c>
      <c r="DZ64" s="22"/>
      <c r="EA64" s="10" t="s">
        <v>24</v>
      </c>
      <c r="EB64" s="939" t="s">
        <v>96</v>
      </c>
      <c r="EC64" s="939"/>
      <c r="ED64" s="939"/>
      <c r="EE64" s="1">
        <f>0.96*3%</f>
        <v>2.8799999999999999E-2</v>
      </c>
      <c r="EF64" s="50">
        <f>EE$64*$EF$44</f>
        <v>88.871904000000001</v>
      </c>
      <c r="EG64" s="1">
        <f>0.96*3%</f>
        <v>2.8799999999999999E-2</v>
      </c>
      <c r="EH64" s="50">
        <f>EG$64*$EH$44</f>
        <v>85.580351999999991</v>
      </c>
      <c r="EJ64" s="10" t="s">
        <v>24</v>
      </c>
      <c r="EK64" s="939" t="s">
        <v>96</v>
      </c>
      <c r="EL64" s="939"/>
      <c r="EM64" s="939"/>
      <c r="EN64" s="1">
        <f>0.96*3%</f>
        <v>2.8799999999999999E-2</v>
      </c>
      <c r="EO64" s="50">
        <f>EN$64*$EO$44</f>
        <v>88.871904000000001</v>
      </c>
      <c r="EP64" s="1">
        <f>0.96*3%</f>
        <v>2.8799999999999999E-2</v>
      </c>
      <c r="EQ64" s="50">
        <f>EP$64*$EQ$44</f>
        <v>85.580351999999991</v>
      </c>
    </row>
    <row r="65" spans="1:147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33.075899999999997</v>
      </c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33.889567139999997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2"/>
        <v>33.889567139999997</v>
      </c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33.889567139999997</v>
      </c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4"/>
        <v>35.177999999999997</v>
      </c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5"/>
        <v>35.177999999999997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6"/>
        <v>36.464999999999996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7"/>
        <v>36.464999999999996</v>
      </c>
      <c r="BD65" s="159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36.464999999999996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38.738699999999994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38.738699999999994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38.738699999999994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38.738699999999994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41.0124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41.0124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42.9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44.55</v>
      </c>
      <c r="DO65" s="1">
        <v>1.4999999999999999E-2</v>
      </c>
      <c r="DP65" s="50">
        <f>DO$65*$DP$44</f>
        <v>42.9</v>
      </c>
      <c r="DQ65" s="22"/>
      <c r="DR65" s="10" t="s">
        <v>25</v>
      </c>
      <c r="DS65" s="939" t="s">
        <v>11</v>
      </c>
      <c r="DT65" s="939"/>
      <c r="DU65" s="939"/>
      <c r="DV65" s="1">
        <v>1.4999999999999999E-2</v>
      </c>
      <c r="DW65" s="50">
        <f>DV$65*$DW$44</f>
        <v>44.55</v>
      </c>
      <c r="DX65" s="1">
        <v>1.4999999999999999E-2</v>
      </c>
      <c r="DY65" s="50">
        <f>DX$65*$DY$44</f>
        <v>42.9</v>
      </c>
      <c r="DZ65" s="22"/>
      <c r="EA65" s="10" t="s">
        <v>25</v>
      </c>
      <c r="EB65" s="939" t="s">
        <v>11</v>
      </c>
      <c r="EC65" s="939"/>
      <c r="ED65" s="939"/>
      <c r="EE65" s="1">
        <v>1.4999999999999999E-2</v>
      </c>
      <c r="EF65" s="50">
        <f>EE$65*$EF$44</f>
        <v>46.28745</v>
      </c>
      <c r="EG65" s="1">
        <v>1.4999999999999999E-2</v>
      </c>
      <c r="EH65" s="50">
        <f>EG$65*$EH$44</f>
        <v>44.573099999999997</v>
      </c>
      <c r="EJ65" s="10" t="s">
        <v>25</v>
      </c>
      <c r="EK65" s="939" t="s">
        <v>11</v>
      </c>
      <c r="EL65" s="939"/>
      <c r="EM65" s="939"/>
      <c r="EN65" s="1">
        <v>1.4999999999999999E-2</v>
      </c>
      <c r="EO65" s="50">
        <f>EN$65*$EO$44</f>
        <v>46.28745</v>
      </c>
      <c r="EP65" s="1">
        <v>1.4999999999999999E-2</v>
      </c>
      <c r="EQ65" s="50">
        <f>EP$65*$EQ$44</f>
        <v>44.573099999999997</v>
      </c>
    </row>
    <row r="66" spans="1:147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22.050599999999999</v>
      </c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22.593044759999998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2"/>
        <v>22.593044759999998</v>
      </c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22.593044759999998</v>
      </c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4"/>
        <v>23.451999999999998</v>
      </c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5"/>
        <v>23.451999999999998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6"/>
        <v>24.310000000000002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7"/>
        <v>24.310000000000002</v>
      </c>
      <c r="BD66" s="159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24.310000000000002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25.825800000000001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25.825800000000001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25.825800000000001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25.825800000000001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27.3416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27.3416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28.6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29.7</v>
      </c>
      <c r="DO66" s="1">
        <v>0.01</v>
      </c>
      <c r="DP66" s="50">
        <f>DO$66*$DP$44</f>
        <v>28.6</v>
      </c>
      <c r="DQ66" s="22"/>
      <c r="DR66" s="10" t="s">
        <v>32</v>
      </c>
      <c r="DS66" s="939" t="s">
        <v>128</v>
      </c>
      <c r="DT66" s="939"/>
      <c r="DU66" s="939"/>
      <c r="DV66" s="1">
        <v>0.01</v>
      </c>
      <c r="DW66" s="50">
        <f>DV$66*$DW$44</f>
        <v>29.7</v>
      </c>
      <c r="DX66" s="1">
        <v>0.01</v>
      </c>
      <c r="DY66" s="50">
        <f>DX$66*$DY$44</f>
        <v>28.6</v>
      </c>
      <c r="DZ66" s="22"/>
      <c r="EA66" s="10" t="s">
        <v>32</v>
      </c>
      <c r="EB66" s="939" t="s">
        <v>128</v>
      </c>
      <c r="EC66" s="939"/>
      <c r="ED66" s="939"/>
      <c r="EE66" s="1">
        <v>0.01</v>
      </c>
      <c r="EF66" s="50">
        <f>EE$66*$EF$44</f>
        <v>30.8583</v>
      </c>
      <c r="EG66" s="1">
        <v>0.01</v>
      </c>
      <c r="EH66" s="50">
        <f>EG$66*$EH$44</f>
        <v>29.715399999999999</v>
      </c>
      <c r="EJ66" s="10" t="s">
        <v>32</v>
      </c>
      <c r="EK66" s="939" t="s">
        <v>128</v>
      </c>
      <c r="EL66" s="939"/>
      <c r="EM66" s="939"/>
      <c r="EN66" s="1">
        <v>0.01</v>
      </c>
      <c r="EO66" s="50">
        <f>EN$66*$EO$44</f>
        <v>30.8583</v>
      </c>
      <c r="EP66" s="1">
        <v>0.01</v>
      </c>
      <c r="EQ66" s="50">
        <f>EP$66*$EQ$44</f>
        <v>29.715399999999999</v>
      </c>
    </row>
    <row r="67" spans="1:147" ht="15" x14ac:dyDescent="0.2">
      <c r="A67" s="155" t="s">
        <v>33</v>
      </c>
      <c r="B67" s="1027" t="s">
        <v>82</v>
      </c>
      <c r="C67" s="1065"/>
      <c r="D67" s="1066"/>
      <c r="E67" s="112">
        <v>6.0000000000000001E-3</v>
      </c>
      <c r="F67" s="38">
        <f t="shared" si="0"/>
        <v>13.230359999999999</v>
      </c>
      <c r="H67" s="155" t="s">
        <v>33</v>
      </c>
      <c r="I67" s="1027" t="s">
        <v>82</v>
      </c>
      <c r="J67" s="1065"/>
      <c r="K67" s="1066"/>
      <c r="L67" s="112">
        <v>6.0000000000000001E-3</v>
      </c>
      <c r="M67" s="38">
        <f t="shared" si="1"/>
        <v>13.555826855999999</v>
      </c>
      <c r="O67" s="155" t="s">
        <v>33</v>
      </c>
      <c r="P67" s="1027" t="s">
        <v>82</v>
      </c>
      <c r="Q67" s="1065"/>
      <c r="R67" s="1066"/>
      <c r="S67" s="112">
        <v>6.0000000000000001E-3</v>
      </c>
      <c r="T67" s="38">
        <f t="shared" si="2"/>
        <v>13.555826855999999</v>
      </c>
      <c r="V67" s="155" t="s">
        <v>33</v>
      </c>
      <c r="W67" s="1027" t="s">
        <v>82</v>
      </c>
      <c r="X67" s="1065"/>
      <c r="Y67" s="1066"/>
      <c r="Z67" s="112">
        <v>6.0000000000000001E-3</v>
      </c>
      <c r="AA67" s="38">
        <f t="shared" si="3"/>
        <v>13.555826855999999</v>
      </c>
      <c r="AC67" s="155" t="s">
        <v>33</v>
      </c>
      <c r="AD67" s="1027" t="s">
        <v>82</v>
      </c>
      <c r="AE67" s="1065"/>
      <c r="AF67" s="1066"/>
      <c r="AG67" s="112">
        <v>6.0000000000000001E-3</v>
      </c>
      <c r="AH67" s="38">
        <f t="shared" si="4"/>
        <v>14.071199999999999</v>
      </c>
      <c r="AJ67" s="155" t="s">
        <v>33</v>
      </c>
      <c r="AK67" s="1027" t="s">
        <v>82</v>
      </c>
      <c r="AL67" s="1065"/>
      <c r="AM67" s="1066"/>
      <c r="AN67" s="112">
        <v>6.0000000000000001E-3</v>
      </c>
      <c r="AO67" s="38">
        <f t="shared" si="5"/>
        <v>14.071199999999999</v>
      </c>
      <c r="AQ67" s="155" t="s">
        <v>33</v>
      </c>
      <c r="AR67" s="1027" t="s">
        <v>82</v>
      </c>
      <c r="AS67" s="1065"/>
      <c r="AT67" s="1066"/>
      <c r="AU67" s="112">
        <v>6.0000000000000001E-3</v>
      </c>
      <c r="AV67" s="38">
        <f t="shared" si="6"/>
        <v>14.586</v>
      </c>
      <c r="AW67" s="159"/>
      <c r="AX67" s="155" t="s">
        <v>33</v>
      </c>
      <c r="AY67" s="1027" t="s">
        <v>82</v>
      </c>
      <c r="AZ67" s="1065"/>
      <c r="BA67" s="1066"/>
      <c r="BB67" s="112">
        <v>6.0000000000000001E-3</v>
      </c>
      <c r="BC67" s="38">
        <f t="shared" si="7"/>
        <v>14.586</v>
      </c>
      <c r="BD67" s="159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14.586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15.495480000000001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15.495480000000001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15.495480000000001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15.495480000000001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16.404959999999999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16.404959999999999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17.16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17.82</v>
      </c>
      <c r="DO67" s="1">
        <v>6.0000000000000001E-3</v>
      </c>
      <c r="DP67" s="50">
        <f>DO$67*$DP$44</f>
        <v>17.16</v>
      </c>
      <c r="DQ67" s="22"/>
      <c r="DR67" s="10" t="s">
        <v>33</v>
      </c>
      <c r="DS67" s="927" t="s">
        <v>82</v>
      </c>
      <c r="DT67" s="981"/>
      <c r="DU67" s="982"/>
      <c r="DV67" s="1">
        <v>6.0000000000000001E-3</v>
      </c>
      <c r="DW67" s="50">
        <f>DV$67*$DW$44</f>
        <v>17.82</v>
      </c>
      <c r="DX67" s="1">
        <v>6.0000000000000001E-3</v>
      </c>
      <c r="DY67" s="50">
        <f>DX$67*$DY$44</f>
        <v>17.16</v>
      </c>
      <c r="DZ67" s="22"/>
      <c r="EA67" s="10" t="s">
        <v>33</v>
      </c>
      <c r="EB67" s="927" t="s">
        <v>82</v>
      </c>
      <c r="EC67" s="981"/>
      <c r="ED67" s="982"/>
      <c r="EE67" s="1">
        <v>6.0000000000000001E-3</v>
      </c>
      <c r="EF67" s="50">
        <f>EE$67*$EF$44</f>
        <v>18.514980000000001</v>
      </c>
      <c r="EG67" s="1">
        <v>6.0000000000000001E-3</v>
      </c>
      <c r="EH67" s="50">
        <f>EG$67*$EH$44</f>
        <v>17.829239999999999</v>
      </c>
      <c r="EJ67" s="10" t="s">
        <v>33</v>
      </c>
      <c r="EK67" s="927" t="s">
        <v>82</v>
      </c>
      <c r="EL67" s="981"/>
      <c r="EM67" s="982"/>
      <c r="EN67" s="1">
        <v>6.0000000000000001E-3</v>
      </c>
      <c r="EO67" s="50">
        <f>EN$67*$EO$44</f>
        <v>18.514980000000001</v>
      </c>
      <c r="EP67" s="1">
        <v>6.0000000000000001E-3</v>
      </c>
      <c r="EQ67" s="50">
        <f>EP$67*$EQ$44</f>
        <v>17.829239999999999</v>
      </c>
    </row>
    <row r="68" spans="1:147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4.41012</v>
      </c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4.5186089520000001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2"/>
        <v>4.5186089520000001</v>
      </c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4.5186089520000001</v>
      </c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4"/>
        <v>4.6903999999999995</v>
      </c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5"/>
        <v>4.6903999999999995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6"/>
        <v>4.8620000000000001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7"/>
        <v>4.8620000000000001</v>
      </c>
      <c r="BD68" s="159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4.8620000000000001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5.1651600000000002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5.1651600000000002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5.1651600000000002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5.1651600000000002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5.4683199999999994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5.4683199999999994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5.72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5.94</v>
      </c>
      <c r="DO68" s="1">
        <v>2E-3</v>
      </c>
      <c r="DP68" s="50">
        <f>DO$68*$DP$44</f>
        <v>5.72</v>
      </c>
      <c r="DQ68" s="22"/>
      <c r="DR68" s="10" t="s">
        <v>34</v>
      </c>
      <c r="DS68" s="939" t="s">
        <v>12</v>
      </c>
      <c r="DT68" s="939"/>
      <c r="DU68" s="939"/>
      <c r="DV68" s="1">
        <v>2E-3</v>
      </c>
      <c r="DW68" s="50">
        <f>DV$68*$DW$44</f>
        <v>5.94</v>
      </c>
      <c r="DX68" s="1">
        <v>2E-3</v>
      </c>
      <c r="DY68" s="50">
        <f>DX$68*$DY$44</f>
        <v>5.72</v>
      </c>
      <c r="DZ68" s="22"/>
      <c r="EA68" s="10" t="s">
        <v>34</v>
      </c>
      <c r="EB68" s="939" t="s">
        <v>12</v>
      </c>
      <c r="EC68" s="939"/>
      <c r="ED68" s="939"/>
      <c r="EE68" s="1">
        <v>2E-3</v>
      </c>
      <c r="EF68" s="50">
        <f>EE$68*$EF$44</f>
        <v>6.1716600000000001</v>
      </c>
      <c r="EG68" s="1">
        <v>2E-3</v>
      </c>
      <c r="EH68" s="50">
        <f>EG$68*$EH$44</f>
        <v>5.9430800000000001</v>
      </c>
      <c r="EJ68" s="10" t="s">
        <v>34</v>
      </c>
      <c r="EK68" s="939" t="s">
        <v>12</v>
      </c>
      <c r="EL68" s="939"/>
      <c r="EM68" s="939"/>
      <c r="EN68" s="1">
        <v>2E-3</v>
      </c>
      <c r="EO68" s="50">
        <f>EN$68*$EO$44</f>
        <v>6.1716600000000001</v>
      </c>
      <c r="EP68" s="1">
        <v>2E-3</v>
      </c>
      <c r="EQ68" s="50">
        <f>EP$68*$EQ$44</f>
        <v>5.9430800000000001</v>
      </c>
    </row>
    <row r="69" spans="1:147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176.40479999999999</v>
      </c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180.74435807999998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2"/>
        <v>180.74435807999998</v>
      </c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180.74435807999998</v>
      </c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4"/>
        <v>187.61599999999999</v>
      </c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5"/>
        <v>187.61599999999999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6"/>
        <v>194.48000000000002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7"/>
        <v>194.48000000000002</v>
      </c>
      <c r="BD69" s="159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194.48000000000002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206.60640000000001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206.60640000000001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206.60640000000001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206.60640000000001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218.7328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218.7328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228.8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237.6</v>
      </c>
      <c r="DO69" s="1">
        <v>0.08</v>
      </c>
      <c r="DP69" s="50">
        <f>DO$69*$DP$44</f>
        <v>228.8</v>
      </c>
      <c r="DQ69" s="22"/>
      <c r="DR69" s="10" t="s">
        <v>35</v>
      </c>
      <c r="DS69" s="939" t="s">
        <v>13</v>
      </c>
      <c r="DT69" s="939"/>
      <c r="DU69" s="939"/>
      <c r="DV69" s="1">
        <v>0.08</v>
      </c>
      <c r="DW69" s="50">
        <f>DV$69*$DW$44</f>
        <v>237.6</v>
      </c>
      <c r="DX69" s="1">
        <v>0.08</v>
      </c>
      <c r="DY69" s="50">
        <f>DX$69*$DY$44</f>
        <v>228.8</v>
      </c>
      <c r="DZ69" s="22"/>
      <c r="EA69" s="10" t="s">
        <v>35</v>
      </c>
      <c r="EB69" s="939" t="s">
        <v>13</v>
      </c>
      <c r="EC69" s="939"/>
      <c r="ED69" s="939"/>
      <c r="EE69" s="1">
        <v>0.08</v>
      </c>
      <c r="EF69" s="50">
        <f>EE$69*$EF$44</f>
        <v>246.8664</v>
      </c>
      <c r="EG69" s="1">
        <v>0.08</v>
      </c>
      <c r="EH69" s="50">
        <f>EG$69*$EH$44</f>
        <v>237.72319999999999</v>
      </c>
      <c r="EJ69" s="10" t="s">
        <v>35</v>
      </c>
      <c r="EK69" s="939" t="s">
        <v>13</v>
      </c>
      <c r="EL69" s="939"/>
      <c r="EM69" s="939"/>
      <c r="EN69" s="1">
        <v>0.08</v>
      </c>
      <c r="EO69" s="50">
        <f>EN$69*$EO$44</f>
        <v>246.8664</v>
      </c>
      <c r="EP69" s="1">
        <v>0.08</v>
      </c>
      <c r="EQ69" s="50">
        <f>EP$69*$EQ$44</f>
        <v>237.72319999999999</v>
      </c>
    </row>
    <row r="70" spans="1:147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367.80400799999995</v>
      </c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376.85198659679997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376.85198659679997</v>
      </c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376.85198659679997</v>
      </c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391.17935999999997</v>
      </c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391.17935999999997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405.49080000000004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405.49080000000004</v>
      </c>
      <c r="BD70" s="175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405.49080000000004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430.77434399999999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430.77434399999999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430.77434399999999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430.77434399999999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456.05788799999999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456.05788799999999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477.048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495.39599999999996</v>
      </c>
      <c r="DO70" s="8">
        <f>SUM(DO62:DO69)</f>
        <v>0.1668</v>
      </c>
      <c r="DP70" s="11">
        <f>SUM(DP$62:DP$69)</f>
        <v>477.048</v>
      </c>
      <c r="DQ70" s="40"/>
      <c r="DR70" s="938" t="s">
        <v>40</v>
      </c>
      <c r="DS70" s="938"/>
      <c r="DT70" s="938"/>
      <c r="DU70" s="938"/>
      <c r="DV70" s="8">
        <f>SUM(DV62:DV69)</f>
        <v>0.1668</v>
      </c>
      <c r="DW70" s="11">
        <f>SUM(DW$62:DW$69)</f>
        <v>495.39599999999996</v>
      </c>
      <c r="DX70" s="8">
        <f>SUM(DX62:DX69)</f>
        <v>0.1668</v>
      </c>
      <c r="DY70" s="11">
        <f>SUM(DY$62:DY$69)</f>
        <v>477.048</v>
      </c>
      <c r="DZ70" s="40"/>
      <c r="EA70" s="938" t="s">
        <v>40</v>
      </c>
      <c r="EB70" s="938"/>
      <c r="EC70" s="938"/>
      <c r="ED70" s="938"/>
      <c r="EE70" s="8">
        <f>SUM(EE62:EE69)</f>
        <v>0.1668</v>
      </c>
      <c r="EF70" s="11">
        <f>SUM(EF$62:EF$69)</f>
        <v>514.71644399999991</v>
      </c>
      <c r="EG70" s="8">
        <f>SUM(EG62:EG69)</f>
        <v>0.1668</v>
      </c>
      <c r="EH70" s="11">
        <f>SUM(EH$62:EH$69)</f>
        <v>495.652872</v>
      </c>
      <c r="EJ70" s="938" t="s">
        <v>40</v>
      </c>
      <c r="EK70" s="938"/>
      <c r="EL70" s="938"/>
      <c r="EM70" s="938"/>
      <c r="EN70" s="8">
        <f>SUM(EN62:EN69)</f>
        <v>0.1668</v>
      </c>
      <c r="EO70" s="11">
        <f>SUM(EO$62:EO$69)</f>
        <v>514.71644399999991</v>
      </c>
      <c r="EP70" s="8">
        <f>SUM(EP62:EP69)</f>
        <v>0.1668</v>
      </c>
      <c r="EQ70" s="11">
        <f>SUM(EQ$62:EQ$69)</f>
        <v>495.652872</v>
      </c>
    </row>
    <row r="71" spans="1:147" s="7" customFormat="1" ht="13.5" x14ac:dyDescent="0.2">
      <c r="A71" s="204"/>
      <c r="B71" s="1159"/>
      <c r="C71" s="1160"/>
      <c r="D71" s="1160"/>
      <c r="E71" s="1160"/>
      <c r="F71" s="1160"/>
      <c r="H71" s="204"/>
      <c r="I71" s="1159"/>
      <c r="J71" s="1160"/>
      <c r="K71" s="1160"/>
      <c r="L71" s="1160"/>
      <c r="M71" s="1160"/>
      <c r="O71" s="204"/>
      <c r="P71" s="1159"/>
      <c r="Q71" s="1160"/>
      <c r="R71" s="1160"/>
      <c r="S71" s="1160"/>
      <c r="T71" s="1160"/>
      <c r="V71" s="204"/>
      <c r="W71" s="1159"/>
      <c r="X71" s="1160"/>
      <c r="Y71" s="1160"/>
      <c r="Z71" s="1160"/>
      <c r="AA71" s="1160"/>
      <c r="AC71" s="204"/>
      <c r="AD71" s="1159"/>
      <c r="AE71" s="1160"/>
      <c r="AF71" s="1160"/>
      <c r="AG71" s="1160"/>
      <c r="AH71" s="1160"/>
      <c r="AJ71" s="204"/>
      <c r="AK71" s="1159"/>
      <c r="AL71" s="1160"/>
      <c r="AM71" s="1160"/>
      <c r="AN71" s="1160"/>
      <c r="AO71" s="1160"/>
      <c r="AQ71" s="204"/>
      <c r="AR71" s="1159"/>
      <c r="AS71" s="1160"/>
      <c r="AT71" s="1160"/>
      <c r="AU71" s="1160"/>
      <c r="AV71" s="1160"/>
      <c r="AW71" s="421"/>
      <c r="AX71" s="204"/>
      <c r="AY71" s="1159"/>
      <c r="AZ71" s="1160"/>
      <c r="BA71" s="1160"/>
      <c r="BB71" s="1160"/>
      <c r="BC71" s="1160"/>
      <c r="BD71" s="421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488"/>
      <c r="DQ71" s="488"/>
      <c r="DR71" s="222"/>
      <c r="DS71" s="1119"/>
      <c r="DT71" s="1120"/>
      <c r="DU71" s="1120"/>
      <c r="DV71" s="1120"/>
      <c r="DW71" s="1120"/>
      <c r="DX71" s="488"/>
      <c r="DY71" s="488"/>
      <c r="DZ71" s="488"/>
      <c r="EA71" s="222"/>
      <c r="EB71" s="1119"/>
      <c r="EC71" s="1120"/>
      <c r="ED71" s="1120"/>
      <c r="EE71" s="1120"/>
      <c r="EF71" s="1120"/>
      <c r="EG71" s="488"/>
      <c r="EH71" s="488"/>
      <c r="EJ71" s="222"/>
      <c r="EK71" s="1119"/>
      <c r="EL71" s="1120"/>
      <c r="EM71" s="1120"/>
      <c r="EN71" s="1120"/>
      <c r="EO71" s="1120"/>
      <c r="EP71" s="488"/>
      <c r="EQ71" s="488"/>
    </row>
    <row r="72" spans="1:147" s="7" customFormat="1" ht="13.5" x14ac:dyDescent="0.2">
      <c r="A72" s="204"/>
      <c r="B72" s="1148"/>
      <c r="C72" s="1149"/>
      <c r="D72" s="1149"/>
      <c r="E72" s="1149"/>
      <c r="F72" s="1149"/>
      <c r="H72" s="204"/>
      <c r="I72" s="1148"/>
      <c r="J72" s="1149"/>
      <c r="K72" s="1149"/>
      <c r="L72" s="1149"/>
      <c r="M72" s="1149"/>
      <c r="O72" s="204"/>
      <c r="P72" s="1148"/>
      <c r="Q72" s="1149"/>
      <c r="R72" s="1149"/>
      <c r="S72" s="1149"/>
      <c r="T72" s="1149"/>
      <c r="V72" s="204"/>
      <c r="W72" s="1148"/>
      <c r="X72" s="1149"/>
      <c r="Y72" s="1149"/>
      <c r="Z72" s="1149"/>
      <c r="AA72" s="1149"/>
      <c r="AC72" s="204"/>
      <c r="AD72" s="1148"/>
      <c r="AE72" s="1149"/>
      <c r="AF72" s="1149"/>
      <c r="AG72" s="1149"/>
      <c r="AH72" s="1149"/>
      <c r="AJ72" s="204"/>
      <c r="AK72" s="1148"/>
      <c r="AL72" s="1149"/>
      <c r="AM72" s="1149"/>
      <c r="AN72" s="1149"/>
      <c r="AO72" s="1149"/>
      <c r="AQ72" s="204"/>
      <c r="AR72" s="1148"/>
      <c r="AS72" s="1149"/>
      <c r="AT72" s="1149"/>
      <c r="AU72" s="1149"/>
      <c r="AV72" s="1149"/>
      <c r="AW72" s="421"/>
      <c r="AX72" s="204"/>
      <c r="AY72" s="1148"/>
      <c r="AZ72" s="1149"/>
      <c r="BA72" s="1149"/>
      <c r="BB72" s="1149"/>
      <c r="BC72" s="1149"/>
      <c r="BD72" s="421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488"/>
      <c r="DQ72" s="488"/>
      <c r="DR72" s="222"/>
      <c r="DS72" s="1108"/>
      <c r="DT72" s="1109"/>
      <c r="DU72" s="1109"/>
      <c r="DV72" s="1109"/>
      <c r="DW72" s="1109"/>
      <c r="DX72" s="488"/>
      <c r="DY72" s="488"/>
      <c r="DZ72" s="488"/>
      <c r="EA72" s="222"/>
      <c r="EB72" s="1108"/>
      <c r="EC72" s="1109"/>
      <c r="ED72" s="1109"/>
      <c r="EE72" s="1109"/>
      <c r="EF72" s="1109"/>
      <c r="EG72" s="488"/>
      <c r="EH72" s="488"/>
      <c r="EJ72" s="222"/>
      <c r="EK72" s="1108"/>
      <c r="EL72" s="1109"/>
      <c r="EM72" s="1109"/>
      <c r="EN72" s="1109"/>
      <c r="EO72" s="1109"/>
      <c r="EP72" s="488"/>
      <c r="EQ72" s="488"/>
    </row>
    <row r="73" spans="1:147" x14ac:dyDescent="0.2">
      <c r="A73" s="1184"/>
      <c r="B73" s="1184"/>
      <c r="C73" s="1184"/>
      <c r="D73" s="1184"/>
      <c r="E73" s="1184"/>
      <c r="F73" s="1184"/>
      <c r="G73" s="6"/>
      <c r="H73" s="1184"/>
      <c r="I73" s="1184"/>
      <c r="J73" s="1184"/>
      <c r="K73" s="1184"/>
      <c r="L73" s="1184"/>
      <c r="M73" s="1184"/>
      <c r="O73" s="1184"/>
      <c r="P73" s="1184"/>
      <c r="Q73" s="1184"/>
      <c r="R73" s="1184"/>
      <c r="S73" s="1184"/>
      <c r="T73" s="1184"/>
      <c r="U73" s="6"/>
      <c r="V73" s="1184"/>
      <c r="W73" s="1184"/>
      <c r="X73" s="1184"/>
      <c r="Y73" s="1184"/>
      <c r="Z73" s="1184"/>
      <c r="AA73" s="1184"/>
      <c r="AB73" s="6"/>
      <c r="AC73" s="1184"/>
      <c r="AD73" s="1184"/>
      <c r="AE73" s="1184"/>
      <c r="AF73" s="1184"/>
      <c r="AG73" s="1184"/>
      <c r="AH73" s="1184"/>
      <c r="AJ73" s="1184"/>
      <c r="AK73" s="1184"/>
      <c r="AL73" s="1184"/>
      <c r="AM73" s="1184"/>
      <c r="AN73" s="1184"/>
      <c r="AO73" s="1184"/>
      <c r="AQ73" s="1184"/>
      <c r="AR73" s="1184"/>
      <c r="AS73" s="1184"/>
      <c r="AT73" s="1184"/>
      <c r="AU73" s="1184"/>
      <c r="AV73" s="1184"/>
      <c r="AW73" s="156"/>
      <c r="AX73" s="1184"/>
      <c r="AY73" s="1184"/>
      <c r="AZ73" s="1184"/>
      <c r="BA73" s="1184"/>
      <c r="BB73" s="1184"/>
      <c r="BC73" s="1184"/>
      <c r="BD73" s="156"/>
      <c r="BE73" s="1127"/>
      <c r="BF73" s="1127"/>
      <c r="BG73" s="1127"/>
      <c r="BH73" s="1127"/>
      <c r="BI73" s="1127"/>
      <c r="BJ73" s="1127"/>
      <c r="BK73" s="108"/>
      <c r="BL73" s="1127"/>
      <c r="BM73" s="1127"/>
      <c r="BN73" s="1127"/>
      <c r="BO73" s="1127"/>
      <c r="BP73" s="1127"/>
      <c r="BQ73" s="1127"/>
      <c r="BS73" s="1127"/>
      <c r="BT73" s="1127"/>
      <c r="BU73" s="1127"/>
      <c r="BV73" s="1127"/>
      <c r="BW73" s="1127"/>
      <c r="BX73" s="1127"/>
      <c r="BY73" s="108"/>
      <c r="BZ73" s="1127"/>
      <c r="CA73" s="1127"/>
      <c r="CB73" s="1127"/>
      <c r="CC73" s="1127"/>
      <c r="CD73" s="1127"/>
      <c r="CE73" s="1127"/>
      <c r="CF73" s="108"/>
      <c r="CG73" s="1127"/>
      <c r="CH73" s="1127"/>
      <c r="CI73" s="1127"/>
      <c r="CJ73" s="1127"/>
      <c r="CK73" s="1127"/>
      <c r="CL73" s="1127"/>
      <c r="CN73" s="1127"/>
      <c r="CO73" s="1127"/>
      <c r="CP73" s="1127"/>
      <c r="CQ73" s="1127"/>
      <c r="CR73" s="1127"/>
      <c r="CS73" s="1127"/>
      <c r="CU73" s="1127"/>
      <c r="CV73" s="1127"/>
      <c r="CW73" s="1127"/>
      <c r="CX73" s="1127"/>
      <c r="CY73" s="1127"/>
      <c r="CZ73" s="1127"/>
      <c r="DB73" s="1127"/>
      <c r="DC73" s="1127"/>
      <c r="DD73" s="1127"/>
      <c r="DE73" s="1127"/>
      <c r="DF73" s="1127"/>
      <c r="DG73" s="1127"/>
      <c r="DI73" s="1127"/>
      <c r="DJ73" s="1127"/>
      <c r="DK73" s="1127"/>
      <c r="DL73" s="1127"/>
      <c r="DM73" s="1127"/>
      <c r="DN73" s="1127"/>
      <c r="DO73" s="108"/>
      <c r="DP73" s="108"/>
      <c r="DQ73" s="108"/>
      <c r="DR73" s="1127"/>
      <c r="DS73" s="1127"/>
      <c r="DT73" s="1127"/>
      <c r="DU73" s="1127"/>
      <c r="DV73" s="1127"/>
      <c r="DW73" s="1127"/>
      <c r="DX73" s="108"/>
      <c r="DY73" s="108"/>
      <c r="DZ73" s="108"/>
      <c r="EA73" s="1127"/>
      <c r="EB73" s="1127"/>
      <c r="EC73" s="1127"/>
      <c r="ED73" s="1127"/>
      <c r="EE73" s="1127"/>
      <c r="EF73" s="1127"/>
      <c r="EG73" s="108"/>
      <c r="EH73" s="108"/>
      <c r="EJ73" s="1127"/>
      <c r="EK73" s="1127"/>
      <c r="EL73" s="1127"/>
      <c r="EM73" s="1127"/>
      <c r="EN73" s="1127"/>
      <c r="EO73" s="1127"/>
      <c r="EP73" s="108"/>
      <c r="EQ73" s="108"/>
    </row>
    <row r="74" spans="1:147" ht="15" x14ac:dyDescent="0.2">
      <c r="A74" s="1038" t="s">
        <v>85</v>
      </c>
      <c r="B74" s="1039"/>
      <c r="C74" s="1039"/>
      <c r="D74" s="1039"/>
      <c r="E74" s="1039"/>
      <c r="F74" s="1039"/>
      <c r="G74" s="6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U74" s="6"/>
      <c r="V74" s="1038" t="s">
        <v>85</v>
      </c>
      <c r="W74" s="1039"/>
      <c r="X74" s="1039"/>
      <c r="Y74" s="1039"/>
      <c r="Z74" s="1039"/>
      <c r="AA74" s="1039"/>
      <c r="AB74" s="6"/>
      <c r="AC74" s="1038" t="s">
        <v>85</v>
      </c>
      <c r="AD74" s="1039"/>
      <c r="AE74" s="1039"/>
      <c r="AF74" s="1039"/>
      <c r="AG74" s="1039"/>
      <c r="AH74" s="1039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19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490"/>
      <c r="DQ74" s="490"/>
      <c r="DR74" s="958" t="s">
        <v>85</v>
      </c>
      <c r="DS74" s="959"/>
      <c r="DT74" s="959"/>
      <c r="DU74" s="959"/>
      <c r="DV74" s="959"/>
      <c r="DW74" s="959"/>
      <c r="DX74" s="490"/>
      <c r="DY74" s="490"/>
      <c r="DZ74" s="490"/>
      <c r="EA74" s="958" t="s">
        <v>85</v>
      </c>
      <c r="EB74" s="959"/>
      <c r="EC74" s="959"/>
      <c r="ED74" s="959"/>
      <c r="EE74" s="959"/>
      <c r="EF74" s="959"/>
      <c r="EG74" s="490"/>
      <c r="EH74" s="490"/>
      <c r="EJ74" s="958" t="s">
        <v>85</v>
      </c>
      <c r="EK74" s="959"/>
      <c r="EL74" s="959"/>
      <c r="EM74" s="959"/>
      <c r="EN74" s="959"/>
      <c r="EO74" s="959"/>
      <c r="EP74" s="490"/>
      <c r="EQ74" s="490"/>
    </row>
    <row r="75" spans="1:147" x14ac:dyDescent="0.2">
      <c r="A75" s="156"/>
      <c r="B75" s="157"/>
      <c r="C75" s="157"/>
      <c r="D75" s="157"/>
      <c r="E75" s="158"/>
      <c r="F75" s="159"/>
      <c r="G75" s="6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U75" s="6"/>
      <c r="V75" s="156"/>
      <c r="W75" s="157"/>
      <c r="X75" s="157"/>
      <c r="Y75" s="157"/>
      <c r="Z75" s="158"/>
      <c r="AA75" s="159"/>
      <c r="AB75" s="6"/>
      <c r="AC75" s="156"/>
      <c r="AD75" s="157"/>
      <c r="AE75" s="157"/>
      <c r="AF75" s="157"/>
      <c r="AG75" s="158"/>
      <c r="AH75" s="159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159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39"/>
      <c r="DP75" s="22"/>
      <c r="DQ75" s="22"/>
      <c r="DR75" s="108"/>
      <c r="DS75" s="21"/>
      <c r="DT75" s="21"/>
      <c r="DU75" s="21"/>
      <c r="DV75" s="39"/>
      <c r="DW75" s="22"/>
      <c r="DX75" s="39"/>
      <c r="DY75" s="22"/>
      <c r="DZ75" s="22"/>
      <c r="EA75" s="108"/>
      <c r="EB75" s="21"/>
      <c r="EC75" s="21"/>
      <c r="ED75" s="21"/>
      <c r="EE75" s="39"/>
      <c r="EF75" s="22"/>
      <c r="EG75" s="39"/>
      <c r="EH75" s="22"/>
      <c r="EJ75" s="108"/>
      <c r="EK75" s="21"/>
      <c r="EL75" s="21"/>
      <c r="EM75" s="21"/>
      <c r="EN75" s="39"/>
      <c r="EO75" s="22"/>
      <c r="EP75" s="39"/>
      <c r="EQ75" s="22"/>
    </row>
    <row r="76" spans="1:147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175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51" t="s">
        <v>66</v>
      </c>
      <c r="DP76" s="11" t="s">
        <v>8</v>
      </c>
      <c r="DQ76" s="40"/>
      <c r="DR76" s="51" t="s">
        <v>83</v>
      </c>
      <c r="DS76" s="922" t="s">
        <v>36</v>
      </c>
      <c r="DT76" s="960"/>
      <c r="DU76" s="51" t="s">
        <v>65</v>
      </c>
      <c r="DV76" s="51" t="s">
        <v>66</v>
      </c>
      <c r="DW76" s="11" t="s">
        <v>8</v>
      </c>
      <c r="DX76" s="51" t="s">
        <v>66</v>
      </c>
      <c r="DY76" s="11" t="s">
        <v>8</v>
      </c>
      <c r="DZ76" s="40"/>
      <c r="EA76" s="51" t="s">
        <v>83</v>
      </c>
      <c r="EB76" s="922" t="s">
        <v>36</v>
      </c>
      <c r="EC76" s="960"/>
      <c r="ED76" s="51" t="s">
        <v>65</v>
      </c>
      <c r="EE76" s="51" t="s">
        <v>66</v>
      </c>
      <c r="EF76" s="11" t="s">
        <v>8</v>
      </c>
      <c r="EG76" s="51" t="s">
        <v>66</v>
      </c>
      <c r="EH76" s="11" t="s">
        <v>8</v>
      </c>
      <c r="EJ76" s="51" t="s">
        <v>83</v>
      </c>
      <c r="EK76" s="922" t="s">
        <v>36</v>
      </c>
      <c r="EL76" s="960"/>
      <c r="EM76" s="51" t="s">
        <v>65</v>
      </c>
      <c r="EN76" s="51" t="s">
        <v>66</v>
      </c>
      <c r="EO76" s="11" t="s">
        <v>8</v>
      </c>
      <c r="EP76" s="51" t="s">
        <v>66</v>
      </c>
      <c r="EQ76" s="11" t="s">
        <v>8</v>
      </c>
    </row>
    <row r="77" spans="1:147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G77" s="111"/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U77" s="111"/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B77" s="111"/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159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603">
        <v>11</v>
      </c>
      <c r="DP77" s="50">
        <f>(DO$77*DL$77)</f>
        <v>242</v>
      </c>
      <c r="DQ77" s="22"/>
      <c r="DR77" s="10" t="s">
        <v>22</v>
      </c>
      <c r="DS77" s="927" t="s">
        <v>10</v>
      </c>
      <c r="DT77" s="928"/>
      <c r="DU77" s="602">
        <v>22</v>
      </c>
      <c r="DV77" s="603">
        <v>11</v>
      </c>
      <c r="DW77" s="50">
        <f>(DV$77*DU$77)</f>
        <v>242</v>
      </c>
      <c r="DX77" s="603">
        <v>11</v>
      </c>
      <c r="DY77" s="50">
        <f>(DX$77*DU$77)</f>
        <v>242</v>
      </c>
      <c r="DZ77" s="22"/>
      <c r="EA77" s="10" t="s">
        <v>22</v>
      </c>
      <c r="EB77" s="927" t="s">
        <v>10</v>
      </c>
      <c r="EC77" s="928"/>
      <c r="ED77" s="602">
        <v>22</v>
      </c>
      <c r="EE77" s="603">
        <v>11</v>
      </c>
      <c r="EF77" s="50">
        <f>(EE$77*ED$77)</f>
        <v>242</v>
      </c>
      <c r="EG77" s="603">
        <v>11</v>
      </c>
      <c r="EH77" s="50">
        <f>(EG$77*ED$77)</f>
        <v>242</v>
      </c>
      <c r="EJ77" s="10" t="s">
        <v>22</v>
      </c>
      <c r="EK77" s="927" t="s">
        <v>10</v>
      </c>
      <c r="EL77" s="928"/>
      <c r="EM77" s="602">
        <v>22</v>
      </c>
      <c r="EN77" s="603">
        <v>11</v>
      </c>
      <c r="EO77" s="50">
        <f>(EN$77*EM$77)</f>
        <v>242</v>
      </c>
      <c r="EP77" s="603">
        <v>11</v>
      </c>
      <c r="EQ77" s="50">
        <f>(EP$77*EM$77)</f>
        <v>242</v>
      </c>
    </row>
    <row r="78" spans="1:147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G78" s="111"/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U78" s="111"/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B78" s="111"/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159"/>
      <c r="BE78" s="10" t="s">
        <v>23</v>
      </c>
      <c r="BF78" s="927" t="s">
        <v>984</v>
      </c>
      <c r="BG78" s="928"/>
      <c r="BH78" s="602">
        <v>22</v>
      </c>
      <c r="BI78" s="603">
        <f>18.31*0.91+4.215</f>
        <v>20.877099999999999</v>
      </c>
      <c r="BJ78" s="50">
        <f>BH$78*BI$78</f>
        <v>459.2962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603">
        <f>24.25*0.91+5.75</f>
        <v>27.817499999999999</v>
      </c>
      <c r="DP78" s="50">
        <f>DL$78*DO$78</f>
        <v>611.98500000000001</v>
      </c>
      <c r="DQ78" s="22"/>
      <c r="DR78" s="10" t="s">
        <v>23</v>
      </c>
      <c r="DS78" s="927" t="s">
        <v>984</v>
      </c>
      <c r="DT78" s="928"/>
      <c r="DU78" s="602">
        <v>22</v>
      </c>
      <c r="DV78" s="603">
        <f>24.25*0.91+5.75</f>
        <v>27.817499999999999</v>
      </c>
      <c r="DW78" s="50">
        <f>DU$78*DV$78</f>
        <v>611.98500000000001</v>
      </c>
      <c r="DX78" s="603">
        <f>24.25*0.91+5.75</f>
        <v>27.817499999999999</v>
      </c>
      <c r="DY78" s="50">
        <f>DU$78*DX$78</f>
        <v>611.98500000000001</v>
      </c>
      <c r="DZ78" s="22"/>
      <c r="EA78" s="10" t="s">
        <v>23</v>
      </c>
      <c r="EB78" s="927" t="s">
        <v>984</v>
      </c>
      <c r="EC78" s="928"/>
      <c r="ED78" s="602">
        <v>22</v>
      </c>
      <c r="EE78" s="377">
        <f>'Enc. geral'!EE78</f>
        <v>28.931999999999999</v>
      </c>
      <c r="EF78" s="50">
        <f>ED$78*EE$78</f>
        <v>636.50400000000002</v>
      </c>
      <c r="EG78" s="377">
        <f>EE78</f>
        <v>28.931999999999999</v>
      </c>
      <c r="EH78" s="50">
        <f>ED$78*EG$78</f>
        <v>636.50400000000002</v>
      </c>
      <c r="EJ78" s="10" t="s">
        <v>23</v>
      </c>
      <c r="EK78" s="927" t="s">
        <v>984</v>
      </c>
      <c r="EL78" s="928"/>
      <c r="EM78" s="602">
        <v>22</v>
      </c>
      <c r="EN78" s="603">
        <f>EE78</f>
        <v>28.931999999999999</v>
      </c>
      <c r="EO78" s="50">
        <f>EM$78*EN$78</f>
        <v>636.50400000000002</v>
      </c>
      <c r="EP78" s="603">
        <f>EN78</f>
        <v>28.931999999999999</v>
      </c>
      <c r="EQ78" s="50">
        <f>EM$78*EP$78</f>
        <v>636.50400000000002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170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170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170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159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605"/>
      <c r="DP79" s="50">
        <v>0</v>
      </c>
      <c r="DQ79" s="22"/>
      <c r="DR79" s="10" t="s">
        <v>24</v>
      </c>
      <c r="DS79" s="105" t="s">
        <v>104</v>
      </c>
      <c r="DT79" s="106"/>
      <c r="DU79" s="604"/>
      <c r="DV79" s="605"/>
      <c r="DW79" s="50">
        <v>0</v>
      </c>
      <c r="DX79" s="605"/>
      <c r="DY79" s="50">
        <v>0</v>
      </c>
      <c r="DZ79" s="22"/>
      <c r="EA79" s="10" t="s">
        <v>24</v>
      </c>
      <c r="EB79" s="105" t="s">
        <v>104</v>
      </c>
      <c r="EC79" s="106"/>
      <c r="ED79" s="604"/>
      <c r="EE79" s="605"/>
      <c r="EF79" s="50">
        <v>0</v>
      </c>
      <c r="EG79" s="605"/>
      <c r="EH79" s="50">
        <v>0</v>
      </c>
      <c r="EJ79" s="10" t="s">
        <v>24</v>
      </c>
      <c r="EK79" s="105" t="s">
        <v>104</v>
      </c>
      <c r="EL79" s="106"/>
      <c r="EM79" s="604"/>
      <c r="EN79" s="605"/>
      <c r="EO79" s="50">
        <v>0</v>
      </c>
      <c r="EP79" s="605"/>
      <c r="EQ79" s="50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111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111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111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159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50">
        <v>0</v>
      </c>
      <c r="DQ80" s="22"/>
      <c r="DR80" s="10" t="s">
        <v>25</v>
      </c>
      <c r="DS80" s="927" t="s">
        <v>59</v>
      </c>
      <c r="DT80" s="928"/>
      <c r="DU80" s="928"/>
      <c r="DV80" s="929"/>
      <c r="DW80" s="50">
        <v>0</v>
      </c>
      <c r="DX80" s="22"/>
      <c r="DY80" s="50">
        <v>0</v>
      </c>
      <c r="DZ80" s="22"/>
      <c r="EA80" s="10" t="s">
        <v>25</v>
      </c>
      <c r="EB80" s="927" t="s">
        <v>59</v>
      </c>
      <c r="EC80" s="928"/>
      <c r="ED80" s="928"/>
      <c r="EE80" s="929"/>
      <c r="EF80" s="50">
        <v>0</v>
      </c>
      <c r="EG80" s="22"/>
      <c r="EH80" s="50">
        <v>0</v>
      </c>
      <c r="EJ80" s="10" t="s">
        <v>25</v>
      </c>
      <c r="EK80" s="927" t="s">
        <v>59</v>
      </c>
      <c r="EL80" s="928"/>
      <c r="EM80" s="928"/>
      <c r="EN80" s="929"/>
      <c r="EO80" s="50">
        <v>0</v>
      </c>
      <c r="EP80" s="22"/>
      <c r="EQ80" s="50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111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111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111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159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50">
        <v>13.5</v>
      </c>
      <c r="DQ81" s="22"/>
      <c r="DR81" s="10" t="s">
        <v>32</v>
      </c>
      <c r="DS81" s="927" t="s">
        <v>57</v>
      </c>
      <c r="DT81" s="928"/>
      <c r="DU81" s="928"/>
      <c r="DV81" s="929"/>
      <c r="DW81" s="50">
        <v>13.5</v>
      </c>
      <c r="DX81" s="22"/>
      <c r="DY81" s="50">
        <v>13.5</v>
      </c>
      <c r="DZ81" s="22"/>
      <c r="EA81" s="10" t="s">
        <v>32</v>
      </c>
      <c r="EB81" s="927" t="s">
        <v>57</v>
      </c>
      <c r="EC81" s="928"/>
      <c r="ED81" s="928"/>
      <c r="EE81" s="929"/>
      <c r="EF81" s="50">
        <v>13.5</v>
      </c>
      <c r="EG81" s="22"/>
      <c r="EH81" s="50">
        <v>13.5</v>
      </c>
      <c r="EJ81" s="10" t="s">
        <v>32</v>
      </c>
      <c r="EK81" s="927" t="s">
        <v>57</v>
      </c>
      <c r="EL81" s="928"/>
      <c r="EM81" s="928"/>
      <c r="EN81" s="929"/>
      <c r="EO81" s="50">
        <v>13.5</v>
      </c>
      <c r="EP81" s="22"/>
      <c r="EQ81" s="50">
        <v>13.5</v>
      </c>
    </row>
    <row r="82" spans="1:147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G82" s="111"/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U82" s="111"/>
      <c r="V82" s="155" t="s">
        <v>33</v>
      </c>
      <c r="W82" s="1027" t="s">
        <v>37</v>
      </c>
      <c r="X82" s="1028"/>
      <c r="Y82" s="1028"/>
      <c r="Z82" s="1029"/>
      <c r="AA82" s="38">
        <v>0</v>
      </c>
      <c r="AB82" s="111"/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159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50">
        <v>0</v>
      </c>
      <c r="DQ82" s="22"/>
      <c r="DR82" s="10" t="s">
        <v>33</v>
      </c>
      <c r="DS82" s="927" t="s">
        <v>37</v>
      </c>
      <c r="DT82" s="928"/>
      <c r="DU82" s="928"/>
      <c r="DV82" s="929"/>
      <c r="DW82" s="50">
        <v>0</v>
      </c>
      <c r="DX82" s="22"/>
      <c r="DY82" s="50">
        <v>0</v>
      </c>
      <c r="DZ82" s="22"/>
      <c r="EA82" s="10" t="s">
        <v>33</v>
      </c>
      <c r="EB82" s="927" t="s">
        <v>37</v>
      </c>
      <c r="EC82" s="928"/>
      <c r="ED82" s="928"/>
      <c r="EE82" s="929"/>
      <c r="EF82" s="50">
        <v>0</v>
      </c>
      <c r="EG82" s="22"/>
      <c r="EH82" s="50">
        <v>0</v>
      </c>
      <c r="EJ82" s="10" t="s">
        <v>33</v>
      </c>
      <c r="EK82" s="927" t="s">
        <v>37</v>
      </c>
      <c r="EL82" s="928"/>
      <c r="EM82" s="928"/>
      <c r="EN82" s="929"/>
      <c r="EO82" s="50">
        <v>0</v>
      </c>
      <c r="EP82" s="22"/>
      <c r="EQ82" s="50">
        <v>0</v>
      </c>
    </row>
    <row r="83" spans="1:147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V83" s="155" t="s">
        <v>34</v>
      </c>
      <c r="W83" s="1027" t="s">
        <v>9</v>
      </c>
      <c r="X83" s="1028"/>
      <c r="Y83" s="1028"/>
      <c r="Z83" s="1029"/>
      <c r="AA83" s="38">
        <v>0</v>
      </c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159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50">
        <v>0</v>
      </c>
      <c r="DQ83" s="22"/>
      <c r="DR83" s="10" t="s">
        <v>34</v>
      </c>
      <c r="DS83" s="927" t="s">
        <v>9</v>
      </c>
      <c r="DT83" s="928"/>
      <c r="DU83" s="928"/>
      <c r="DV83" s="929"/>
      <c r="DW83" s="50">
        <v>0</v>
      </c>
      <c r="DX83" s="22"/>
      <c r="DY83" s="50">
        <v>0</v>
      </c>
      <c r="DZ83" s="22"/>
      <c r="EA83" s="10" t="s">
        <v>34</v>
      </c>
      <c r="EB83" s="927" t="s">
        <v>9</v>
      </c>
      <c r="EC83" s="928"/>
      <c r="ED83" s="928"/>
      <c r="EE83" s="929"/>
      <c r="EF83" s="50">
        <v>0</v>
      </c>
      <c r="EG83" s="22"/>
      <c r="EH83" s="50">
        <v>0</v>
      </c>
      <c r="EJ83" s="10" t="s">
        <v>34</v>
      </c>
      <c r="EK83" s="927" t="s">
        <v>9</v>
      </c>
      <c r="EL83" s="928"/>
      <c r="EM83" s="928"/>
      <c r="EN83" s="929"/>
      <c r="EO83" s="50">
        <v>0</v>
      </c>
      <c r="EP83" s="22"/>
      <c r="EQ83" s="50">
        <v>0</v>
      </c>
    </row>
    <row r="84" spans="1:147" x14ac:dyDescent="0.2">
      <c r="A84" s="1016" t="s">
        <v>40</v>
      </c>
      <c r="B84" s="1016"/>
      <c r="C84" s="1016"/>
      <c r="D84" s="1016"/>
      <c r="E84" s="1016"/>
      <c r="F84" s="114">
        <f>SUM(F77:F83)</f>
        <v>670.43100000000004</v>
      </c>
      <c r="H84" s="1016" t="s">
        <v>40</v>
      </c>
      <c r="I84" s="1016"/>
      <c r="J84" s="1016"/>
      <c r="K84" s="1016"/>
      <c r="L84" s="1016"/>
      <c r="M84" s="114">
        <f>SUM(M77:M83)</f>
        <v>680.41899999999998</v>
      </c>
      <c r="O84" s="1016" t="s">
        <v>40</v>
      </c>
      <c r="P84" s="1016"/>
      <c r="Q84" s="1016"/>
      <c r="R84" s="1016"/>
      <c r="S84" s="1016"/>
      <c r="T84" s="114">
        <f>SUM(T77:T83)</f>
        <v>680.41899999999998</v>
      </c>
      <c r="V84" s="1016" t="s">
        <v>40</v>
      </c>
      <c r="W84" s="1016"/>
      <c r="X84" s="1016"/>
      <c r="Y84" s="1016"/>
      <c r="Z84" s="1016"/>
      <c r="AA84" s="114">
        <f>SUM(AA77:AA83)</f>
        <v>680.41899999999998</v>
      </c>
      <c r="AC84" s="1016" t="s">
        <v>40</v>
      </c>
      <c r="AD84" s="1016"/>
      <c r="AE84" s="1016"/>
      <c r="AF84" s="1016"/>
      <c r="AG84" s="1016"/>
      <c r="AH84" s="114">
        <f>SUM(AH77:AH83)</f>
        <v>714.68619999999999</v>
      </c>
      <c r="AJ84" s="1016" t="s">
        <v>40</v>
      </c>
      <c r="AK84" s="1016"/>
      <c r="AL84" s="1016"/>
      <c r="AM84" s="1016"/>
      <c r="AN84" s="1016"/>
      <c r="AO84" s="114">
        <f>SUM(AO77:AO83)</f>
        <v>714.68619999999999</v>
      </c>
      <c r="AQ84" s="1016" t="s">
        <v>40</v>
      </c>
      <c r="AR84" s="1016"/>
      <c r="AS84" s="1016"/>
      <c r="AT84" s="1016"/>
      <c r="AU84" s="1016"/>
      <c r="AV84" s="114">
        <f>SUM(AV77:AV83)</f>
        <v>714.68619999999999</v>
      </c>
      <c r="AW84" s="175"/>
      <c r="AX84" s="1016" t="s">
        <v>40</v>
      </c>
      <c r="AY84" s="1016"/>
      <c r="AZ84" s="1016"/>
      <c r="BA84" s="1016"/>
      <c r="BB84" s="1016"/>
      <c r="BC84" s="114">
        <f>SUM(BC77:BC83)</f>
        <v>714.68619999999999</v>
      </c>
      <c r="BD84" s="175"/>
      <c r="BE84" s="938" t="s">
        <v>40</v>
      </c>
      <c r="BF84" s="938"/>
      <c r="BG84" s="938"/>
      <c r="BH84" s="938"/>
      <c r="BI84" s="938"/>
      <c r="BJ84" s="11">
        <f>SUM(BJ$77:BJ$83)</f>
        <v>714.7962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11">
        <f>SUM(DP$77:DP$83)</f>
        <v>867.48500000000001</v>
      </c>
      <c r="DQ84" s="40"/>
      <c r="DR84" s="938" t="s">
        <v>40</v>
      </c>
      <c r="DS84" s="938"/>
      <c r="DT84" s="938"/>
      <c r="DU84" s="938"/>
      <c r="DV84" s="938"/>
      <c r="DW84" s="11">
        <f>SUM(DW$77:DW$83)</f>
        <v>867.48500000000001</v>
      </c>
      <c r="DX84" s="40"/>
      <c r="DY84" s="11">
        <f>SUM(DY$77:DY$83)</f>
        <v>867.48500000000001</v>
      </c>
      <c r="DZ84" s="40"/>
      <c r="EA84" s="938" t="s">
        <v>40</v>
      </c>
      <c r="EB84" s="938"/>
      <c r="EC84" s="938"/>
      <c r="ED84" s="938"/>
      <c r="EE84" s="938"/>
      <c r="EF84" s="11">
        <f>SUM(EF$77:EF$83)</f>
        <v>892.00400000000002</v>
      </c>
      <c r="EG84" s="40"/>
      <c r="EH84" s="11">
        <f>SUM(EH$77:EH$83)</f>
        <v>892.00400000000002</v>
      </c>
      <c r="EJ84" s="938" t="s">
        <v>40</v>
      </c>
      <c r="EK84" s="938"/>
      <c r="EL84" s="938"/>
      <c r="EM84" s="938"/>
      <c r="EN84" s="938"/>
      <c r="EO84" s="11">
        <f>SUM(EO$77:EO$83)</f>
        <v>892.00400000000002</v>
      </c>
      <c r="EP84" s="40"/>
      <c r="EQ84" s="11">
        <f>SUM(EQ$77:EQ$83)</f>
        <v>892.00400000000002</v>
      </c>
    </row>
    <row r="85" spans="1:147" ht="15" x14ac:dyDescent="0.2">
      <c r="A85" s="205"/>
      <c r="B85" s="1156"/>
      <c r="C85" s="1157"/>
      <c r="D85" s="1157"/>
      <c r="E85" s="1157"/>
      <c r="F85" s="1157"/>
      <c r="H85" s="205"/>
      <c r="I85" s="1156"/>
      <c r="J85" s="1157"/>
      <c r="K85" s="1157"/>
      <c r="L85" s="1157"/>
      <c r="M85" s="1157"/>
      <c r="O85" s="205"/>
      <c r="P85" s="1156"/>
      <c r="Q85" s="1157"/>
      <c r="R85" s="1157"/>
      <c r="S85" s="1157"/>
      <c r="T85" s="1157"/>
      <c r="V85" s="205"/>
      <c r="W85" s="1156"/>
      <c r="X85" s="1157"/>
      <c r="Y85" s="1157"/>
      <c r="Z85" s="1157"/>
      <c r="AA85" s="1157"/>
      <c r="AC85" s="205"/>
      <c r="AD85" s="1156"/>
      <c r="AE85" s="1157"/>
      <c r="AF85" s="1157"/>
      <c r="AG85" s="1157"/>
      <c r="AH85" s="1157"/>
      <c r="AJ85" s="205"/>
      <c r="AK85" s="1156"/>
      <c r="AL85" s="1157"/>
      <c r="AM85" s="1157"/>
      <c r="AN85" s="1157"/>
      <c r="AO85" s="1157"/>
      <c r="AQ85" s="205"/>
      <c r="AR85" s="1156"/>
      <c r="AS85" s="1157"/>
      <c r="AT85" s="1157"/>
      <c r="AU85" s="1157"/>
      <c r="AV85" s="1157"/>
      <c r="AW85" s="429"/>
      <c r="AX85" s="205"/>
      <c r="AY85" s="1156"/>
      <c r="AZ85" s="1157"/>
      <c r="BA85" s="1157"/>
      <c r="BB85" s="1157"/>
      <c r="BC85" s="1157"/>
      <c r="BD85" s="429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535"/>
      <c r="DQ85" s="535"/>
      <c r="DR85" s="224"/>
      <c r="DS85" s="1111"/>
      <c r="DT85" s="1112"/>
      <c r="DU85" s="1112"/>
      <c r="DV85" s="1112"/>
      <c r="DW85" s="1112"/>
      <c r="DX85" s="535"/>
      <c r="DY85" s="535"/>
      <c r="DZ85" s="535"/>
      <c r="EA85" s="224"/>
      <c r="EB85" s="1111"/>
      <c r="EC85" s="1112"/>
      <c r="ED85" s="1112"/>
      <c r="EE85" s="1112"/>
      <c r="EF85" s="1112"/>
      <c r="EG85" s="535"/>
      <c r="EH85" s="535"/>
      <c r="EJ85" s="224"/>
      <c r="EK85" s="1111"/>
      <c r="EL85" s="1112"/>
      <c r="EM85" s="1112"/>
      <c r="EN85" s="1112"/>
      <c r="EO85" s="1112"/>
      <c r="EP85" s="535"/>
      <c r="EQ85" s="535"/>
    </row>
    <row r="86" spans="1:147" ht="15" x14ac:dyDescent="0.2">
      <c r="A86" s="205"/>
      <c r="B86" s="1158"/>
      <c r="C86" s="1039"/>
      <c r="D86" s="1039"/>
      <c r="E86" s="1039"/>
      <c r="F86" s="1039"/>
      <c r="H86" s="205"/>
      <c r="I86" s="1158"/>
      <c r="J86" s="1039"/>
      <c r="K86" s="1039"/>
      <c r="L86" s="1039"/>
      <c r="M86" s="1039"/>
      <c r="O86" s="205"/>
      <c r="P86" s="1158"/>
      <c r="Q86" s="1039"/>
      <c r="R86" s="1039"/>
      <c r="S86" s="1039"/>
      <c r="T86" s="1039"/>
      <c r="V86" s="205"/>
      <c r="W86" s="1158"/>
      <c r="X86" s="1039"/>
      <c r="Y86" s="1039"/>
      <c r="Z86" s="1039"/>
      <c r="AA86" s="1039"/>
      <c r="AC86" s="205"/>
      <c r="AD86" s="1158"/>
      <c r="AE86" s="1039"/>
      <c r="AF86" s="1039"/>
      <c r="AG86" s="1039"/>
      <c r="AH86" s="1039"/>
      <c r="AJ86" s="205"/>
      <c r="AK86" s="1158"/>
      <c r="AL86" s="1039"/>
      <c r="AM86" s="1039"/>
      <c r="AN86" s="1039"/>
      <c r="AO86" s="1039"/>
      <c r="AQ86" s="205"/>
      <c r="AR86" s="1158"/>
      <c r="AS86" s="1039"/>
      <c r="AT86" s="1039"/>
      <c r="AU86" s="1039"/>
      <c r="AV86" s="1039"/>
      <c r="AW86" s="419"/>
      <c r="AX86" s="205"/>
      <c r="AY86" s="1158"/>
      <c r="AZ86" s="1039"/>
      <c r="BA86" s="1039"/>
      <c r="BB86" s="1039"/>
      <c r="BC86" s="1039"/>
      <c r="BD86" s="419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490"/>
      <c r="DQ86" s="490"/>
      <c r="DR86" s="224"/>
      <c r="DS86" s="1113"/>
      <c r="DT86" s="959"/>
      <c r="DU86" s="959"/>
      <c r="DV86" s="959"/>
      <c r="DW86" s="959"/>
      <c r="DX86" s="490"/>
      <c r="DY86" s="490"/>
      <c r="DZ86" s="490"/>
      <c r="EA86" s="224"/>
      <c r="EB86" s="1113"/>
      <c r="EC86" s="959"/>
      <c r="ED86" s="959"/>
      <c r="EE86" s="959"/>
      <c r="EF86" s="959"/>
      <c r="EG86" s="490"/>
      <c r="EH86" s="490"/>
      <c r="EJ86" s="224"/>
      <c r="EK86" s="1113"/>
      <c r="EL86" s="959"/>
      <c r="EM86" s="959"/>
      <c r="EN86" s="959"/>
      <c r="EO86" s="959"/>
      <c r="EP86" s="490"/>
      <c r="EQ86" s="490"/>
    </row>
    <row r="87" spans="1:147" x14ac:dyDescent="0.2">
      <c r="A87" s="205"/>
      <c r="B87" s="1150"/>
      <c r="C87" s="1151"/>
      <c r="D87" s="1151"/>
      <c r="E87" s="1151"/>
      <c r="F87" s="1151"/>
      <c r="H87" s="205"/>
      <c r="I87" s="1150"/>
      <c r="J87" s="1151"/>
      <c r="K87" s="1151"/>
      <c r="L87" s="1151"/>
      <c r="M87" s="1151"/>
      <c r="O87" s="205"/>
      <c r="P87" s="1150"/>
      <c r="Q87" s="1151"/>
      <c r="R87" s="1151"/>
      <c r="S87" s="1151"/>
      <c r="T87" s="1151"/>
      <c r="V87" s="205"/>
      <c r="W87" s="1150"/>
      <c r="X87" s="1151"/>
      <c r="Y87" s="1151"/>
      <c r="Z87" s="1151"/>
      <c r="AA87" s="1151"/>
      <c r="AC87" s="205"/>
      <c r="AD87" s="1150"/>
      <c r="AE87" s="1151"/>
      <c r="AF87" s="1151"/>
      <c r="AG87" s="1151"/>
      <c r="AH87" s="1151"/>
      <c r="AJ87" s="205"/>
      <c r="AK87" s="1150"/>
      <c r="AL87" s="1151"/>
      <c r="AM87" s="1151"/>
      <c r="AN87" s="1151"/>
      <c r="AO87" s="1151"/>
      <c r="AQ87" s="205"/>
      <c r="AR87" s="1150"/>
      <c r="AS87" s="1151"/>
      <c r="AT87" s="1151"/>
      <c r="AU87" s="1151"/>
      <c r="AV87" s="1151"/>
      <c r="AW87" s="422"/>
      <c r="AX87" s="205"/>
      <c r="AY87" s="1150"/>
      <c r="AZ87" s="1151"/>
      <c r="BA87" s="1151"/>
      <c r="BB87" s="1151"/>
      <c r="BC87" s="1151"/>
      <c r="BD87" s="422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491"/>
      <c r="DQ87" s="491"/>
      <c r="DR87" s="224"/>
      <c r="DS87" s="1114"/>
      <c r="DT87" s="1115"/>
      <c r="DU87" s="1115"/>
      <c r="DV87" s="1115"/>
      <c r="DW87" s="1115"/>
      <c r="DX87" s="491"/>
      <c r="DY87" s="491"/>
      <c r="DZ87" s="491"/>
      <c r="EA87" s="224"/>
      <c r="EB87" s="1114"/>
      <c r="EC87" s="1115"/>
      <c r="ED87" s="1115"/>
      <c r="EE87" s="1115"/>
      <c r="EF87" s="1115"/>
      <c r="EG87" s="491"/>
      <c r="EH87" s="491"/>
      <c r="EJ87" s="224"/>
      <c r="EK87" s="1114"/>
      <c r="EL87" s="1115"/>
      <c r="EM87" s="1115"/>
      <c r="EN87" s="1115"/>
      <c r="EO87" s="1115"/>
      <c r="EP87" s="491"/>
      <c r="EQ87" s="491"/>
    </row>
    <row r="88" spans="1:147" x14ac:dyDescent="0.2">
      <c r="A88" s="178"/>
      <c r="B88" s="178"/>
      <c r="C88" s="178"/>
      <c r="D88" s="178"/>
      <c r="E88" s="178"/>
      <c r="F88" s="175"/>
      <c r="H88" s="178"/>
      <c r="I88" s="178"/>
      <c r="J88" s="178"/>
      <c r="K88" s="178"/>
      <c r="L88" s="178"/>
      <c r="M88" s="175"/>
      <c r="O88" s="178"/>
      <c r="P88" s="178"/>
      <c r="Q88" s="178"/>
      <c r="R88" s="178"/>
      <c r="S88" s="178"/>
      <c r="T88" s="175"/>
      <c r="V88" s="178"/>
      <c r="W88" s="178"/>
      <c r="X88" s="178"/>
      <c r="Y88" s="178"/>
      <c r="Z88" s="178"/>
      <c r="AA88" s="175"/>
      <c r="AC88" s="178"/>
      <c r="AD88" s="178"/>
      <c r="AE88" s="178"/>
      <c r="AF88" s="178"/>
      <c r="AG88" s="178"/>
      <c r="AH88" s="175"/>
      <c r="AJ88" s="178"/>
      <c r="AK88" s="178"/>
      <c r="AL88" s="178"/>
      <c r="AM88" s="178"/>
      <c r="AN88" s="178"/>
      <c r="AO88" s="175"/>
      <c r="AQ88" s="178"/>
      <c r="AR88" s="178"/>
      <c r="AS88" s="178"/>
      <c r="AT88" s="178"/>
      <c r="AU88" s="178"/>
      <c r="AV88" s="175"/>
      <c r="AW88" s="175"/>
      <c r="AX88" s="178"/>
      <c r="AY88" s="178"/>
      <c r="AZ88" s="178"/>
      <c r="BA88" s="178"/>
      <c r="BB88" s="178"/>
      <c r="BC88" s="175"/>
      <c r="BD88" s="175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52"/>
      <c r="DP88" s="40"/>
      <c r="DQ88" s="40"/>
      <c r="DR88" s="52"/>
      <c r="DS88" s="52"/>
      <c r="DT88" s="52"/>
      <c r="DU88" s="52"/>
      <c r="DV88" s="52"/>
      <c r="DW88" s="40"/>
      <c r="DX88" s="52"/>
      <c r="DY88" s="40"/>
      <c r="DZ88" s="40"/>
      <c r="EA88" s="52"/>
      <c r="EB88" s="52"/>
      <c r="EC88" s="52"/>
      <c r="ED88" s="52"/>
      <c r="EE88" s="52"/>
      <c r="EF88" s="40"/>
      <c r="EG88" s="52"/>
      <c r="EH88" s="40"/>
      <c r="EJ88" s="52"/>
      <c r="EK88" s="52"/>
      <c r="EL88" s="52"/>
      <c r="EM88" s="52"/>
      <c r="EN88" s="52"/>
      <c r="EO88" s="40"/>
      <c r="EP88" s="52"/>
      <c r="EQ88" s="40"/>
    </row>
    <row r="89" spans="1:147" x14ac:dyDescent="0.2">
      <c r="A89" s="1152" t="s">
        <v>103</v>
      </c>
      <c r="B89" s="1152"/>
      <c r="C89" s="1152"/>
      <c r="D89" s="1152"/>
      <c r="E89" s="1152"/>
      <c r="F89" s="1152"/>
      <c r="H89" s="1152" t="s">
        <v>103</v>
      </c>
      <c r="I89" s="1152"/>
      <c r="J89" s="1152"/>
      <c r="K89" s="1152"/>
      <c r="L89" s="1152"/>
      <c r="M89" s="1152"/>
      <c r="O89" s="1152" t="s">
        <v>103</v>
      </c>
      <c r="P89" s="1152"/>
      <c r="Q89" s="1152"/>
      <c r="R89" s="1152"/>
      <c r="S89" s="1152"/>
      <c r="T89" s="1152"/>
      <c r="V89" s="1152" t="s">
        <v>103</v>
      </c>
      <c r="W89" s="1152"/>
      <c r="X89" s="1152"/>
      <c r="Y89" s="1152"/>
      <c r="Z89" s="1152"/>
      <c r="AA89" s="1152"/>
      <c r="AC89" s="1152" t="s">
        <v>103</v>
      </c>
      <c r="AD89" s="1152"/>
      <c r="AE89" s="1152"/>
      <c r="AF89" s="1152"/>
      <c r="AG89" s="1152"/>
      <c r="AH89" s="1152"/>
      <c r="AJ89" s="1152" t="s">
        <v>103</v>
      </c>
      <c r="AK89" s="1152"/>
      <c r="AL89" s="1152"/>
      <c r="AM89" s="1152"/>
      <c r="AN89" s="1152"/>
      <c r="AO89" s="1152"/>
      <c r="AQ89" s="1152" t="s">
        <v>103</v>
      </c>
      <c r="AR89" s="1152"/>
      <c r="AS89" s="1152"/>
      <c r="AT89" s="1152"/>
      <c r="AU89" s="1152"/>
      <c r="AV89" s="1152"/>
      <c r="AW89" s="178"/>
      <c r="AX89" s="1152" t="s">
        <v>103</v>
      </c>
      <c r="AY89" s="1152"/>
      <c r="AZ89" s="1152"/>
      <c r="BA89" s="1152"/>
      <c r="BB89" s="1152"/>
      <c r="BC89" s="1152"/>
      <c r="BD89" s="178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52"/>
      <c r="DQ89" s="52"/>
      <c r="DR89" s="949" t="s">
        <v>103</v>
      </c>
      <c r="DS89" s="949"/>
      <c r="DT89" s="949"/>
      <c r="DU89" s="949"/>
      <c r="DV89" s="949"/>
      <c r="DW89" s="949"/>
      <c r="DX89" s="52"/>
      <c r="DY89" s="52"/>
      <c r="DZ89" s="52"/>
      <c r="EA89" s="949" t="s">
        <v>103</v>
      </c>
      <c r="EB89" s="949"/>
      <c r="EC89" s="949"/>
      <c r="ED89" s="949"/>
      <c r="EE89" s="949"/>
      <c r="EF89" s="949"/>
      <c r="EG89" s="52"/>
      <c r="EH89" s="52"/>
      <c r="EJ89" s="949" t="s">
        <v>103</v>
      </c>
      <c r="EK89" s="949"/>
      <c r="EL89" s="949"/>
      <c r="EM89" s="949"/>
      <c r="EN89" s="949"/>
      <c r="EO89" s="949"/>
      <c r="EP89" s="52"/>
      <c r="EQ89" s="52"/>
    </row>
    <row r="90" spans="1:147" x14ac:dyDescent="0.2">
      <c r="A90" s="1021" t="s">
        <v>84</v>
      </c>
      <c r="B90" s="1022"/>
      <c r="C90" s="1022"/>
      <c r="D90" s="1022"/>
      <c r="E90" s="1023"/>
      <c r="F90" s="114" t="s">
        <v>8</v>
      </c>
      <c r="H90" s="1021" t="s">
        <v>84</v>
      </c>
      <c r="I90" s="1022"/>
      <c r="J90" s="1022"/>
      <c r="K90" s="1022"/>
      <c r="L90" s="1023"/>
      <c r="M90" s="114" t="s">
        <v>8</v>
      </c>
      <c r="O90" s="1021" t="s">
        <v>84</v>
      </c>
      <c r="P90" s="1022"/>
      <c r="Q90" s="1022"/>
      <c r="R90" s="1022"/>
      <c r="S90" s="1023"/>
      <c r="T90" s="114" t="s">
        <v>8</v>
      </c>
      <c r="V90" s="1021" t="s">
        <v>84</v>
      </c>
      <c r="W90" s="1022"/>
      <c r="X90" s="1022"/>
      <c r="Y90" s="1022"/>
      <c r="Z90" s="1023"/>
      <c r="AA90" s="114" t="s">
        <v>8</v>
      </c>
      <c r="AC90" s="1021" t="s">
        <v>84</v>
      </c>
      <c r="AD90" s="1022"/>
      <c r="AE90" s="1022"/>
      <c r="AF90" s="1022"/>
      <c r="AG90" s="1023"/>
      <c r="AH90" s="114" t="s">
        <v>8</v>
      </c>
      <c r="AJ90" s="1021" t="s">
        <v>84</v>
      </c>
      <c r="AK90" s="1022"/>
      <c r="AL90" s="1022"/>
      <c r="AM90" s="1022"/>
      <c r="AN90" s="1023"/>
      <c r="AO90" s="114" t="s">
        <v>8</v>
      </c>
      <c r="AQ90" s="1021" t="s">
        <v>84</v>
      </c>
      <c r="AR90" s="1022"/>
      <c r="AS90" s="1022"/>
      <c r="AT90" s="1022"/>
      <c r="AU90" s="1023"/>
      <c r="AV90" s="114" t="s">
        <v>8</v>
      </c>
      <c r="AW90" s="175"/>
      <c r="AX90" s="1021" t="s">
        <v>84</v>
      </c>
      <c r="AY90" s="1022"/>
      <c r="AZ90" s="1022"/>
      <c r="BA90" s="1022"/>
      <c r="BB90" s="1023"/>
      <c r="BC90" s="114" t="s">
        <v>8</v>
      </c>
      <c r="BD90" s="175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11" t="s">
        <v>8</v>
      </c>
      <c r="DQ90" s="40"/>
      <c r="DR90" s="922" t="s">
        <v>84</v>
      </c>
      <c r="DS90" s="923"/>
      <c r="DT90" s="923"/>
      <c r="DU90" s="923"/>
      <c r="DV90" s="924"/>
      <c r="DW90" s="11" t="s">
        <v>8</v>
      </c>
      <c r="DX90" s="40"/>
      <c r="DY90" s="11" t="s">
        <v>8</v>
      </c>
      <c r="DZ90" s="40"/>
      <c r="EA90" s="922" t="s">
        <v>84</v>
      </c>
      <c r="EB90" s="923"/>
      <c r="EC90" s="923"/>
      <c r="ED90" s="923"/>
      <c r="EE90" s="924"/>
      <c r="EF90" s="11" t="s">
        <v>8</v>
      </c>
      <c r="EG90" s="40"/>
      <c r="EH90" s="11" t="s">
        <v>8</v>
      </c>
      <c r="EJ90" s="922" t="s">
        <v>84</v>
      </c>
      <c r="EK90" s="923"/>
      <c r="EL90" s="923"/>
      <c r="EM90" s="923"/>
      <c r="EN90" s="924"/>
      <c r="EO90" s="11" t="s">
        <v>8</v>
      </c>
      <c r="EP90" s="40"/>
      <c r="EQ90" s="11" t="s">
        <v>8</v>
      </c>
    </row>
    <row r="91" spans="1:147" x14ac:dyDescent="0.2">
      <c r="A91" s="155" t="s">
        <v>77</v>
      </c>
      <c r="B91" s="1153" t="s">
        <v>79</v>
      </c>
      <c r="C91" s="1154"/>
      <c r="D91" s="1154"/>
      <c r="E91" s="1155"/>
      <c r="F91" s="114">
        <f>F57</f>
        <v>525.72187896799994</v>
      </c>
      <c r="H91" s="155" t="s">
        <v>77</v>
      </c>
      <c r="I91" s="1153" t="s">
        <v>79</v>
      </c>
      <c r="J91" s="1154"/>
      <c r="K91" s="1154"/>
      <c r="L91" s="1155"/>
      <c r="M91" s="114">
        <f>M57</f>
        <v>538.65463719061268</v>
      </c>
      <c r="O91" s="155" t="s">
        <v>77</v>
      </c>
      <c r="P91" s="1153" t="s">
        <v>79</v>
      </c>
      <c r="Q91" s="1154"/>
      <c r="R91" s="1154"/>
      <c r="S91" s="1155"/>
      <c r="T91" s="114">
        <f>T57</f>
        <v>538.65463719061268</v>
      </c>
      <c r="V91" s="155" t="s">
        <v>77</v>
      </c>
      <c r="W91" s="1153" t="s">
        <v>79</v>
      </c>
      <c r="X91" s="1154"/>
      <c r="Y91" s="1154"/>
      <c r="Z91" s="1155"/>
      <c r="AA91" s="114">
        <f>AA57</f>
        <v>538.65463719061268</v>
      </c>
      <c r="AC91" s="155" t="s">
        <v>77</v>
      </c>
      <c r="AD91" s="1153" t="s">
        <v>79</v>
      </c>
      <c r="AE91" s="1154"/>
      <c r="AF91" s="1154"/>
      <c r="AG91" s="1155"/>
      <c r="AH91" s="114">
        <f>AH57</f>
        <v>559.1335158933332</v>
      </c>
      <c r="AJ91" s="155" t="s">
        <v>77</v>
      </c>
      <c r="AK91" s="1153" t="s">
        <v>79</v>
      </c>
      <c r="AL91" s="1154"/>
      <c r="AM91" s="1154"/>
      <c r="AN91" s="1155"/>
      <c r="AO91" s="114">
        <f>AO57</f>
        <v>559.1335158933332</v>
      </c>
      <c r="AQ91" s="155" t="s">
        <v>77</v>
      </c>
      <c r="AR91" s="1153" t="s">
        <v>79</v>
      </c>
      <c r="AS91" s="1154"/>
      <c r="AT91" s="1154"/>
      <c r="AU91" s="1155"/>
      <c r="AV91" s="114">
        <f>AV57</f>
        <v>579.58962013333326</v>
      </c>
      <c r="AW91" s="175"/>
      <c r="AX91" s="155" t="s">
        <v>77</v>
      </c>
      <c r="AY91" s="1153" t="s">
        <v>79</v>
      </c>
      <c r="AZ91" s="1154"/>
      <c r="BA91" s="1154"/>
      <c r="BB91" s="1155"/>
      <c r="BC91" s="114">
        <f>BC57</f>
        <v>579.58962013333326</v>
      </c>
      <c r="BD91" s="175"/>
      <c r="BE91" s="10" t="s">
        <v>77</v>
      </c>
      <c r="BF91" s="1116" t="s">
        <v>79</v>
      </c>
      <c r="BG91" s="1117"/>
      <c r="BH91" s="1117"/>
      <c r="BI91" s="1118"/>
      <c r="BJ91" s="11">
        <f>BJ$57</f>
        <v>579.58962013333326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615.7287376239999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615.7287376239999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615.7287376239999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615.7287376239999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651.86785511466667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651.86785511466667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681.87014133333332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708.09591599999999</v>
      </c>
      <c r="DO91" s="40"/>
      <c r="DP91" s="11">
        <f>DP$57</f>
        <v>681.87014133333332</v>
      </c>
      <c r="DQ91" s="40"/>
      <c r="DR91" s="10" t="s">
        <v>77</v>
      </c>
      <c r="DS91" s="1116" t="s">
        <v>79</v>
      </c>
      <c r="DT91" s="1117"/>
      <c r="DU91" s="1117"/>
      <c r="DV91" s="1118"/>
      <c r="DW91" s="11">
        <f>DW$57</f>
        <v>708.09591599999999</v>
      </c>
      <c r="DX91" s="40"/>
      <c r="DY91" s="11">
        <f>DY$57</f>
        <v>681.87014133333332</v>
      </c>
      <c r="DZ91" s="40"/>
      <c r="EA91" s="10" t="s">
        <v>77</v>
      </c>
      <c r="EB91" s="1116" t="s">
        <v>79</v>
      </c>
      <c r="EC91" s="1117"/>
      <c r="ED91" s="1117"/>
      <c r="EE91" s="1118"/>
      <c r="EF91" s="11">
        <f>EF$57</f>
        <v>735.71165672399991</v>
      </c>
      <c r="EG91" s="40"/>
      <c r="EH91" s="11">
        <f>EH$57</f>
        <v>708.46307684533326</v>
      </c>
      <c r="EJ91" s="10" t="s">
        <v>77</v>
      </c>
      <c r="EK91" s="1116" t="s">
        <v>79</v>
      </c>
      <c r="EL91" s="1117"/>
      <c r="EM91" s="1117"/>
      <c r="EN91" s="1118"/>
      <c r="EO91" s="11">
        <f>EO$57</f>
        <v>735.71165672399991</v>
      </c>
      <c r="EP91" s="40"/>
      <c r="EQ91" s="11">
        <f>EQ$57</f>
        <v>708.46307684533326</v>
      </c>
    </row>
    <row r="92" spans="1:147" x14ac:dyDescent="0.2">
      <c r="A92" s="155" t="s">
        <v>80</v>
      </c>
      <c r="B92" s="1153" t="s">
        <v>81</v>
      </c>
      <c r="C92" s="1154"/>
      <c r="D92" s="1154"/>
      <c r="E92" s="1155"/>
      <c r="F92" s="114">
        <f>F70</f>
        <v>367.80400799999995</v>
      </c>
      <c r="H92" s="155" t="s">
        <v>80</v>
      </c>
      <c r="I92" s="1153" t="s">
        <v>81</v>
      </c>
      <c r="J92" s="1154"/>
      <c r="K92" s="1154"/>
      <c r="L92" s="1155"/>
      <c r="M92" s="114">
        <f>M70</f>
        <v>376.85198659679997</v>
      </c>
      <c r="O92" s="155" t="s">
        <v>80</v>
      </c>
      <c r="P92" s="1153" t="s">
        <v>81</v>
      </c>
      <c r="Q92" s="1154"/>
      <c r="R92" s="1154"/>
      <c r="S92" s="1155"/>
      <c r="T92" s="114">
        <f>T70</f>
        <v>376.85198659679997</v>
      </c>
      <c r="V92" s="155" t="s">
        <v>80</v>
      </c>
      <c r="W92" s="1153" t="s">
        <v>81</v>
      </c>
      <c r="X92" s="1154"/>
      <c r="Y92" s="1154"/>
      <c r="Z92" s="1155"/>
      <c r="AA92" s="114">
        <f>AA70</f>
        <v>376.85198659679997</v>
      </c>
      <c r="AC92" s="155" t="s">
        <v>80</v>
      </c>
      <c r="AD92" s="1153" t="s">
        <v>81</v>
      </c>
      <c r="AE92" s="1154"/>
      <c r="AF92" s="1154"/>
      <c r="AG92" s="1155"/>
      <c r="AH92" s="114">
        <f>AH70</f>
        <v>391.17935999999997</v>
      </c>
      <c r="AJ92" s="155" t="s">
        <v>80</v>
      </c>
      <c r="AK92" s="1153" t="s">
        <v>81</v>
      </c>
      <c r="AL92" s="1154"/>
      <c r="AM92" s="1154"/>
      <c r="AN92" s="1155"/>
      <c r="AO92" s="114">
        <f>AO70</f>
        <v>391.17935999999997</v>
      </c>
      <c r="AQ92" s="155" t="s">
        <v>80</v>
      </c>
      <c r="AR92" s="1153" t="s">
        <v>81</v>
      </c>
      <c r="AS92" s="1154"/>
      <c r="AT92" s="1154"/>
      <c r="AU92" s="1155"/>
      <c r="AV92" s="114">
        <f>AV70</f>
        <v>405.49080000000004</v>
      </c>
      <c r="AW92" s="175"/>
      <c r="AX92" s="155" t="s">
        <v>80</v>
      </c>
      <c r="AY92" s="1153" t="s">
        <v>81</v>
      </c>
      <c r="AZ92" s="1154"/>
      <c r="BA92" s="1154"/>
      <c r="BB92" s="1155"/>
      <c r="BC92" s="114">
        <f>BC70</f>
        <v>405.49080000000004</v>
      </c>
      <c r="BD92" s="175"/>
      <c r="BE92" s="10" t="s">
        <v>80</v>
      </c>
      <c r="BF92" s="1116" t="s">
        <v>81</v>
      </c>
      <c r="BG92" s="1117"/>
      <c r="BH92" s="1117"/>
      <c r="BI92" s="1118"/>
      <c r="BJ92" s="11">
        <f>BJ$70</f>
        <v>405.49080000000004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430.77434399999999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430.77434399999999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430.77434399999999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430.77434399999999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456.05788799999999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456.05788799999999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477.048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495.39599999999996</v>
      </c>
      <c r="DO92" s="40"/>
      <c r="DP92" s="11">
        <f>DP$70</f>
        <v>477.048</v>
      </c>
      <c r="DQ92" s="40"/>
      <c r="DR92" s="10" t="s">
        <v>80</v>
      </c>
      <c r="DS92" s="1116" t="s">
        <v>81</v>
      </c>
      <c r="DT92" s="1117"/>
      <c r="DU92" s="1117"/>
      <c r="DV92" s="1118"/>
      <c r="DW92" s="11">
        <f>DW$70</f>
        <v>495.39599999999996</v>
      </c>
      <c r="DX92" s="40"/>
      <c r="DY92" s="11">
        <f>DY$70</f>
        <v>477.048</v>
      </c>
      <c r="DZ92" s="40"/>
      <c r="EA92" s="10" t="s">
        <v>80</v>
      </c>
      <c r="EB92" s="1116" t="s">
        <v>81</v>
      </c>
      <c r="EC92" s="1117"/>
      <c r="ED92" s="1117"/>
      <c r="EE92" s="1118"/>
      <c r="EF92" s="11">
        <f>EF$70</f>
        <v>514.71644399999991</v>
      </c>
      <c r="EG92" s="40"/>
      <c r="EH92" s="11">
        <f>EH$70</f>
        <v>495.652872</v>
      </c>
      <c r="EJ92" s="10" t="s">
        <v>80</v>
      </c>
      <c r="EK92" s="1116" t="s">
        <v>81</v>
      </c>
      <c r="EL92" s="1117"/>
      <c r="EM92" s="1117"/>
      <c r="EN92" s="1118"/>
      <c r="EO92" s="11">
        <f>EO$70</f>
        <v>514.71644399999991</v>
      </c>
      <c r="EP92" s="40"/>
      <c r="EQ92" s="11">
        <f>EQ$70</f>
        <v>495.652872</v>
      </c>
    </row>
    <row r="93" spans="1:147" x14ac:dyDescent="0.2">
      <c r="A93" s="155" t="s">
        <v>83</v>
      </c>
      <c r="B93" s="1153" t="s">
        <v>36</v>
      </c>
      <c r="C93" s="1154"/>
      <c r="D93" s="1154"/>
      <c r="E93" s="1155"/>
      <c r="F93" s="114">
        <f>F84</f>
        <v>670.43100000000004</v>
      </c>
      <c r="H93" s="155" t="s">
        <v>83</v>
      </c>
      <c r="I93" s="1153" t="s">
        <v>36</v>
      </c>
      <c r="J93" s="1154"/>
      <c r="K93" s="1154"/>
      <c r="L93" s="1155"/>
      <c r="M93" s="114">
        <f>M84</f>
        <v>680.41899999999998</v>
      </c>
      <c r="O93" s="155" t="s">
        <v>83</v>
      </c>
      <c r="P93" s="1153" t="s">
        <v>36</v>
      </c>
      <c r="Q93" s="1154"/>
      <c r="R93" s="1154"/>
      <c r="S93" s="1155"/>
      <c r="T93" s="114">
        <f>T84</f>
        <v>680.41899999999998</v>
      </c>
      <c r="V93" s="155" t="s">
        <v>83</v>
      </c>
      <c r="W93" s="1153" t="s">
        <v>36</v>
      </c>
      <c r="X93" s="1154"/>
      <c r="Y93" s="1154"/>
      <c r="Z93" s="1155"/>
      <c r="AA93" s="114">
        <f>AA84</f>
        <v>680.41899999999998</v>
      </c>
      <c r="AC93" s="155" t="s">
        <v>83</v>
      </c>
      <c r="AD93" s="1153" t="s">
        <v>36</v>
      </c>
      <c r="AE93" s="1154"/>
      <c r="AF93" s="1154"/>
      <c r="AG93" s="1155"/>
      <c r="AH93" s="114">
        <f>AH84</f>
        <v>714.68619999999999</v>
      </c>
      <c r="AJ93" s="155" t="s">
        <v>83</v>
      </c>
      <c r="AK93" s="1153" t="s">
        <v>36</v>
      </c>
      <c r="AL93" s="1154"/>
      <c r="AM93" s="1154"/>
      <c r="AN93" s="1155"/>
      <c r="AO93" s="114">
        <f>AO84</f>
        <v>714.68619999999999</v>
      </c>
      <c r="AQ93" s="155" t="s">
        <v>83</v>
      </c>
      <c r="AR93" s="1153" t="s">
        <v>36</v>
      </c>
      <c r="AS93" s="1154"/>
      <c r="AT93" s="1154"/>
      <c r="AU93" s="1155"/>
      <c r="AV93" s="114">
        <f>AV84</f>
        <v>714.68619999999999</v>
      </c>
      <c r="AW93" s="175"/>
      <c r="AX93" s="155" t="s">
        <v>83</v>
      </c>
      <c r="AY93" s="1153" t="s">
        <v>36</v>
      </c>
      <c r="AZ93" s="1154"/>
      <c r="BA93" s="1154"/>
      <c r="BB93" s="1155"/>
      <c r="BC93" s="114">
        <f>BC84</f>
        <v>714.68619999999999</v>
      </c>
      <c r="BD93" s="175"/>
      <c r="BE93" s="10" t="s">
        <v>83</v>
      </c>
      <c r="BF93" s="1116" t="s">
        <v>36</v>
      </c>
      <c r="BG93" s="1117"/>
      <c r="BH93" s="1117"/>
      <c r="BI93" s="1118"/>
      <c r="BJ93" s="11">
        <f>BJ$84</f>
        <v>714.7962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1">
        <f>DP$84</f>
        <v>867.48500000000001</v>
      </c>
      <c r="DQ93" s="40"/>
      <c r="DR93" s="10" t="s">
        <v>83</v>
      </c>
      <c r="DS93" s="1116" t="s">
        <v>36</v>
      </c>
      <c r="DT93" s="1117"/>
      <c r="DU93" s="1117"/>
      <c r="DV93" s="1118"/>
      <c r="DW93" s="11">
        <f>DW$84</f>
        <v>867.48500000000001</v>
      </c>
      <c r="DX93" s="40"/>
      <c r="DY93" s="11">
        <f>DY$84</f>
        <v>867.48500000000001</v>
      </c>
      <c r="DZ93" s="40"/>
      <c r="EA93" s="10" t="s">
        <v>83</v>
      </c>
      <c r="EB93" s="1116" t="s">
        <v>36</v>
      </c>
      <c r="EC93" s="1117"/>
      <c r="ED93" s="1117"/>
      <c r="EE93" s="1118"/>
      <c r="EF93" s="11">
        <f>EF$84</f>
        <v>892.00400000000002</v>
      </c>
      <c r="EG93" s="40"/>
      <c r="EH93" s="11">
        <f>EH$84</f>
        <v>892.00400000000002</v>
      </c>
      <c r="EJ93" s="10" t="s">
        <v>83</v>
      </c>
      <c r="EK93" s="1116" t="s">
        <v>36</v>
      </c>
      <c r="EL93" s="1117"/>
      <c r="EM93" s="1117"/>
      <c r="EN93" s="1118"/>
      <c r="EO93" s="11">
        <f>EO$84</f>
        <v>892.00400000000002</v>
      </c>
      <c r="EP93" s="40"/>
      <c r="EQ93" s="11">
        <f>EQ$84</f>
        <v>892.00400000000002</v>
      </c>
    </row>
    <row r="94" spans="1:147" x14ac:dyDescent="0.2">
      <c r="A94" s="1021" t="s">
        <v>40</v>
      </c>
      <c r="B94" s="1022"/>
      <c r="C94" s="1022"/>
      <c r="D94" s="1022"/>
      <c r="E94" s="1023"/>
      <c r="F94" s="114">
        <f>SUM(F91:F93)</f>
        <v>1563.9568869679999</v>
      </c>
      <c r="H94" s="1021" t="s">
        <v>40</v>
      </c>
      <c r="I94" s="1022"/>
      <c r="J94" s="1022"/>
      <c r="K94" s="1022"/>
      <c r="L94" s="1023"/>
      <c r="M94" s="114">
        <f>SUM(M91:M93)</f>
        <v>1595.9256237874126</v>
      </c>
      <c r="O94" s="1021" t="s">
        <v>40</v>
      </c>
      <c r="P94" s="1022"/>
      <c r="Q94" s="1022"/>
      <c r="R94" s="1022"/>
      <c r="S94" s="1023"/>
      <c r="T94" s="114">
        <f>SUM(T91:T93)</f>
        <v>1595.9256237874126</v>
      </c>
      <c r="V94" s="1021" t="s">
        <v>40</v>
      </c>
      <c r="W94" s="1022"/>
      <c r="X94" s="1022"/>
      <c r="Y94" s="1022"/>
      <c r="Z94" s="1023"/>
      <c r="AA94" s="114">
        <f>SUM(AA91:AA93)</f>
        <v>1595.9256237874126</v>
      </c>
      <c r="AC94" s="1021" t="s">
        <v>40</v>
      </c>
      <c r="AD94" s="1022"/>
      <c r="AE94" s="1022"/>
      <c r="AF94" s="1022"/>
      <c r="AG94" s="1023"/>
      <c r="AH94" s="114">
        <f>SUM(AH91:AH93)</f>
        <v>1664.9990758933332</v>
      </c>
      <c r="AJ94" s="1021" t="s">
        <v>40</v>
      </c>
      <c r="AK94" s="1022"/>
      <c r="AL94" s="1022"/>
      <c r="AM94" s="1022"/>
      <c r="AN94" s="1023"/>
      <c r="AO94" s="114">
        <f>SUM(AO91:AO93)</f>
        <v>1664.9990758933332</v>
      </c>
      <c r="AQ94" s="1021" t="s">
        <v>40</v>
      </c>
      <c r="AR94" s="1022"/>
      <c r="AS94" s="1022"/>
      <c r="AT94" s="1022"/>
      <c r="AU94" s="1023"/>
      <c r="AV94" s="114">
        <f>SUM(AV91:AV93)</f>
        <v>1699.7666201333332</v>
      </c>
      <c r="AW94" s="175"/>
      <c r="AX94" s="1021" t="s">
        <v>40</v>
      </c>
      <c r="AY94" s="1022"/>
      <c r="AZ94" s="1022"/>
      <c r="BA94" s="1022"/>
      <c r="BB94" s="1023"/>
      <c r="BC94" s="114">
        <f>SUM(BC91:BC93)</f>
        <v>1699.7666201333332</v>
      </c>
      <c r="BD94" s="175"/>
      <c r="BE94" s="922" t="s">
        <v>40</v>
      </c>
      <c r="BF94" s="923"/>
      <c r="BG94" s="923"/>
      <c r="BH94" s="923"/>
      <c r="BI94" s="924"/>
      <c r="BJ94" s="11">
        <f>SUM(BJ$91:BJ$93)</f>
        <v>1699.8766201333333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1832.4230816239997</v>
      </c>
      <c r="BS94" s="922" t="s">
        <v>40</v>
      </c>
      <c r="BT94" s="923"/>
      <c r="BU94" s="923"/>
      <c r="BV94" s="923"/>
      <c r="BW94" s="924"/>
      <c r="BX94" s="11">
        <f>SUM(BX$91:BX$93)</f>
        <v>1832.4230816239997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1832.4230816239997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1832.4230816239997</v>
      </c>
      <c r="CN94" s="922" t="s">
        <v>40</v>
      </c>
      <c r="CO94" s="923"/>
      <c r="CP94" s="923"/>
      <c r="CQ94" s="923"/>
      <c r="CR94" s="924"/>
      <c r="CS94" s="11">
        <f>SUM(CS$91:CS$93)</f>
        <v>1893.8457431146667</v>
      </c>
      <c r="CU94" s="922" t="s">
        <v>40</v>
      </c>
      <c r="CV94" s="923"/>
      <c r="CW94" s="923"/>
      <c r="CX94" s="923"/>
      <c r="CY94" s="924"/>
      <c r="CZ94" s="11">
        <f>SUM(CZ$91:CZ$93)</f>
        <v>1893.8457431146667</v>
      </c>
      <c r="DB94" s="922" t="s">
        <v>40</v>
      </c>
      <c r="DC94" s="923"/>
      <c r="DD94" s="923"/>
      <c r="DE94" s="923"/>
      <c r="DF94" s="924"/>
      <c r="DG94" s="11">
        <f>SUM(DG$91:DG$93)</f>
        <v>2026.4031413333332</v>
      </c>
      <c r="DI94" s="922" t="s">
        <v>40</v>
      </c>
      <c r="DJ94" s="923"/>
      <c r="DK94" s="923"/>
      <c r="DL94" s="923"/>
      <c r="DM94" s="924"/>
      <c r="DN94" s="11">
        <f>SUM(DN$91:DN$93)</f>
        <v>2070.9769160000001</v>
      </c>
      <c r="DO94" s="40"/>
      <c r="DP94" s="11">
        <f>SUM(DP$91:DP$93)</f>
        <v>2026.4031413333332</v>
      </c>
      <c r="DQ94" s="40"/>
      <c r="DR94" s="922" t="s">
        <v>40</v>
      </c>
      <c r="DS94" s="923"/>
      <c r="DT94" s="923"/>
      <c r="DU94" s="923"/>
      <c r="DV94" s="924"/>
      <c r="DW94" s="11">
        <f>SUM(DW$91:DW$93)</f>
        <v>2070.9769160000001</v>
      </c>
      <c r="DX94" s="40"/>
      <c r="DY94" s="11">
        <f>SUM(DY$91:DY$93)</f>
        <v>2026.4031413333332</v>
      </c>
      <c r="DZ94" s="40"/>
      <c r="EA94" s="922" t="s">
        <v>40</v>
      </c>
      <c r="EB94" s="923"/>
      <c r="EC94" s="923"/>
      <c r="ED94" s="923"/>
      <c r="EE94" s="924"/>
      <c r="EF94" s="11">
        <f>SUM(EF$91:EF$93)</f>
        <v>2142.4321007239996</v>
      </c>
      <c r="EG94" s="40"/>
      <c r="EH94" s="11">
        <f>SUM(EH$91:EH$93)</f>
        <v>2096.1199488453331</v>
      </c>
      <c r="EJ94" s="922" t="s">
        <v>40</v>
      </c>
      <c r="EK94" s="923"/>
      <c r="EL94" s="923"/>
      <c r="EM94" s="923"/>
      <c r="EN94" s="924"/>
      <c r="EO94" s="11">
        <f>SUM(EO$91:EO$93)</f>
        <v>2142.4321007239996</v>
      </c>
      <c r="EP94" s="40"/>
      <c r="EQ94" s="11">
        <f>SUM(EQ$91:EQ$93)</f>
        <v>2096.1199488453331</v>
      </c>
    </row>
    <row r="95" spans="1:147" x14ac:dyDescent="0.2">
      <c r="A95" s="178"/>
      <c r="B95" s="178"/>
      <c r="C95" s="178"/>
      <c r="D95" s="178"/>
      <c r="E95" s="178"/>
      <c r="F95" s="175"/>
      <c r="H95" s="178"/>
      <c r="I95" s="178"/>
      <c r="J95" s="178"/>
      <c r="K95" s="178"/>
      <c r="L95" s="178"/>
      <c r="M95" s="175"/>
      <c r="O95" s="178"/>
      <c r="P95" s="178"/>
      <c r="Q95" s="178"/>
      <c r="R95" s="178"/>
      <c r="S95" s="178"/>
      <c r="T95" s="175"/>
      <c r="V95" s="178"/>
      <c r="W95" s="178"/>
      <c r="X95" s="178"/>
      <c r="Y95" s="178"/>
      <c r="Z95" s="178"/>
      <c r="AA95" s="175"/>
      <c r="AC95" s="178"/>
      <c r="AD95" s="178"/>
      <c r="AE95" s="178"/>
      <c r="AF95" s="178"/>
      <c r="AG95" s="178"/>
      <c r="AH95" s="175"/>
      <c r="AJ95" s="178"/>
      <c r="AK95" s="178"/>
      <c r="AL95" s="178"/>
      <c r="AM95" s="178"/>
      <c r="AN95" s="178"/>
      <c r="AO95" s="175"/>
      <c r="AQ95" s="178"/>
      <c r="AR95" s="178"/>
      <c r="AS95" s="178"/>
      <c r="AT95" s="178"/>
      <c r="AU95" s="178"/>
      <c r="AV95" s="175"/>
      <c r="AW95" s="175"/>
      <c r="AX95" s="178"/>
      <c r="AY95" s="178"/>
      <c r="AZ95" s="178"/>
      <c r="BA95" s="178"/>
      <c r="BB95" s="178"/>
      <c r="BC95" s="175"/>
      <c r="BD95" s="175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52"/>
      <c r="DP95" s="40"/>
      <c r="DQ95" s="40"/>
      <c r="DR95" s="52"/>
      <c r="DS95" s="52"/>
      <c r="DT95" s="52"/>
      <c r="DU95" s="52"/>
      <c r="DV95" s="52"/>
      <c r="DW95" s="40"/>
      <c r="DX95" s="52"/>
      <c r="DY95" s="40"/>
      <c r="DZ95" s="40"/>
      <c r="EA95" s="52"/>
      <c r="EB95" s="52"/>
      <c r="EC95" s="52"/>
      <c r="ED95" s="52"/>
      <c r="EE95" s="52"/>
      <c r="EF95" s="40"/>
      <c r="EG95" s="52"/>
      <c r="EH95" s="40"/>
      <c r="EJ95" s="52"/>
      <c r="EK95" s="52"/>
      <c r="EL95" s="52"/>
      <c r="EM95" s="52"/>
      <c r="EN95" s="52"/>
      <c r="EO95" s="40"/>
      <c r="EP95" s="52"/>
      <c r="EQ95" s="40"/>
    </row>
    <row r="96" spans="1:147" x14ac:dyDescent="0.2">
      <c r="A96" s="178"/>
      <c r="B96" s="178"/>
      <c r="C96" s="178"/>
      <c r="D96" s="178"/>
      <c r="E96" s="178"/>
      <c r="F96" s="175"/>
      <c r="H96" s="178"/>
      <c r="I96" s="178"/>
      <c r="J96" s="178"/>
      <c r="K96" s="178"/>
      <c r="L96" s="178"/>
      <c r="M96" s="175"/>
      <c r="O96" s="178"/>
      <c r="P96" s="178"/>
      <c r="Q96" s="178"/>
      <c r="R96" s="178"/>
      <c r="S96" s="178"/>
      <c r="T96" s="175"/>
      <c r="V96" s="178"/>
      <c r="W96" s="178"/>
      <c r="X96" s="178"/>
      <c r="Y96" s="178"/>
      <c r="Z96" s="178"/>
      <c r="AA96" s="175"/>
      <c r="AC96" s="178"/>
      <c r="AD96" s="178"/>
      <c r="AE96" s="178"/>
      <c r="AF96" s="178"/>
      <c r="AG96" s="178"/>
      <c r="AH96" s="175"/>
      <c r="AJ96" s="178"/>
      <c r="AK96" s="178"/>
      <c r="AL96" s="178"/>
      <c r="AM96" s="178"/>
      <c r="AN96" s="178"/>
      <c r="AO96" s="175"/>
      <c r="AQ96" s="178"/>
      <c r="AR96" s="178"/>
      <c r="AS96" s="178"/>
      <c r="AT96" s="178"/>
      <c r="AU96" s="178"/>
      <c r="AV96" s="175"/>
      <c r="AW96" s="175"/>
      <c r="AX96" s="178"/>
      <c r="AY96" s="178"/>
      <c r="AZ96" s="178"/>
      <c r="BA96" s="178"/>
      <c r="BB96" s="178"/>
      <c r="BC96" s="175"/>
      <c r="BD96" s="175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52"/>
      <c r="DP96" s="40"/>
      <c r="DQ96" s="40"/>
      <c r="DR96" s="52"/>
      <c r="DS96" s="52"/>
      <c r="DT96" s="52"/>
      <c r="DU96" s="52"/>
      <c r="DV96" s="52"/>
      <c r="DW96" s="40"/>
      <c r="DX96" s="52"/>
      <c r="DY96" s="40"/>
      <c r="DZ96" s="40"/>
      <c r="EA96" s="52"/>
      <c r="EB96" s="52"/>
      <c r="EC96" s="52"/>
      <c r="ED96" s="52"/>
      <c r="EE96" s="52"/>
      <c r="EF96" s="40"/>
      <c r="EG96" s="52"/>
      <c r="EH96" s="40"/>
      <c r="EJ96" s="52"/>
      <c r="EK96" s="52"/>
      <c r="EL96" s="52"/>
      <c r="EM96" s="52"/>
      <c r="EN96" s="52"/>
      <c r="EO96" s="40"/>
      <c r="EP96" s="52"/>
      <c r="EQ96" s="40"/>
    </row>
    <row r="97" spans="1:147" x14ac:dyDescent="0.2">
      <c r="A97" s="925" t="s">
        <v>108</v>
      </c>
      <c r="B97" s="925"/>
      <c r="C97" s="925"/>
      <c r="D97" s="925"/>
      <c r="E97" s="925"/>
      <c r="F97" s="92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V97" s="925" t="s">
        <v>108</v>
      </c>
      <c r="W97" s="925"/>
      <c r="X97" s="925"/>
      <c r="Y97" s="925"/>
      <c r="Z97" s="925"/>
      <c r="AA97" s="92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52"/>
      <c r="DQ97" s="52"/>
      <c r="DR97" s="925" t="s">
        <v>108</v>
      </c>
      <c r="DS97" s="925"/>
      <c r="DT97" s="925"/>
      <c r="DU97" s="925"/>
      <c r="DV97" s="925"/>
      <c r="DW97" s="925"/>
      <c r="DX97" s="52"/>
      <c r="DY97" s="52"/>
      <c r="DZ97" s="52"/>
      <c r="EA97" s="925" t="s">
        <v>108</v>
      </c>
      <c r="EB97" s="925"/>
      <c r="EC97" s="925"/>
      <c r="ED97" s="925"/>
      <c r="EE97" s="925"/>
      <c r="EF97" s="925"/>
      <c r="EG97" s="52"/>
      <c r="EH97" s="52"/>
      <c r="EJ97" s="925" t="s">
        <v>108</v>
      </c>
      <c r="EK97" s="925"/>
      <c r="EL97" s="925"/>
      <c r="EM97" s="925"/>
      <c r="EN97" s="925"/>
      <c r="EO97" s="925"/>
      <c r="EP97" s="52"/>
      <c r="EQ97" s="52"/>
    </row>
    <row r="98" spans="1:147" x14ac:dyDescent="0.2">
      <c r="A98" s="41"/>
      <c r="B98" s="41"/>
      <c r="C98" s="41"/>
      <c r="D98" s="41"/>
      <c r="E98" s="41"/>
      <c r="F98" s="22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V98" s="41"/>
      <c r="W98" s="41"/>
      <c r="X98" s="41"/>
      <c r="Y98" s="41"/>
      <c r="Z98" s="41"/>
      <c r="AA98" s="22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41"/>
      <c r="DP98" s="22"/>
      <c r="DQ98" s="22"/>
      <c r="DR98" s="41"/>
      <c r="DS98" s="41"/>
      <c r="DT98" s="41"/>
      <c r="DU98" s="41"/>
      <c r="DV98" s="41"/>
      <c r="DW98" s="22"/>
      <c r="DX98" s="41"/>
      <c r="DY98" s="22"/>
      <c r="DZ98" s="22"/>
      <c r="EA98" s="41"/>
      <c r="EB98" s="41"/>
      <c r="EC98" s="41"/>
      <c r="ED98" s="41"/>
      <c r="EE98" s="41"/>
      <c r="EF98" s="22"/>
      <c r="EG98" s="41"/>
      <c r="EH98" s="22"/>
      <c r="EJ98" s="41"/>
      <c r="EK98" s="41"/>
      <c r="EL98" s="41"/>
      <c r="EM98" s="41"/>
      <c r="EN98" s="41"/>
      <c r="EO98" s="22"/>
      <c r="EP98" s="41"/>
      <c r="EQ98" s="22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175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51" t="s">
        <v>7</v>
      </c>
      <c r="DP99" s="11" t="s">
        <v>8</v>
      </c>
      <c r="DQ99" s="40"/>
      <c r="DR99" s="51">
        <v>3</v>
      </c>
      <c r="DS99" s="938" t="s">
        <v>43</v>
      </c>
      <c r="DT99" s="938"/>
      <c r="DU99" s="938"/>
      <c r="DV99" s="51" t="s">
        <v>7</v>
      </c>
      <c r="DW99" s="11" t="s">
        <v>8</v>
      </c>
      <c r="DX99" s="51" t="s">
        <v>7</v>
      </c>
      <c r="DY99" s="11" t="s">
        <v>8</v>
      </c>
      <c r="DZ99" s="40"/>
      <c r="EA99" s="51">
        <v>3</v>
      </c>
      <c r="EB99" s="938" t="s">
        <v>43</v>
      </c>
      <c r="EC99" s="938"/>
      <c r="ED99" s="938"/>
      <c r="EE99" s="51" t="s">
        <v>7</v>
      </c>
      <c r="EF99" s="11" t="s">
        <v>8</v>
      </c>
      <c r="EG99" s="51" t="s">
        <v>7</v>
      </c>
      <c r="EH99" s="11" t="s">
        <v>8</v>
      </c>
      <c r="EJ99" s="51">
        <v>3</v>
      </c>
      <c r="EK99" s="938" t="s">
        <v>43</v>
      </c>
      <c r="EL99" s="938"/>
      <c r="EM99" s="938"/>
      <c r="EN99" s="51" t="s">
        <v>7</v>
      </c>
      <c r="EO99" s="11" t="s">
        <v>8</v>
      </c>
      <c r="EP99" s="51" t="s">
        <v>7</v>
      </c>
      <c r="EQ99" s="11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9.1877499999999994</v>
      </c>
      <c r="G100" s="6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9.4137686499999997</v>
      </c>
      <c r="O100" s="155" t="s">
        <v>22</v>
      </c>
      <c r="P100" s="1012" t="s">
        <v>109</v>
      </c>
      <c r="Q100" s="1012"/>
      <c r="R100" s="1012"/>
      <c r="S100" s="381">
        <f>(1*E100)/15+E100*10%</f>
        <v>6.9444444444444447E-4</v>
      </c>
      <c r="T100" s="38">
        <f>S100*T$44</f>
        <v>1.5689614416666666</v>
      </c>
      <c r="U100" s="6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9.4137686499999997</v>
      </c>
      <c r="AB100" s="6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9.7716666666666665</v>
      </c>
      <c r="AJ100" s="155" t="s">
        <v>22</v>
      </c>
      <c r="AK100" s="1012" t="s">
        <v>109</v>
      </c>
      <c r="AL100" s="1012"/>
      <c r="AM100" s="1012"/>
      <c r="AN100" s="381">
        <f>(1*E100)/15+E100*10%</f>
        <v>6.9444444444444447E-4</v>
      </c>
      <c r="AO100" s="38">
        <f>AN100*AO$44</f>
        <v>1.628611111111111</v>
      </c>
      <c r="AQ100" s="155" t="s">
        <v>22</v>
      </c>
      <c r="AR100" s="1012" t="s">
        <v>109</v>
      </c>
      <c r="AS100" s="1012"/>
      <c r="AT100" s="1012"/>
      <c r="AU100" s="112">
        <f>(1*L100)/15+L100*10%</f>
        <v>6.9444444444444447E-4</v>
      </c>
      <c r="AV100" s="38">
        <f>AU100*AV$44</f>
        <v>1.6881944444444446</v>
      </c>
      <c r="AW100" s="159"/>
      <c r="AX100" s="155" t="s">
        <v>22</v>
      </c>
      <c r="AY100" s="1012" t="s">
        <v>109</v>
      </c>
      <c r="AZ100" s="1012"/>
      <c r="BA100" s="1012"/>
      <c r="BB100" s="112">
        <f>(1*L100)/15+L100*10%</f>
        <v>6.9444444444444447E-4</v>
      </c>
      <c r="BC100" s="38">
        <f>BB100*BC$44</f>
        <v>1.6881944444444446</v>
      </c>
      <c r="BD100" s="159"/>
      <c r="BE100" s="10" t="s">
        <v>22</v>
      </c>
      <c r="BF100" s="939" t="s">
        <v>109</v>
      </c>
      <c r="BG100" s="939"/>
      <c r="BH100" s="939"/>
      <c r="BI100" s="1">
        <f>(1*E100)/15+E100*10%</f>
        <v>6.9444444444444447E-4</v>
      </c>
      <c r="BJ100" s="50">
        <f>BI$100*BJ$44</f>
        <v>1.6881944444444446</v>
      </c>
      <c r="BK100" s="22"/>
      <c r="BL100" s="10" t="s">
        <v>22</v>
      </c>
      <c r="BM100" s="939" t="s">
        <v>109</v>
      </c>
      <c r="BN100" s="939"/>
      <c r="BO100" s="939"/>
      <c r="BP100" s="1">
        <f>(1*E100)/15+E100*10%</f>
        <v>6.9444444444444447E-4</v>
      </c>
      <c r="BQ100" s="50">
        <f>BP$100*BQ$44</f>
        <v>1.7934583333333334</v>
      </c>
      <c r="BS100" s="10" t="s">
        <v>22</v>
      </c>
      <c r="BT100" s="939" t="s">
        <v>109</v>
      </c>
      <c r="BU100" s="939"/>
      <c r="BV100" s="939"/>
      <c r="BW100" s="1">
        <f>(1*L100)/15+L100*10%</f>
        <v>6.9444444444444447E-4</v>
      </c>
      <c r="BX100" s="50">
        <f>BW$100*BX$44</f>
        <v>1.7934583333333334</v>
      </c>
      <c r="BY100" s="22"/>
      <c r="BZ100" s="10" t="s">
        <v>22</v>
      </c>
      <c r="CA100" s="939" t="s">
        <v>109</v>
      </c>
      <c r="CB100" s="939"/>
      <c r="CC100" s="939"/>
      <c r="CD100" s="1">
        <f>(1*L100)/15+L100*10%</f>
        <v>6.9444444444444447E-4</v>
      </c>
      <c r="CE100" s="50">
        <f>CD$100*$CE$44</f>
        <v>1.7934583333333334</v>
      </c>
      <c r="CF100" s="22"/>
      <c r="CG100" s="10" t="s">
        <v>22</v>
      </c>
      <c r="CH100" s="939" t="s">
        <v>109</v>
      </c>
      <c r="CI100" s="939"/>
      <c r="CJ100" s="939"/>
      <c r="CK100" s="1">
        <f>(1*Z100)/15+Z100*10%</f>
        <v>6.9444444444444447E-4</v>
      </c>
      <c r="CL100" s="50">
        <f>CK$100*$CL$44</f>
        <v>1.7934583333333334</v>
      </c>
      <c r="CN100" s="10" t="s">
        <v>22</v>
      </c>
      <c r="CO100" s="939" t="s">
        <v>109</v>
      </c>
      <c r="CP100" s="939"/>
      <c r="CQ100" s="939"/>
      <c r="CR100" s="1">
        <f>(1*E100)/15+E100*10%</f>
        <v>6.9444444444444447E-4</v>
      </c>
      <c r="CS100" s="50">
        <f>CR$100*$CS$44</f>
        <v>1.8987222222222222</v>
      </c>
      <c r="CU100" s="10" t="s">
        <v>22</v>
      </c>
      <c r="CV100" s="939" t="s">
        <v>109</v>
      </c>
      <c r="CW100" s="939"/>
      <c r="CX100" s="939"/>
      <c r="CY100" s="1">
        <f>(1*L100)/15+L100*10%</f>
        <v>6.9444444444444447E-4</v>
      </c>
      <c r="CZ100" s="50">
        <f>CY$100*$CZ$44</f>
        <v>1.8987222222222222</v>
      </c>
      <c r="DB100" s="10" t="s">
        <v>22</v>
      </c>
      <c r="DC100" s="939" t="s">
        <v>109</v>
      </c>
      <c r="DD100" s="939"/>
      <c r="DE100" s="939"/>
      <c r="DF100" s="1">
        <f>(1*L100)/15+L100*10%</f>
        <v>6.9444444444444447E-4</v>
      </c>
      <c r="DG100" s="50">
        <f>DF$100*$DG$44</f>
        <v>1.9861111111111112</v>
      </c>
      <c r="DI100" s="10" t="s">
        <v>22</v>
      </c>
      <c r="DJ100" s="939" t="s">
        <v>109</v>
      </c>
      <c r="DK100" s="939"/>
      <c r="DL100" s="939"/>
      <c r="DM100" s="383">
        <f>1*(1/12)*0.05/10</f>
        <v>4.1666666666666664E-4</v>
      </c>
      <c r="DN100" s="50">
        <f>DM$100*$DN$44</f>
        <v>1.2374999999999998</v>
      </c>
      <c r="DO100" s="383">
        <f>1*(1/12)*0.05/10</f>
        <v>4.1666666666666664E-4</v>
      </c>
      <c r="DP100" s="50">
        <f>DO$100*$DP$44</f>
        <v>1.1916666666666667</v>
      </c>
      <c r="DQ100" s="22"/>
      <c r="DR100" s="10" t="s">
        <v>22</v>
      </c>
      <c r="DS100" s="939" t="s">
        <v>109</v>
      </c>
      <c r="DT100" s="939"/>
      <c r="DU100" s="939"/>
      <c r="DV100" s="383">
        <f>1*(1/12)*0.05/10</f>
        <v>4.1666666666666664E-4</v>
      </c>
      <c r="DW100" s="50">
        <f>DV$100*$DW$44</f>
        <v>1.2374999999999998</v>
      </c>
      <c r="DX100" s="383">
        <f>1*(1/12)*0.05/10</f>
        <v>4.1666666666666664E-4</v>
      </c>
      <c r="DY100" s="50">
        <f>DX$100*$DY$44</f>
        <v>1.1916666666666667</v>
      </c>
      <c r="DZ100" s="22"/>
      <c r="EA100" s="10" t="s">
        <v>22</v>
      </c>
      <c r="EB100" s="939" t="s">
        <v>109</v>
      </c>
      <c r="EC100" s="939"/>
      <c r="ED100" s="939"/>
      <c r="EE100" s="606">
        <f>1*(1/12)*0.05/10</f>
        <v>4.1666666666666664E-4</v>
      </c>
      <c r="EF100" s="50">
        <f>EE$100*$EF$44</f>
        <v>1.2857624999999999</v>
      </c>
      <c r="EG100" s="606">
        <f>1*(1/12)*0.05/10</f>
        <v>4.1666666666666664E-4</v>
      </c>
      <c r="EH100" s="50">
        <f>EG$100*$EH$44</f>
        <v>1.2381416666666665</v>
      </c>
      <c r="EJ100" s="10" t="s">
        <v>22</v>
      </c>
      <c r="EK100" s="939" t="s">
        <v>109</v>
      </c>
      <c r="EL100" s="939"/>
      <c r="EM100" s="939"/>
      <c r="EN100" s="383">
        <f>(2*E100)/60+E100*10%</f>
        <v>5.5555555555555556E-4</v>
      </c>
      <c r="EO100" s="50">
        <f>EN$100*$EO$44</f>
        <v>1.71435</v>
      </c>
      <c r="EP100" s="606">
        <f>EN100</f>
        <v>5.5555555555555556E-4</v>
      </c>
      <c r="EQ100" s="50">
        <f>EP$100*$EQ$44</f>
        <v>1.6508555555555555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0.73502000000000001</v>
      </c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0.75310149199999987</v>
      </c>
      <c r="O101" s="155" t="s">
        <v>23</v>
      </c>
      <c r="P101" s="1017" t="s">
        <v>110</v>
      </c>
      <c r="Q101" s="1017"/>
      <c r="R101" s="1017"/>
      <c r="S101" s="381">
        <f>S69*S100</f>
        <v>5.5555555555555558E-5</v>
      </c>
      <c r="T101" s="38">
        <f t="shared" ref="T101:T105" si="10">S101*T$44</f>
        <v>0.12551691533333334</v>
      </c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0.75310149199999987</v>
      </c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0.78173333333333328</v>
      </c>
      <c r="AJ101" s="155" t="s">
        <v>23</v>
      </c>
      <c r="AK101" s="1017" t="s">
        <v>110</v>
      </c>
      <c r="AL101" s="1017"/>
      <c r="AM101" s="1017"/>
      <c r="AN101" s="381">
        <f>AN69*AN100</f>
        <v>5.5555555555555558E-5</v>
      </c>
      <c r="AO101" s="38">
        <f t="shared" ref="AO101:AO105" si="13">AN101*AO$44</f>
        <v>0.1302888888888889</v>
      </c>
      <c r="AQ101" s="155" t="s">
        <v>23</v>
      </c>
      <c r="AR101" s="1017" t="s">
        <v>110</v>
      </c>
      <c r="AS101" s="1017"/>
      <c r="AT101" s="1017"/>
      <c r="AU101" s="112">
        <f>AU69*AU100</f>
        <v>5.5555555555555558E-5</v>
      </c>
      <c r="AV101" s="38">
        <f t="shared" ref="AV101:AV105" si="14">AU101*AV$44</f>
        <v>0.13505555555555557</v>
      </c>
      <c r="AW101" s="159"/>
      <c r="AX101" s="155" t="s">
        <v>23</v>
      </c>
      <c r="AY101" s="1017" t="s">
        <v>110</v>
      </c>
      <c r="AZ101" s="1017"/>
      <c r="BA101" s="1017"/>
      <c r="BB101" s="112">
        <f>BB69*BB100</f>
        <v>5.5555555555555558E-5</v>
      </c>
      <c r="BC101" s="38">
        <f t="shared" ref="BC101:BC105" si="15">BB101*BC$44</f>
        <v>0.13505555555555557</v>
      </c>
      <c r="BD101" s="159"/>
      <c r="BE101" s="10" t="s">
        <v>23</v>
      </c>
      <c r="BF101" s="940" t="s">
        <v>110</v>
      </c>
      <c r="BG101" s="940"/>
      <c r="BH101" s="940"/>
      <c r="BI101" s="1">
        <f>BI69*BI100</f>
        <v>5.5555555555555558E-5</v>
      </c>
      <c r="BJ101" s="50">
        <f>BI$101*BJ$44</f>
        <v>0.13505555555555557</v>
      </c>
      <c r="BK101" s="22"/>
      <c r="BL101" s="10" t="s">
        <v>23</v>
      </c>
      <c r="BM101" s="940" t="s">
        <v>110</v>
      </c>
      <c r="BN101" s="940"/>
      <c r="BO101" s="940"/>
      <c r="BP101" s="1">
        <f>BP69*BP100</f>
        <v>5.5555555555555558E-5</v>
      </c>
      <c r="BQ101" s="50">
        <f>BP$101*BQ$44</f>
        <v>0.14347666666666667</v>
      </c>
      <c r="BS101" s="10" t="s">
        <v>23</v>
      </c>
      <c r="BT101" s="940" t="s">
        <v>110</v>
      </c>
      <c r="BU101" s="940"/>
      <c r="BV101" s="940"/>
      <c r="BW101" s="1">
        <f>BW69*BW100</f>
        <v>5.5555555555555558E-5</v>
      </c>
      <c r="BX101" s="50">
        <f>BW$101*BX$44</f>
        <v>0.14347666666666667</v>
      </c>
      <c r="BY101" s="22"/>
      <c r="BZ101" s="10" t="s">
        <v>23</v>
      </c>
      <c r="CA101" s="940" t="s">
        <v>110</v>
      </c>
      <c r="CB101" s="940"/>
      <c r="CC101" s="940"/>
      <c r="CD101" s="1">
        <f>CD69*CD100</f>
        <v>5.5555555555555558E-5</v>
      </c>
      <c r="CE101" s="50">
        <f>CD$101*$CE$44</f>
        <v>0.14347666666666667</v>
      </c>
      <c r="CF101" s="22"/>
      <c r="CG101" s="10" t="s">
        <v>23</v>
      </c>
      <c r="CH101" s="940" t="s">
        <v>110</v>
      </c>
      <c r="CI101" s="940"/>
      <c r="CJ101" s="940"/>
      <c r="CK101" s="1">
        <f>CK69*CK100</f>
        <v>5.5555555555555558E-5</v>
      </c>
      <c r="CL101" s="50">
        <f>CK$101*$CL$44</f>
        <v>0.14347666666666667</v>
      </c>
      <c r="CN101" s="10" t="s">
        <v>23</v>
      </c>
      <c r="CO101" s="940" t="s">
        <v>110</v>
      </c>
      <c r="CP101" s="940"/>
      <c r="CQ101" s="940"/>
      <c r="CR101" s="1">
        <f>CR69*CR100</f>
        <v>5.5555555555555558E-5</v>
      </c>
      <c r="CS101" s="50">
        <f>CR$101*$CS$44</f>
        <v>0.15189777777777777</v>
      </c>
      <c r="CU101" s="10" t="s">
        <v>23</v>
      </c>
      <c r="CV101" s="940" t="s">
        <v>110</v>
      </c>
      <c r="CW101" s="940"/>
      <c r="CX101" s="940"/>
      <c r="CY101" s="1">
        <f>CY69*CY100</f>
        <v>5.5555555555555558E-5</v>
      </c>
      <c r="CZ101" s="50">
        <f>CY$101*$CZ$44</f>
        <v>0.15189777777777777</v>
      </c>
      <c r="DB101" s="10" t="s">
        <v>23</v>
      </c>
      <c r="DC101" s="940" t="s">
        <v>110</v>
      </c>
      <c r="DD101" s="940"/>
      <c r="DE101" s="940"/>
      <c r="DF101" s="1">
        <f>DF69*DF100</f>
        <v>5.5555555555555558E-5</v>
      </c>
      <c r="DG101" s="50">
        <f>DF$101*$DG$44</f>
        <v>0.15888888888888889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9.9000000000000005E-2</v>
      </c>
      <c r="DO101" s="606">
        <f>DO69*DO100</f>
        <v>3.3333333333333335E-5</v>
      </c>
      <c r="DP101" s="50">
        <f>DO$101*$DP$44</f>
        <v>9.5333333333333339E-2</v>
      </c>
      <c r="DQ101" s="22"/>
      <c r="DR101" s="10" t="s">
        <v>23</v>
      </c>
      <c r="DS101" s="940" t="s">
        <v>110</v>
      </c>
      <c r="DT101" s="940"/>
      <c r="DU101" s="940"/>
      <c r="DV101" s="606">
        <f>DV69*DV100</f>
        <v>3.3333333333333335E-5</v>
      </c>
      <c r="DW101" s="50">
        <f>DV$101*$DW$44</f>
        <v>9.9000000000000005E-2</v>
      </c>
      <c r="DX101" s="606">
        <f>DX69*DX100</f>
        <v>3.3333333333333335E-5</v>
      </c>
      <c r="DY101" s="50">
        <f>DX$101*$DY$44</f>
        <v>9.5333333333333339E-2</v>
      </c>
      <c r="DZ101" s="22"/>
      <c r="EA101" s="10" t="s">
        <v>23</v>
      </c>
      <c r="EB101" s="940" t="s">
        <v>110</v>
      </c>
      <c r="EC101" s="940"/>
      <c r="ED101" s="940"/>
      <c r="EE101" s="606">
        <f>EE69*EE100</f>
        <v>3.3333333333333335E-5</v>
      </c>
      <c r="EF101" s="50">
        <f>EE$101*$EF$44</f>
        <v>0.10286100000000001</v>
      </c>
      <c r="EG101" s="606">
        <f>EG69*EG100</f>
        <v>3.3333333333333335E-5</v>
      </c>
      <c r="EH101" s="50">
        <f>EG$101*$EH$44</f>
        <v>9.9051333333333338E-2</v>
      </c>
      <c r="EJ101" s="10" t="s">
        <v>23</v>
      </c>
      <c r="EK101" s="940" t="s">
        <v>110</v>
      </c>
      <c r="EL101" s="940"/>
      <c r="EM101" s="940"/>
      <c r="EN101" s="606">
        <f>EN69*EN100</f>
        <v>4.4444444444444447E-5</v>
      </c>
      <c r="EO101" s="50">
        <f>EN$101*$EO$44</f>
        <v>0.13714799999999999</v>
      </c>
      <c r="EP101" s="606">
        <f>EP69*EP100</f>
        <v>4.4444444444444447E-5</v>
      </c>
      <c r="EQ101" s="50">
        <f>EP$101*$EQ$44</f>
        <v>0.13206844444444446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76.736087999999995</v>
      </c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78.623795764799993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78.623795764799993</v>
      </c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78.623795764799993</v>
      </c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81.612959999999987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81.612959999999987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84.598799999999997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84.598799999999997</v>
      </c>
      <c r="BD102" s="159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84.598799999999997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89.873783999999986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89.873783999999986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89.873783999999986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89.873783999999986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95.14876799999999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95.14876799999999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99.527999999999992</v>
      </c>
      <c r="DI102" s="10" t="s">
        <v>24</v>
      </c>
      <c r="DJ102" s="940" t="s">
        <v>111</v>
      </c>
      <c r="DK102" s="940"/>
      <c r="DL102" s="940"/>
      <c r="DM102" s="606">
        <f>(0.08*0.4*0.9)*(1+(5/56)+(5/56)+(5/56/3))</f>
        <v>3.4799999999999998E-2</v>
      </c>
      <c r="DN102" s="50">
        <f>DM$102*$DN$44</f>
        <v>103.35599999999999</v>
      </c>
      <c r="DO102" s="606">
        <f>(0.08*0.4*0.9)*(1+(5/56)+(5/56)+(5/56/3))</f>
        <v>3.4799999999999998E-2</v>
      </c>
      <c r="DP102" s="50">
        <f>DO$102*$DP$44</f>
        <v>99.527999999999992</v>
      </c>
      <c r="DQ102" s="22"/>
      <c r="DR102" s="10" t="s">
        <v>24</v>
      </c>
      <c r="DS102" s="940" t="s">
        <v>111</v>
      </c>
      <c r="DT102" s="940"/>
      <c r="DU102" s="940"/>
      <c r="DV102" s="606">
        <f>(0.08*0.4*0.9)*(1+(5/56)+(5/56)+(5/56/3))</f>
        <v>3.4799999999999998E-2</v>
      </c>
      <c r="DW102" s="50">
        <f>DV$102*$DW$44</f>
        <v>103.35599999999999</v>
      </c>
      <c r="DX102" s="606">
        <f>(0.08*0.4*0.9)*(1+(5/56)+(5/56)+(5/56/3))</f>
        <v>3.4799999999999998E-2</v>
      </c>
      <c r="DY102" s="50">
        <f>DX$102*$DY$44</f>
        <v>99.527999999999992</v>
      </c>
      <c r="DZ102" s="22"/>
      <c r="EA102" s="10" t="s">
        <v>24</v>
      </c>
      <c r="EB102" s="940" t="s">
        <v>111</v>
      </c>
      <c r="EC102" s="940"/>
      <c r="ED102" s="940"/>
      <c r="EE102" s="606">
        <f>(0.08*0.4*0.9)*(1+(5/56)+(5/56)+(5/56/3))</f>
        <v>3.4799999999999998E-2</v>
      </c>
      <c r="EF102" s="50">
        <f>EE$102*$EF$44</f>
        <v>107.38688399999999</v>
      </c>
      <c r="EG102" s="606">
        <f>(0.08*0.4*0.9)*(1+(5/56)+(5/56)+(5/56/3))</f>
        <v>3.4799999999999998E-2</v>
      </c>
      <c r="EH102" s="50">
        <f>EG$102*$EH$44</f>
        <v>103.40959199999999</v>
      </c>
      <c r="EJ102" s="10" t="s">
        <v>24</v>
      </c>
      <c r="EK102" s="940" t="s">
        <v>111</v>
      </c>
      <c r="EL102" s="940"/>
      <c r="EM102" s="940"/>
      <c r="EN102" s="606">
        <f>(0.08*0.4*0.9)*(1+(5/56)+(5/56)+(5/56/3))</f>
        <v>3.4799999999999998E-2</v>
      </c>
      <c r="EO102" s="50">
        <f>EN$102*$EO$44</f>
        <v>107.38688399999999</v>
      </c>
      <c r="EP102" s="606">
        <f>(0.08*0.4*0.9)*(1+(5/56)+(5/56)+(5/56/3))</f>
        <v>3.4799999999999998E-2</v>
      </c>
      <c r="EQ102" s="50">
        <f>EP$102*$EQ$44</f>
        <v>103.40959199999999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42.876166666666663</v>
      </c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43.930920366666662</v>
      </c>
      <c r="O103" s="155" t="s">
        <v>25</v>
      </c>
      <c r="P103" s="1017" t="s">
        <v>112</v>
      </c>
      <c r="Q103" s="1017"/>
      <c r="R103" s="1017"/>
      <c r="S103" s="383">
        <f>E103*10%</f>
        <v>1.9444444444444446E-3</v>
      </c>
      <c r="T103" s="38">
        <f t="shared" si="10"/>
        <v>4.3930920366666664</v>
      </c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43.930920366666662</v>
      </c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45.601111111111109</v>
      </c>
      <c r="AJ103" s="155" t="s">
        <v>25</v>
      </c>
      <c r="AK103" s="1017" t="s">
        <v>112</v>
      </c>
      <c r="AL103" s="1017"/>
      <c r="AM103" s="1017"/>
      <c r="AN103" s="383">
        <f>E103*10%</f>
        <v>1.9444444444444446E-3</v>
      </c>
      <c r="AO103" s="38">
        <f t="shared" si="13"/>
        <v>4.5601111111111114</v>
      </c>
      <c r="AQ103" s="155" t="s">
        <v>25</v>
      </c>
      <c r="AR103" s="1017" t="s">
        <v>112</v>
      </c>
      <c r="AS103" s="1017"/>
      <c r="AT103" s="1017"/>
      <c r="AU103" s="382">
        <f>L103*10%</f>
        <v>1.9444444444444446E-3</v>
      </c>
      <c r="AV103" s="38">
        <f t="shared" si="14"/>
        <v>4.7269444444444444</v>
      </c>
      <c r="AW103" s="159"/>
      <c r="AX103" s="155" t="s">
        <v>25</v>
      </c>
      <c r="AY103" s="1017" t="s">
        <v>112</v>
      </c>
      <c r="AZ103" s="1017"/>
      <c r="BA103" s="1017"/>
      <c r="BB103" s="382">
        <f>(7/30)/12/10</f>
        <v>1.9444444444444444E-3</v>
      </c>
      <c r="BC103" s="38">
        <f t="shared" si="15"/>
        <v>4.7269444444444444</v>
      </c>
      <c r="BD103" s="159"/>
      <c r="BE103" s="10" t="s">
        <v>25</v>
      </c>
      <c r="BF103" s="940" t="s">
        <v>112</v>
      </c>
      <c r="BG103" s="940"/>
      <c r="BH103" s="940"/>
      <c r="BI103" s="606">
        <f>(7/30)/12/10</f>
        <v>1.9444444444444444E-3</v>
      </c>
      <c r="BJ103" s="50">
        <f>BI$103*BJ$44</f>
        <v>4.7269444444444444</v>
      </c>
      <c r="BK103" s="22"/>
      <c r="BL103" s="10" t="s">
        <v>25</v>
      </c>
      <c r="BM103" s="940" t="s">
        <v>112</v>
      </c>
      <c r="BN103" s="940"/>
      <c r="BO103" s="940"/>
      <c r="BP103" s="606">
        <f>(7/30)/12/10</f>
        <v>1.9444444444444444E-3</v>
      </c>
      <c r="BQ103" s="50">
        <f>BP$103*BQ$44</f>
        <v>5.0216833333333328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5.0216833333333328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5.0216833333333328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5.0216833333333328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5.3164222222222222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5.3164222222222222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5.5611111111111109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8.6624999999999996</v>
      </c>
      <c r="DO103" s="383">
        <f>(3/60*(7/30)/12)+ 7/30/12/10</f>
        <v>2.9166666666666668E-3</v>
      </c>
      <c r="DP103" s="50">
        <f>DO$103*$DP$44</f>
        <v>8.3416666666666668</v>
      </c>
      <c r="DQ103" s="22"/>
      <c r="DR103" s="10" t="s">
        <v>25</v>
      </c>
      <c r="DS103" s="940" t="s">
        <v>112</v>
      </c>
      <c r="DT103" s="940"/>
      <c r="DU103" s="940"/>
      <c r="DV103" s="383">
        <f>(3/60*(7/30)/12)+ 7/30/12/10</f>
        <v>2.9166666666666668E-3</v>
      </c>
      <c r="DW103" s="50">
        <f>DV$103*$DW$44</f>
        <v>8.6624999999999996</v>
      </c>
      <c r="DX103" s="383">
        <f>(3/60*(7/30)/12)+ 7/30/12/10</f>
        <v>2.9166666666666668E-3</v>
      </c>
      <c r="DY103" s="50">
        <f>DX$103*$DY$44</f>
        <v>8.3416666666666668</v>
      </c>
      <c r="DZ103" s="22"/>
      <c r="EA103" s="10" t="s">
        <v>25</v>
      </c>
      <c r="EB103" s="940" t="s">
        <v>112</v>
      </c>
      <c r="EC103" s="940"/>
      <c r="ED103" s="940"/>
      <c r="EE103" s="606">
        <f>(3/60*(7/30)/12)+ 7/30/12/10</f>
        <v>2.9166666666666668E-3</v>
      </c>
      <c r="EF103" s="50">
        <f>EE$103*$EF$44</f>
        <v>9.0003375000000005</v>
      </c>
      <c r="EG103" s="606">
        <f>(3/60*(7/30)/12)+ 7/30/12/10</f>
        <v>2.9166666666666668E-3</v>
      </c>
      <c r="EH103" s="50">
        <f>EG$103*$EH$44</f>
        <v>8.6669916666666662</v>
      </c>
      <c r="EJ103" s="10" t="s">
        <v>25</v>
      </c>
      <c r="EK103" s="940" t="s">
        <v>112</v>
      </c>
      <c r="EL103" s="940"/>
      <c r="EM103" s="940"/>
      <c r="EN103" s="383">
        <f>(7/30)/12/10</f>
        <v>1.9444444444444444E-3</v>
      </c>
      <c r="EO103" s="50">
        <f>EN$103*$EO$44</f>
        <v>6.0002249999999995</v>
      </c>
      <c r="EP103" s="606">
        <f>EN103</f>
        <v>1.9444444444444444E-3</v>
      </c>
      <c r="EQ103" s="50">
        <f>EP$103*$EQ$44</f>
        <v>5.7779944444444444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7.1517445999999998</v>
      </c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7.3276775171599997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0.73276775171600006</v>
      </c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7.3276775171599997</v>
      </c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7.606265333333333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0.76062653333333341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0.78845433333333348</v>
      </c>
      <c r="AW104" s="159"/>
      <c r="AX104" s="155" t="s">
        <v>32</v>
      </c>
      <c r="AY104" s="1017" t="s">
        <v>129</v>
      </c>
      <c r="AZ104" s="1017"/>
      <c r="BA104" s="1017"/>
      <c r="BB104" s="382">
        <f>BB103*BB70</f>
        <v>3.2433333333333332E-4</v>
      </c>
      <c r="BC104" s="38">
        <f t="shared" si="15"/>
        <v>0.78845433333333326</v>
      </c>
      <c r="BD104" s="159"/>
      <c r="BE104" s="10" t="s">
        <v>32</v>
      </c>
      <c r="BF104" s="940" t="s">
        <v>129</v>
      </c>
      <c r="BG104" s="940"/>
      <c r="BH104" s="940"/>
      <c r="BI104" s="606">
        <f>BI103*BI70</f>
        <v>3.2433333333333332E-4</v>
      </c>
      <c r="BJ104" s="50">
        <f>BI$104*BJ$44</f>
        <v>0.78845433333333326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3.2433333333333332E-4</v>
      </c>
      <c r="BQ104" s="50">
        <f>BP$104*BQ$44</f>
        <v>0.83761677999999995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0.83761677999999995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0.83761677999999995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0.83761677999999995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0.88677922666666653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0.88677922666666653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0.92759333333333327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1.4449050000000001</v>
      </c>
      <c r="DO104" s="606">
        <f>DO103*DO70</f>
        <v>4.8650000000000001E-4</v>
      </c>
      <c r="DP104" s="50">
        <f>DO$104*$DP$44</f>
        <v>1.3913900000000001</v>
      </c>
      <c r="DQ104" s="22"/>
      <c r="DR104" s="10" t="s">
        <v>32</v>
      </c>
      <c r="DS104" s="940" t="s">
        <v>129</v>
      </c>
      <c r="DT104" s="940"/>
      <c r="DU104" s="940"/>
      <c r="DV104" s="606">
        <f>DV103*DV70</f>
        <v>4.8650000000000001E-4</v>
      </c>
      <c r="DW104" s="50">
        <f>DV$104*$DW$44</f>
        <v>1.4449050000000001</v>
      </c>
      <c r="DX104" s="606">
        <f>DX103*DX70</f>
        <v>4.8650000000000001E-4</v>
      </c>
      <c r="DY104" s="50">
        <f>DX$104*$DY$44</f>
        <v>1.3913900000000001</v>
      </c>
      <c r="DZ104" s="22"/>
      <c r="EA104" s="10" t="s">
        <v>32</v>
      </c>
      <c r="EB104" s="940" t="s">
        <v>129</v>
      </c>
      <c r="EC104" s="940"/>
      <c r="ED104" s="940"/>
      <c r="EE104" s="606">
        <f>EE103*EE70</f>
        <v>4.8650000000000001E-4</v>
      </c>
      <c r="EF104" s="50">
        <f>EE$104*$EF$44</f>
        <v>1.5012562949999999</v>
      </c>
      <c r="EG104" s="606">
        <f>EG103*EG70</f>
        <v>4.8650000000000001E-4</v>
      </c>
      <c r="EH104" s="50">
        <f>EG$104*$EH$44</f>
        <v>1.4456542100000001</v>
      </c>
      <c r="EJ104" s="10" t="s">
        <v>32</v>
      </c>
      <c r="EK104" s="940" t="s">
        <v>129</v>
      </c>
      <c r="EL104" s="940"/>
      <c r="EM104" s="940"/>
      <c r="EN104" s="606">
        <f>EN103*EN70</f>
        <v>3.2433333333333332E-4</v>
      </c>
      <c r="EO104" s="50">
        <f>EN$104*$EO$44</f>
        <v>1.0008375299999999</v>
      </c>
      <c r="EP104" s="606">
        <f>EP103*EP70</f>
        <v>3.2433333333333332E-4</v>
      </c>
      <c r="EQ104" s="50">
        <f>EP$104*$EQ$44</f>
        <v>0.96376947333333329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11.466311999999999</v>
      </c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11.748383275199998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11.748383275199998</v>
      </c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11.748383275199998</v>
      </c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12.195039999999999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12.195039999999999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12.6412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12.6412</v>
      </c>
      <c r="BD105" s="159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12.6412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13.429416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13.429416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13.429416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13.429416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14.217631999999998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14.217631999999998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14.872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15.443999999999999</v>
      </c>
      <c r="DO105" s="1">
        <v>5.1999999999999998E-3</v>
      </c>
      <c r="DP105" s="50">
        <f>DO$105*$DP$44</f>
        <v>14.872</v>
      </c>
      <c r="DQ105" s="22"/>
      <c r="DR105" s="10" t="s">
        <v>33</v>
      </c>
      <c r="DS105" s="916" t="s">
        <v>113</v>
      </c>
      <c r="DT105" s="917"/>
      <c r="DU105" s="918"/>
      <c r="DV105" s="1">
        <v>5.1999999999999998E-3</v>
      </c>
      <c r="DW105" s="50">
        <f>DV$105*$DW$44</f>
        <v>15.443999999999999</v>
      </c>
      <c r="DX105" s="1">
        <v>5.1999999999999998E-3</v>
      </c>
      <c r="DY105" s="50">
        <f>DX$105*$DY$44</f>
        <v>14.872</v>
      </c>
      <c r="DZ105" s="22"/>
      <c r="EA105" s="10" t="s">
        <v>33</v>
      </c>
      <c r="EB105" s="916" t="s">
        <v>113</v>
      </c>
      <c r="EC105" s="917"/>
      <c r="ED105" s="918"/>
      <c r="EE105" s="1">
        <v>5.1999999999999998E-3</v>
      </c>
      <c r="EF105" s="50">
        <f>EE$105*$EF$44</f>
        <v>16.046315999999997</v>
      </c>
      <c r="EG105" s="1">
        <v>5.1999999999999998E-3</v>
      </c>
      <c r="EH105" s="50">
        <f>EG$105*$EH$44</f>
        <v>15.452007999999999</v>
      </c>
      <c r="EJ105" s="10" t="s">
        <v>33</v>
      </c>
      <c r="EK105" s="916" t="s">
        <v>113</v>
      </c>
      <c r="EL105" s="917"/>
      <c r="EM105" s="918"/>
      <c r="EN105" s="1">
        <v>5.1999999999999998E-3</v>
      </c>
      <c r="EO105" s="50">
        <f>EN$105*$EO$44</f>
        <v>16.046315999999997</v>
      </c>
      <c r="EP105" s="1">
        <v>5.1999999999999998E-3</v>
      </c>
      <c r="EQ105" s="50">
        <f>EP$105*$EQ$44</f>
        <v>15.452007999999999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148.15308126666665</v>
      </c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151.79764706582665</v>
      </c>
      <c r="O106" s="1021" t="s">
        <v>40</v>
      </c>
      <c r="P106" s="1022"/>
      <c r="Q106" s="1022"/>
      <c r="R106" s="1023"/>
      <c r="S106" s="115">
        <f>SUM(S100:S105)</f>
        <v>4.3018777777777781E-2</v>
      </c>
      <c r="T106" s="114">
        <f>SUM(T100:T105)</f>
        <v>97.192517185382655</v>
      </c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151.79764706582665</v>
      </c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157.56877644444444</v>
      </c>
      <c r="AJ106" s="1021" t="s">
        <v>40</v>
      </c>
      <c r="AK106" s="1022"/>
      <c r="AL106" s="1022"/>
      <c r="AM106" s="1023"/>
      <c r="AN106" s="115">
        <f>SUM(AN100:AN105)</f>
        <v>4.3018777777777781E-2</v>
      </c>
      <c r="AO106" s="114">
        <f>SUM(AO100:AO105)</f>
        <v>100.88763764444442</v>
      </c>
      <c r="AQ106" s="1021" t="s">
        <v>40</v>
      </c>
      <c r="AR106" s="1022"/>
      <c r="AS106" s="1022"/>
      <c r="AT106" s="1023"/>
      <c r="AU106" s="115">
        <f>SUM(AU100:AU105)</f>
        <v>4.3018777777777781E-2</v>
      </c>
      <c r="AV106" s="114">
        <f>SUM(AV100:AV105)</f>
        <v>104.57864877777777</v>
      </c>
      <c r="AW106" s="175"/>
      <c r="AX106" s="1021" t="s">
        <v>40</v>
      </c>
      <c r="AY106" s="1022"/>
      <c r="AZ106" s="1022"/>
      <c r="BA106" s="1023"/>
      <c r="BB106" s="115">
        <f>SUM(BB100:BB105)</f>
        <v>4.3018777777777781E-2</v>
      </c>
      <c r="BC106" s="114">
        <f>SUM(BC100:BC105)</f>
        <v>104.57864877777777</v>
      </c>
      <c r="BD106" s="175"/>
      <c r="BE106" s="922" t="s">
        <v>40</v>
      </c>
      <c r="BF106" s="923"/>
      <c r="BG106" s="923"/>
      <c r="BH106" s="924"/>
      <c r="BI106" s="8">
        <f>SUM(BI100:BI105)</f>
        <v>4.3018777777777781E-2</v>
      </c>
      <c r="BJ106" s="11">
        <f>SUM(BJ$100:BJ$105)</f>
        <v>104.57864877777777</v>
      </c>
      <c r="BK106" s="40"/>
      <c r="BL106" s="922" t="s">
        <v>40</v>
      </c>
      <c r="BM106" s="923"/>
      <c r="BN106" s="923"/>
      <c r="BO106" s="924"/>
      <c r="BP106" s="8">
        <f>SUM(BP100:BP105)</f>
        <v>4.3018777777777781E-2</v>
      </c>
      <c r="BQ106" s="11">
        <f>SUM(BQ$100:BQ$105)</f>
        <v>111.09943511333333</v>
      </c>
      <c r="BS106" s="922" t="s">
        <v>40</v>
      </c>
      <c r="BT106" s="923"/>
      <c r="BU106" s="923"/>
      <c r="BV106" s="924"/>
      <c r="BW106" s="8">
        <f>SUM(BW100:BW105)</f>
        <v>4.3018777777777781E-2</v>
      </c>
      <c r="BX106" s="11">
        <f>SUM(BX$100:BX$105)</f>
        <v>111.09943511333333</v>
      </c>
      <c r="BY106" s="40"/>
      <c r="BZ106" s="922" t="s">
        <v>40</v>
      </c>
      <c r="CA106" s="923"/>
      <c r="CB106" s="923"/>
      <c r="CC106" s="924"/>
      <c r="CD106" s="8">
        <f>SUM(CD100:CD105)</f>
        <v>4.3018777777777781E-2</v>
      </c>
      <c r="CE106" s="11">
        <f>SUM(CE$100:CE$105)</f>
        <v>111.09943511333333</v>
      </c>
      <c r="CF106" s="40"/>
      <c r="CG106" s="922" t="s">
        <v>40</v>
      </c>
      <c r="CH106" s="923"/>
      <c r="CI106" s="923"/>
      <c r="CJ106" s="924"/>
      <c r="CK106" s="8">
        <f>SUM(CK100:CK105)</f>
        <v>4.3018777777777781E-2</v>
      </c>
      <c r="CL106" s="11">
        <f>SUM(CL$100:CL$105)</f>
        <v>111.09943511333333</v>
      </c>
      <c r="CN106" s="922" t="s">
        <v>40</v>
      </c>
      <c r="CO106" s="923"/>
      <c r="CP106" s="923"/>
      <c r="CQ106" s="924"/>
      <c r="CR106" s="8">
        <f>SUM(CR100:CR105)</f>
        <v>4.3018777777777781E-2</v>
      </c>
      <c r="CS106" s="11">
        <f>SUM(CS$100:CS$105)</f>
        <v>117.62022144888886</v>
      </c>
      <c r="CU106" s="922" t="s">
        <v>40</v>
      </c>
      <c r="CV106" s="923"/>
      <c r="CW106" s="923"/>
      <c r="CX106" s="924"/>
      <c r="CY106" s="8">
        <f>SUM(CY100:CY105)</f>
        <v>4.3018777777777781E-2</v>
      </c>
      <c r="CZ106" s="11">
        <f>SUM(CZ$100:CZ$105)</f>
        <v>117.62022144888886</v>
      </c>
      <c r="DB106" s="922" t="s">
        <v>40</v>
      </c>
      <c r="DC106" s="923"/>
      <c r="DD106" s="923"/>
      <c r="DE106" s="924"/>
      <c r="DF106" s="8">
        <f>SUM(DF100:DF105)</f>
        <v>4.3018777777777781E-2</v>
      </c>
      <c r="DG106" s="11">
        <f>SUM(DG$100:DG$105)</f>
        <v>123.03370444444444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130.24390499999998</v>
      </c>
      <c r="DO106" s="8">
        <f>SUM(DO100:DO105)</f>
        <v>4.3853166666666665E-2</v>
      </c>
      <c r="DP106" s="11">
        <f>SUM(DP$100:DP$105)</f>
        <v>125.42005666666667</v>
      </c>
      <c r="DQ106" s="40"/>
      <c r="DR106" s="922" t="s">
        <v>40</v>
      </c>
      <c r="DS106" s="923"/>
      <c r="DT106" s="923"/>
      <c r="DU106" s="924"/>
      <c r="DV106" s="8">
        <f>SUM(DV100:DV105)</f>
        <v>4.3853166666666665E-2</v>
      </c>
      <c r="DW106" s="11">
        <f>SUM(DW$100:DW$105)</f>
        <v>130.24390499999998</v>
      </c>
      <c r="DX106" s="8">
        <f>SUM(DX100:DX105)</f>
        <v>4.3853166666666665E-2</v>
      </c>
      <c r="DY106" s="11">
        <f>SUM(DY$100:DY$105)</f>
        <v>125.42005666666667</v>
      </c>
      <c r="DZ106" s="40"/>
      <c r="EA106" s="922" t="s">
        <v>40</v>
      </c>
      <c r="EB106" s="923"/>
      <c r="EC106" s="923"/>
      <c r="ED106" s="924"/>
      <c r="EE106" s="8">
        <f>SUM(EE100:EE105)</f>
        <v>4.3853166666666665E-2</v>
      </c>
      <c r="EF106" s="11">
        <f>SUM(EF$100:EF$105)</f>
        <v>135.32341729499998</v>
      </c>
      <c r="EG106" s="8">
        <f>SUM(EG100:EG105)</f>
        <v>4.3853166666666665E-2</v>
      </c>
      <c r="EH106" s="11">
        <f>SUM(EH$100:EH$105)</f>
        <v>130.31143887666664</v>
      </c>
      <c r="EJ106" s="922" t="s">
        <v>40</v>
      </c>
      <c r="EK106" s="923"/>
      <c r="EL106" s="923"/>
      <c r="EM106" s="924"/>
      <c r="EN106" s="8">
        <f>SUM(EN100:EN105)</f>
        <v>4.2868777777777783E-2</v>
      </c>
      <c r="EO106" s="11">
        <f>SUM(EO$100:EO$105)</f>
        <v>132.28576053</v>
      </c>
      <c r="EP106" s="8">
        <f>SUM(EP100:EP105)</f>
        <v>4.2868777777777783E-2</v>
      </c>
      <c r="EQ106" s="11">
        <f>SUM(EQ$100:EQ$105)</f>
        <v>127.38628791777776</v>
      </c>
    </row>
    <row r="107" spans="1:147" x14ac:dyDescent="0.2">
      <c r="A107" s="49"/>
      <c r="B107" s="49"/>
      <c r="C107" s="49"/>
      <c r="D107" s="49"/>
      <c r="E107" s="49"/>
      <c r="F107" s="40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V107" s="49"/>
      <c r="W107" s="49"/>
      <c r="X107" s="49"/>
      <c r="Y107" s="49"/>
      <c r="Z107" s="49"/>
      <c r="AA107" s="40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175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9"/>
      <c r="DP107" s="40"/>
      <c r="DQ107" s="40"/>
      <c r="DR107" s="49"/>
      <c r="DS107" s="49"/>
      <c r="DT107" s="49"/>
      <c r="DU107" s="49"/>
      <c r="DV107" s="49"/>
      <c r="DW107" s="40"/>
      <c r="DX107" s="49"/>
      <c r="DY107" s="40"/>
      <c r="DZ107" s="40"/>
      <c r="EA107" s="49"/>
      <c r="EB107" s="49"/>
      <c r="EC107" s="49"/>
      <c r="ED107" s="49"/>
      <c r="EE107" s="49"/>
      <c r="EF107" s="40"/>
      <c r="EG107" s="49"/>
      <c r="EH107" s="40"/>
      <c r="EJ107" s="49"/>
      <c r="EK107" s="49"/>
      <c r="EL107" s="49"/>
      <c r="EM107" s="49"/>
      <c r="EN107" s="49"/>
      <c r="EO107" s="40"/>
      <c r="EP107" s="49"/>
      <c r="EQ107" s="40"/>
    </row>
    <row r="108" spans="1:147" x14ac:dyDescent="0.2">
      <c r="A108" s="49"/>
      <c r="B108" s="49"/>
      <c r="C108" s="49"/>
      <c r="D108" s="49"/>
      <c r="E108" s="49"/>
      <c r="F108" s="40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V108" s="49"/>
      <c r="W108" s="49"/>
      <c r="X108" s="49"/>
      <c r="Y108" s="49"/>
      <c r="Z108" s="49"/>
      <c r="AA108" s="40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175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9"/>
      <c r="DP108" s="40"/>
      <c r="DQ108" s="40"/>
      <c r="DR108" s="49"/>
      <c r="DS108" s="49"/>
      <c r="DT108" s="49"/>
      <c r="DU108" s="49"/>
      <c r="DV108" s="49"/>
      <c r="DW108" s="40"/>
      <c r="DX108" s="49"/>
      <c r="DY108" s="40"/>
      <c r="DZ108" s="40"/>
      <c r="EA108" s="49"/>
      <c r="EB108" s="49"/>
      <c r="EC108" s="49"/>
      <c r="ED108" s="49"/>
      <c r="EE108" s="49"/>
      <c r="EF108" s="40"/>
      <c r="EG108" s="49"/>
      <c r="EH108" s="40"/>
      <c r="EJ108" s="49"/>
      <c r="EK108" s="49"/>
      <c r="EL108" s="49"/>
      <c r="EM108" s="49"/>
      <c r="EN108" s="49"/>
      <c r="EO108" s="40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V109" s="925" t="s">
        <v>114</v>
      </c>
      <c r="W109" s="925"/>
      <c r="X109" s="925"/>
      <c r="Y109" s="925"/>
      <c r="Z109" s="925"/>
      <c r="AA109" s="92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178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52"/>
      <c r="DQ109" s="52"/>
      <c r="DR109" s="925" t="s">
        <v>114</v>
      </c>
      <c r="DS109" s="925"/>
      <c r="DT109" s="925"/>
      <c r="DU109" s="925"/>
      <c r="DV109" s="925"/>
      <c r="DW109" s="925"/>
      <c r="DX109" s="52"/>
      <c r="DY109" s="52"/>
      <c r="DZ109" s="52"/>
      <c r="EA109" s="925" t="s">
        <v>114</v>
      </c>
      <c r="EB109" s="925"/>
      <c r="EC109" s="925"/>
      <c r="ED109" s="925"/>
      <c r="EE109" s="925"/>
      <c r="EF109" s="925"/>
      <c r="EG109" s="52"/>
      <c r="EH109" s="52"/>
      <c r="EJ109" s="925" t="s">
        <v>114</v>
      </c>
      <c r="EK109" s="925"/>
      <c r="EL109" s="925"/>
      <c r="EM109" s="925"/>
      <c r="EN109" s="925"/>
      <c r="EO109" s="925"/>
      <c r="EP109" s="52"/>
      <c r="EQ109" s="52"/>
    </row>
    <row r="110" spans="1:147" x14ac:dyDescent="0.2">
      <c r="A110" s="41"/>
      <c r="B110" s="41"/>
      <c r="C110" s="41"/>
      <c r="D110" s="41"/>
      <c r="E110" s="41"/>
      <c r="F110" s="42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V110" s="41"/>
      <c r="W110" s="41"/>
      <c r="X110" s="41"/>
      <c r="Y110" s="41"/>
      <c r="Z110" s="41"/>
      <c r="AA110" s="42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177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1"/>
      <c r="DP110" s="42"/>
      <c r="DQ110" s="42"/>
      <c r="DR110" s="41"/>
      <c r="DS110" s="41"/>
      <c r="DT110" s="41"/>
      <c r="DU110" s="41"/>
      <c r="DV110" s="41"/>
      <c r="DW110" s="42"/>
      <c r="DX110" s="41"/>
      <c r="DY110" s="42"/>
      <c r="DZ110" s="42"/>
      <c r="EA110" s="41"/>
      <c r="EB110" s="41"/>
      <c r="EC110" s="41"/>
      <c r="ED110" s="41"/>
      <c r="EE110" s="41"/>
      <c r="EF110" s="42"/>
      <c r="EG110" s="41"/>
      <c r="EH110" s="42"/>
      <c r="EJ110" s="41"/>
      <c r="EK110" s="41"/>
      <c r="EL110" s="41"/>
      <c r="EM110" s="41"/>
      <c r="EN110" s="41"/>
      <c r="EO110" s="42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V111" s="925" t="s">
        <v>130</v>
      </c>
      <c r="W111" s="925"/>
      <c r="X111" s="925"/>
      <c r="Y111" s="925"/>
      <c r="Z111" s="925"/>
      <c r="AA111" s="92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178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52"/>
      <c r="DQ111" s="52"/>
      <c r="DR111" s="925" t="s">
        <v>130</v>
      </c>
      <c r="DS111" s="925"/>
      <c r="DT111" s="925"/>
      <c r="DU111" s="925"/>
      <c r="DV111" s="925"/>
      <c r="DW111" s="925"/>
      <c r="DX111" s="52"/>
      <c r="DY111" s="52"/>
      <c r="DZ111" s="52"/>
      <c r="EA111" s="925" t="s">
        <v>130</v>
      </c>
      <c r="EB111" s="925"/>
      <c r="EC111" s="925"/>
      <c r="ED111" s="925"/>
      <c r="EE111" s="925"/>
      <c r="EF111" s="925"/>
      <c r="EG111" s="52"/>
      <c r="EH111" s="52"/>
      <c r="EJ111" s="925" t="s">
        <v>130</v>
      </c>
      <c r="EK111" s="925"/>
      <c r="EL111" s="925"/>
      <c r="EM111" s="925"/>
      <c r="EN111" s="925"/>
      <c r="EO111" s="925"/>
      <c r="EP111" s="52"/>
      <c r="EQ111" s="52"/>
    </row>
    <row r="112" spans="1:147" x14ac:dyDescent="0.2">
      <c r="A112" s="52"/>
      <c r="B112" s="52"/>
      <c r="C112" s="52"/>
      <c r="D112" s="52"/>
      <c r="E112" s="52"/>
      <c r="F112" s="52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V112" s="52"/>
      <c r="W112" s="52"/>
      <c r="X112" s="52"/>
      <c r="Y112" s="52"/>
      <c r="Z112" s="52"/>
      <c r="AA112" s="52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J112" s="52"/>
      <c r="EK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175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51" t="s">
        <v>7</v>
      </c>
      <c r="DP113" s="11" t="s">
        <v>8</v>
      </c>
      <c r="DQ113" s="40"/>
      <c r="DR113" s="51" t="s">
        <v>39</v>
      </c>
      <c r="DS113" s="914" t="s">
        <v>131</v>
      </c>
      <c r="DT113" s="915"/>
      <c r="DU113" s="926"/>
      <c r="DV113" s="51" t="s">
        <v>7</v>
      </c>
      <c r="DW113" s="11" t="s">
        <v>8</v>
      </c>
      <c r="DX113" s="51" t="s">
        <v>7</v>
      </c>
      <c r="DY113" s="11" t="s">
        <v>8</v>
      </c>
      <c r="DZ113" s="40"/>
      <c r="EA113" s="51" t="s">
        <v>39</v>
      </c>
      <c r="EB113" s="914" t="s">
        <v>131</v>
      </c>
      <c r="EC113" s="915"/>
      <c r="ED113" s="926"/>
      <c r="EE113" s="51" t="s">
        <v>7</v>
      </c>
      <c r="EF113" s="11" t="s">
        <v>8</v>
      </c>
      <c r="EG113" s="51" t="s">
        <v>7</v>
      </c>
      <c r="EH113" s="11" t="s">
        <v>8</v>
      </c>
      <c r="EJ113" s="51" t="s">
        <v>39</v>
      </c>
      <c r="EK113" s="914" t="s">
        <v>131</v>
      </c>
      <c r="EL113" s="915"/>
      <c r="EM113" s="926"/>
      <c r="EN113" s="51" t="s">
        <v>7</v>
      </c>
      <c r="EO113" s="11" t="s">
        <v>8</v>
      </c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38.471409030199538</v>
      </c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39.417805692342448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39.417805692342448</v>
      </c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39.417805692342448</v>
      </c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40.916414273363969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40.916414273363969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42.413356258974851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42.413356258974851</v>
      </c>
      <c r="BD114" s="159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BI114*BJ$44</f>
        <v>42.413356258974851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45.057953766887401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45.057953766887401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45.057953766887401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45.057953766887401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47.702551274799951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47.702551274799951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49.898066187029237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51.817222578838056</v>
      </c>
      <c r="DO114" s="1">
        <v>1.7446876289171062E-2</v>
      </c>
      <c r="DP114" s="50">
        <f>DO$114*$DP$44</f>
        <v>49.898066187029237</v>
      </c>
      <c r="DQ114" s="22"/>
      <c r="DR114" s="10" t="s">
        <v>22</v>
      </c>
      <c r="DS114" s="916" t="s">
        <v>132</v>
      </c>
      <c r="DT114" s="917"/>
      <c r="DU114" s="918"/>
      <c r="DV114" s="1">
        <v>1.7446876289171062E-2</v>
      </c>
      <c r="DW114" s="50">
        <f>DV$114*$DW$44</f>
        <v>51.817222578838056</v>
      </c>
      <c r="DX114" s="1">
        <v>1.7446876289171062E-2</v>
      </c>
      <c r="DY114" s="50">
        <f>DX$114*$DY$44</f>
        <v>49.898066187029237</v>
      </c>
      <c r="DZ114" s="22"/>
      <c r="EA114" s="10" t="s">
        <v>22</v>
      </c>
      <c r="EB114" s="916" t="s">
        <v>132</v>
      </c>
      <c r="EC114" s="917"/>
      <c r="ED114" s="918"/>
      <c r="EE114" s="1">
        <v>1.7446876289171062E-2</v>
      </c>
      <c r="EF114" s="50">
        <f>EE$114*$EF$44</f>
        <v>53.838094259412735</v>
      </c>
      <c r="EG114" s="1">
        <v>1.7446876289171062E-2</v>
      </c>
      <c r="EH114" s="50">
        <f>EG$114*$EH$44</f>
        <v>51.844090768323376</v>
      </c>
      <c r="EJ114" s="10" t="s">
        <v>22</v>
      </c>
      <c r="EK114" s="916" t="s">
        <v>132</v>
      </c>
      <c r="EL114" s="917"/>
      <c r="EM114" s="918"/>
      <c r="EN114" s="1">
        <v>1.7446876289171062E-2</v>
      </c>
      <c r="EO114" s="50">
        <f>EN$114*$EO$44</f>
        <v>53.838094259412735</v>
      </c>
      <c r="EP114" s="1">
        <v>1.7446876289171062E-2</v>
      </c>
      <c r="EQ114" s="50">
        <f>EP$114*$EQ$44</f>
        <v>51.844090768323376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6.0026633333333326</v>
      </c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6.1503288513333318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6.1503288513333318</v>
      </c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6.3841555555555543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159"/>
      <c r="BE115" s="10" t="s">
        <v>23</v>
      </c>
      <c r="BF115" s="916" t="s">
        <v>133</v>
      </c>
      <c r="BG115" s="917"/>
      <c r="BH115" s="918"/>
      <c r="BI115" s="1">
        <v>0</v>
      </c>
      <c r="BJ115" s="50">
        <f t="shared" ref="BJ115:BJ116" si="24">BI115*BJ$44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1">
        <v>0</v>
      </c>
      <c r="DP115" s="50">
        <f>DO$115*$DP$44</f>
        <v>0</v>
      </c>
      <c r="DQ115" s="22"/>
      <c r="DR115" s="10" t="s">
        <v>23</v>
      </c>
      <c r="DS115" s="916" t="s">
        <v>133</v>
      </c>
      <c r="DT115" s="917"/>
      <c r="DU115" s="918"/>
      <c r="DV115" s="1">
        <v>0</v>
      </c>
      <c r="DW115" s="50">
        <f>DV$115*$DW$44</f>
        <v>0</v>
      </c>
      <c r="DX115" s="1">
        <v>0</v>
      </c>
      <c r="DY115" s="50">
        <f>DX$115*$DY$44</f>
        <v>0</v>
      </c>
      <c r="DZ115" s="22"/>
      <c r="EA115" s="10" t="s">
        <v>23</v>
      </c>
      <c r="EB115" s="916" t="s">
        <v>133</v>
      </c>
      <c r="EC115" s="917"/>
      <c r="ED115" s="918"/>
      <c r="EE115" s="1">
        <v>0</v>
      </c>
      <c r="EF115" s="50">
        <f>EE$115*$EF$44</f>
        <v>0</v>
      </c>
      <c r="EG115" s="1">
        <v>0</v>
      </c>
      <c r="EH115" s="50">
        <f>EG$115*$EH$44</f>
        <v>0</v>
      </c>
      <c r="EJ115" s="10" t="s">
        <v>23</v>
      </c>
      <c r="EK115" s="916" t="s">
        <v>133</v>
      </c>
      <c r="EL115" s="917"/>
      <c r="EM115" s="918"/>
      <c r="EN115" s="1">
        <v>0</v>
      </c>
      <c r="EO115" s="50">
        <f>EN$115*$EO$44</f>
        <v>0</v>
      </c>
      <c r="EP115" s="1">
        <v>0</v>
      </c>
      <c r="EQ115" s="50">
        <f>EP$115*$EQ$44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0.3062583333333333</v>
      </c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0.31379228833333328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0.31379228833333328</v>
      </c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0.32572222222222219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159"/>
      <c r="BE116" s="10" t="s">
        <v>24</v>
      </c>
      <c r="BF116" s="916" t="s">
        <v>134</v>
      </c>
      <c r="BG116" s="917"/>
      <c r="BH116" s="918"/>
      <c r="BI116" s="1">
        <v>0</v>
      </c>
      <c r="BJ116" s="50">
        <f t="shared" si="24"/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1">
        <v>0</v>
      </c>
      <c r="DP116" s="50">
        <f>DO$116*$DP$44</f>
        <v>0</v>
      </c>
      <c r="DQ116" s="22"/>
      <c r="DR116" s="10" t="s">
        <v>24</v>
      </c>
      <c r="DS116" s="916" t="s">
        <v>134</v>
      </c>
      <c r="DT116" s="917"/>
      <c r="DU116" s="918"/>
      <c r="DV116" s="1">
        <v>0</v>
      </c>
      <c r="DW116" s="50">
        <f>DV$116*$DW$44</f>
        <v>0</v>
      </c>
      <c r="DX116" s="1">
        <v>0</v>
      </c>
      <c r="DY116" s="50">
        <f>DX$116*$DY$44</f>
        <v>0</v>
      </c>
      <c r="DZ116" s="22"/>
      <c r="EA116" s="10" t="s">
        <v>24</v>
      </c>
      <c r="EB116" s="916" t="s">
        <v>134</v>
      </c>
      <c r="EC116" s="917"/>
      <c r="ED116" s="918"/>
      <c r="EE116" s="1">
        <v>0</v>
      </c>
      <c r="EF116" s="50">
        <f>EE$116*$EF$44</f>
        <v>0</v>
      </c>
      <c r="EG116" s="1">
        <v>0</v>
      </c>
      <c r="EH116" s="50">
        <f>EG$116*$EH$44</f>
        <v>0</v>
      </c>
      <c r="EJ116" s="10" t="s">
        <v>24</v>
      </c>
      <c r="EK116" s="916" t="s">
        <v>134</v>
      </c>
      <c r="EL116" s="917"/>
      <c r="EM116" s="918"/>
      <c r="EN116" s="1">
        <v>0</v>
      </c>
      <c r="EO116" s="50">
        <f>EN$116*$EO$44</f>
        <v>0</v>
      </c>
      <c r="EP116" s="1">
        <v>0</v>
      </c>
      <c r="EQ116" s="50">
        <f>EP$116*$EQ$44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7.3501999999999992</v>
      </c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7.5310149199999987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7.5310149199999987</v>
      </c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7.8173333333333321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0.51321111111111106</v>
      </c>
      <c r="BD117" s="159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0.54521133333333327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0.54521133333333327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0.54521133333333327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0.57721155555555548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0.57721155555555548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0.60377777777777764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0.62699999999999989</v>
      </c>
      <c r="DO117" s="1">
        <f>'Relatório de Custos TA 03'!H69</f>
        <v>2.1111111111111108E-4</v>
      </c>
      <c r="DP117" s="50">
        <f>DO$117*$DP$44</f>
        <v>0.60377777777777764</v>
      </c>
      <c r="DQ117" s="22"/>
      <c r="DR117" s="10" t="s">
        <v>25</v>
      </c>
      <c r="DS117" s="940" t="s">
        <v>135</v>
      </c>
      <c r="DT117" s="940"/>
      <c r="DU117" s="940"/>
      <c r="DV117" s="1">
        <f>'Relatório de Custos TA 03'!H69</f>
        <v>2.1111111111111108E-4</v>
      </c>
      <c r="DW117" s="50">
        <f>DV$117*$DW$44</f>
        <v>0.62699999999999989</v>
      </c>
      <c r="DX117" s="1">
        <f>'Relatório de Custos TA 03'!H69</f>
        <v>2.1111111111111108E-4</v>
      </c>
      <c r="DY117" s="50">
        <f>DX$117*$DY$44</f>
        <v>0.60377777777777764</v>
      </c>
      <c r="DZ117" s="22"/>
      <c r="EA117" s="10" t="s">
        <v>25</v>
      </c>
      <c r="EB117" s="940" t="s">
        <v>135</v>
      </c>
      <c r="EC117" s="940"/>
      <c r="ED117" s="940"/>
      <c r="EE117" s="1">
        <f>'Relatório de Custos TA 03'!H69</f>
        <v>2.1111111111111108E-4</v>
      </c>
      <c r="EF117" s="50">
        <f>EE$117*$EF$44</f>
        <v>0.65145299999999984</v>
      </c>
      <c r="EG117" s="1">
        <f>'Relatório de Custos TA 03'!H69</f>
        <v>2.1111111111111108E-4</v>
      </c>
      <c r="EH117" s="50">
        <f>EG$117*$EH$44</f>
        <v>0.627325111111111</v>
      </c>
      <c r="EJ117" s="10" t="s">
        <v>25</v>
      </c>
      <c r="EK117" s="940" t="s">
        <v>135</v>
      </c>
      <c r="EL117" s="940"/>
      <c r="EM117" s="940"/>
      <c r="EN117" s="1">
        <f>'Relatório de Custos TA 03'!H69</f>
        <v>2.1111111111111108E-4</v>
      </c>
      <c r="EO117" s="50">
        <f>EN$117*$EO$44</f>
        <v>0.65145299999999984</v>
      </c>
      <c r="EP117" s="1">
        <f>'Relatório de Custos TA 03'!H69</f>
        <v>2.1111111111111108E-4</v>
      </c>
      <c r="EQ117" s="50">
        <f>EP$117*$EQ$44</f>
        <v>0.627325111111111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0.36751</v>
      </c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0.37655074599999994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0.37655074599999994</v>
      </c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0.39086666666666664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159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1">
        <v>0</v>
      </c>
      <c r="DP118" s="50">
        <f>DO$118*$DP$44</f>
        <v>0</v>
      </c>
      <c r="DQ118" s="22"/>
      <c r="DR118" s="10" t="s">
        <v>32</v>
      </c>
      <c r="DS118" s="927" t="s">
        <v>136</v>
      </c>
      <c r="DT118" s="928"/>
      <c r="DU118" s="929"/>
      <c r="DV118" s="1">
        <v>0</v>
      </c>
      <c r="DW118" s="50">
        <f>DV$118*$DW$44</f>
        <v>0</v>
      </c>
      <c r="DX118" s="1">
        <v>0</v>
      </c>
      <c r="DY118" s="50">
        <f>DX$118*$DY$44</f>
        <v>0</v>
      </c>
      <c r="DZ118" s="22"/>
      <c r="EA118" s="10" t="s">
        <v>32</v>
      </c>
      <c r="EB118" s="927" t="s">
        <v>136</v>
      </c>
      <c r="EC118" s="928"/>
      <c r="ED118" s="929"/>
      <c r="EE118" s="1">
        <v>0</v>
      </c>
      <c r="EF118" s="50">
        <f>EE$118*$EF$44</f>
        <v>0</v>
      </c>
      <c r="EG118" s="1">
        <v>0</v>
      </c>
      <c r="EH118" s="50">
        <f>EG$118*$EH$44</f>
        <v>0</v>
      </c>
      <c r="EJ118" s="10" t="s">
        <v>32</v>
      </c>
      <c r="EK118" s="927" t="s">
        <v>136</v>
      </c>
      <c r="EL118" s="928"/>
      <c r="EM118" s="929"/>
      <c r="EN118" s="1">
        <v>0</v>
      </c>
      <c r="EO118" s="50">
        <f>EN$118*$EO$44</f>
        <v>0</v>
      </c>
      <c r="EP118" s="1">
        <v>0</v>
      </c>
      <c r="EQ118" s="50">
        <f>EP$118*$EQ$44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159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1">
        <v>0</v>
      </c>
      <c r="DP119" s="50">
        <f>DO$119*$DP$44</f>
        <v>0</v>
      </c>
      <c r="DQ119" s="22"/>
      <c r="DR119" s="10" t="s">
        <v>33</v>
      </c>
      <c r="DS119" s="916" t="s">
        <v>137</v>
      </c>
      <c r="DT119" s="917"/>
      <c r="DU119" s="918"/>
      <c r="DV119" s="1">
        <v>0</v>
      </c>
      <c r="DW119" s="50">
        <f>DV$119*$DW$44</f>
        <v>0</v>
      </c>
      <c r="DX119" s="1">
        <v>0</v>
      </c>
      <c r="DY119" s="50">
        <f>DX$119*$DY$44</f>
        <v>0</v>
      </c>
      <c r="DZ119" s="22"/>
      <c r="EA119" s="10" t="s">
        <v>33</v>
      </c>
      <c r="EB119" s="916" t="s">
        <v>137</v>
      </c>
      <c r="EC119" s="917"/>
      <c r="ED119" s="918"/>
      <c r="EE119" s="1">
        <v>0</v>
      </c>
      <c r="EF119" s="50">
        <f>EE$119*$EF$44</f>
        <v>0</v>
      </c>
      <c r="EG119" s="1">
        <v>0</v>
      </c>
      <c r="EH119" s="50">
        <f>EG$119*$EH$44</f>
        <v>0</v>
      </c>
      <c r="EJ119" s="10" t="s">
        <v>33</v>
      </c>
      <c r="EK119" s="916" t="s">
        <v>137</v>
      </c>
      <c r="EL119" s="917"/>
      <c r="EM119" s="918"/>
      <c r="EN119" s="1">
        <v>0</v>
      </c>
      <c r="EO119" s="50">
        <f>EN$119*$EO$44</f>
        <v>0</v>
      </c>
      <c r="EP119" s="1">
        <v>0</v>
      </c>
      <c r="EQ119" s="50">
        <f>EP$119*$EQ$44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52.498040696866205</v>
      </c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53.78949249800911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39.417805692342448</v>
      </c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53.78949249800911</v>
      </c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55.834492051141744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40.916414273363969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42.413356258974851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42.926567370085962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42.413356258974851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45.057953766887401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45.603165100220735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45.603165100220735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45.603165100220735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48.279762830355509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48.279762830355509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50.501843964807016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52.444222578838058</v>
      </c>
      <c r="DO120" s="1">
        <f>SUM(DO114:DO119)</f>
        <v>1.7657987400282172E-2</v>
      </c>
      <c r="DP120" s="11">
        <f>SUM(DP$114:DP$119)</f>
        <v>50.501843964807016</v>
      </c>
      <c r="DQ120" s="40"/>
      <c r="DR120" s="24"/>
      <c r="DS120" s="935" t="s">
        <v>42</v>
      </c>
      <c r="DT120" s="941"/>
      <c r="DU120" s="942"/>
      <c r="DV120" s="1">
        <f>SUM(DV114:DV119)</f>
        <v>1.7657987400282172E-2</v>
      </c>
      <c r="DW120" s="11">
        <f>SUM(DW$114:DW$119)</f>
        <v>52.444222578838058</v>
      </c>
      <c r="DX120" s="1">
        <f>SUM(DX114:DX119)</f>
        <v>1.7657987400282172E-2</v>
      </c>
      <c r="DY120" s="11">
        <f>SUM(DY$114:DY$119)</f>
        <v>50.501843964807016</v>
      </c>
      <c r="DZ120" s="40"/>
      <c r="EA120" s="24"/>
      <c r="EB120" s="935" t="s">
        <v>42</v>
      </c>
      <c r="EC120" s="941"/>
      <c r="ED120" s="942"/>
      <c r="EE120" s="1">
        <f>SUM(EE114:EE119)</f>
        <v>1.7657987400282172E-2</v>
      </c>
      <c r="EF120" s="11">
        <f>SUM(EF$114:EF$119)</f>
        <v>54.489547259412731</v>
      </c>
      <c r="EG120" s="1">
        <f>SUM(EG114:EG119)</f>
        <v>1.7657987400282172E-2</v>
      </c>
      <c r="EH120" s="11">
        <f>SUM(EH$114:EH$119)</f>
        <v>52.471415879434488</v>
      </c>
      <c r="EJ120" s="24"/>
      <c r="EK120" s="935" t="s">
        <v>42</v>
      </c>
      <c r="EL120" s="941"/>
      <c r="EM120" s="942"/>
      <c r="EN120" s="1">
        <f>SUM(EN114:EN119)</f>
        <v>1.7657987400282172E-2</v>
      </c>
      <c r="EO120" s="11">
        <f>SUM(EO$114:EO$119)</f>
        <v>54.489547259412731</v>
      </c>
      <c r="EP120" s="1">
        <f>SUM(EP114:EP119)</f>
        <v>1.7657987400282172E-2</v>
      </c>
      <c r="EQ120" s="11">
        <f>SUM(EQ$114:EQ$119)</f>
        <v>52.471415879434488</v>
      </c>
    </row>
    <row r="121" spans="1:147" ht="13.5" x14ac:dyDescent="0.2">
      <c r="A121" s="204"/>
      <c r="B121" s="1148"/>
      <c r="C121" s="1149"/>
      <c r="D121" s="1149"/>
      <c r="E121" s="1149"/>
      <c r="F121" s="1149"/>
      <c r="H121" s="204"/>
      <c r="I121" s="1148"/>
      <c r="J121" s="1149"/>
      <c r="K121" s="1149"/>
      <c r="L121" s="1149"/>
      <c r="M121" s="1149"/>
      <c r="O121" s="204"/>
      <c r="P121" s="1148"/>
      <c r="Q121" s="1149"/>
      <c r="R121" s="1149"/>
      <c r="S121" s="1149"/>
      <c r="T121" s="1149"/>
      <c r="V121" s="204"/>
      <c r="W121" s="1148"/>
      <c r="X121" s="1149"/>
      <c r="Y121" s="1149"/>
      <c r="Z121" s="1149"/>
      <c r="AA121" s="1149"/>
      <c r="AC121" s="204"/>
      <c r="AD121" s="1148"/>
      <c r="AE121" s="1149"/>
      <c r="AF121" s="1149"/>
      <c r="AG121" s="1149"/>
      <c r="AH121" s="1149"/>
      <c r="AJ121" s="204"/>
      <c r="AK121" s="1148"/>
      <c r="AL121" s="1149"/>
      <c r="AM121" s="1149"/>
      <c r="AN121" s="1149"/>
      <c r="AO121" s="114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21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488"/>
      <c r="DQ121" s="488"/>
      <c r="DR121" s="222"/>
      <c r="DS121" s="1108"/>
      <c r="DT121" s="1109"/>
      <c r="DU121" s="1109"/>
      <c r="DV121" s="1109"/>
      <c r="DW121" s="1109"/>
      <c r="DX121" s="488"/>
      <c r="DY121" s="488"/>
      <c r="DZ121" s="488"/>
      <c r="EA121" s="222"/>
      <c r="EB121" s="1108"/>
      <c r="EC121" s="1109"/>
      <c r="ED121" s="1109"/>
      <c r="EE121" s="1109"/>
      <c r="EF121" s="1109"/>
      <c r="EG121" s="488"/>
      <c r="EH121" s="488"/>
      <c r="EJ121" s="222"/>
      <c r="EK121" s="1108"/>
      <c r="EL121" s="1109"/>
      <c r="EM121" s="1109"/>
      <c r="EN121" s="1109"/>
      <c r="EO121" s="1109"/>
      <c r="EP121" s="488"/>
      <c r="EQ121" s="488"/>
    </row>
    <row r="122" spans="1:147" ht="13.5" x14ac:dyDescent="0.2">
      <c r="A122" s="204"/>
      <c r="B122" s="1148"/>
      <c r="C122" s="1149"/>
      <c r="D122" s="1149"/>
      <c r="E122" s="1149"/>
      <c r="F122" s="1149"/>
      <c r="H122" s="204"/>
      <c r="I122" s="1148"/>
      <c r="J122" s="1149"/>
      <c r="K122" s="1149"/>
      <c r="L122" s="1149"/>
      <c r="M122" s="1149"/>
      <c r="O122" s="204"/>
      <c r="P122" s="1148"/>
      <c r="Q122" s="1149"/>
      <c r="R122" s="1149"/>
      <c r="S122" s="1149"/>
      <c r="T122" s="1149"/>
      <c r="V122" s="204"/>
      <c r="W122" s="1148"/>
      <c r="X122" s="1149"/>
      <c r="Y122" s="1149"/>
      <c r="Z122" s="1149"/>
      <c r="AA122" s="1149"/>
      <c r="AC122" s="204"/>
      <c r="AD122" s="1148"/>
      <c r="AE122" s="1149"/>
      <c r="AF122" s="1149"/>
      <c r="AG122" s="1149"/>
      <c r="AH122" s="1149"/>
      <c r="AJ122" s="204"/>
      <c r="AK122" s="1148"/>
      <c r="AL122" s="1149"/>
      <c r="AM122" s="1149"/>
      <c r="AN122" s="1149"/>
      <c r="AO122" s="1149"/>
      <c r="AQ122" s="204"/>
      <c r="AR122" s="1148"/>
      <c r="AS122" s="1149"/>
      <c r="AT122" s="1149"/>
      <c r="AU122" s="1149"/>
      <c r="AV122" s="1149"/>
      <c r="AW122" s="421"/>
      <c r="AX122" s="204"/>
      <c r="AY122" s="1148"/>
      <c r="AZ122" s="1149"/>
      <c r="BA122" s="1149"/>
      <c r="BB122" s="1149"/>
      <c r="BC122" s="1149"/>
      <c r="BD122" s="421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488"/>
      <c r="DQ122" s="488"/>
      <c r="DR122" s="222"/>
      <c r="DS122" s="1108"/>
      <c r="DT122" s="1109"/>
      <c r="DU122" s="1109"/>
      <c r="DV122" s="1109"/>
      <c r="DW122" s="1109"/>
      <c r="DX122" s="488"/>
      <c r="DY122" s="488"/>
      <c r="DZ122" s="488"/>
      <c r="EA122" s="222"/>
      <c r="EB122" s="1108"/>
      <c r="EC122" s="1109"/>
      <c r="ED122" s="1109"/>
      <c r="EE122" s="1109"/>
      <c r="EF122" s="1109"/>
      <c r="EG122" s="488"/>
      <c r="EH122" s="488"/>
      <c r="EJ122" s="222"/>
      <c r="EK122" s="1108"/>
      <c r="EL122" s="1109"/>
      <c r="EM122" s="1109"/>
      <c r="EN122" s="1109"/>
      <c r="EO122" s="1109"/>
      <c r="EP122" s="488"/>
      <c r="EQ122" s="488"/>
    </row>
    <row r="123" spans="1:147" x14ac:dyDescent="0.2">
      <c r="A123" s="178"/>
      <c r="B123" s="178"/>
      <c r="C123" s="178"/>
      <c r="D123" s="178"/>
      <c r="E123" s="178"/>
      <c r="F123" s="175"/>
      <c r="H123" s="178"/>
      <c r="I123" s="178"/>
      <c r="J123" s="178"/>
      <c r="K123" s="178"/>
      <c r="L123" s="178"/>
      <c r="M123" s="175"/>
      <c r="O123" s="178"/>
      <c r="P123" s="178"/>
      <c r="Q123" s="178"/>
      <c r="R123" s="178"/>
      <c r="S123" s="178"/>
      <c r="T123" s="175"/>
      <c r="V123" s="178"/>
      <c r="W123" s="178"/>
      <c r="X123" s="178"/>
      <c r="Y123" s="178"/>
      <c r="Z123" s="178"/>
      <c r="AA123" s="175"/>
      <c r="AC123" s="178"/>
      <c r="AD123" s="178"/>
      <c r="AE123" s="178"/>
      <c r="AF123" s="178"/>
      <c r="AG123" s="178"/>
      <c r="AH123" s="175"/>
      <c r="AJ123" s="178"/>
      <c r="AK123" s="178"/>
      <c r="AL123" s="178"/>
      <c r="AM123" s="178"/>
      <c r="AN123" s="178"/>
      <c r="AO123" s="175"/>
      <c r="AQ123" s="178"/>
      <c r="AR123" s="178"/>
      <c r="AS123" s="178"/>
      <c r="AT123" s="178"/>
      <c r="AU123" s="178"/>
      <c r="AV123" s="175"/>
      <c r="AW123" s="175"/>
      <c r="AX123" s="178"/>
      <c r="AY123" s="178"/>
      <c r="AZ123" s="178"/>
      <c r="BA123" s="178"/>
      <c r="BB123" s="178"/>
      <c r="BC123" s="175"/>
      <c r="BD123" s="175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52"/>
      <c r="DP123" s="40"/>
      <c r="DQ123" s="40"/>
      <c r="DR123" s="52"/>
      <c r="DS123" s="52"/>
      <c r="DT123" s="52"/>
      <c r="DU123" s="52"/>
      <c r="DV123" s="52"/>
      <c r="DW123" s="40"/>
      <c r="DX123" s="52"/>
      <c r="DY123" s="40"/>
      <c r="DZ123" s="40"/>
      <c r="EA123" s="52"/>
      <c r="EB123" s="52"/>
      <c r="EC123" s="52"/>
      <c r="ED123" s="52"/>
      <c r="EE123" s="52"/>
      <c r="EF123" s="40"/>
      <c r="EG123" s="52"/>
      <c r="EH123" s="40"/>
      <c r="EJ123" s="52"/>
      <c r="EK123" s="52"/>
      <c r="EL123" s="52"/>
      <c r="EM123" s="52"/>
      <c r="EN123" s="52"/>
      <c r="EO123" s="40"/>
      <c r="EP123" s="52"/>
      <c r="EQ123" s="40"/>
    </row>
    <row r="124" spans="1:147" x14ac:dyDescent="0.2">
      <c r="A124" s="1140" t="s">
        <v>138</v>
      </c>
      <c r="B124" s="1140"/>
      <c r="C124" s="1140"/>
      <c r="D124" s="1140"/>
      <c r="E124" s="1140"/>
      <c r="F124" s="1140"/>
      <c r="H124" s="1140" t="s">
        <v>138</v>
      </c>
      <c r="I124" s="1140"/>
      <c r="J124" s="1140"/>
      <c r="K124" s="1140"/>
      <c r="L124" s="1140"/>
      <c r="M124" s="1140"/>
      <c r="O124" s="1140" t="s">
        <v>138</v>
      </c>
      <c r="P124" s="1140"/>
      <c r="Q124" s="1140"/>
      <c r="R124" s="1140"/>
      <c r="S124" s="1140"/>
      <c r="T124" s="1140"/>
      <c r="V124" s="1140" t="s">
        <v>138</v>
      </c>
      <c r="W124" s="1140"/>
      <c r="X124" s="1140"/>
      <c r="Y124" s="1140"/>
      <c r="Z124" s="1140"/>
      <c r="AA124" s="1140"/>
      <c r="AC124" s="1140" t="s">
        <v>138</v>
      </c>
      <c r="AD124" s="1140"/>
      <c r="AE124" s="1140"/>
      <c r="AF124" s="1140"/>
      <c r="AG124" s="1140"/>
      <c r="AH124" s="1140"/>
      <c r="AJ124" s="1140" t="s">
        <v>138</v>
      </c>
      <c r="AK124" s="1140"/>
      <c r="AL124" s="1140"/>
      <c r="AM124" s="1140"/>
      <c r="AN124" s="1140"/>
      <c r="AO124" s="1140"/>
      <c r="AQ124" s="1140" t="s">
        <v>138</v>
      </c>
      <c r="AR124" s="1140"/>
      <c r="AS124" s="1140"/>
      <c r="AT124" s="1140"/>
      <c r="AU124" s="1140"/>
      <c r="AV124" s="1140"/>
      <c r="AW124" s="178"/>
      <c r="AX124" s="1140" t="s">
        <v>138</v>
      </c>
      <c r="AY124" s="1140"/>
      <c r="AZ124" s="1140"/>
      <c r="BA124" s="1140"/>
      <c r="BB124" s="1140"/>
      <c r="BC124" s="1140"/>
      <c r="BD124" s="178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52"/>
      <c r="DQ124" s="52"/>
      <c r="DR124" s="925" t="s">
        <v>138</v>
      </c>
      <c r="DS124" s="925"/>
      <c r="DT124" s="925"/>
      <c r="DU124" s="925"/>
      <c r="DV124" s="925"/>
      <c r="DW124" s="925"/>
      <c r="DX124" s="52"/>
      <c r="DY124" s="52"/>
      <c r="DZ124" s="52"/>
      <c r="EA124" s="925" t="s">
        <v>138</v>
      </c>
      <c r="EB124" s="925"/>
      <c r="EC124" s="925"/>
      <c r="ED124" s="925"/>
      <c r="EE124" s="925"/>
      <c r="EF124" s="925"/>
      <c r="EG124" s="52"/>
      <c r="EH124" s="52"/>
      <c r="EJ124" s="925" t="s">
        <v>138</v>
      </c>
      <c r="EK124" s="925"/>
      <c r="EL124" s="925"/>
      <c r="EM124" s="925"/>
      <c r="EN124" s="925"/>
      <c r="EO124" s="925"/>
      <c r="EP124" s="52"/>
      <c r="EQ124" s="52"/>
    </row>
    <row r="125" spans="1:147" x14ac:dyDescent="0.2">
      <c r="A125" s="176"/>
      <c r="B125" s="176"/>
      <c r="C125" s="176"/>
      <c r="D125" s="176"/>
      <c r="E125" s="176"/>
      <c r="F125" s="177"/>
      <c r="H125" s="176"/>
      <c r="I125" s="176"/>
      <c r="J125" s="176"/>
      <c r="K125" s="176"/>
      <c r="L125" s="176"/>
      <c r="M125" s="177"/>
      <c r="O125" s="176"/>
      <c r="P125" s="176"/>
      <c r="Q125" s="176"/>
      <c r="R125" s="176"/>
      <c r="S125" s="176"/>
      <c r="T125" s="177"/>
      <c r="V125" s="176"/>
      <c r="W125" s="176"/>
      <c r="X125" s="176"/>
      <c r="Y125" s="176"/>
      <c r="Z125" s="176"/>
      <c r="AA125" s="177"/>
      <c r="AC125" s="176"/>
      <c r="AD125" s="176"/>
      <c r="AE125" s="176"/>
      <c r="AF125" s="176"/>
      <c r="AG125" s="176"/>
      <c r="AH125" s="177"/>
      <c r="AJ125" s="176"/>
      <c r="AK125" s="176"/>
      <c r="AL125" s="176"/>
      <c r="AM125" s="176"/>
      <c r="AN125" s="176"/>
      <c r="AO125" s="177"/>
      <c r="AQ125" s="176"/>
      <c r="AR125" s="176"/>
      <c r="AS125" s="176"/>
      <c r="AT125" s="176"/>
      <c r="AU125" s="176"/>
      <c r="AV125" s="177"/>
      <c r="AW125" s="177"/>
      <c r="AX125" s="176"/>
      <c r="AY125" s="176"/>
      <c r="AZ125" s="176"/>
      <c r="BA125" s="176"/>
      <c r="BB125" s="176"/>
      <c r="BC125" s="177"/>
      <c r="BD125" s="177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1"/>
      <c r="DP125" s="42"/>
      <c r="DQ125" s="42"/>
      <c r="DR125" s="41"/>
      <c r="DS125" s="41"/>
      <c r="DT125" s="41"/>
      <c r="DU125" s="41"/>
      <c r="DV125" s="41"/>
      <c r="DW125" s="42"/>
      <c r="DX125" s="41"/>
      <c r="DY125" s="42"/>
      <c r="DZ125" s="42"/>
      <c r="EA125" s="41"/>
      <c r="EB125" s="41"/>
      <c r="EC125" s="41"/>
      <c r="ED125" s="41"/>
      <c r="EE125" s="41"/>
      <c r="EF125" s="42"/>
      <c r="EG125" s="41"/>
      <c r="EH125" s="42"/>
      <c r="EJ125" s="41"/>
      <c r="EK125" s="41"/>
      <c r="EL125" s="41"/>
      <c r="EM125" s="41"/>
      <c r="EN125" s="41"/>
      <c r="EO125" s="42"/>
      <c r="EP125" s="41"/>
      <c r="EQ125" s="42"/>
    </row>
    <row r="126" spans="1:147" ht="12.75" customHeight="1" x14ac:dyDescent="0.2">
      <c r="A126" s="113" t="s">
        <v>41</v>
      </c>
      <c r="B126" s="1141" t="s">
        <v>139</v>
      </c>
      <c r="C126" s="1142"/>
      <c r="D126" s="1143"/>
      <c r="E126" s="113" t="s">
        <v>7</v>
      </c>
      <c r="F126" s="114" t="s">
        <v>8</v>
      </c>
      <c r="H126" s="113" t="s">
        <v>41</v>
      </c>
      <c r="I126" s="1141" t="s">
        <v>139</v>
      </c>
      <c r="J126" s="1142"/>
      <c r="K126" s="1143"/>
      <c r="L126" s="113" t="s">
        <v>7</v>
      </c>
      <c r="M126" s="114" t="s">
        <v>8</v>
      </c>
      <c r="O126" s="113" t="s">
        <v>41</v>
      </c>
      <c r="P126" s="1141" t="s">
        <v>139</v>
      </c>
      <c r="Q126" s="1142"/>
      <c r="R126" s="1143"/>
      <c r="S126" s="113" t="s">
        <v>7</v>
      </c>
      <c r="T126" s="114" t="s">
        <v>8</v>
      </c>
      <c r="V126" s="113" t="s">
        <v>41</v>
      </c>
      <c r="W126" s="1141" t="s">
        <v>139</v>
      </c>
      <c r="X126" s="1142"/>
      <c r="Y126" s="1143"/>
      <c r="Z126" s="113" t="s">
        <v>7</v>
      </c>
      <c r="AA126" s="114" t="s">
        <v>8</v>
      </c>
      <c r="AC126" s="113" t="s">
        <v>41</v>
      </c>
      <c r="AD126" s="1141" t="s">
        <v>139</v>
      </c>
      <c r="AE126" s="1142"/>
      <c r="AF126" s="1143"/>
      <c r="AG126" s="113" t="s">
        <v>7</v>
      </c>
      <c r="AH126" s="114" t="s">
        <v>8</v>
      </c>
      <c r="AJ126" s="113" t="s">
        <v>41</v>
      </c>
      <c r="AK126" s="1141" t="s">
        <v>139</v>
      </c>
      <c r="AL126" s="1142"/>
      <c r="AM126" s="1143"/>
      <c r="AN126" s="113" t="s">
        <v>7</v>
      </c>
      <c r="AO126" s="114" t="s">
        <v>8</v>
      </c>
      <c r="AQ126" s="113" t="s">
        <v>41</v>
      </c>
      <c r="AR126" s="1141" t="s">
        <v>139</v>
      </c>
      <c r="AS126" s="1142"/>
      <c r="AT126" s="1143"/>
      <c r="AU126" s="113" t="s">
        <v>7</v>
      </c>
      <c r="AV126" s="114" t="s">
        <v>8</v>
      </c>
      <c r="AW126" s="175"/>
      <c r="AX126" s="113" t="s">
        <v>41</v>
      </c>
      <c r="AY126" s="1141" t="s">
        <v>139</v>
      </c>
      <c r="AZ126" s="1142"/>
      <c r="BA126" s="1143"/>
      <c r="BB126" s="113" t="s">
        <v>7</v>
      </c>
      <c r="BC126" s="114" t="s">
        <v>8</v>
      </c>
      <c r="BD126" s="175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51" t="s">
        <v>7</v>
      </c>
      <c r="DP126" s="11" t="s">
        <v>8</v>
      </c>
      <c r="DQ126" s="40"/>
      <c r="DR126" s="51" t="s">
        <v>41</v>
      </c>
      <c r="DS126" s="914" t="s">
        <v>139</v>
      </c>
      <c r="DT126" s="915"/>
      <c r="DU126" s="926"/>
      <c r="DV126" s="51" t="s">
        <v>7</v>
      </c>
      <c r="DW126" s="11" t="s">
        <v>8</v>
      </c>
      <c r="DX126" s="51" t="s">
        <v>7</v>
      </c>
      <c r="DY126" s="11" t="s">
        <v>8</v>
      </c>
      <c r="DZ126" s="40"/>
      <c r="EA126" s="51" t="s">
        <v>41</v>
      </c>
      <c r="EB126" s="914" t="s">
        <v>139</v>
      </c>
      <c r="EC126" s="915"/>
      <c r="ED126" s="926"/>
      <c r="EE126" s="51" t="s">
        <v>7</v>
      </c>
      <c r="EF126" s="11" t="s">
        <v>8</v>
      </c>
      <c r="EG126" s="51" t="s">
        <v>7</v>
      </c>
      <c r="EH126" s="11" t="s">
        <v>8</v>
      </c>
      <c r="EJ126" s="51" t="s">
        <v>41</v>
      </c>
      <c r="EK126" s="914" t="s">
        <v>139</v>
      </c>
      <c r="EL126" s="915"/>
      <c r="EM126" s="926"/>
      <c r="EN126" s="51" t="s">
        <v>7</v>
      </c>
      <c r="EO126" s="11" t="s">
        <v>8</v>
      </c>
      <c r="EP126" s="51" t="s">
        <v>7</v>
      </c>
      <c r="EQ126" s="11" t="s">
        <v>8</v>
      </c>
    </row>
    <row r="127" spans="1:147" ht="12.75" customHeight="1" x14ac:dyDescent="0.2">
      <c r="A127" s="155" t="s">
        <v>22</v>
      </c>
      <c r="B127" s="1017" t="s">
        <v>140</v>
      </c>
      <c r="C127" s="1017"/>
      <c r="D127" s="1017"/>
      <c r="E127" s="112">
        <v>0</v>
      </c>
      <c r="F127" s="38">
        <v>0</v>
      </c>
      <c r="H127" s="155" t="s">
        <v>22</v>
      </c>
      <c r="I127" s="1017" t="s">
        <v>140</v>
      </c>
      <c r="J127" s="1017"/>
      <c r="K127" s="1017"/>
      <c r="L127" s="112">
        <v>0</v>
      </c>
      <c r="M127" s="38">
        <v>0</v>
      </c>
      <c r="O127" s="155" t="s">
        <v>22</v>
      </c>
      <c r="P127" s="1017" t="s">
        <v>140</v>
      </c>
      <c r="Q127" s="1017"/>
      <c r="R127" s="1017"/>
      <c r="S127" s="112">
        <v>0</v>
      </c>
      <c r="T127" s="38">
        <v>0</v>
      </c>
      <c r="V127" s="155" t="s">
        <v>22</v>
      </c>
      <c r="W127" s="1017" t="s">
        <v>140</v>
      </c>
      <c r="X127" s="1017"/>
      <c r="Y127" s="1017"/>
      <c r="Z127" s="112">
        <v>0</v>
      </c>
      <c r="AA127" s="38">
        <v>0</v>
      </c>
      <c r="AC127" s="155" t="s">
        <v>22</v>
      </c>
      <c r="AD127" s="1017" t="s">
        <v>140</v>
      </c>
      <c r="AE127" s="1017"/>
      <c r="AF127" s="1017"/>
      <c r="AG127" s="112">
        <v>0</v>
      </c>
      <c r="AH127" s="38">
        <v>0</v>
      </c>
      <c r="AJ127" s="155" t="s">
        <v>22</v>
      </c>
      <c r="AK127" s="1017" t="s">
        <v>140</v>
      </c>
      <c r="AL127" s="1017"/>
      <c r="AM127" s="1017"/>
      <c r="AN127" s="112">
        <v>0</v>
      </c>
      <c r="AO127" s="38">
        <v>0</v>
      </c>
      <c r="AQ127" s="155" t="s">
        <v>22</v>
      </c>
      <c r="AR127" s="1017" t="s">
        <v>140</v>
      </c>
      <c r="AS127" s="1017"/>
      <c r="AT127" s="1017"/>
      <c r="AU127" s="112">
        <v>0</v>
      </c>
      <c r="AV127" s="38">
        <v>0</v>
      </c>
      <c r="AW127" s="159"/>
      <c r="AX127" s="155" t="s">
        <v>22</v>
      </c>
      <c r="AY127" s="1017" t="s">
        <v>140</v>
      </c>
      <c r="AZ127" s="1017"/>
      <c r="BA127" s="1017"/>
      <c r="BB127" s="112">
        <v>0</v>
      </c>
      <c r="BC127" s="38">
        <v>0</v>
      </c>
      <c r="BD127" s="159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1">
        <v>0</v>
      </c>
      <c r="DP127" s="50">
        <v>0</v>
      </c>
      <c r="DQ127" s="22"/>
      <c r="DR127" s="10" t="s">
        <v>22</v>
      </c>
      <c r="DS127" s="940" t="s">
        <v>140</v>
      </c>
      <c r="DT127" s="940"/>
      <c r="DU127" s="940"/>
      <c r="DV127" s="1">
        <v>0</v>
      </c>
      <c r="DW127" s="50">
        <v>0</v>
      </c>
      <c r="DX127" s="1">
        <v>0</v>
      </c>
      <c r="DY127" s="50">
        <v>0</v>
      </c>
      <c r="DZ127" s="22"/>
      <c r="EA127" s="10" t="s">
        <v>22</v>
      </c>
      <c r="EB127" s="940" t="s">
        <v>140</v>
      </c>
      <c r="EC127" s="940"/>
      <c r="ED127" s="940"/>
      <c r="EE127" s="1">
        <v>0</v>
      </c>
      <c r="EF127" s="50">
        <v>0</v>
      </c>
      <c r="EG127" s="1">
        <v>0</v>
      </c>
      <c r="EH127" s="50">
        <v>0</v>
      </c>
      <c r="EJ127" s="10" t="s">
        <v>22</v>
      </c>
      <c r="EK127" s="940" t="s">
        <v>140</v>
      </c>
      <c r="EL127" s="940"/>
      <c r="EM127" s="940"/>
      <c r="EN127" s="1">
        <v>0</v>
      </c>
      <c r="EO127" s="50">
        <v>0</v>
      </c>
      <c r="EP127" s="1">
        <v>0</v>
      </c>
      <c r="EQ127" s="50">
        <v>0</v>
      </c>
    </row>
    <row r="128" spans="1:147" x14ac:dyDescent="0.2">
      <c r="A128" s="1021" t="s">
        <v>42</v>
      </c>
      <c r="B128" s="1022"/>
      <c r="C128" s="1022"/>
      <c r="D128" s="1022"/>
      <c r="E128" s="115">
        <f>E127</f>
        <v>0</v>
      </c>
      <c r="F128" s="114">
        <f>F127</f>
        <v>0</v>
      </c>
      <c r="H128" s="1021" t="s">
        <v>42</v>
      </c>
      <c r="I128" s="1022"/>
      <c r="J128" s="1022"/>
      <c r="K128" s="1022"/>
      <c r="L128" s="115">
        <f>L127</f>
        <v>0</v>
      </c>
      <c r="M128" s="114">
        <f>M127</f>
        <v>0</v>
      </c>
      <c r="O128" s="1021" t="s">
        <v>42</v>
      </c>
      <c r="P128" s="1022"/>
      <c r="Q128" s="1022"/>
      <c r="R128" s="1022"/>
      <c r="S128" s="115">
        <f>S127</f>
        <v>0</v>
      </c>
      <c r="T128" s="114">
        <f>T127</f>
        <v>0</v>
      </c>
      <c r="V128" s="1021" t="s">
        <v>42</v>
      </c>
      <c r="W128" s="1022"/>
      <c r="X128" s="1022"/>
      <c r="Y128" s="1022"/>
      <c r="Z128" s="115">
        <f>Z127</f>
        <v>0</v>
      </c>
      <c r="AA128" s="114">
        <f>AA127</f>
        <v>0</v>
      </c>
      <c r="AC128" s="1021" t="s">
        <v>42</v>
      </c>
      <c r="AD128" s="1022"/>
      <c r="AE128" s="1022"/>
      <c r="AF128" s="1022"/>
      <c r="AG128" s="115">
        <f>AG127</f>
        <v>0</v>
      </c>
      <c r="AH128" s="114">
        <f>AH127</f>
        <v>0</v>
      </c>
      <c r="AJ128" s="1021" t="s">
        <v>42</v>
      </c>
      <c r="AK128" s="1022"/>
      <c r="AL128" s="1022"/>
      <c r="AM128" s="1022"/>
      <c r="AN128" s="115">
        <f>AN127</f>
        <v>0</v>
      </c>
      <c r="AO128" s="114">
        <f>AO127</f>
        <v>0</v>
      </c>
      <c r="AQ128" s="1021" t="s">
        <v>42</v>
      </c>
      <c r="AR128" s="1022"/>
      <c r="AS128" s="1022"/>
      <c r="AT128" s="1022"/>
      <c r="AU128" s="115">
        <f>AU127</f>
        <v>0</v>
      </c>
      <c r="AV128" s="114">
        <f>AV127</f>
        <v>0</v>
      </c>
      <c r="AW128" s="175"/>
      <c r="AX128" s="1021" t="s">
        <v>42</v>
      </c>
      <c r="AY128" s="1022"/>
      <c r="AZ128" s="1022"/>
      <c r="BA128" s="1022"/>
      <c r="BB128" s="115">
        <f>BB127</f>
        <v>0</v>
      </c>
      <c r="BC128" s="114">
        <f>BC127</f>
        <v>0</v>
      </c>
      <c r="BD128" s="175"/>
      <c r="BE128" s="922" t="s">
        <v>42</v>
      </c>
      <c r="BF128" s="923"/>
      <c r="BG128" s="923"/>
      <c r="BH128" s="923"/>
      <c r="BI128" s="8">
        <f>BI127</f>
        <v>0</v>
      </c>
      <c r="BJ128" s="11">
        <f>BJ127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DN127</f>
        <v>0</v>
      </c>
      <c r="DO128" s="8">
        <f>DO127</f>
        <v>0</v>
      </c>
      <c r="DP128" s="11">
        <f>DP127</f>
        <v>0</v>
      </c>
      <c r="DQ128" s="40"/>
      <c r="DR128" s="922" t="s">
        <v>42</v>
      </c>
      <c r="DS128" s="923"/>
      <c r="DT128" s="923"/>
      <c r="DU128" s="923"/>
      <c r="DV128" s="8">
        <f>DV127</f>
        <v>0</v>
      </c>
      <c r="DW128" s="11">
        <f>DW127</f>
        <v>0</v>
      </c>
      <c r="DX128" s="8">
        <f>DX127</f>
        <v>0</v>
      </c>
      <c r="DY128" s="11">
        <f>DY127</f>
        <v>0</v>
      </c>
      <c r="DZ128" s="40"/>
      <c r="EA128" s="922" t="s">
        <v>42</v>
      </c>
      <c r="EB128" s="923"/>
      <c r="EC128" s="923"/>
      <c r="ED128" s="923"/>
      <c r="EE128" s="8">
        <f>EE127</f>
        <v>0</v>
      </c>
      <c r="EF128" s="11">
        <f>EF127</f>
        <v>0</v>
      </c>
      <c r="EG128" s="8">
        <f>EG127</f>
        <v>0</v>
      </c>
      <c r="EH128" s="11">
        <f>EH127</f>
        <v>0</v>
      </c>
      <c r="EJ128" s="922" t="s">
        <v>42</v>
      </c>
      <c r="EK128" s="923"/>
      <c r="EL128" s="923"/>
      <c r="EM128" s="923"/>
      <c r="EN128" s="8">
        <f>EN127</f>
        <v>0</v>
      </c>
      <c r="EO128" s="11">
        <f>EO127</f>
        <v>0</v>
      </c>
      <c r="EP128" s="8">
        <f>EP127</f>
        <v>0</v>
      </c>
      <c r="EQ128" s="11">
        <f>EQ127</f>
        <v>0</v>
      </c>
    </row>
    <row r="129" spans="1:147" ht="13.5" x14ac:dyDescent="0.2">
      <c r="A129" s="204"/>
      <c r="B129" s="1148"/>
      <c r="C129" s="1149"/>
      <c r="D129" s="1149"/>
      <c r="E129" s="1149"/>
      <c r="F129" s="1149"/>
      <c r="H129" s="204"/>
      <c r="I129" s="1148"/>
      <c r="J129" s="1149"/>
      <c r="K129" s="1149"/>
      <c r="L129" s="1149"/>
      <c r="M129" s="1149"/>
      <c r="O129" s="204"/>
      <c r="P129" s="1148"/>
      <c r="Q129" s="1149"/>
      <c r="R129" s="1149"/>
      <c r="S129" s="1149"/>
      <c r="T129" s="1149"/>
      <c r="V129" s="204"/>
      <c r="W129" s="1148"/>
      <c r="X129" s="1149"/>
      <c r="Y129" s="1149"/>
      <c r="Z129" s="1149"/>
      <c r="AA129" s="1149"/>
      <c r="AC129" s="204"/>
      <c r="AD129" s="1148"/>
      <c r="AE129" s="1149"/>
      <c r="AF129" s="1149"/>
      <c r="AG129" s="1149"/>
      <c r="AH129" s="1149"/>
      <c r="AJ129" s="204"/>
      <c r="AK129" s="1148"/>
      <c r="AL129" s="1149"/>
      <c r="AM129" s="1149"/>
      <c r="AN129" s="1149"/>
      <c r="AO129" s="1149"/>
      <c r="AQ129" s="204"/>
      <c r="AR129" s="1148"/>
      <c r="AS129" s="1149"/>
      <c r="AT129" s="1149"/>
      <c r="AU129" s="1149"/>
      <c r="AV129" s="1149"/>
      <c r="AW129" s="421"/>
      <c r="AX129" s="204"/>
      <c r="AY129" s="1148"/>
      <c r="AZ129" s="1149"/>
      <c r="BA129" s="1149"/>
      <c r="BB129" s="1149"/>
      <c r="BC129" s="1149"/>
      <c r="BD129" s="421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488"/>
      <c r="DQ129" s="488"/>
      <c r="DR129" s="222"/>
      <c r="DS129" s="1108"/>
      <c r="DT129" s="1109"/>
      <c r="DU129" s="1109"/>
      <c r="DV129" s="1109"/>
      <c r="DW129" s="1109"/>
      <c r="DX129" s="488"/>
      <c r="DY129" s="488"/>
      <c r="DZ129" s="488"/>
      <c r="EA129" s="222"/>
      <c r="EB129" s="1108"/>
      <c r="EC129" s="1109"/>
      <c r="ED129" s="1109"/>
      <c r="EE129" s="1109"/>
      <c r="EF129" s="1109"/>
      <c r="EG129" s="488"/>
      <c r="EH129" s="488"/>
      <c r="EJ129" s="222"/>
      <c r="EK129" s="1108"/>
      <c r="EL129" s="1109"/>
      <c r="EM129" s="1109"/>
      <c r="EN129" s="1109"/>
      <c r="EO129" s="1109"/>
      <c r="EP129" s="488"/>
      <c r="EQ129" s="488"/>
    </row>
    <row r="130" spans="1:147" x14ac:dyDescent="0.2">
      <c r="A130" s="176"/>
      <c r="B130" s="176"/>
      <c r="C130" s="176"/>
      <c r="D130" s="176"/>
      <c r="E130" s="176"/>
      <c r="F130" s="159"/>
      <c r="H130" s="176"/>
      <c r="I130" s="176"/>
      <c r="J130" s="176"/>
      <c r="K130" s="176"/>
      <c r="L130" s="176"/>
      <c r="M130" s="159"/>
      <c r="O130" s="176"/>
      <c r="P130" s="176"/>
      <c r="Q130" s="176"/>
      <c r="R130" s="176"/>
      <c r="S130" s="176"/>
      <c r="T130" s="159"/>
      <c r="V130" s="176"/>
      <c r="W130" s="176"/>
      <c r="X130" s="176"/>
      <c r="Y130" s="176"/>
      <c r="Z130" s="176"/>
      <c r="AA130" s="159"/>
      <c r="AC130" s="176"/>
      <c r="AD130" s="176"/>
      <c r="AE130" s="176"/>
      <c r="AF130" s="176"/>
      <c r="AG130" s="176"/>
      <c r="AH130" s="159"/>
      <c r="AJ130" s="176"/>
      <c r="AK130" s="176"/>
      <c r="AL130" s="176"/>
      <c r="AM130" s="176"/>
      <c r="AN130" s="176"/>
      <c r="AO130" s="159"/>
      <c r="AQ130" s="176"/>
      <c r="AR130" s="176"/>
      <c r="AS130" s="176"/>
      <c r="AT130" s="176"/>
      <c r="AU130" s="176"/>
      <c r="AV130" s="159"/>
      <c r="AW130" s="159"/>
      <c r="AX130" s="176"/>
      <c r="AY130" s="176"/>
      <c r="AZ130" s="176"/>
      <c r="BA130" s="176"/>
      <c r="BB130" s="176"/>
      <c r="BC130" s="159"/>
      <c r="BD130" s="159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41"/>
      <c r="DP130" s="22"/>
      <c r="DQ130" s="22"/>
      <c r="DR130" s="41"/>
      <c r="DS130" s="41"/>
      <c r="DT130" s="41"/>
      <c r="DU130" s="41"/>
      <c r="DV130" s="41"/>
      <c r="DW130" s="22"/>
      <c r="DX130" s="41"/>
      <c r="DY130" s="22"/>
      <c r="DZ130" s="22"/>
      <c r="EA130" s="41"/>
      <c r="EB130" s="41"/>
      <c r="EC130" s="41"/>
      <c r="ED130" s="41"/>
      <c r="EE130" s="41"/>
      <c r="EF130" s="22"/>
      <c r="EG130" s="41"/>
      <c r="EH130" s="22"/>
      <c r="EJ130" s="41"/>
      <c r="EK130" s="41"/>
      <c r="EL130" s="41"/>
      <c r="EM130" s="41"/>
      <c r="EN130" s="41"/>
      <c r="EO130" s="22"/>
      <c r="EP130" s="41"/>
      <c r="EQ130" s="22"/>
    </row>
    <row r="131" spans="1:147" x14ac:dyDescent="0.2">
      <c r="A131" s="1140" t="s">
        <v>115</v>
      </c>
      <c r="B131" s="1140"/>
      <c r="C131" s="1140"/>
      <c r="D131" s="1140"/>
      <c r="E131" s="1140"/>
      <c r="F131" s="1140"/>
      <c r="H131" s="1140" t="s">
        <v>115</v>
      </c>
      <c r="I131" s="1140"/>
      <c r="J131" s="1140"/>
      <c r="K131" s="1140"/>
      <c r="L131" s="1140"/>
      <c r="M131" s="1140"/>
      <c r="O131" s="1140" t="s">
        <v>115</v>
      </c>
      <c r="P131" s="1140"/>
      <c r="Q131" s="1140"/>
      <c r="R131" s="1140"/>
      <c r="S131" s="1140"/>
      <c r="T131" s="1140"/>
      <c r="V131" s="1140" t="s">
        <v>115</v>
      </c>
      <c r="W131" s="1140"/>
      <c r="X131" s="1140"/>
      <c r="Y131" s="1140"/>
      <c r="Z131" s="1140"/>
      <c r="AA131" s="1140"/>
      <c r="AC131" s="1140" t="s">
        <v>115</v>
      </c>
      <c r="AD131" s="1140"/>
      <c r="AE131" s="1140"/>
      <c r="AF131" s="1140"/>
      <c r="AG131" s="1140"/>
      <c r="AH131" s="1140"/>
      <c r="AJ131" s="1140" t="s">
        <v>115</v>
      </c>
      <c r="AK131" s="1140"/>
      <c r="AL131" s="1140"/>
      <c r="AM131" s="1140"/>
      <c r="AN131" s="1140"/>
      <c r="AO131" s="1140"/>
      <c r="AQ131" s="1140" t="s">
        <v>115</v>
      </c>
      <c r="AR131" s="1140"/>
      <c r="AS131" s="1140"/>
      <c r="AT131" s="1140"/>
      <c r="AU131" s="1140"/>
      <c r="AV131" s="1140"/>
      <c r="AW131" s="178"/>
      <c r="AX131" s="1140" t="s">
        <v>115</v>
      </c>
      <c r="AY131" s="1140"/>
      <c r="AZ131" s="1140"/>
      <c r="BA131" s="1140"/>
      <c r="BB131" s="1140"/>
      <c r="BC131" s="1140"/>
      <c r="BD131" s="178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52"/>
      <c r="DQ131" s="52"/>
      <c r="DR131" s="925" t="s">
        <v>115</v>
      </c>
      <c r="DS131" s="925"/>
      <c r="DT131" s="925"/>
      <c r="DU131" s="925"/>
      <c r="DV131" s="925"/>
      <c r="DW131" s="925"/>
      <c r="DX131" s="52"/>
      <c r="DY131" s="52"/>
      <c r="DZ131" s="52"/>
      <c r="EA131" s="925" t="s">
        <v>115</v>
      </c>
      <c r="EB131" s="925"/>
      <c r="EC131" s="925"/>
      <c r="ED131" s="925"/>
      <c r="EE131" s="925"/>
      <c r="EF131" s="925"/>
      <c r="EG131" s="52"/>
      <c r="EH131" s="52"/>
      <c r="EJ131" s="925" t="s">
        <v>115</v>
      </c>
      <c r="EK131" s="925"/>
      <c r="EL131" s="925"/>
      <c r="EM131" s="925"/>
      <c r="EN131" s="925"/>
      <c r="EO131" s="925"/>
      <c r="EP131" s="52"/>
      <c r="EQ131" s="52"/>
    </row>
    <row r="132" spans="1:147" x14ac:dyDescent="0.2">
      <c r="A132" s="178"/>
      <c r="B132" s="176"/>
      <c r="C132" s="176"/>
      <c r="D132" s="176"/>
      <c r="E132" s="176"/>
      <c r="F132" s="159"/>
      <c r="H132" s="178"/>
      <c r="I132" s="176"/>
      <c r="J132" s="176"/>
      <c r="K132" s="176"/>
      <c r="L132" s="176"/>
      <c r="M132" s="159"/>
      <c r="O132" s="178"/>
      <c r="P132" s="176"/>
      <c r="Q132" s="176"/>
      <c r="R132" s="176"/>
      <c r="S132" s="176"/>
      <c r="T132" s="159"/>
      <c r="V132" s="178"/>
      <c r="W132" s="176"/>
      <c r="X132" s="176"/>
      <c r="Y132" s="176"/>
      <c r="Z132" s="176"/>
      <c r="AA132" s="159"/>
      <c r="AC132" s="178"/>
      <c r="AD132" s="176"/>
      <c r="AE132" s="176"/>
      <c r="AF132" s="176"/>
      <c r="AG132" s="176"/>
      <c r="AH132" s="159"/>
      <c r="AJ132" s="178"/>
      <c r="AK132" s="176"/>
      <c r="AL132" s="176"/>
      <c r="AM132" s="176"/>
      <c r="AN132" s="176"/>
      <c r="AO132" s="159"/>
      <c r="AQ132" s="178"/>
      <c r="AR132" s="176"/>
      <c r="AS132" s="176"/>
      <c r="AT132" s="176"/>
      <c r="AU132" s="176"/>
      <c r="AV132" s="159"/>
      <c r="AW132" s="159"/>
      <c r="AX132" s="178"/>
      <c r="AY132" s="176"/>
      <c r="AZ132" s="176"/>
      <c r="BA132" s="176"/>
      <c r="BB132" s="176"/>
      <c r="BC132" s="159"/>
      <c r="BD132" s="159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41"/>
      <c r="DP132" s="22"/>
      <c r="DQ132" s="22"/>
      <c r="DR132" s="52"/>
      <c r="DS132" s="41"/>
      <c r="DT132" s="41"/>
      <c r="DU132" s="41"/>
      <c r="DV132" s="41"/>
      <c r="DW132" s="22"/>
      <c r="DX132" s="41"/>
      <c r="DY132" s="22"/>
      <c r="DZ132" s="22"/>
      <c r="EA132" s="52"/>
      <c r="EB132" s="41"/>
      <c r="EC132" s="41"/>
      <c r="ED132" s="41"/>
      <c r="EE132" s="41"/>
      <c r="EF132" s="22"/>
      <c r="EG132" s="41"/>
      <c r="EH132" s="22"/>
      <c r="EJ132" s="52"/>
      <c r="EK132" s="41"/>
      <c r="EL132" s="41"/>
      <c r="EM132" s="41"/>
      <c r="EN132" s="41"/>
      <c r="EO132" s="22"/>
      <c r="EP132" s="41"/>
      <c r="EQ132" s="22"/>
    </row>
    <row r="133" spans="1:147" x14ac:dyDescent="0.2">
      <c r="A133" s="113">
        <v>4</v>
      </c>
      <c r="B133" s="1021" t="s">
        <v>116</v>
      </c>
      <c r="C133" s="1022"/>
      <c r="D133" s="1022"/>
      <c r="E133" s="1023"/>
      <c r="F133" s="114" t="s">
        <v>8</v>
      </c>
      <c r="H133" s="113">
        <v>4</v>
      </c>
      <c r="I133" s="1021" t="s">
        <v>116</v>
      </c>
      <c r="J133" s="1022"/>
      <c r="K133" s="1022"/>
      <c r="L133" s="1023"/>
      <c r="M133" s="114" t="s">
        <v>8</v>
      </c>
      <c r="O133" s="113">
        <v>4</v>
      </c>
      <c r="P133" s="1021" t="s">
        <v>116</v>
      </c>
      <c r="Q133" s="1022"/>
      <c r="R133" s="1022"/>
      <c r="S133" s="1023"/>
      <c r="T133" s="114" t="s">
        <v>8</v>
      </c>
      <c r="V133" s="113">
        <v>4</v>
      </c>
      <c r="W133" s="1021" t="s">
        <v>116</v>
      </c>
      <c r="X133" s="1022"/>
      <c r="Y133" s="1022"/>
      <c r="Z133" s="1023"/>
      <c r="AA133" s="114" t="s">
        <v>8</v>
      </c>
      <c r="AC133" s="113">
        <v>4</v>
      </c>
      <c r="AD133" s="1021" t="s">
        <v>116</v>
      </c>
      <c r="AE133" s="1022"/>
      <c r="AF133" s="1022"/>
      <c r="AG133" s="1023"/>
      <c r="AH133" s="114" t="s">
        <v>8</v>
      </c>
      <c r="AJ133" s="113">
        <v>4</v>
      </c>
      <c r="AK133" s="1021" t="s">
        <v>116</v>
      </c>
      <c r="AL133" s="1022"/>
      <c r="AM133" s="1022"/>
      <c r="AN133" s="1023"/>
      <c r="AO133" s="114" t="s">
        <v>8</v>
      </c>
      <c r="AQ133" s="113">
        <v>4</v>
      </c>
      <c r="AR133" s="1021" t="s">
        <v>116</v>
      </c>
      <c r="AS133" s="1022"/>
      <c r="AT133" s="1022"/>
      <c r="AU133" s="1023"/>
      <c r="AV133" s="114" t="s">
        <v>8</v>
      </c>
      <c r="AW133" s="175"/>
      <c r="AX133" s="113">
        <v>4</v>
      </c>
      <c r="AY133" s="1021" t="s">
        <v>116</v>
      </c>
      <c r="AZ133" s="1022"/>
      <c r="BA133" s="1022"/>
      <c r="BB133" s="1023"/>
      <c r="BC133" s="114" t="s">
        <v>8</v>
      </c>
      <c r="BD133" s="175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11" t="s">
        <v>8</v>
      </c>
      <c r="DQ133" s="40"/>
      <c r="DR133" s="51">
        <v>4</v>
      </c>
      <c r="DS133" s="922" t="s">
        <v>116</v>
      </c>
      <c r="DT133" s="923"/>
      <c r="DU133" s="923"/>
      <c r="DV133" s="924"/>
      <c r="DW133" s="11" t="s">
        <v>8</v>
      </c>
      <c r="DX133" s="40"/>
      <c r="DY133" s="11" t="s">
        <v>8</v>
      </c>
      <c r="DZ133" s="40"/>
      <c r="EA133" s="51">
        <v>4</v>
      </c>
      <c r="EB133" s="922" t="s">
        <v>116</v>
      </c>
      <c r="EC133" s="923"/>
      <c r="ED133" s="923"/>
      <c r="EE133" s="924"/>
      <c r="EF133" s="11" t="s">
        <v>8</v>
      </c>
      <c r="EG133" s="40"/>
      <c r="EH133" s="11" t="s">
        <v>8</v>
      </c>
      <c r="EJ133" s="51">
        <v>4</v>
      </c>
      <c r="EK133" s="922" t="s">
        <v>116</v>
      </c>
      <c r="EL133" s="923"/>
      <c r="EM133" s="923"/>
      <c r="EN133" s="924"/>
      <c r="EO133" s="11" t="s">
        <v>8</v>
      </c>
      <c r="EP133" s="40"/>
      <c r="EQ133" s="11" t="s">
        <v>8</v>
      </c>
    </row>
    <row r="134" spans="1:147" x14ac:dyDescent="0.2">
      <c r="A134" s="179" t="s">
        <v>39</v>
      </c>
      <c r="B134" s="1027" t="s">
        <v>131</v>
      </c>
      <c r="C134" s="1028"/>
      <c r="D134" s="1028"/>
      <c r="E134" s="1029"/>
      <c r="F134" s="38">
        <f>F120</f>
        <v>52.498040696866205</v>
      </c>
      <c r="H134" s="179" t="s">
        <v>39</v>
      </c>
      <c r="I134" s="1027" t="s">
        <v>131</v>
      </c>
      <c r="J134" s="1028"/>
      <c r="K134" s="1028"/>
      <c r="L134" s="1029"/>
      <c r="M134" s="38">
        <f>M120</f>
        <v>53.78949249800911</v>
      </c>
      <c r="O134" s="179" t="s">
        <v>39</v>
      </c>
      <c r="P134" s="1027" t="s">
        <v>131</v>
      </c>
      <c r="Q134" s="1028"/>
      <c r="R134" s="1028"/>
      <c r="S134" s="1029"/>
      <c r="T134" s="38">
        <f>T120</f>
        <v>39.417805692342448</v>
      </c>
      <c r="V134" s="179" t="s">
        <v>39</v>
      </c>
      <c r="W134" s="1027" t="s">
        <v>131</v>
      </c>
      <c r="X134" s="1028"/>
      <c r="Y134" s="1028"/>
      <c r="Z134" s="1029"/>
      <c r="AA134" s="38">
        <f>AA120</f>
        <v>53.78949249800911</v>
      </c>
      <c r="AC134" s="179" t="s">
        <v>39</v>
      </c>
      <c r="AD134" s="1027" t="s">
        <v>131</v>
      </c>
      <c r="AE134" s="1028"/>
      <c r="AF134" s="1028"/>
      <c r="AG134" s="1029"/>
      <c r="AH134" s="38">
        <f>AH120</f>
        <v>55.834492051141744</v>
      </c>
      <c r="AJ134" s="179" t="s">
        <v>39</v>
      </c>
      <c r="AK134" s="1027" t="s">
        <v>131</v>
      </c>
      <c r="AL134" s="1028"/>
      <c r="AM134" s="1028"/>
      <c r="AN134" s="1029"/>
      <c r="AO134" s="38">
        <f>AO120</f>
        <v>40.916414273363969</v>
      </c>
      <c r="AQ134" s="179" t="s">
        <v>39</v>
      </c>
      <c r="AR134" s="1027" t="s">
        <v>131</v>
      </c>
      <c r="AS134" s="1028"/>
      <c r="AT134" s="1028"/>
      <c r="AU134" s="1029"/>
      <c r="AV134" s="38">
        <f>AV120</f>
        <v>42.413356258974851</v>
      </c>
      <c r="AW134" s="159"/>
      <c r="AX134" s="179" t="s">
        <v>39</v>
      </c>
      <c r="AY134" s="1027" t="s">
        <v>131</v>
      </c>
      <c r="AZ134" s="1028"/>
      <c r="BA134" s="1028"/>
      <c r="BB134" s="1029"/>
      <c r="BC134" s="38">
        <f>BC120</f>
        <v>42.926567370085962</v>
      </c>
      <c r="BD134" s="159"/>
      <c r="BE134" s="43" t="s">
        <v>39</v>
      </c>
      <c r="BF134" s="927" t="s">
        <v>131</v>
      </c>
      <c r="BG134" s="928"/>
      <c r="BH134" s="928"/>
      <c r="BI134" s="929"/>
      <c r="BJ134" s="50">
        <f>BJ$120</f>
        <v>42.413356258974851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45.057953766887401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45.603165100220735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45.603165100220735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45.603165100220735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48.279762830355509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48.279762830355509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50.501843964807016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52.444222578838058</v>
      </c>
      <c r="DO134" s="22"/>
      <c r="DP134" s="50">
        <f>DP$120</f>
        <v>50.501843964807016</v>
      </c>
      <c r="DQ134" s="22"/>
      <c r="DR134" s="43" t="s">
        <v>39</v>
      </c>
      <c r="DS134" s="927" t="s">
        <v>131</v>
      </c>
      <c r="DT134" s="928"/>
      <c r="DU134" s="928"/>
      <c r="DV134" s="929"/>
      <c r="DW134" s="50">
        <f>DW$120</f>
        <v>52.444222578838058</v>
      </c>
      <c r="DX134" s="22"/>
      <c r="DY134" s="50">
        <f>DY$120</f>
        <v>50.501843964807016</v>
      </c>
      <c r="DZ134" s="22"/>
      <c r="EA134" s="43" t="s">
        <v>39</v>
      </c>
      <c r="EB134" s="927" t="s">
        <v>131</v>
      </c>
      <c r="EC134" s="928"/>
      <c r="ED134" s="928"/>
      <c r="EE134" s="929"/>
      <c r="EF134" s="50">
        <f>EF$120</f>
        <v>54.489547259412731</v>
      </c>
      <c r="EG134" s="22"/>
      <c r="EH134" s="50">
        <f>EH$120</f>
        <v>52.471415879434488</v>
      </c>
      <c r="EJ134" s="43" t="s">
        <v>39</v>
      </c>
      <c r="EK134" s="927" t="s">
        <v>131</v>
      </c>
      <c r="EL134" s="928"/>
      <c r="EM134" s="928"/>
      <c r="EN134" s="929"/>
      <c r="EO134" s="50">
        <f>EO$120</f>
        <v>54.489547259412731</v>
      </c>
      <c r="EP134" s="22"/>
      <c r="EQ134" s="50">
        <f>EQ$120</f>
        <v>52.471415879434488</v>
      </c>
    </row>
    <row r="135" spans="1:147" x14ac:dyDescent="0.2">
      <c r="A135" s="179" t="s">
        <v>41</v>
      </c>
      <c r="B135" s="1027" t="s">
        <v>139</v>
      </c>
      <c r="C135" s="1028"/>
      <c r="D135" s="1028"/>
      <c r="E135" s="1029"/>
      <c r="F135" s="38">
        <f>F128</f>
        <v>0</v>
      </c>
      <c r="H135" s="179" t="s">
        <v>41</v>
      </c>
      <c r="I135" s="1027" t="s">
        <v>139</v>
      </c>
      <c r="J135" s="1028"/>
      <c r="K135" s="1028"/>
      <c r="L135" s="1029"/>
      <c r="M135" s="38">
        <f>M128</f>
        <v>0</v>
      </c>
      <c r="O135" s="179" t="s">
        <v>41</v>
      </c>
      <c r="P135" s="1027" t="s">
        <v>139</v>
      </c>
      <c r="Q135" s="1028"/>
      <c r="R135" s="1028"/>
      <c r="S135" s="1029"/>
      <c r="T135" s="38">
        <f>T128</f>
        <v>0</v>
      </c>
      <c r="V135" s="179" t="s">
        <v>41</v>
      </c>
      <c r="W135" s="1027" t="s">
        <v>139</v>
      </c>
      <c r="X135" s="1028"/>
      <c r="Y135" s="1028"/>
      <c r="Z135" s="1029"/>
      <c r="AA135" s="38">
        <f>AA128</f>
        <v>0</v>
      </c>
      <c r="AC135" s="179" t="s">
        <v>41</v>
      </c>
      <c r="AD135" s="1027" t="s">
        <v>139</v>
      </c>
      <c r="AE135" s="1028"/>
      <c r="AF135" s="1028"/>
      <c r="AG135" s="1029"/>
      <c r="AH135" s="38">
        <f>AH128</f>
        <v>0</v>
      </c>
      <c r="AJ135" s="179" t="s">
        <v>41</v>
      </c>
      <c r="AK135" s="1027" t="s">
        <v>139</v>
      </c>
      <c r="AL135" s="1028"/>
      <c r="AM135" s="1028"/>
      <c r="AN135" s="1029"/>
      <c r="AO135" s="38">
        <f>AO128</f>
        <v>0</v>
      </c>
      <c r="AQ135" s="179" t="s">
        <v>41</v>
      </c>
      <c r="AR135" s="1027" t="s">
        <v>139</v>
      </c>
      <c r="AS135" s="1028"/>
      <c r="AT135" s="1028"/>
      <c r="AU135" s="1029"/>
      <c r="AV135" s="38">
        <f>AV128</f>
        <v>0</v>
      </c>
      <c r="AW135" s="159"/>
      <c r="AX135" s="179" t="s">
        <v>41</v>
      </c>
      <c r="AY135" s="1027" t="s">
        <v>139</v>
      </c>
      <c r="AZ135" s="1028"/>
      <c r="BA135" s="1028"/>
      <c r="BB135" s="1029"/>
      <c r="BC135" s="38">
        <f>BC128</f>
        <v>0</v>
      </c>
      <c r="BD135" s="159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50">
        <f>DP$128</f>
        <v>0</v>
      </c>
      <c r="DQ135" s="22"/>
      <c r="DR135" s="43" t="s">
        <v>41</v>
      </c>
      <c r="DS135" s="927" t="s">
        <v>139</v>
      </c>
      <c r="DT135" s="928"/>
      <c r="DU135" s="928"/>
      <c r="DV135" s="929"/>
      <c r="DW135" s="50">
        <f>DW$128</f>
        <v>0</v>
      </c>
      <c r="DX135" s="22"/>
      <c r="DY135" s="50">
        <f>DY$128</f>
        <v>0</v>
      </c>
      <c r="DZ135" s="22"/>
      <c r="EA135" s="43" t="s">
        <v>41</v>
      </c>
      <c r="EB135" s="927" t="s">
        <v>139</v>
      </c>
      <c r="EC135" s="928"/>
      <c r="ED135" s="928"/>
      <c r="EE135" s="929"/>
      <c r="EF135" s="50">
        <f>EF$128</f>
        <v>0</v>
      </c>
      <c r="EG135" s="22"/>
      <c r="EH135" s="50">
        <f>EH$128</f>
        <v>0</v>
      </c>
      <c r="EJ135" s="43" t="s">
        <v>41</v>
      </c>
      <c r="EK135" s="927" t="s">
        <v>139</v>
      </c>
      <c r="EL135" s="928"/>
      <c r="EM135" s="928"/>
      <c r="EN135" s="929"/>
      <c r="EO135" s="50">
        <f>EO$128</f>
        <v>0</v>
      </c>
      <c r="EP135" s="22"/>
      <c r="EQ135" s="50">
        <f>EQ$128</f>
        <v>0</v>
      </c>
    </row>
    <row r="136" spans="1:147" x14ac:dyDescent="0.2">
      <c r="A136" s="1021" t="s">
        <v>40</v>
      </c>
      <c r="B136" s="1022"/>
      <c r="C136" s="1022"/>
      <c r="D136" s="1022"/>
      <c r="E136" s="1023"/>
      <c r="F136" s="114">
        <f>SUM(F134:F135)</f>
        <v>52.498040696866205</v>
      </c>
      <c r="H136" s="1021" t="s">
        <v>40</v>
      </c>
      <c r="I136" s="1022"/>
      <c r="J136" s="1022"/>
      <c r="K136" s="1022"/>
      <c r="L136" s="1023"/>
      <c r="M136" s="114">
        <f>SUM(M134:M135)</f>
        <v>53.78949249800911</v>
      </c>
      <c r="O136" s="1021" t="s">
        <v>40</v>
      </c>
      <c r="P136" s="1022"/>
      <c r="Q136" s="1022"/>
      <c r="R136" s="1022"/>
      <c r="S136" s="1023"/>
      <c r="T136" s="114">
        <f>SUM(T134:T135)</f>
        <v>39.417805692342448</v>
      </c>
      <c r="V136" s="1021" t="s">
        <v>40</v>
      </c>
      <c r="W136" s="1022"/>
      <c r="X136" s="1022"/>
      <c r="Y136" s="1022"/>
      <c r="Z136" s="1023"/>
      <c r="AA136" s="114">
        <f>SUM(AA134:AA135)</f>
        <v>53.78949249800911</v>
      </c>
      <c r="AC136" s="1021" t="s">
        <v>40</v>
      </c>
      <c r="AD136" s="1022"/>
      <c r="AE136" s="1022"/>
      <c r="AF136" s="1022"/>
      <c r="AG136" s="1023"/>
      <c r="AH136" s="114">
        <f>SUM(AH134:AH135)</f>
        <v>55.834492051141744</v>
      </c>
      <c r="AJ136" s="1021" t="s">
        <v>40</v>
      </c>
      <c r="AK136" s="1022"/>
      <c r="AL136" s="1022"/>
      <c r="AM136" s="1022"/>
      <c r="AN136" s="1023"/>
      <c r="AO136" s="114">
        <f>SUM(AO134:AO135)</f>
        <v>40.916414273363969</v>
      </c>
      <c r="AQ136" s="1021" t="s">
        <v>40</v>
      </c>
      <c r="AR136" s="1022"/>
      <c r="AS136" s="1022"/>
      <c r="AT136" s="1022"/>
      <c r="AU136" s="1023"/>
      <c r="AV136" s="114">
        <f>SUM(AV134:AV135)</f>
        <v>42.413356258974851</v>
      </c>
      <c r="AW136" s="175"/>
      <c r="AX136" s="1021" t="s">
        <v>40</v>
      </c>
      <c r="AY136" s="1022"/>
      <c r="AZ136" s="1022"/>
      <c r="BA136" s="1022"/>
      <c r="BB136" s="1023"/>
      <c r="BC136" s="114">
        <f>SUM(BC134:BC135)</f>
        <v>42.926567370085962</v>
      </c>
      <c r="BD136" s="175"/>
      <c r="BE136" s="922" t="s">
        <v>40</v>
      </c>
      <c r="BF136" s="923"/>
      <c r="BG136" s="923"/>
      <c r="BH136" s="923"/>
      <c r="BI136" s="924"/>
      <c r="BJ136" s="11">
        <f>SUM(BJ$134:BJ$135)</f>
        <v>42.413356258974851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45.057953766887401</v>
      </c>
      <c r="BS136" s="922" t="s">
        <v>40</v>
      </c>
      <c r="BT136" s="923"/>
      <c r="BU136" s="923"/>
      <c r="BV136" s="923"/>
      <c r="BW136" s="924"/>
      <c r="BX136" s="11">
        <f>SUM(BX$134:BX$135)</f>
        <v>45.603165100220735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45.603165100220735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45.603165100220735</v>
      </c>
      <c r="CN136" s="922" t="s">
        <v>40</v>
      </c>
      <c r="CO136" s="923"/>
      <c r="CP136" s="923"/>
      <c r="CQ136" s="923"/>
      <c r="CR136" s="924"/>
      <c r="CS136" s="11">
        <f>SUM(CS$134:CS$135)</f>
        <v>48.279762830355509</v>
      </c>
      <c r="CU136" s="922" t="s">
        <v>40</v>
      </c>
      <c r="CV136" s="923"/>
      <c r="CW136" s="923"/>
      <c r="CX136" s="923"/>
      <c r="CY136" s="924"/>
      <c r="CZ136" s="11">
        <f>SUM(CZ$134:CZ$135)</f>
        <v>48.279762830355509</v>
      </c>
      <c r="DB136" s="922" t="s">
        <v>40</v>
      </c>
      <c r="DC136" s="923"/>
      <c r="DD136" s="923"/>
      <c r="DE136" s="923"/>
      <c r="DF136" s="924"/>
      <c r="DG136" s="11">
        <f>SUM(DG$134:DG$135)</f>
        <v>50.501843964807016</v>
      </c>
      <c r="DI136" s="922" t="s">
        <v>40</v>
      </c>
      <c r="DJ136" s="923"/>
      <c r="DK136" s="923"/>
      <c r="DL136" s="923"/>
      <c r="DM136" s="924"/>
      <c r="DN136" s="11">
        <f>SUM(DN$134:DN$135)</f>
        <v>52.444222578838058</v>
      </c>
      <c r="DO136" s="40"/>
      <c r="DP136" s="11">
        <f>SUM(DP$134:DP$135)</f>
        <v>50.501843964807016</v>
      </c>
      <c r="DQ136" s="40"/>
      <c r="DR136" s="922" t="s">
        <v>40</v>
      </c>
      <c r="DS136" s="923"/>
      <c r="DT136" s="923"/>
      <c r="DU136" s="923"/>
      <c r="DV136" s="924"/>
      <c r="DW136" s="11">
        <f>SUM(DW$134:DW$135)</f>
        <v>52.444222578838058</v>
      </c>
      <c r="DX136" s="40"/>
      <c r="DY136" s="11">
        <f>SUM(DY$134:DY$135)</f>
        <v>50.501843964807016</v>
      </c>
      <c r="DZ136" s="40"/>
      <c r="EA136" s="922" t="s">
        <v>40</v>
      </c>
      <c r="EB136" s="923"/>
      <c r="EC136" s="923"/>
      <c r="ED136" s="923"/>
      <c r="EE136" s="924"/>
      <c r="EF136" s="11">
        <f>SUM(EF$134:EF$135)</f>
        <v>54.489547259412731</v>
      </c>
      <c r="EG136" s="40"/>
      <c r="EH136" s="11">
        <f>SUM(EH$134:EH$135)</f>
        <v>52.471415879434488</v>
      </c>
      <c r="EJ136" s="922" t="s">
        <v>40</v>
      </c>
      <c r="EK136" s="923"/>
      <c r="EL136" s="923"/>
      <c r="EM136" s="923"/>
      <c r="EN136" s="924"/>
      <c r="EO136" s="11">
        <f>SUM(EO$134:EO$135)</f>
        <v>54.489547259412731</v>
      </c>
      <c r="EP136" s="40"/>
      <c r="EQ136" s="11">
        <f>SUM(EQ$134:EQ$135)</f>
        <v>52.471415879434488</v>
      </c>
    </row>
    <row r="137" spans="1:147" x14ac:dyDescent="0.2">
      <c r="A137" s="176"/>
      <c r="B137" s="176"/>
      <c r="C137" s="176"/>
      <c r="D137" s="176"/>
      <c r="E137" s="176"/>
      <c r="F137" s="159"/>
      <c r="H137" s="176"/>
      <c r="I137" s="176"/>
      <c r="J137" s="176"/>
      <c r="K137" s="176"/>
      <c r="L137" s="176"/>
      <c r="M137" s="159"/>
      <c r="O137" s="176"/>
      <c r="P137" s="176"/>
      <c r="Q137" s="176"/>
      <c r="R137" s="176"/>
      <c r="S137" s="176"/>
      <c r="T137" s="159"/>
      <c r="V137" s="176"/>
      <c r="W137" s="176"/>
      <c r="X137" s="176"/>
      <c r="Y137" s="176"/>
      <c r="Z137" s="176"/>
      <c r="AA137" s="159"/>
      <c r="AC137" s="176"/>
      <c r="AD137" s="176"/>
      <c r="AE137" s="176"/>
      <c r="AF137" s="176"/>
      <c r="AG137" s="176"/>
      <c r="AH137" s="159"/>
      <c r="AJ137" s="176"/>
      <c r="AK137" s="176"/>
      <c r="AL137" s="176"/>
      <c r="AM137" s="176"/>
      <c r="AN137" s="176"/>
      <c r="AO137" s="159"/>
      <c r="AQ137" s="176"/>
      <c r="AR137" s="176"/>
      <c r="AS137" s="176"/>
      <c r="AT137" s="176"/>
      <c r="AU137" s="176"/>
      <c r="AV137" s="159"/>
      <c r="AW137" s="159"/>
      <c r="AX137" s="176"/>
      <c r="AY137" s="176"/>
      <c r="AZ137" s="176"/>
      <c r="BA137" s="176"/>
      <c r="BB137" s="176"/>
      <c r="BC137" s="159"/>
      <c r="BD137" s="159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41"/>
      <c r="DP137" s="22"/>
      <c r="DQ137" s="22"/>
      <c r="DR137" s="41"/>
      <c r="DS137" s="41"/>
      <c r="DT137" s="41"/>
      <c r="DU137" s="41"/>
      <c r="DV137" s="41"/>
      <c r="DW137" s="22"/>
      <c r="DX137" s="41"/>
      <c r="DY137" s="22"/>
      <c r="DZ137" s="22"/>
      <c r="EA137" s="41"/>
      <c r="EB137" s="41"/>
      <c r="EC137" s="41"/>
      <c r="ED137" s="41"/>
      <c r="EE137" s="41"/>
      <c r="EF137" s="22"/>
      <c r="EG137" s="41"/>
      <c r="EH137" s="22"/>
      <c r="EJ137" s="41"/>
      <c r="EK137" s="41"/>
      <c r="EL137" s="41"/>
      <c r="EM137" s="41"/>
      <c r="EN137" s="41"/>
      <c r="EO137" s="22"/>
      <c r="EP137" s="41"/>
      <c r="EQ137" s="22"/>
    </row>
    <row r="138" spans="1:147" x14ac:dyDescent="0.2">
      <c r="A138" s="176"/>
      <c r="B138" s="176"/>
      <c r="C138" s="176"/>
      <c r="D138" s="176"/>
      <c r="E138" s="176"/>
      <c r="F138" s="159"/>
      <c r="H138" s="176"/>
      <c r="I138" s="176"/>
      <c r="J138" s="176"/>
      <c r="K138" s="176"/>
      <c r="L138" s="176"/>
      <c r="M138" s="159"/>
      <c r="O138" s="176"/>
      <c r="P138" s="176"/>
      <c r="Q138" s="176"/>
      <c r="R138" s="176"/>
      <c r="S138" s="176"/>
      <c r="T138" s="159"/>
      <c r="V138" s="176"/>
      <c r="W138" s="176"/>
      <c r="X138" s="176"/>
      <c r="Y138" s="176"/>
      <c r="Z138" s="176"/>
      <c r="AA138" s="159"/>
      <c r="AC138" s="176"/>
      <c r="AD138" s="176"/>
      <c r="AE138" s="176"/>
      <c r="AF138" s="176"/>
      <c r="AG138" s="176"/>
      <c r="AH138" s="159"/>
      <c r="AJ138" s="176"/>
      <c r="AK138" s="176"/>
      <c r="AL138" s="176"/>
      <c r="AM138" s="176"/>
      <c r="AN138" s="176"/>
      <c r="AO138" s="159"/>
      <c r="AQ138" s="176"/>
      <c r="AR138" s="176"/>
      <c r="AS138" s="176"/>
      <c r="AT138" s="176"/>
      <c r="AU138" s="176"/>
      <c r="AV138" s="159"/>
      <c r="AW138" s="159"/>
      <c r="AX138" s="176"/>
      <c r="AY138" s="176"/>
      <c r="AZ138" s="176"/>
      <c r="BA138" s="176"/>
      <c r="BB138" s="176"/>
      <c r="BC138" s="159"/>
      <c r="BD138" s="159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41"/>
      <c r="DP138" s="22"/>
      <c r="DQ138" s="22"/>
      <c r="DR138" s="41"/>
      <c r="DS138" s="41"/>
      <c r="DT138" s="41"/>
      <c r="DU138" s="41"/>
      <c r="DV138" s="41"/>
      <c r="DW138" s="22"/>
      <c r="DX138" s="41"/>
      <c r="DY138" s="22"/>
      <c r="DZ138" s="22"/>
      <c r="EA138" s="41"/>
      <c r="EB138" s="41"/>
      <c r="EC138" s="41"/>
      <c r="ED138" s="41"/>
      <c r="EE138" s="41"/>
      <c r="EF138" s="22"/>
      <c r="EG138" s="41"/>
      <c r="EH138" s="22"/>
      <c r="EJ138" s="41"/>
      <c r="EK138" s="41"/>
      <c r="EL138" s="41"/>
      <c r="EM138" s="41"/>
      <c r="EN138" s="41"/>
      <c r="EO138" s="22"/>
      <c r="EP138" s="41"/>
      <c r="EQ138" s="22"/>
    </row>
    <row r="139" spans="1:147" ht="12.75" customHeight="1" x14ac:dyDescent="0.2">
      <c r="A139" s="1147" t="s">
        <v>86</v>
      </c>
      <c r="B139" s="1147"/>
      <c r="C139" s="1147"/>
      <c r="D139" s="1147"/>
      <c r="E139" s="1147"/>
      <c r="F139" s="1147"/>
      <c r="H139" s="1147" t="s">
        <v>86</v>
      </c>
      <c r="I139" s="1147"/>
      <c r="J139" s="1147"/>
      <c r="K139" s="1147"/>
      <c r="L139" s="1147"/>
      <c r="M139" s="1147"/>
      <c r="O139" s="1147" t="s">
        <v>86</v>
      </c>
      <c r="P139" s="1147"/>
      <c r="Q139" s="1147"/>
      <c r="R139" s="1147"/>
      <c r="S139" s="1147"/>
      <c r="T139" s="1147"/>
      <c r="V139" s="1147" t="s">
        <v>86</v>
      </c>
      <c r="W139" s="1147"/>
      <c r="X139" s="1147"/>
      <c r="Y139" s="1147"/>
      <c r="Z139" s="1147"/>
      <c r="AA139" s="1147"/>
      <c r="AC139" s="1147" t="s">
        <v>86</v>
      </c>
      <c r="AD139" s="1147"/>
      <c r="AE139" s="1147"/>
      <c r="AF139" s="1147"/>
      <c r="AG139" s="1147"/>
      <c r="AH139" s="1147"/>
      <c r="AJ139" s="1147" t="s">
        <v>86</v>
      </c>
      <c r="AK139" s="1147"/>
      <c r="AL139" s="1147"/>
      <c r="AM139" s="1147"/>
      <c r="AN139" s="1147"/>
      <c r="AO139" s="1147"/>
      <c r="AQ139" s="1147" t="s">
        <v>86</v>
      </c>
      <c r="AR139" s="1147"/>
      <c r="AS139" s="1147"/>
      <c r="AT139" s="1147"/>
      <c r="AU139" s="1147"/>
      <c r="AV139" s="1147"/>
      <c r="AW139" s="203"/>
      <c r="AX139" s="1147" t="s">
        <v>86</v>
      </c>
      <c r="AY139" s="1147"/>
      <c r="AZ139" s="1147"/>
      <c r="BA139" s="1147"/>
      <c r="BB139" s="1147"/>
      <c r="BC139" s="1147"/>
      <c r="BD139" s="20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33"/>
      <c r="DQ139" s="33"/>
      <c r="DR139" s="1110" t="s">
        <v>86</v>
      </c>
      <c r="DS139" s="1110"/>
      <c r="DT139" s="1110"/>
      <c r="DU139" s="1110"/>
      <c r="DV139" s="1110"/>
      <c r="DW139" s="1110"/>
      <c r="DX139" s="33"/>
      <c r="DY139" s="33"/>
      <c r="DZ139" s="33"/>
      <c r="EA139" s="1110" t="s">
        <v>86</v>
      </c>
      <c r="EB139" s="1110"/>
      <c r="EC139" s="1110"/>
      <c r="ED139" s="1110"/>
      <c r="EE139" s="1110"/>
      <c r="EF139" s="1110"/>
      <c r="EG139" s="33"/>
      <c r="EH139" s="33"/>
      <c r="EJ139" s="1110" t="s">
        <v>86</v>
      </c>
      <c r="EK139" s="1110"/>
      <c r="EL139" s="1110"/>
      <c r="EM139" s="1110"/>
      <c r="EN139" s="1110"/>
      <c r="EO139" s="1110"/>
      <c r="EP139" s="33"/>
      <c r="EQ139" s="33"/>
    </row>
    <row r="140" spans="1:147" x14ac:dyDescent="0.2">
      <c r="A140" s="176"/>
      <c r="B140" s="176"/>
      <c r="C140" s="176"/>
      <c r="D140" s="176"/>
      <c r="E140" s="176"/>
      <c r="F140" s="159"/>
      <c r="H140" s="176"/>
      <c r="I140" s="176"/>
      <c r="J140" s="176"/>
      <c r="K140" s="176"/>
      <c r="L140" s="176"/>
      <c r="M140" s="159"/>
      <c r="O140" s="176"/>
      <c r="P140" s="176"/>
      <c r="Q140" s="176"/>
      <c r="R140" s="176"/>
      <c r="S140" s="176"/>
      <c r="T140" s="159"/>
      <c r="V140" s="176"/>
      <c r="W140" s="176"/>
      <c r="X140" s="176"/>
      <c r="Y140" s="176"/>
      <c r="Z140" s="176"/>
      <c r="AA140" s="159"/>
      <c r="AC140" s="176"/>
      <c r="AD140" s="176"/>
      <c r="AE140" s="176"/>
      <c r="AF140" s="176"/>
      <c r="AG140" s="176"/>
      <c r="AH140" s="159"/>
      <c r="AJ140" s="176"/>
      <c r="AK140" s="176"/>
      <c r="AL140" s="176"/>
      <c r="AM140" s="176"/>
      <c r="AN140" s="176"/>
      <c r="AO140" s="159"/>
      <c r="AQ140" s="176"/>
      <c r="AR140" s="176"/>
      <c r="AS140" s="176"/>
      <c r="AT140" s="176"/>
      <c r="AU140" s="176"/>
      <c r="AV140" s="159"/>
      <c r="AW140" s="159"/>
      <c r="AX140" s="176"/>
      <c r="AY140" s="176"/>
      <c r="AZ140" s="176"/>
      <c r="BA140" s="176"/>
      <c r="BB140" s="176"/>
      <c r="BC140" s="159"/>
      <c r="BD140" s="159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41"/>
      <c r="DP140" s="22"/>
      <c r="DQ140" s="22"/>
      <c r="DR140" s="41"/>
      <c r="DS140" s="41"/>
      <c r="DT140" s="41"/>
      <c r="DU140" s="41"/>
      <c r="DV140" s="41"/>
      <c r="DW140" s="22"/>
      <c r="DX140" s="41"/>
      <c r="DY140" s="22"/>
      <c r="DZ140" s="22"/>
      <c r="EA140" s="41"/>
      <c r="EB140" s="41"/>
      <c r="EC140" s="41"/>
      <c r="ED140" s="41"/>
      <c r="EE140" s="41"/>
      <c r="EF140" s="22"/>
      <c r="EG140" s="41"/>
      <c r="EH140" s="22"/>
      <c r="EJ140" s="41"/>
      <c r="EK140" s="41"/>
      <c r="EL140" s="41"/>
      <c r="EM140" s="41"/>
      <c r="EN140" s="41"/>
      <c r="EO140" s="22"/>
      <c r="EP140" s="41"/>
      <c r="EQ140" s="22"/>
    </row>
    <row r="141" spans="1:147" x14ac:dyDescent="0.2">
      <c r="A141" s="155">
        <v>5</v>
      </c>
      <c r="B141" s="1021" t="s">
        <v>20</v>
      </c>
      <c r="C141" s="1022"/>
      <c r="D141" s="1022"/>
      <c r="E141" s="1023"/>
      <c r="F141" s="114" t="s">
        <v>8</v>
      </c>
      <c r="H141" s="155">
        <v>5</v>
      </c>
      <c r="I141" s="1021" t="s">
        <v>20</v>
      </c>
      <c r="J141" s="1022"/>
      <c r="K141" s="1022"/>
      <c r="L141" s="1023"/>
      <c r="M141" s="114" t="s">
        <v>8</v>
      </c>
      <c r="O141" s="155">
        <v>5</v>
      </c>
      <c r="P141" s="1021" t="s">
        <v>20</v>
      </c>
      <c r="Q141" s="1022"/>
      <c r="R141" s="1022"/>
      <c r="S141" s="1023"/>
      <c r="T141" s="114" t="s">
        <v>8</v>
      </c>
      <c r="V141" s="155">
        <v>5</v>
      </c>
      <c r="W141" s="1021" t="s">
        <v>20</v>
      </c>
      <c r="X141" s="1022"/>
      <c r="Y141" s="1022"/>
      <c r="Z141" s="1023"/>
      <c r="AA141" s="114" t="s">
        <v>8</v>
      </c>
      <c r="AC141" s="155">
        <v>5</v>
      </c>
      <c r="AD141" s="1021" t="s">
        <v>20</v>
      </c>
      <c r="AE141" s="1022"/>
      <c r="AF141" s="1022"/>
      <c r="AG141" s="1023"/>
      <c r="AH141" s="114" t="s">
        <v>8</v>
      </c>
      <c r="AJ141" s="155">
        <v>5</v>
      </c>
      <c r="AK141" s="1021" t="s">
        <v>20</v>
      </c>
      <c r="AL141" s="1022"/>
      <c r="AM141" s="1022"/>
      <c r="AN141" s="1023"/>
      <c r="AO141" s="114" t="s">
        <v>8</v>
      </c>
      <c r="AQ141" s="155">
        <v>5</v>
      </c>
      <c r="AR141" s="1021" t="s">
        <v>20</v>
      </c>
      <c r="AS141" s="1022"/>
      <c r="AT141" s="1022"/>
      <c r="AU141" s="1023"/>
      <c r="AV141" s="114" t="s">
        <v>8</v>
      </c>
      <c r="AW141" s="175"/>
      <c r="AX141" s="155">
        <v>5</v>
      </c>
      <c r="AY141" s="1021" t="s">
        <v>20</v>
      </c>
      <c r="AZ141" s="1022"/>
      <c r="BA141" s="1022"/>
      <c r="BB141" s="1023"/>
      <c r="BC141" s="114" t="s">
        <v>8</v>
      </c>
      <c r="BD141" s="175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1" t="s">
        <v>8</v>
      </c>
      <c r="DQ141" s="40"/>
      <c r="DR141" s="10">
        <v>5</v>
      </c>
      <c r="DS141" s="922" t="s">
        <v>20</v>
      </c>
      <c r="DT141" s="923"/>
      <c r="DU141" s="923"/>
      <c r="DV141" s="924"/>
      <c r="DW141" s="11" t="s">
        <v>8</v>
      </c>
      <c r="DX141" s="40"/>
      <c r="DY141" s="11" t="s">
        <v>8</v>
      </c>
      <c r="DZ141" s="40"/>
      <c r="EA141" s="10">
        <v>5</v>
      </c>
      <c r="EB141" s="922" t="s">
        <v>20</v>
      </c>
      <c r="EC141" s="923"/>
      <c r="ED141" s="923"/>
      <c r="EE141" s="924"/>
      <c r="EF141" s="11" t="s">
        <v>8</v>
      </c>
      <c r="EG141" s="40"/>
      <c r="EH141" s="11" t="s">
        <v>8</v>
      </c>
      <c r="EJ141" s="10">
        <v>5</v>
      </c>
      <c r="EK141" s="922" t="s">
        <v>20</v>
      </c>
      <c r="EL141" s="923"/>
      <c r="EM141" s="923"/>
      <c r="EN141" s="924"/>
      <c r="EO141" s="11" t="s">
        <v>8</v>
      </c>
      <c r="EP141" s="40"/>
      <c r="EQ141" s="11" t="s">
        <v>8</v>
      </c>
    </row>
    <row r="142" spans="1:147" x14ac:dyDescent="0.2">
      <c r="A142" s="155" t="s">
        <v>22</v>
      </c>
      <c r="B142" s="1027" t="s">
        <v>48</v>
      </c>
      <c r="C142" s="1028"/>
      <c r="D142" s="1028"/>
      <c r="E142" s="1029"/>
      <c r="F142" s="207">
        <f>SUM('(VI) Uniforme '!$W$18)</f>
        <v>34.390555555555551</v>
      </c>
      <c r="H142" s="155" t="s">
        <v>22</v>
      </c>
      <c r="I142" s="1027" t="s">
        <v>48</v>
      </c>
      <c r="J142" s="1028"/>
      <c r="K142" s="1028"/>
      <c r="L142" s="1029"/>
      <c r="M142" s="207">
        <f>SUM('(VI) Uniforme '!$W$18)</f>
        <v>34.390555555555551</v>
      </c>
      <c r="O142" s="155" t="s">
        <v>22</v>
      </c>
      <c r="P142" s="1027" t="s">
        <v>48</v>
      </c>
      <c r="Q142" s="1028"/>
      <c r="R142" s="1028"/>
      <c r="S142" s="1029"/>
      <c r="T142" s="207">
        <f>SUM('(VI) Uniforme '!$W$18)</f>
        <v>34.390555555555551</v>
      </c>
      <c r="V142" s="155" t="s">
        <v>22</v>
      </c>
      <c r="W142" s="1027" t="s">
        <v>48</v>
      </c>
      <c r="X142" s="1028"/>
      <c r="Y142" s="1028"/>
      <c r="Z142" s="1029"/>
      <c r="AA142" s="447">
        <f>SUM('(VI) Uniforme '!$W$18)*1.0676</f>
        <v>36.715357111111111</v>
      </c>
      <c r="AC142" s="155" t="s">
        <v>22</v>
      </c>
      <c r="AD142" s="1027" t="s">
        <v>48</v>
      </c>
      <c r="AE142" s="1028"/>
      <c r="AF142" s="1028"/>
      <c r="AG142" s="1029"/>
      <c r="AH142" s="207">
        <f>SUM('(VI) Uniforme '!$W$18)*1.0676</f>
        <v>36.715357111111111</v>
      </c>
      <c r="AJ142" s="155" t="s">
        <v>22</v>
      </c>
      <c r="AK142" s="1027" t="s">
        <v>48</v>
      </c>
      <c r="AL142" s="1028"/>
      <c r="AM142" s="1028"/>
      <c r="AN142" s="1029"/>
      <c r="AO142" s="207">
        <f>SUM('(VI) Uniforme '!$W$18)*1.0676</f>
        <v>36.715357111111111</v>
      </c>
      <c r="AQ142" s="155" t="s">
        <v>22</v>
      </c>
      <c r="AR142" s="1027" t="s">
        <v>48</v>
      </c>
      <c r="AS142" s="1028"/>
      <c r="AT142" s="1028"/>
      <c r="AU142" s="1029"/>
      <c r="AV142" s="207">
        <f>SUM('(VI) Uniforme '!$W$18)*1.0676</f>
        <v>36.715357111111111</v>
      </c>
      <c r="AW142" s="536"/>
      <c r="AX142" s="155" t="s">
        <v>22</v>
      </c>
      <c r="AY142" s="1027" t="s">
        <v>48</v>
      </c>
      <c r="AZ142" s="1028"/>
      <c r="BA142" s="1028"/>
      <c r="BB142" s="1029"/>
      <c r="BC142" s="207">
        <f>SUM('[5](VI) Uniforme '!$W$18)*1.0676</f>
        <v>36.715357111111111</v>
      </c>
      <c r="BD142" s="536"/>
      <c r="BE142" s="10" t="s">
        <v>22</v>
      </c>
      <c r="BF142" s="927" t="s">
        <v>48</v>
      </c>
      <c r="BG142" s="928"/>
      <c r="BH142" s="928"/>
      <c r="BI142" s="929"/>
      <c r="BJ142" s="447">
        <f>SUM('(VI) Uniforme '!W24:X24)</f>
        <v>41.16892992868889</v>
      </c>
      <c r="BK142" s="537"/>
      <c r="BL142" s="10" t="s">
        <v>22</v>
      </c>
      <c r="BM142" s="927" t="s">
        <v>48</v>
      </c>
      <c r="BN142" s="928"/>
      <c r="BO142" s="928"/>
      <c r="BP142" s="929"/>
      <c r="BQ142" s="616">
        <f>SUM('(VI) Uniforme '!W24:X24)</f>
        <v>41.16892992868889</v>
      </c>
      <c r="BS142" s="10" t="s">
        <v>22</v>
      </c>
      <c r="BT142" s="927" t="s">
        <v>48</v>
      </c>
      <c r="BU142" s="928"/>
      <c r="BV142" s="928"/>
      <c r="BW142" s="929"/>
      <c r="BX142" s="616">
        <f>SUM('(VI) Uniforme '!W24:X24)</f>
        <v>41.16892992868889</v>
      </c>
      <c r="BY142" s="537"/>
      <c r="BZ142" s="10" t="s">
        <v>22</v>
      </c>
      <c r="CA142" s="927" t="s">
        <v>48</v>
      </c>
      <c r="CB142" s="928"/>
      <c r="CC142" s="928"/>
      <c r="CD142" s="929"/>
      <c r="CE142" s="616">
        <f>SUM('(VI) Uniforme '!S24:T24)</f>
        <v>41.168929928688897</v>
      </c>
      <c r="CF142" s="537"/>
      <c r="CG142" s="10" t="s">
        <v>22</v>
      </c>
      <c r="CH142" s="927" t="s">
        <v>48</v>
      </c>
      <c r="CI142" s="928"/>
      <c r="CJ142" s="928"/>
      <c r="CK142" s="929"/>
      <c r="CL142" s="616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616">
        <f>SUM('(VI) Uniforme '!W24:X24)</f>
        <v>41.16892992868889</v>
      </c>
      <c r="CU142" s="10" t="s">
        <v>22</v>
      </c>
      <c r="CV142" s="927" t="s">
        <v>48</v>
      </c>
      <c r="CW142" s="928"/>
      <c r="CX142" s="928"/>
      <c r="CY142" s="929"/>
      <c r="CZ142" s="447">
        <f>SUM('(VI) Uniforme '!W26:X26)</f>
        <v>42.889791199708085</v>
      </c>
      <c r="DB142" s="10" t="s">
        <v>22</v>
      </c>
      <c r="DC142" s="927" t="s">
        <v>48</v>
      </c>
      <c r="DD142" s="928"/>
      <c r="DE142" s="928"/>
      <c r="DF142" s="929"/>
      <c r="DG142" s="616">
        <f>SUM('(VI) Uniforme '!W26:X26)</f>
        <v>42.889791199708085</v>
      </c>
      <c r="DI142" s="10" t="s">
        <v>22</v>
      </c>
      <c r="DJ142" s="927" t="s">
        <v>48</v>
      </c>
      <c r="DK142" s="928"/>
      <c r="DL142" s="928"/>
      <c r="DM142" s="929"/>
      <c r="DN142" s="616">
        <f>SUM('(VI) Uniforme '!W26:X26)</f>
        <v>42.889791199708085</v>
      </c>
      <c r="DO142" s="537"/>
      <c r="DP142" s="616">
        <f>SUM('(VI) Uniforme '!Z26:AA26)</f>
        <v>42.889791199708093</v>
      </c>
      <c r="DQ142" s="537"/>
      <c r="DR142" s="10" t="s">
        <v>22</v>
      </c>
      <c r="DS142" s="927" t="s">
        <v>48</v>
      </c>
      <c r="DT142" s="928"/>
      <c r="DU142" s="928"/>
      <c r="DV142" s="929"/>
      <c r="DW142" s="447">
        <f>SUM('(VI) Uniforme '!W28:X28)</f>
        <v>44.47</v>
      </c>
      <c r="DX142" s="537"/>
      <c r="DY142" s="447">
        <f>SUM('(VI) Uniforme '!W28:X28)</f>
        <v>44.47</v>
      </c>
      <c r="DZ142" s="537"/>
      <c r="EA142" s="10" t="s">
        <v>22</v>
      </c>
      <c r="EB142" s="927" t="s">
        <v>48</v>
      </c>
      <c r="EC142" s="928"/>
      <c r="ED142" s="928"/>
      <c r="EE142" s="929"/>
      <c r="EF142" s="616">
        <f>SUM('(VI) Uniforme '!S28:T28)</f>
        <v>44.47</v>
      </c>
      <c r="EG142" s="537"/>
      <c r="EH142" s="616">
        <f>SUM('(VI) Uniforme '!S28:T28)</f>
        <v>44.47</v>
      </c>
      <c r="EJ142" s="10" t="s">
        <v>22</v>
      </c>
      <c r="EK142" s="927" t="s">
        <v>48</v>
      </c>
      <c r="EL142" s="928"/>
      <c r="EM142" s="928"/>
      <c r="EN142" s="929"/>
      <c r="EO142" s="616">
        <f>SUM('(VI) Uniforme '!S28:T28)</f>
        <v>44.47</v>
      </c>
      <c r="EP142" s="537"/>
      <c r="EQ142" s="616">
        <f>SUM('(VI) Uniforme '!Z28:AA28)</f>
        <v>44.47</v>
      </c>
    </row>
    <row r="143" spans="1:147" x14ac:dyDescent="0.2">
      <c r="A143" s="155" t="s">
        <v>23</v>
      </c>
      <c r="B143" s="1027" t="s">
        <v>319</v>
      </c>
      <c r="C143" s="1028"/>
      <c r="D143" s="1028"/>
      <c r="E143" s="1029"/>
      <c r="F143" s="38">
        <f>SUM('(IV) Ferramentas '!$J$65:$K$65)</f>
        <v>7.8512112499999995</v>
      </c>
      <c r="H143" s="155" t="s">
        <v>23</v>
      </c>
      <c r="I143" s="1027" t="s">
        <v>319</v>
      </c>
      <c r="J143" s="1028"/>
      <c r="K143" s="1028"/>
      <c r="L143" s="1029"/>
      <c r="M143" s="38">
        <f>SUM('(IV) Ferramentas '!$J$65:$K$65)</f>
        <v>7.8512112499999995</v>
      </c>
      <c r="O143" s="155" t="s">
        <v>23</v>
      </c>
      <c r="P143" s="1027" t="s">
        <v>319</v>
      </c>
      <c r="Q143" s="1028"/>
      <c r="R143" s="1028"/>
      <c r="S143" s="1029"/>
      <c r="T143" s="38">
        <f>SUM('(IV) Ferramentas '!$J$65:$K$65)</f>
        <v>7.8512112499999995</v>
      </c>
      <c r="V143" s="155" t="s">
        <v>23</v>
      </c>
      <c r="W143" s="1027" t="s">
        <v>319</v>
      </c>
      <c r="X143" s="1028"/>
      <c r="Y143" s="1028"/>
      <c r="Z143" s="1029"/>
      <c r="AA143" s="50">
        <f>T143</f>
        <v>7.8512112499999995</v>
      </c>
      <c r="AC143" s="155" t="s">
        <v>23</v>
      </c>
      <c r="AD143" s="1027" t="s">
        <v>319</v>
      </c>
      <c r="AE143" s="1028"/>
      <c r="AF143" s="1028"/>
      <c r="AG143" s="1029"/>
      <c r="AH143" s="38">
        <f>AA143</f>
        <v>7.8512112499999995</v>
      </c>
      <c r="AJ143" s="155" t="s">
        <v>23</v>
      </c>
      <c r="AK143" s="1027" t="s">
        <v>319</v>
      </c>
      <c r="AL143" s="1028"/>
      <c r="AM143" s="1028"/>
      <c r="AN143" s="1029"/>
      <c r="AO143" s="38">
        <f>AH143</f>
        <v>7.8512112499999995</v>
      </c>
      <c r="AQ143" s="155" t="s">
        <v>23</v>
      </c>
      <c r="AR143" s="1027" t="s">
        <v>319</v>
      </c>
      <c r="AS143" s="1028"/>
      <c r="AT143" s="1028"/>
      <c r="AU143" s="1029"/>
      <c r="AV143" s="38">
        <f>AO143</f>
        <v>7.8512112499999995</v>
      </c>
      <c r="AW143" s="159"/>
      <c r="AX143" s="155" t="s">
        <v>23</v>
      </c>
      <c r="AY143" s="1027" t="s">
        <v>319</v>
      </c>
      <c r="AZ143" s="1028"/>
      <c r="BA143" s="1028"/>
      <c r="BB143" s="1029"/>
      <c r="BC143" s="38">
        <f>SUM('[5](IV) Ferramentas '!$J$65:$K$65)*1.0676</f>
        <v>8.3819531304999995</v>
      </c>
      <c r="BD143" s="159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50">
        <f>SUM('(IV) Ferramentas '!J71:K71)</f>
        <v>7.8512112499999995</v>
      </c>
      <c r="DQ143" s="22"/>
      <c r="DR143" s="10" t="s">
        <v>23</v>
      </c>
      <c r="DS143" s="927" t="s">
        <v>319</v>
      </c>
      <c r="DT143" s="928"/>
      <c r="DU143" s="928"/>
      <c r="DV143" s="929"/>
      <c r="DW143" s="50">
        <f>SUM('(IV) Ferramentas '!J71:K71)</f>
        <v>7.8512112499999995</v>
      </c>
      <c r="DX143" s="22"/>
      <c r="DY143" s="50">
        <f>SUM('(IV) Ferramentas '!J71:K71)</f>
        <v>7.8512112499999995</v>
      </c>
      <c r="DZ143" s="22"/>
      <c r="EA143" s="10" t="s">
        <v>23</v>
      </c>
      <c r="EB143" s="927" t="s">
        <v>319</v>
      </c>
      <c r="EC143" s="928"/>
      <c r="ED143" s="928"/>
      <c r="EE143" s="929"/>
      <c r="EF143" s="50">
        <f>SUM('(IV) Ferramentas '!J71:K71)</f>
        <v>7.8512112499999995</v>
      </c>
      <c r="EG143" s="22"/>
      <c r="EH143" s="50">
        <f>SUM('(IV) Ferramentas '!J71:K71)</f>
        <v>7.8512112499999995</v>
      </c>
      <c r="EJ143" s="10" t="s">
        <v>23</v>
      </c>
      <c r="EK143" s="927" t="s">
        <v>319</v>
      </c>
      <c r="EL143" s="928"/>
      <c r="EM143" s="928"/>
      <c r="EN143" s="929"/>
      <c r="EO143" s="50">
        <f>SUM('(IV) Ferramentas '!J71:K71)</f>
        <v>7.8512112499999995</v>
      </c>
      <c r="EP143" s="22"/>
      <c r="EQ143" s="50">
        <f>SUM('(IV) Ferramentas '!J71:K71)</f>
        <v>7.8512112499999995</v>
      </c>
    </row>
    <row r="144" spans="1:147" x14ac:dyDescent="0.2">
      <c r="A144" s="155" t="s">
        <v>24</v>
      </c>
      <c r="B144" s="1027" t="s">
        <v>38</v>
      </c>
      <c r="C144" s="1028"/>
      <c r="D144" s="1028"/>
      <c r="E144" s="1029"/>
      <c r="F144" s="50">
        <f>SUM('(V) Equipamentos'!$I$11:$J$11)</f>
        <v>42.256437499999997</v>
      </c>
      <c r="H144" s="155" t="s">
        <v>24</v>
      </c>
      <c r="I144" s="1027" t="s">
        <v>38</v>
      </c>
      <c r="J144" s="1028"/>
      <c r="K144" s="1028"/>
      <c r="L144" s="1029"/>
      <c r="M144" s="50">
        <f>SUM('(V) Equipamentos'!$I$11:$J$11)</f>
        <v>42.256437499999997</v>
      </c>
      <c r="O144" s="155" t="s">
        <v>24</v>
      </c>
      <c r="P144" s="1027" t="s">
        <v>38</v>
      </c>
      <c r="Q144" s="1028"/>
      <c r="R144" s="1028"/>
      <c r="S144" s="1029"/>
      <c r="T144" s="50">
        <f>SUM('(V) Equipamentos'!$I$11:$J$11)</f>
        <v>42.256437499999997</v>
      </c>
      <c r="V144" s="155" t="s">
        <v>24</v>
      </c>
      <c r="W144" s="1027" t="s">
        <v>38</v>
      </c>
      <c r="X144" s="1028"/>
      <c r="Y144" s="1028"/>
      <c r="Z144" s="1029"/>
      <c r="AA144" s="50">
        <f>T144</f>
        <v>42.256437499999997</v>
      </c>
      <c r="AC144" s="155" t="s">
        <v>24</v>
      </c>
      <c r="AD144" s="1027" t="s">
        <v>38</v>
      </c>
      <c r="AE144" s="1028"/>
      <c r="AF144" s="1028"/>
      <c r="AG144" s="1029"/>
      <c r="AH144" s="50">
        <f>AA144</f>
        <v>42.256437499999997</v>
      </c>
      <c r="AJ144" s="155" t="s">
        <v>24</v>
      </c>
      <c r="AK144" s="1027" t="s">
        <v>38</v>
      </c>
      <c r="AL144" s="1028"/>
      <c r="AM144" s="1028"/>
      <c r="AN144" s="1029"/>
      <c r="AO144" s="50">
        <f>AH144</f>
        <v>42.256437499999997</v>
      </c>
      <c r="AQ144" s="155" t="s">
        <v>24</v>
      </c>
      <c r="AR144" s="1027" t="s">
        <v>38</v>
      </c>
      <c r="AS144" s="1028"/>
      <c r="AT144" s="1028"/>
      <c r="AU144" s="1029"/>
      <c r="AV144" s="50">
        <f>AO144</f>
        <v>42.256437499999997</v>
      </c>
      <c r="AW144" s="159"/>
      <c r="AX144" s="155" t="s">
        <v>24</v>
      </c>
      <c r="AY144" s="1027" t="s">
        <v>38</v>
      </c>
      <c r="AZ144" s="1028"/>
      <c r="BA144" s="1028"/>
      <c r="BB144" s="1029"/>
      <c r="BC144" s="50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50">
        <f>SUM('(V) Equipamentos'!I17:J17)</f>
        <v>42.256437499999997</v>
      </c>
      <c r="DQ144" s="22"/>
      <c r="DR144" s="10" t="s">
        <v>24</v>
      </c>
      <c r="DS144" s="927" t="s">
        <v>38</v>
      </c>
      <c r="DT144" s="928"/>
      <c r="DU144" s="928"/>
      <c r="DV144" s="929"/>
      <c r="DW144" s="50">
        <f>SUM('(V) Equipamentos'!I17:J17)</f>
        <v>42.256437499999997</v>
      </c>
      <c r="DX144" s="22"/>
      <c r="DY144" s="50">
        <f>SUM('(V) Equipamentos'!I17:J17)</f>
        <v>42.256437499999997</v>
      </c>
      <c r="DZ144" s="22"/>
      <c r="EA144" s="10" t="s">
        <v>24</v>
      </c>
      <c r="EB144" s="927" t="s">
        <v>38</v>
      </c>
      <c r="EC144" s="928"/>
      <c r="ED144" s="928"/>
      <c r="EE144" s="929"/>
      <c r="EF144" s="50">
        <f>SUM('(V) Equipamentos'!I17:J17)</f>
        <v>42.256437499999997</v>
      </c>
      <c r="EG144" s="22"/>
      <c r="EH144" s="50">
        <f>SUM('(V) Equipamentos'!I17:J17)</f>
        <v>42.256437499999997</v>
      </c>
      <c r="EJ144" s="10" t="s">
        <v>24</v>
      </c>
      <c r="EK144" s="927" t="s">
        <v>38</v>
      </c>
      <c r="EL144" s="928"/>
      <c r="EM144" s="928"/>
      <c r="EN144" s="929"/>
      <c r="EO144" s="50">
        <f>SUM('(V) Equipamentos'!I17:J17)</f>
        <v>42.256437499999997</v>
      </c>
      <c r="EP144" s="22"/>
      <c r="EQ144" s="50">
        <f>SUM('(V) Equipamentos'!I17:J17)</f>
        <v>42.256437499999997</v>
      </c>
    </row>
    <row r="145" spans="1:147" x14ac:dyDescent="0.2">
      <c r="A145" s="155" t="s">
        <v>25</v>
      </c>
      <c r="B145" s="1027" t="s">
        <v>808</v>
      </c>
      <c r="C145" s="1028"/>
      <c r="D145" s="1028"/>
      <c r="E145" s="1029"/>
      <c r="F145" s="38">
        <f>SUM('(VII) EPI'!$H$27:$I$27)</f>
        <v>37.149849421296295</v>
      </c>
      <c r="H145" s="155" t="s">
        <v>25</v>
      </c>
      <c r="I145" s="1027" t="s">
        <v>808</v>
      </c>
      <c r="J145" s="1028"/>
      <c r="K145" s="1028"/>
      <c r="L145" s="1029"/>
      <c r="M145" s="38">
        <f>SUM('(VII) EPI'!$H$27:$I$27)</f>
        <v>37.149849421296295</v>
      </c>
      <c r="O145" s="155" t="s">
        <v>25</v>
      </c>
      <c r="P145" s="1027" t="s">
        <v>808</v>
      </c>
      <c r="Q145" s="1028"/>
      <c r="R145" s="1028"/>
      <c r="S145" s="1029"/>
      <c r="T145" s="38">
        <f>SUM('(VII) EPI'!$H$27:$I$27)</f>
        <v>37.149849421296295</v>
      </c>
      <c r="V145" s="155" t="s">
        <v>25</v>
      </c>
      <c r="W145" s="1027" t="s">
        <v>808</v>
      </c>
      <c r="X145" s="1028"/>
      <c r="Y145" s="1028"/>
      <c r="Z145" s="1029"/>
      <c r="AA145" s="398">
        <f>SUM('(VII) EPI'!$H$27:$I$27)*1.0676</f>
        <v>39.661179242175926</v>
      </c>
      <c r="AC145" s="155" t="s">
        <v>25</v>
      </c>
      <c r="AD145" s="1027" t="s">
        <v>808</v>
      </c>
      <c r="AE145" s="1028"/>
      <c r="AF145" s="1028"/>
      <c r="AG145" s="1029"/>
      <c r="AH145" s="38">
        <f>SUM('(VII) EPI'!$H$27:$I$27)*1.0676</f>
        <v>39.661179242175926</v>
      </c>
      <c r="AJ145" s="155" t="s">
        <v>25</v>
      </c>
      <c r="AK145" s="1027" t="s">
        <v>808</v>
      </c>
      <c r="AL145" s="1028"/>
      <c r="AM145" s="1028"/>
      <c r="AN145" s="1029"/>
      <c r="AO145" s="38">
        <f>SUM('(VII) EPI'!$H$27:$I$27)*1.0676</f>
        <v>39.661179242175926</v>
      </c>
      <c r="AQ145" s="155" t="s">
        <v>25</v>
      </c>
      <c r="AR145" s="1027" t="s">
        <v>808</v>
      </c>
      <c r="AS145" s="1028"/>
      <c r="AT145" s="1028"/>
      <c r="AU145" s="1029"/>
      <c r="AV145" s="38">
        <f>SUM('(VII) EPI'!$H$27:$I$27)*1.0676</f>
        <v>39.661179242175926</v>
      </c>
      <c r="AW145" s="159"/>
      <c r="AX145" s="155" t="s">
        <v>25</v>
      </c>
      <c r="AY145" s="1027" t="s">
        <v>808</v>
      </c>
      <c r="AZ145" s="1028"/>
      <c r="BA145" s="1028"/>
      <c r="BB145" s="1029"/>
      <c r="BC145" s="38">
        <f>SUM('[5](VII) EPI'!$H$27:$I$27)*1.0676</f>
        <v>39.661179242175926</v>
      </c>
      <c r="BD145" s="159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50">
        <f>SUM('(VII) EPI'!H33:I33)</f>
        <v>46.331013240133601</v>
      </c>
      <c r="DQ145" s="22"/>
      <c r="DR145" s="10" t="s">
        <v>25</v>
      </c>
      <c r="DS145" s="927" t="s">
        <v>808</v>
      </c>
      <c r="DT145" s="928"/>
      <c r="DU145" s="928"/>
      <c r="DV145" s="929"/>
      <c r="DW145" s="398">
        <f>SUM('(VII) EPI'!H35:I35)</f>
        <v>48.04</v>
      </c>
      <c r="DX145" s="22"/>
      <c r="DY145" s="398">
        <f>SUM('(VII) EPI'!H35:I35)</f>
        <v>48.04</v>
      </c>
      <c r="DZ145" s="22"/>
      <c r="EA145" s="10" t="s">
        <v>25</v>
      </c>
      <c r="EB145" s="927" t="s">
        <v>808</v>
      </c>
      <c r="EC145" s="928"/>
      <c r="ED145" s="928"/>
      <c r="EE145" s="929"/>
      <c r="EF145" s="50">
        <f>SUM('(VII) EPI'!H35:I35)</f>
        <v>48.04</v>
      </c>
      <c r="EG145" s="22"/>
      <c r="EH145" s="50">
        <f>SUM('(VII) EPI'!H35:I35)</f>
        <v>48.04</v>
      </c>
      <c r="EJ145" s="10" t="s">
        <v>25</v>
      </c>
      <c r="EK145" s="927" t="s">
        <v>808</v>
      </c>
      <c r="EL145" s="928"/>
      <c r="EM145" s="928"/>
      <c r="EN145" s="929"/>
      <c r="EO145" s="50">
        <f>SUM('(VII) EPI'!H35:I35)</f>
        <v>48.04</v>
      </c>
      <c r="EP145" s="22"/>
      <c r="EQ145" s="50">
        <f>SUM('(VII) EPI'!H35:I35)</f>
        <v>48.04</v>
      </c>
    </row>
    <row r="146" spans="1:147" x14ac:dyDescent="0.2">
      <c r="A146" s="1021" t="s">
        <v>40</v>
      </c>
      <c r="B146" s="1022"/>
      <c r="C146" s="1022"/>
      <c r="D146" s="1022"/>
      <c r="E146" s="1023"/>
      <c r="F146" s="114">
        <f>SUM(F142:F145)</f>
        <v>121.64805372685184</v>
      </c>
      <c r="H146" s="1021" t="s">
        <v>40</v>
      </c>
      <c r="I146" s="1022"/>
      <c r="J146" s="1022"/>
      <c r="K146" s="1022"/>
      <c r="L146" s="1023"/>
      <c r="M146" s="114">
        <f>SUM(M142:M145)</f>
        <v>121.64805372685184</v>
      </c>
      <c r="O146" s="1021" t="s">
        <v>40</v>
      </c>
      <c r="P146" s="1022"/>
      <c r="Q146" s="1022"/>
      <c r="R146" s="1022"/>
      <c r="S146" s="1023"/>
      <c r="T146" s="114">
        <f>SUM(T142:T145)</f>
        <v>121.64805372685184</v>
      </c>
      <c r="V146" s="1021" t="s">
        <v>40</v>
      </c>
      <c r="W146" s="1022"/>
      <c r="X146" s="1022"/>
      <c r="Y146" s="1022"/>
      <c r="Z146" s="1023"/>
      <c r="AA146" s="114">
        <f>SUM(AA142:AA145)</f>
        <v>126.48418510328705</v>
      </c>
      <c r="AC146" s="1021" t="s">
        <v>40</v>
      </c>
      <c r="AD146" s="1022"/>
      <c r="AE146" s="1022"/>
      <c r="AF146" s="1022"/>
      <c r="AG146" s="1023"/>
      <c r="AH146" s="114">
        <f>SUM(AH142:AH145)</f>
        <v>126.48418510328705</v>
      </c>
      <c r="AJ146" s="1021" t="s">
        <v>40</v>
      </c>
      <c r="AK146" s="1022"/>
      <c r="AL146" s="1022"/>
      <c r="AM146" s="1022"/>
      <c r="AN146" s="1023"/>
      <c r="AO146" s="114">
        <f>SUM(AO142:AO145)</f>
        <v>126.48418510328705</v>
      </c>
      <c r="AQ146" s="1021" t="s">
        <v>40</v>
      </c>
      <c r="AR146" s="1022"/>
      <c r="AS146" s="1022"/>
      <c r="AT146" s="1022"/>
      <c r="AU146" s="1023"/>
      <c r="AV146" s="114">
        <f>SUM(AV142:AV145)</f>
        <v>126.48418510328705</v>
      </c>
      <c r="AW146" s="175"/>
      <c r="AX146" s="1021" t="s">
        <v>40</v>
      </c>
      <c r="AY146" s="1022"/>
      <c r="AZ146" s="1022"/>
      <c r="BA146" s="1022"/>
      <c r="BB146" s="1023"/>
      <c r="BC146" s="114">
        <f>SUM(BC142:BC145)</f>
        <v>129.87146215878704</v>
      </c>
      <c r="BD146" s="175"/>
      <c r="BE146" s="922" t="s">
        <v>40</v>
      </c>
      <c r="BF146" s="923"/>
      <c r="BG146" s="923"/>
      <c r="BH146" s="923"/>
      <c r="BI146" s="924"/>
      <c r="BJ146" s="11">
        <f>SUM(BJ$142:BJ$145)</f>
        <v>135.74865896294074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135.74865896294074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135.74865896294074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11">
        <f>SUM(DP$142:DP$145)</f>
        <v>139.3284531898417</v>
      </c>
      <c r="DQ146" s="40"/>
      <c r="DR146" s="922" t="s">
        <v>40</v>
      </c>
      <c r="DS146" s="923"/>
      <c r="DT146" s="923"/>
      <c r="DU146" s="923"/>
      <c r="DV146" s="924"/>
      <c r="DW146" s="11">
        <f>SUM(DW$142:DW$145)</f>
        <v>142.61764875</v>
      </c>
      <c r="DX146" s="40"/>
      <c r="DY146" s="11">
        <f>SUM(DY$142:DY$145)</f>
        <v>142.61764875</v>
      </c>
      <c r="DZ146" s="40"/>
      <c r="EA146" s="922" t="s">
        <v>40</v>
      </c>
      <c r="EB146" s="923"/>
      <c r="EC146" s="923"/>
      <c r="ED146" s="923"/>
      <c r="EE146" s="924"/>
      <c r="EF146" s="11">
        <f>SUM(EF$142:EF$145)</f>
        <v>142.61764875</v>
      </c>
      <c r="EG146" s="40"/>
      <c r="EH146" s="11">
        <f>SUM(EH$142:EH$145)</f>
        <v>142.61764875</v>
      </c>
      <c r="EJ146" s="922" t="s">
        <v>40</v>
      </c>
      <c r="EK146" s="923"/>
      <c r="EL146" s="923"/>
      <c r="EM146" s="923"/>
      <c r="EN146" s="924"/>
      <c r="EO146" s="11">
        <f>SUM(EO$142:EO$145)</f>
        <v>142.61764875</v>
      </c>
      <c r="EP146" s="40"/>
      <c r="EQ146" s="11">
        <f>SUM(EQ$142:EQ$145)</f>
        <v>142.61764875</v>
      </c>
    </row>
    <row r="147" spans="1:147" ht="13.5" x14ac:dyDescent="0.2">
      <c r="A147" s="204"/>
      <c r="B147" s="176"/>
      <c r="C147" s="176"/>
      <c r="D147" s="176"/>
      <c r="E147" s="176"/>
      <c r="F147" s="159"/>
      <c r="H147" s="204"/>
      <c r="I147" s="176"/>
      <c r="J147" s="176"/>
      <c r="K147" s="176"/>
      <c r="L147" s="176"/>
      <c r="M147" s="159"/>
      <c r="O147" s="204"/>
      <c r="P147" s="176"/>
      <c r="Q147" s="176"/>
      <c r="R147" s="176"/>
      <c r="S147" s="176"/>
      <c r="T147" s="159"/>
      <c r="V147" s="204"/>
      <c r="W147" s="176"/>
      <c r="X147" s="176"/>
      <c r="Y147" s="176"/>
      <c r="Z147" s="176"/>
      <c r="AA147" s="159"/>
      <c r="AC147" s="204"/>
      <c r="AD147" s="176"/>
      <c r="AE147" s="176"/>
      <c r="AF147" s="176"/>
      <c r="AG147" s="176"/>
      <c r="AH147" s="159"/>
      <c r="AJ147" s="204"/>
      <c r="AK147" s="176"/>
      <c r="AL147" s="176"/>
      <c r="AM147" s="176"/>
      <c r="AN147" s="176"/>
      <c r="AO147" s="159"/>
      <c r="AQ147" s="204"/>
      <c r="AR147" s="176"/>
      <c r="AS147" s="176"/>
      <c r="AT147" s="176"/>
      <c r="AU147" s="176"/>
      <c r="AV147" s="159"/>
      <c r="AW147" s="159"/>
      <c r="AX147" s="204"/>
      <c r="AY147" s="176"/>
      <c r="AZ147" s="176"/>
      <c r="BA147" s="176"/>
      <c r="BB147" s="176"/>
      <c r="BC147" s="159"/>
      <c r="BD147" s="159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41"/>
      <c r="DP147" s="22"/>
      <c r="DQ147" s="22"/>
      <c r="DR147" s="222"/>
      <c r="DS147" s="41"/>
      <c r="DT147" s="41"/>
      <c r="DU147" s="41"/>
      <c r="DV147" s="41"/>
      <c r="DW147" s="22"/>
      <c r="DX147" s="41"/>
      <c r="DY147" s="22"/>
      <c r="DZ147" s="22"/>
      <c r="EA147" s="222"/>
      <c r="EB147" s="41"/>
      <c r="EC147" s="41"/>
      <c r="ED147" s="41"/>
      <c r="EE147" s="41"/>
      <c r="EF147" s="22"/>
      <c r="EG147" s="41"/>
      <c r="EH147" s="22"/>
      <c r="EJ147" s="222"/>
      <c r="EK147" s="41"/>
      <c r="EL147" s="41"/>
      <c r="EM147" s="41"/>
      <c r="EN147" s="41"/>
      <c r="EO147" s="22"/>
      <c r="EP147" s="41"/>
      <c r="EQ147" s="22"/>
    </row>
    <row r="148" spans="1:147" x14ac:dyDescent="0.2">
      <c r="A148" s="176"/>
      <c r="B148" s="176"/>
      <c r="C148" s="176"/>
      <c r="D148" s="176"/>
      <c r="E148" s="176"/>
      <c r="F148" s="159"/>
      <c r="H148" s="176"/>
      <c r="I148" s="176"/>
      <c r="J148" s="176"/>
      <c r="K148" s="176"/>
      <c r="L148" s="176"/>
      <c r="M148" s="159"/>
      <c r="O148" s="176"/>
      <c r="P148" s="176"/>
      <c r="Q148" s="176"/>
      <c r="R148" s="176"/>
      <c r="S148" s="176"/>
      <c r="T148" s="159"/>
      <c r="V148" s="176"/>
      <c r="W148" s="176"/>
      <c r="X148" s="176"/>
      <c r="Y148" s="176"/>
      <c r="Z148" s="176"/>
      <c r="AA148" s="159"/>
      <c r="AC148" s="176"/>
      <c r="AD148" s="176"/>
      <c r="AE148" s="176"/>
      <c r="AF148" s="176"/>
      <c r="AG148" s="176"/>
      <c r="AH148" s="159"/>
      <c r="AJ148" s="176"/>
      <c r="AK148" s="176"/>
      <c r="AL148" s="176"/>
      <c r="AM148" s="176"/>
      <c r="AN148" s="176"/>
      <c r="AO148" s="159"/>
      <c r="AQ148" s="176"/>
      <c r="AR148" s="176"/>
      <c r="AS148" s="176"/>
      <c r="AT148" s="176"/>
      <c r="AU148" s="176"/>
      <c r="AV148" s="159"/>
      <c r="AW148" s="159"/>
      <c r="AX148" s="176"/>
      <c r="AY148" s="176"/>
      <c r="AZ148" s="176"/>
      <c r="BA148" s="176"/>
      <c r="BB148" s="176"/>
      <c r="BC148" s="159"/>
      <c r="BD148" s="159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41"/>
      <c r="DP148" s="22"/>
      <c r="DQ148" s="22"/>
      <c r="DR148" s="41"/>
      <c r="DS148" s="41"/>
      <c r="DT148" s="41"/>
      <c r="DU148" s="41"/>
      <c r="DV148" s="41"/>
      <c r="DW148" s="22"/>
      <c r="DX148" s="41"/>
      <c r="DY148" s="22"/>
      <c r="DZ148" s="22"/>
      <c r="EA148" s="41"/>
      <c r="EB148" s="41"/>
      <c r="EC148" s="41"/>
      <c r="ED148" s="41"/>
      <c r="EE148" s="41"/>
      <c r="EF148" s="22"/>
      <c r="EG148" s="41"/>
      <c r="EH148" s="22"/>
      <c r="EJ148" s="41"/>
      <c r="EK148" s="41"/>
      <c r="EL148" s="41"/>
      <c r="EM148" s="41"/>
      <c r="EN148" s="41"/>
      <c r="EO148" s="22"/>
      <c r="EP148" s="41"/>
      <c r="EQ148" s="22"/>
    </row>
    <row r="149" spans="1:147" x14ac:dyDescent="0.2">
      <c r="A149" s="1140" t="s">
        <v>87</v>
      </c>
      <c r="B149" s="1140"/>
      <c r="C149" s="1140"/>
      <c r="D149" s="1140"/>
      <c r="E149" s="1140"/>
      <c r="F149" s="1140"/>
      <c r="H149" s="1140" t="s">
        <v>87</v>
      </c>
      <c r="I149" s="1140"/>
      <c r="J149" s="1140"/>
      <c r="K149" s="1140"/>
      <c r="L149" s="1140"/>
      <c r="M149" s="1140"/>
      <c r="O149" s="1140" t="s">
        <v>87</v>
      </c>
      <c r="P149" s="1140"/>
      <c r="Q149" s="1140"/>
      <c r="R149" s="1140"/>
      <c r="S149" s="1140"/>
      <c r="T149" s="1140"/>
      <c r="V149" s="1140" t="s">
        <v>87</v>
      </c>
      <c r="W149" s="1140"/>
      <c r="X149" s="1140"/>
      <c r="Y149" s="1140"/>
      <c r="Z149" s="1140"/>
      <c r="AA149" s="1140"/>
      <c r="AC149" s="1140" t="s">
        <v>87</v>
      </c>
      <c r="AD149" s="1140"/>
      <c r="AE149" s="1140"/>
      <c r="AF149" s="1140"/>
      <c r="AG149" s="1140"/>
      <c r="AH149" s="1140"/>
      <c r="AJ149" s="1140" t="s">
        <v>87</v>
      </c>
      <c r="AK149" s="1140"/>
      <c r="AL149" s="1140"/>
      <c r="AM149" s="1140"/>
      <c r="AN149" s="1140"/>
      <c r="AO149" s="1140"/>
      <c r="AQ149" s="1140" t="s">
        <v>87</v>
      </c>
      <c r="AR149" s="1140"/>
      <c r="AS149" s="1140"/>
      <c r="AT149" s="1140"/>
      <c r="AU149" s="1140"/>
      <c r="AV149" s="1140"/>
      <c r="AW149" s="178"/>
      <c r="AX149" s="1140" t="s">
        <v>87</v>
      </c>
      <c r="AY149" s="1140"/>
      <c r="AZ149" s="1140"/>
      <c r="BA149" s="1140"/>
      <c r="BB149" s="1140"/>
      <c r="BC149" s="1140"/>
      <c r="BD149" s="178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52"/>
      <c r="DQ149" s="52"/>
      <c r="DR149" s="925" t="s">
        <v>87</v>
      </c>
      <c r="DS149" s="925"/>
      <c r="DT149" s="925"/>
      <c r="DU149" s="925"/>
      <c r="DV149" s="925"/>
      <c r="DW149" s="925"/>
      <c r="DX149" s="52"/>
      <c r="DY149" s="52"/>
      <c r="DZ149" s="52"/>
      <c r="EA149" s="925" t="s">
        <v>87</v>
      </c>
      <c r="EB149" s="925"/>
      <c r="EC149" s="925"/>
      <c r="ED149" s="925"/>
      <c r="EE149" s="925"/>
      <c r="EF149" s="925"/>
      <c r="EG149" s="52"/>
      <c r="EH149" s="52"/>
      <c r="EJ149" s="925" t="s">
        <v>87</v>
      </c>
      <c r="EK149" s="925"/>
      <c r="EL149" s="925"/>
      <c r="EM149" s="925"/>
      <c r="EN149" s="925"/>
      <c r="EO149" s="925"/>
      <c r="EP149" s="52"/>
      <c r="EQ149" s="52"/>
    </row>
    <row r="150" spans="1:147" x14ac:dyDescent="0.2">
      <c r="A150" s="176"/>
      <c r="B150" s="176"/>
      <c r="C150" s="176"/>
      <c r="D150" s="176"/>
      <c r="E150" s="176"/>
      <c r="F150" s="159"/>
      <c r="H150" s="176"/>
      <c r="I150" s="176"/>
      <c r="J150" s="176"/>
      <c r="K150" s="176"/>
      <c r="L150" s="176"/>
      <c r="M150" s="159"/>
      <c r="O150" s="176"/>
      <c r="P150" s="176"/>
      <c r="Q150" s="176"/>
      <c r="R150" s="176"/>
      <c r="S150" s="176"/>
      <c r="T150" s="159"/>
      <c r="V150" s="176"/>
      <c r="W150" s="176"/>
      <c r="X150" s="176"/>
      <c r="Y150" s="176"/>
      <c r="Z150" s="176"/>
      <c r="AA150" s="159"/>
      <c r="AC150" s="176"/>
      <c r="AD150" s="176"/>
      <c r="AE150" s="176"/>
      <c r="AF150" s="176"/>
      <c r="AG150" s="176"/>
      <c r="AH150" s="159"/>
      <c r="AJ150" s="176"/>
      <c r="AK150" s="176"/>
      <c r="AL150" s="176"/>
      <c r="AM150" s="176"/>
      <c r="AN150" s="176"/>
      <c r="AO150" s="159"/>
      <c r="AQ150" s="176"/>
      <c r="AR150" s="176"/>
      <c r="AS150" s="176"/>
      <c r="AT150" s="176"/>
      <c r="AU150" s="176"/>
      <c r="AV150" s="159"/>
      <c r="AW150" s="159"/>
      <c r="AX150" s="176"/>
      <c r="AY150" s="176"/>
      <c r="AZ150" s="176"/>
      <c r="BA150" s="176"/>
      <c r="BB150" s="176"/>
      <c r="BC150" s="159"/>
      <c r="BD150" s="159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41"/>
      <c r="DP150" s="22"/>
      <c r="DQ150" s="22"/>
      <c r="DR150" s="41"/>
      <c r="DS150" s="41"/>
      <c r="DT150" s="41"/>
      <c r="DU150" s="41"/>
      <c r="DV150" s="41"/>
      <c r="DW150" s="22"/>
      <c r="DX150" s="41"/>
      <c r="DY150" s="22"/>
      <c r="DZ150" s="22"/>
      <c r="EA150" s="41"/>
      <c r="EB150" s="41"/>
      <c r="EC150" s="41"/>
      <c r="ED150" s="41"/>
      <c r="EE150" s="41"/>
      <c r="EF150" s="22"/>
      <c r="EG150" s="41"/>
      <c r="EH150" s="22"/>
      <c r="EJ150" s="41"/>
      <c r="EK150" s="41"/>
      <c r="EL150" s="41"/>
      <c r="EM150" s="41"/>
      <c r="EN150" s="41"/>
      <c r="EO150" s="22"/>
      <c r="EP150" s="41"/>
      <c r="EQ150" s="22"/>
    </row>
    <row r="151" spans="1:147" x14ac:dyDescent="0.2">
      <c r="A151" s="113">
        <v>6</v>
      </c>
      <c r="B151" s="1016" t="s">
        <v>44</v>
      </c>
      <c r="C151" s="1016"/>
      <c r="D151" s="1016"/>
      <c r="E151" s="113" t="s">
        <v>7</v>
      </c>
      <c r="F151" s="114" t="s">
        <v>8</v>
      </c>
      <c r="H151" s="113">
        <v>6</v>
      </c>
      <c r="I151" s="1016" t="s">
        <v>44</v>
      </c>
      <c r="J151" s="1016"/>
      <c r="K151" s="1016"/>
      <c r="L151" s="113" t="s">
        <v>7</v>
      </c>
      <c r="M151" s="114" t="s">
        <v>8</v>
      </c>
      <c r="O151" s="113">
        <v>6</v>
      </c>
      <c r="P151" s="1016" t="s">
        <v>44</v>
      </c>
      <c r="Q151" s="1016"/>
      <c r="R151" s="1016"/>
      <c r="S151" s="113" t="s">
        <v>7</v>
      </c>
      <c r="T151" s="114" t="s">
        <v>8</v>
      </c>
      <c r="V151" s="113">
        <v>6</v>
      </c>
      <c r="W151" s="1016" t="s">
        <v>44</v>
      </c>
      <c r="X151" s="1016"/>
      <c r="Y151" s="1016"/>
      <c r="Z151" s="113" t="s">
        <v>7</v>
      </c>
      <c r="AA151" s="114" t="s">
        <v>8</v>
      </c>
      <c r="AC151" s="113">
        <v>6</v>
      </c>
      <c r="AD151" s="1016" t="s">
        <v>44</v>
      </c>
      <c r="AE151" s="1016"/>
      <c r="AF151" s="1016"/>
      <c r="AG151" s="113" t="s">
        <v>7</v>
      </c>
      <c r="AH151" s="114" t="s">
        <v>8</v>
      </c>
      <c r="AJ151" s="113">
        <v>6</v>
      </c>
      <c r="AK151" s="1016" t="s">
        <v>44</v>
      </c>
      <c r="AL151" s="1016"/>
      <c r="AM151" s="1016"/>
      <c r="AN151" s="113" t="s">
        <v>7</v>
      </c>
      <c r="AO151" s="114" t="s">
        <v>8</v>
      </c>
      <c r="AQ151" s="113">
        <v>6</v>
      </c>
      <c r="AR151" s="1016" t="s">
        <v>44</v>
      </c>
      <c r="AS151" s="1016"/>
      <c r="AT151" s="1016"/>
      <c r="AU151" s="113" t="s">
        <v>7</v>
      </c>
      <c r="AV151" s="114" t="s">
        <v>8</v>
      </c>
      <c r="AW151" s="175"/>
      <c r="AX151" s="113">
        <v>6</v>
      </c>
      <c r="AY151" s="1016" t="s">
        <v>44</v>
      </c>
      <c r="AZ151" s="1016"/>
      <c r="BA151" s="1016"/>
      <c r="BB151" s="113" t="s">
        <v>7</v>
      </c>
      <c r="BC151" s="114" t="s">
        <v>8</v>
      </c>
      <c r="BD151" s="175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51" t="s">
        <v>7</v>
      </c>
      <c r="DP151" s="11" t="s">
        <v>8</v>
      </c>
      <c r="DQ151" s="40"/>
      <c r="DR151" s="51">
        <v>6</v>
      </c>
      <c r="DS151" s="938" t="s">
        <v>44</v>
      </c>
      <c r="DT151" s="938"/>
      <c r="DU151" s="938"/>
      <c r="DV151" s="51" t="s">
        <v>7</v>
      </c>
      <c r="DW151" s="11" t="s">
        <v>8</v>
      </c>
      <c r="DX151" s="51" t="s">
        <v>7</v>
      </c>
      <c r="DY151" s="11" t="s">
        <v>8</v>
      </c>
      <c r="DZ151" s="40"/>
      <c r="EA151" s="51">
        <v>6</v>
      </c>
      <c r="EB151" s="938" t="s">
        <v>44</v>
      </c>
      <c r="EC151" s="938"/>
      <c r="ED151" s="938"/>
      <c r="EE151" s="51" t="s">
        <v>7</v>
      </c>
      <c r="EF151" s="11" t="s">
        <v>8</v>
      </c>
      <c r="EG151" s="51" t="s">
        <v>7</v>
      </c>
      <c r="EH151" s="11" t="s">
        <v>8</v>
      </c>
      <c r="EJ151" s="51">
        <v>6</v>
      </c>
      <c r="EK151" s="938" t="s">
        <v>44</v>
      </c>
      <c r="EL151" s="938"/>
      <c r="EM151" s="938"/>
      <c r="EN151" s="51" t="s">
        <v>7</v>
      </c>
      <c r="EO151" s="11" t="s">
        <v>8</v>
      </c>
      <c r="EP151" s="51" t="s">
        <v>7</v>
      </c>
      <c r="EQ151" s="11" t="s">
        <v>8</v>
      </c>
    </row>
    <row r="152" spans="1:147" x14ac:dyDescent="0.2">
      <c r="A152" s="155" t="s">
        <v>22</v>
      </c>
      <c r="B152" s="1012" t="s">
        <v>141</v>
      </c>
      <c r="C152" s="1012"/>
      <c r="D152" s="1012"/>
      <c r="E152" s="1">
        <f>'Eng Eletricista'!E152</f>
        <v>7.0000000000000007E-2</v>
      </c>
      <c r="F152" s="38">
        <f>E152*($F$44+$F$94+$F$106+$F$136+$F$146)</f>
        <v>286.39212438608695</v>
      </c>
      <c r="H152" s="155" t="s">
        <v>22</v>
      </c>
      <c r="I152" s="1012" t="s">
        <v>141</v>
      </c>
      <c r="J152" s="1012"/>
      <c r="K152" s="1012"/>
      <c r="L152" s="1">
        <v>7.0000000000000007E-2</v>
      </c>
      <c r="M152" s="38">
        <f>L152*(M$44+M$94+M$106+M$136+M$146)</f>
        <v>292.77257051546707</v>
      </c>
      <c r="O152" s="155" t="s">
        <v>22</v>
      </c>
      <c r="P152" s="1012" t="s">
        <v>141</v>
      </c>
      <c r="Q152" s="1012"/>
      <c r="R152" s="1012"/>
      <c r="S152" s="1">
        <v>7.0000000000000007E-2</v>
      </c>
      <c r="T152" s="38">
        <f>S152*(T$44+T$94+T$106+T$136+T$146)</f>
        <v>287.9441933474393</v>
      </c>
      <c r="V152" s="155" t="s">
        <v>22</v>
      </c>
      <c r="W152" s="1012" t="s">
        <v>141</v>
      </c>
      <c r="X152" s="1012"/>
      <c r="Y152" s="1012"/>
      <c r="Z152" s="1">
        <v>7.0000000000000007E-2</v>
      </c>
      <c r="AA152" s="38">
        <f>Z152*(AA$44+AA$94+AA$106+AA$136+AA$146)</f>
        <v>293.11109971181753</v>
      </c>
      <c r="AC152" s="155" t="s">
        <v>22</v>
      </c>
      <c r="AD152" s="1012" t="s">
        <v>141</v>
      </c>
      <c r="AE152" s="1012"/>
      <c r="AF152" s="1012"/>
      <c r="AG152" s="1">
        <v>7.0000000000000007E-2</v>
      </c>
      <c r="AH152" s="38">
        <f>AG152*(AH$44+AH$94+AH$106+AH$136+AH$146)</f>
        <v>304.50605706445447</v>
      </c>
      <c r="AJ152" s="155" t="s">
        <v>22</v>
      </c>
      <c r="AK152" s="1012" t="s">
        <v>141</v>
      </c>
      <c r="AL152" s="1012"/>
      <c r="AM152" s="1012"/>
      <c r="AN152" s="1">
        <v>7.0000000000000007E-2</v>
      </c>
      <c r="AO152" s="38">
        <f>AN152*(AO$44+AO$94+AO$106+AO$136+AO$146)</f>
        <v>299.49411190401003</v>
      </c>
      <c r="AQ152" s="155" t="s">
        <v>22</v>
      </c>
      <c r="AR152" s="1012" t="s">
        <v>141</v>
      </c>
      <c r="AS152" s="1012"/>
      <c r="AT152" s="1012"/>
      <c r="AU152" s="1">
        <v>7.0000000000000007E-2</v>
      </c>
      <c r="AV152" s="38">
        <f>AU152*(AV$44+AV$94+AV$106+AV$136+AV$146)</f>
        <v>308.29699671913613</v>
      </c>
      <c r="AW152" s="159"/>
      <c r="AX152" s="155" t="s">
        <v>22</v>
      </c>
      <c r="AY152" s="1012" t="s">
        <v>141</v>
      </c>
      <c r="AZ152" s="1012"/>
      <c r="BA152" s="1012"/>
      <c r="BB152" s="1">
        <v>7.0000000000000007E-2</v>
      </c>
      <c r="BC152" s="38">
        <f>BB152*(BC$44+BC$94+BC$106+BC$136+BC$146)</f>
        <v>308.57003089079888</v>
      </c>
      <c r="BD152" s="159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308.95320988931189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329.48363906270129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329.52180385603458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329.52180385603458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329.52180385603458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345.07580704497963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345.32639264086271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363.94870000526987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375.40954477380762</v>
      </c>
      <c r="DO152" s="1">
        <v>7.0000000000000007E-2</v>
      </c>
      <c r="DP152" s="50">
        <f>DO$152*($DP$44+$DP$94+$DP$106+$DP$136+$DP$146)</f>
        <v>364.1157446608255</v>
      </c>
      <c r="DQ152" s="22"/>
      <c r="DR152" s="10" t="s">
        <v>22</v>
      </c>
      <c r="DS152" s="939" t="s">
        <v>141</v>
      </c>
      <c r="DT152" s="939"/>
      <c r="DU152" s="939"/>
      <c r="DV152" s="1">
        <v>7.0000000000000007E-2</v>
      </c>
      <c r="DW152" s="50">
        <f>DV$152*($DW$44+$DW$94+$DW$106+$DW$136+$DW$146)</f>
        <v>375.63978846301865</v>
      </c>
      <c r="DX152" s="1">
        <v>7.0000000000000007E-2</v>
      </c>
      <c r="DY152" s="50">
        <f>DX$152*($DY$44+$DY$94+$DY$106+$DY$136+$DY$146)</f>
        <v>364.34598835003652</v>
      </c>
      <c r="DZ152" s="22"/>
      <c r="EA152" s="10" t="s">
        <v>22</v>
      </c>
      <c r="EB152" s="939" t="s">
        <v>141</v>
      </c>
      <c r="EC152" s="939"/>
      <c r="ED152" s="939"/>
      <c r="EE152" s="1">
        <v>7.0000000000000007E-2</v>
      </c>
      <c r="EF152" s="50">
        <f>EE$152*($EF$44+$EF$94+$EF$106+$EF$136+$EF$146)</f>
        <v>389.24848998198883</v>
      </c>
      <c r="EG152" s="1">
        <v>7.0000000000000007E-2</v>
      </c>
      <c r="EH152" s="50">
        <f>EG$152*($EH$44+$EH$94+$EH$106+$EH$136+$EH$146)</f>
        <v>377.51423166460035</v>
      </c>
      <c r="EJ152" s="10" t="s">
        <v>22</v>
      </c>
      <c r="EK152" s="939" t="s">
        <v>141</v>
      </c>
      <c r="EL152" s="939"/>
      <c r="EM152" s="939"/>
      <c r="EN152" s="1">
        <v>7.0000000000000007E-2</v>
      </c>
      <c r="EO152" s="50">
        <f>EN$152*($EO$44+$EO$94+$EO$106+$EO$136+$EO$146)</f>
        <v>389.03585400843883</v>
      </c>
      <c r="EP152" s="1">
        <v>7.0000000000000007E-2</v>
      </c>
      <c r="EQ152" s="50">
        <f>EP$152*($EQ$44+$EQ$94+$EQ$106+$EQ$136+$EQ$146)</f>
        <v>377.30947109747814</v>
      </c>
    </row>
    <row r="153" spans="1:147" x14ac:dyDescent="0.2">
      <c r="A153" s="155" t="s">
        <v>23</v>
      </c>
      <c r="B153" s="1018" t="s">
        <v>15</v>
      </c>
      <c r="C153" s="1019"/>
      <c r="D153" s="1020"/>
      <c r="E153" s="1">
        <f>'Eng Eletricista'!E153</f>
        <v>0.17132166403937935</v>
      </c>
      <c r="F153" s="38">
        <f>E153*($F$44+$F$94+$F$106+$F$136+$F$146+$F$152)</f>
        <v>749.99625128327341</v>
      </c>
      <c r="H153" s="155" t="s">
        <v>23</v>
      </c>
      <c r="I153" s="1018" t="s">
        <v>15</v>
      </c>
      <c r="J153" s="1019"/>
      <c r="K153" s="1020"/>
      <c r="L153" s="1">
        <v>0.17132166403937935</v>
      </c>
      <c r="M153" s="38">
        <f>L153*(M$44+M$94+M$106+M$136+M$146+M$152)</f>
        <v>766.70519776288688</v>
      </c>
      <c r="O153" s="155" t="s">
        <v>23</v>
      </c>
      <c r="P153" s="1018" t="s">
        <v>15</v>
      </c>
      <c r="Q153" s="1019"/>
      <c r="R153" s="1020"/>
      <c r="S153" s="1">
        <v>0.17132166403937935</v>
      </c>
      <c r="T153" s="38">
        <f>S153*(T$44+T$94+T$106+T$136+T$146+T$152)</f>
        <v>754.06076913704692</v>
      </c>
      <c r="V153" s="155" t="s">
        <v>23</v>
      </c>
      <c r="W153" s="1018" t="s">
        <v>15</v>
      </c>
      <c r="X153" s="1019"/>
      <c r="Y153" s="1020"/>
      <c r="Z153" s="1">
        <v>0.17132166403937935</v>
      </c>
      <c r="AA153" s="38">
        <f>Z153*(AA$44+AA$94+AA$106+AA$136+AA$146+AA$152)</f>
        <v>767.59172922305561</v>
      </c>
      <c r="AC153" s="155" t="s">
        <v>23</v>
      </c>
      <c r="AD153" s="1018" t="s">
        <v>15</v>
      </c>
      <c r="AE153" s="1019"/>
      <c r="AF153" s="1020"/>
      <c r="AG153" s="1">
        <v>0.17132166403937935</v>
      </c>
      <c r="AH153" s="38">
        <f>AG153*(AH$44+AH$94+AH$106+AH$136+AH$146+AH$152)</f>
        <v>797.43254735424591</v>
      </c>
      <c r="AJ153" s="155" t="s">
        <v>23</v>
      </c>
      <c r="AK153" s="1018" t="s">
        <v>15</v>
      </c>
      <c r="AL153" s="1019"/>
      <c r="AM153" s="1020"/>
      <c r="AN153" s="1">
        <v>0.17132166403937935</v>
      </c>
      <c r="AO153" s="38">
        <f>AN153*(AO$44+AO$94+AO$106+AO$136+AO$146+AO$152)</f>
        <v>784.30739564126384</v>
      </c>
      <c r="AQ153" s="155" t="s">
        <v>23</v>
      </c>
      <c r="AR153" s="1018" t="s">
        <v>15</v>
      </c>
      <c r="AS153" s="1019"/>
      <c r="AT153" s="1020"/>
      <c r="AU153" s="1">
        <v>0.17132166403937935</v>
      </c>
      <c r="AV153" s="38">
        <f>AU153*(AV$44+AV$94+AV$106+AV$136+AV$146+AV$152)</f>
        <v>807.36016158577218</v>
      </c>
      <c r="AW153" s="159"/>
      <c r="AX153" s="155" t="s">
        <v>23</v>
      </c>
      <c r="AY153" s="1018" t="s">
        <v>15</v>
      </c>
      <c r="AZ153" s="1019"/>
      <c r="BA153" s="1020"/>
      <c r="BB153" s="1">
        <v>0.17132166403937935</v>
      </c>
      <c r="BC153" s="38">
        <f>BB153*(BC$44+BC$94+BC$106+BC$136+BC$146+BC$152)</f>
        <v>808.07517637767069</v>
      </c>
      <c r="BD153" s="159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809.07863557918085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862.84318986043263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862.94313482921393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862.94313482921393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862.94313482921393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903.67555409235888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904.33178113750114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953.09939562232455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983.11275800569456</v>
      </c>
      <c r="DO153" s="1">
        <v>0.17132166403937935</v>
      </c>
      <c r="DP153" s="50">
        <f>DO$153*($DP$44+$DP$94+$DP$106+$DP$136+$DP$146+$DP$152)</f>
        <v>953.53684782437858</v>
      </c>
      <c r="DQ153" s="22"/>
      <c r="DR153" s="10" t="s">
        <v>23</v>
      </c>
      <c r="DS153" s="916" t="s">
        <v>15</v>
      </c>
      <c r="DT153" s="917"/>
      <c r="DU153" s="918"/>
      <c r="DV153" s="1">
        <v>0.17132166403937935</v>
      </c>
      <c r="DW153" s="50">
        <f>DV$153*($DW$44+$DW$94+$DW$106+$DW$136+$DW$146+$DW$152)</f>
        <v>983.71571419438203</v>
      </c>
      <c r="DX153" s="1">
        <v>0.17132166403937935</v>
      </c>
      <c r="DY153" s="50">
        <f>DX$153*($DY$44+$DY$94+$DY$106+$DY$136+$DY$146+$DY$152)</f>
        <v>954.13980401306594</v>
      </c>
      <c r="DZ153" s="22"/>
      <c r="EA153" s="10" t="s">
        <v>23</v>
      </c>
      <c r="EB153" s="916" t="s">
        <v>15</v>
      </c>
      <c r="EC153" s="917"/>
      <c r="ED153" s="918"/>
      <c r="EE153" s="1">
        <v>0.17132166403937935</v>
      </c>
      <c r="EF153" s="50">
        <f>EE$153*($EF$44+$EF$94+$EF$106+$EF$136+$EF$146+$EF$152)</f>
        <v>1019.3538280075301</v>
      </c>
      <c r="EG153" s="1">
        <v>0.17132166403937935</v>
      </c>
      <c r="EH153" s="50">
        <f>EG$153*($EH$44+$EH$94+$EH$106+$EH$136+$EH$146+$EH$152)</f>
        <v>988.6244573291425</v>
      </c>
      <c r="EJ153" s="10" t="s">
        <v>23</v>
      </c>
      <c r="EK153" s="916" t="s">
        <v>15</v>
      </c>
      <c r="EL153" s="917"/>
      <c r="EM153" s="918"/>
      <c r="EN153" s="1">
        <v>0.17132166403937935</v>
      </c>
      <c r="EO153" s="50">
        <f>EN$153*($EO$44+$EO$94+$EO$106+$EO$136+$EO$146+$EO$152)</f>
        <v>1018.7969824469466</v>
      </c>
      <c r="EP153" s="1">
        <v>0.17132166403937935</v>
      </c>
      <c r="EQ153" s="50">
        <f>EP$153*($EQ$44+$EQ$94+$EQ$106+$EQ$136+$EQ$146+$EQ$152)</f>
        <v>988.08823567821037</v>
      </c>
    </row>
    <row r="154" spans="1:147" x14ac:dyDescent="0.2">
      <c r="A154" s="155" t="s">
        <v>24</v>
      </c>
      <c r="B154" s="1141" t="s">
        <v>16</v>
      </c>
      <c r="C154" s="1142"/>
      <c r="D154" s="1142"/>
      <c r="E154" s="116">
        <f>E155+E156+E157+E158</f>
        <v>0.10149999999999999</v>
      </c>
      <c r="F154" s="114">
        <f>SUM(F155:F158)</f>
        <v>579.25653922122001</v>
      </c>
      <c r="H154" s="155" t="s">
        <v>24</v>
      </c>
      <c r="I154" s="1141" t="s">
        <v>16</v>
      </c>
      <c r="J154" s="1142"/>
      <c r="K154" s="1142"/>
      <c r="L154" s="116">
        <f>L155+L156+L157+L158</f>
        <v>0.10149999999999999</v>
      </c>
      <c r="M154" s="114">
        <f>SUM(M155:M158)</f>
        <v>592.16162574032296</v>
      </c>
      <c r="O154" s="155" t="s">
        <v>24</v>
      </c>
      <c r="P154" s="1141" t="s">
        <v>16</v>
      </c>
      <c r="Q154" s="1142"/>
      <c r="R154" s="1142"/>
      <c r="S154" s="116">
        <f>S155+S156+S157+S158</f>
        <v>0.10149999999999999</v>
      </c>
      <c r="T154" s="114">
        <f>SUM(T155:T158)</f>
        <v>582.39575297269039</v>
      </c>
      <c r="V154" s="155" t="s">
        <v>24</v>
      </c>
      <c r="W154" s="1141" t="s">
        <v>16</v>
      </c>
      <c r="X154" s="1142"/>
      <c r="Y154" s="1142"/>
      <c r="Z154" s="116">
        <f>Z155+Z156+Z157+Z158</f>
        <v>0.10149999999999999</v>
      </c>
      <c r="AA154" s="114">
        <f>SUM(AA155:AA158)</f>
        <v>592.84633469006667</v>
      </c>
      <c r="AC154" s="155" t="s">
        <v>24</v>
      </c>
      <c r="AD154" s="1141" t="s">
        <v>16</v>
      </c>
      <c r="AE154" s="1142"/>
      <c r="AF154" s="1142"/>
      <c r="AG154" s="116">
        <f>AG155+AG156+AG157+AG158</f>
        <v>0.10149999999999999</v>
      </c>
      <c r="AH154" s="114">
        <f>SUM(AH155:AH158)</f>
        <v>615.89376860540563</v>
      </c>
      <c r="AJ154" s="155" t="s">
        <v>24</v>
      </c>
      <c r="AK154" s="1141" t="s">
        <v>16</v>
      </c>
      <c r="AL154" s="1142"/>
      <c r="AM154" s="1142"/>
      <c r="AN154" s="116">
        <f>AN155+AN156+AN157+AN158</f>
        <v>0.10149999999999999</v>
      </c>
      <c r="AO154" s="114">
        <f>SUM(AO155:AO158)</f>
        <v>605.75661132627692</v>
      </c>
      <c r="AQ154" s="155" t="s">
        <v>24</v>
      </c>
      <c r="AR154" s="1141" t="s">
        <v>16</v>
      </c>
      <c r="AS154" s="1142"/>
      <c r="AT154" s="1142"/>
      <c r="AU154" s="116">
        <f>AU155+AU156+AU157+AU158</f>
        <v>0.10149999999999999</v>
      </c>
      <c r="AV154" s="114">
        <f>SUM(AV155:AV158)</f>
        <v>623.56132088001732</v>
      </c>
      <c r="AW154" s="175"/>
      <c r="AX154" s="155" t="s">
        <v>24</v>
      </c>
      <c r="AY154" s="1141" t="s">
        <v>16</v>
      </c>
      <c r="AZ154" s="1142"/>
      <c r="BA154" s="1142"/>
      <c r="BB154" s="116">
        <f>BB155+BB156+BB157+BB158</f>
        <v>0.10149999999999999</v>
      </c>
      <c r="BC154" s="114">
        <f>SUM(BC155:BC158)</f>
        <v>624.11355963206233</v>
      </c>
      <c r="BD154" s="175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624.88857724491288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666.41341099233705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666.49060308047058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666.49060308047058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666.49060308047058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697.95012061286616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698.45695488898696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736.1224226086166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759.30312037188696</v>
      </c>
      <c r="DO154" s="607">
        <f>DO155+DO156+DO157+DO158</f>
        <v>0.10149999999999999</v>
      </c>
      <c r="DP154" s="11">
        <f>SUM(DP$155:DP$158)</f>
        <v>736.46028702887611</v>
      </c>
      <c r="DQ154" s="40"/>
      <c r="DR154" s="10" t="s">
        <v>24</v>
      </c>
      <c r="DS154" s="914" t="s">
        <v>16</v>
      </c>
      <c r="DT154" s="915"/>
      <c r="DU154" s="915"/>
      <c r="DV154" s="607">
        <f>DV155+DV156+DV157+DV158</f>
        <v>0.10149999999999999</v>
      </c>
      <c r="DW154" s="11">
        <f>SUM(DW$155:DW$158)</f>
        <v>759.76881111975854</v>
      </c>
      <c r="DX154" s="607">
        <f>DX155+DX156+DX157+DX158</f>
        <v>0.10149999999999999</v>
      </c>
      <c r="DY154" s="11">
        <f>SUM(DY$155:DY$158)</f>
        <v>736.92597777674791</v>
      </c>
      <c r="DZ154" s="40"/>
      <c r="EA154" s="10" t="s">
        <v>24</v>
      </c>
      <c r="EB154" s="914" t="s">
        <v>16</v>
      </c>
      <c r="EC154" s="915"/>
      <c r="ED154" s="915"/>
      <c r="EE154" s="607">
        <f>EE155+EE156+EE157+EE158</f>
        <v>0.10149999999999999</v>
      </c>
      <c r="EF154" s="11">
        <f>SUM(EF$155:EF$158)</f>
        <v>787.29376265978851</v>
      </c>
      <c r="EG154" s="607">
        <f>EG155+EG156+EG157+EG158</f>
        <v>0.10149999999999999</v>
      </c>
      <c r="EH154" s="11">
        <f>SUM(EH$155:EH$158)</f>
        <v>763.56005881639999</v>
      </c>
      <c r="EJ154" s="10" t="s">
        <v>24</v>
      </c>
      <c r="EK154" s="914" t="s">
        <v>16</v>
      </c>
      <c r="EL154" s="915"/>
      <c r="EM154" s="915"/>
      <c r="EN154" s="607">
        <f>EN155+EN156+EN157+EN158</f>
        <v>0.10149999999999999</v>
      </c>
      <c r="EO154" s="11">
        <f>SUM(EO$155:EO$158)</f>
        <v>786.86368526706497</v>
      </c>
      <c r="EP154" s="607">
        <f>EP155+EP156+EP157+EP158</f>
        <v>0.10149999999999999</v>
      </c>
      <c r="EQ154" s="11">
        <f>SUM(EQ$155:EQ$158)</f>
        <v>763.14591021599972</v>
      </c>
    </row>
    <row r="155" spans="1:147" x14ac:dyDescent="0.2">
      <c r="A155" s="180" t="s">
        <v>88</v>
      </c>
      <c r="B155" s="1018" t="s">
        <v>17</v>
      </c>
      <c r="C155" s="1019"/>
      <c r="D155" s="1020"/>
      <c r="E155" s="1">
        <f>'Eng Eletricista'!E155</f>
        <v>0.03</v>
      </c>
      <c r="F155" s="38">
        <f>E155*(F44+F94+F106+F136+F146+F152+F153)/(1-E154)</f>
        <v>171.20882932646893</v>
      </c>
      <c r="H155" s="180" t="s">
        <v>88</v>
      </c>
      <c r="I155" s="1018" t="s">
        <v>17</v>
      </c>
      <c r="J155" s="1019"/>
      <c r="K155" s="1020"/>
      <c r="L155" s="1">
        <v>0.03</v>
      </c>
      <c r="M155" s="38">
        <f>L155*(M44+M94+M106+M136+M146+M152+M153)/(1-L154)</f>
        <v>175.02314061290332</v>
      </c>
      <c r="O155" s="180" t="s">
        <v>88</v>
      </c>
      <c r="P155" s="1018" t="s">
        <v>17</v>
      </c>
      <c r="Q155" s="1019"/>
      <c r="R155" s="1020"/>
      <c r="S155" s="1">
        <v>0.03</v>
      </c>
      <c r="T155" s="38">
        <f>S155*(T44+T94+T106+T136+T146+T152+T153)/(1-S154)</f>
        <v>172.13667575547498</v>
      </c>
      <c r="V155" s="180" t="s">
        <v>88</v>
      </c>
      <c r="W155" s="1018" t="s">
        <v>17</v>
      </c>
      <c r="X155" s="1019"/>
      <c r="Y155" s="1020"/>
      <c r="Z155" s="1">
        <v>0.03</v>
      </c>
      <c r="AA155" s="38">
        <f>Z155*(AA44+AA94+AA106+AA136+AA146+AA152+AA153)/(1-Z154)</f>
        <v>175.22551764238423</v>
      </c>
      <c r="AC155" s="180" t="s">
        <v>88</v>
      </c>
      <c r="AD155" s="1018" t="s">
        <v>17</v>
      </c>
      <c r="AE155" s="1019"/>
      <c r="AF155" s="1020"/>
      <c r="AG155" s="1">
        <v>0.03</v>
      </c>
      <c r="AH155" s="38">
        <f>AG155*(AH44+AH94+AH106+AH136+AH146+AH152+AH153)/(1-AG154)</f>
        <v>182.03756707548936</v>
      </c>
      <c r="AJ155" s="180" t="s">
        <v>88</v>
      </c>
      <c r="AK155" s="1018" t="s">
        <v>17</v>
      </c>
      <c r="AL155" s="1019"/>
      <c r="AM155" s="1020"/>
      <c r="AN155" s="1">
        <v>0.03</v>
      </c>
      <c r="AO155" s="38">
        <f>AN155*(AO44+AO94+AO106+AO136+AO146+AO152+AO153)/(1-AN154)</f>
        <v>179.04136295357941</v>
      </c>
      <c r="AQ155" s="180" t="s">
        <v>88</v>
      </c>
      <c r="AR155" s="1018" t="s">
        <v>17</v>
      </c>
      <c r="AS155" s="1019"/>
      <c r="AT155" s="1020"/>
      <c r="AU155" s="1">
        <v>0.03</v>
      </c>
      <c r="AV155" s="38">
        <f>AU155*(AV44+AV94+AV106+AV136+AV146+AV152+AV153)/(1-AU154)</f>
        <v>184.30383868374895</v>
      </c>
      <c r="AW155" s="159"/>
      <c r="AX155" s="180" t="s">
        <v>88</v>
      </c>
      <c r="AY155" s="1018" t="s">
        <v>17</v>
      </c>
      <c r="AZ155" s="1019"/>
      <c r="BA155" s="1020"/>
      <c r="BB155" s="1">
        <v>0.03</v>
      </c>
      <c r="BC155" s="38">
        <f>BB155*(BC44+BC94+BC106+BC136+BC146+BC152+BC153)/(1-BB154)</f>
        <v>184.46706196021546</v>
      </c>
      <c r="BD155" s="159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184.69613120539296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196.96948108147896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196.99229647698638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196.99229647698638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196.99229647698638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206.29067604321168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206.44047927753309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217.57312983505909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224.42456759760205</v>
      </c>
      <c r="DO155" s="1">
        <v>0.03</v>
      </c>
      <c r="DP155" s="50">
        <f>DO$155*(DP$44+DP$94+DP$106+DP$136+DP$146+DP$152+DP$153)/(1-DO$154)</f>
        <v>217.67299124006189</v>
      </c>
      <c r="DQ155" s="22"/>
      <c r="DR155" s="30" t="s">
        <v>88</v>
      </c>
      <c r="DS155" s="916" t="s">
        <v>17</v>
      </c>
      <c r="DT155" s="917"/>
      <c r="DU155" s="918"/>
      <c r="DV155" s="1">
        <v>0.03</v>
      </c>
      <c r="DW155" s="50">
        <f>DV$155*(DW$44+DW$94+DW$106+DW$136+DW$146+DW$152+DW$153)/(1-DV$154)</f>
        <v>224.56221018317987</v>
      </c>
      <c r="DX155" s="1">
        <v>0.03</v>
      </c>
      <c r="DY155" s="50">
        <f>DX$155*(DY$44+DY$94+DY$106+DY$136+DY$146+DY$152+DY$153)/(1-DX$154)</f>
        <v>217.81063382563971</v>
      </c>
      <c r="DZ155" s="22"/>
      <c r="EA155" s="30" t="s">
        <v>88</v>
      </c>
      <c r="EB155" s="916" t="s">
        <v>17</v>
      </c>
      <c r="EC155" s="917"/>
      <c r="ED155" s="918"/>
      <c r="EE155" s="1">
        <v>0.03</v>
      </c>
      <c r="EF155" s="50">
        <f>EE$155*(EF$44+EF$94+EF$106+EF$136+EF$146+EF$152+EF$153)/(1-EE$154)</f>
        <v>232.69766384033159</v>
      </c>
      <c r="EG155" s="1">
        <v>0.03</v>
      </c>
      <c r="EH155" s="50">
        <f>EG$155*(EH$44+EH$94+EH$106+EH$136+EH$146+EH$152+EH$153)/(1-EG$154)</f>
        <v>225.68277600484728</v>
      </c>
      <c r="EJ155" s="30" t="s">
        <v>88</v>
      </c>
      <c r="EK155" s="916" t="s">
        <v>17</v>
      </c>
      <c r="EL155" s="917"/>
      <c r="EM155" s="918"/>
      <c r="EN155" s="1">
        <v>0.03</v>
      </c>
      <c r="EO155" s="50">
        <f>EN$155*(EO$44+EO$94+EO$106+EO$136+EO$146+EO$152+EO$153)/(1-EN$154)</f>
        <v>232.57054736957588</v>
      </c>
      <c r="EP155" s="1">
        <v>0.03</v>
      </c>
      <c r="EQ155" s="50">
        <f>EP$155*(EQ$44+EQ$94+EQ$106+EQ$136+EQ$146+EQ$152+EQ$153)/(1-EP$154)</f>
        <v>225.56036755152701</v>
      </c>
    </row>
    <row r="156" spans="1:147" x14ac:dyDescent="0.2">
      <c r="A156" s="180" t="s">
        <v>89</v>
      </c>
      <c r="B156" s="1018" t="s">
        <v>18</v>
      </c>
      <c r="C156" s="1019"/>
      <c r="D156" s="1020"/>
      <c r="E156" s="1">
        <f>'Eng Eletricista'!E156</f>
        <v>6.4999999999999997E-3</v>
      </c>
      <c r="F156" s="38">
        <f>E156*(F44+F94+F106+F136+F146+F152+F153)/(1-E154)</f>
        <v>37.095246354068273</v>
      </c>
      <c r="H156" s="180" t="s">
        <v>89</v>
      </c>
      <c r="I156" s="1018" t="s">
        <v>18</v>
      </c>
      <c r="J156" s="1019"/>
      <c r="K156" s="1020"/>
      <c r="L156" s="1">
        <v>6.4999999999999997E-3</v>
      </c>
      <c r="M156" s="38">
        <f>L156*(M44+M94+M106+M136+M146+M152+M153)/(1-L154)</f>
        <v>37.921680466129054</v>
      </c>
      <c r="O156" s="180" t="s">
        <v>89</v>
      </c>
      <c r="P156" s="1018" t="s">
        <v>18</v>
      </c>
      <c r="Q156" s="1019"/>
      <c r="R156" s="1020"/>
      <c r="S156" s="1">
        <v>6.4999999999999997E-3</v>
      </c>
      <c r="T156" s="38">
        <f>S156*(T44+T94+T106+T136+T146+T152+T153)/(1-S154)</f>
        <v>37.296279747019575</v>
      </c>
      <c r="V156" s="180" t="s">
        <v>89</v>
      </c>
      <c r="W156" s="1018" t="s">
        <v>18</v>
      </c>
      <c r="X156" s="1019"/>
      <c r="Y156" s="1020"/>
      <c r="Z156" s="1">
        <v>6.4999999999999997E-3</v>
      </c>
      <c r="AA156" s="38">
        <f>Z156*(AA44+AA94+AA106+AA136+AA146+AA152+AA153)/(1-Z154)</f>
        <v>37.965528822516589</v>
      </c>
      <c r="AC156" s="180" t="s">
        <v>89</v>
      </c>
      <c r="AD156" s="1018" t="s">
        <v>18</v>
      </c>
      <c r="AE156" s="1019"/>
      <c r="AF156" s="1020"/>
      <c r="AG156" s="1">
        <v>6.4999999999999997E-3</v>
      </c>
      <c r="AH156" s="38">
        <f>AG156*(AH44+AH94+AH106+AH136+AH146+AH152+AH153)/(1-AG154)</f>
        <v>39.441472866356023</v>
      </c>
      <c r="AJ156" s="180" t="s">
        <v>89</v>
      </c>
      <c r="AK156" s="1018" t="s">
        <v>18</v>
      </c>
      <c r="AL156" s="1019"/>
      <c r="AM156" s="1020"/>
      <c r="AN156" s="1">
        <v>6.4999999999999997E-3</v>
      </c>
      <c r="AO156" s="38">
        <f>AN156*(AO44+AO94+AO106+AO136+AO146+AO152+AO153)/(1-AN154)</f>
        <v>38.792295306608871</v>
      </c>
      <c r="AQ156" s="180" t="s">
        <v>89</v>
      </c>
      <c r="AR156" s="1018" t="s">
        <v>18</v>
      </c>
      <c r="AS156" s="1019"/>
      <c r="AT156" s="1020"/>
      <c r="AU156" s="1">
        <v>6.4999999999999997E-3</v>
      </c>
      <c r="AV156" s="38">
        <f>AU156*(AV44+AV94+AV106+AV136+AV146+AV152+AV153)/(1-AU154)</f>
        <v>39.932498381478943</v>
      </c>
      <c r="AW156" s="159"/>
      <c r="AX156" s="180" t="s">
        <v>89</v>
      </c>
      <c r="AY156" s="1018" t="s">
        <v>18</v>
      </c>
      <c r="AZ156" s="1019"/>
      <c r="BA156" s="1020"/>
      <c r="BB156" s="1">
        <v>6.4999999999999997E-3</v>
      </c>
      <c r="BC156" s="38">
        <f>BB156*(BC44+BC94+BC106+BC136+BC146+BC152+BC153)/(1-BB154)</f>
        <v>39.96786342471335</v>
      </c>
      <c r="BD156" s="159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40.017495094501804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42.676720900987107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42.681664236680376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42.681664236680376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42.681664236680376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44.696313142695864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44.728770510132165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47.140844797596138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48.625322979480437</v>
      </c>
      <c r="DO156" s="1">
        <v>6.4999999999999997E-3</v>
      </c>
      <c r="DP156" s="50">
        <f>DO$156*(DP$44+DP$94+DP$106+DP$136+DP$146+DP$152+DP$153)/(1-DO$154)</f>
        <v>47.162481435346749</v>
      </c>
      <c r="DQ156" s="22"/>
      <c r="DR156" s="30" t="s">
        <v>89</v>
      </c>
      <c r="DS156" s="916" t="s">
        <v>18</v>
      </c>
      <c r="DT156" s="917"/>
      <c r="DU156" s="918"/>
      <c r="DV156" s="1">
        <v>6.4999999999999997E-3</v>
      </c>
      <c r="DW156" s="50">
        <f>DV$156*(DW$44+DW$94+DW$106+DW$136+DW$146+DW$152+DW$153)/(1-DV$154)</f>
        <v>48.655145539688981</v>
      </c>
      <c r="DX156" s="1">
        <v>6.4999999999999997E-3</v>
      </c>
      <c r="DY156" s="50">
        <f>DX$156*(DY$44+DY$94+DY$106+DY$136+DY$146+DY$152+DY$153)/(1-DX$154)</f>
        <v>47.192303995555278</v>
      </c>
      <c r="DZ156" s="22"/>
      <c r="EA156" s="30" t="s">
        <v>89</v>
      </c>
      <c r="EB156" s="916" t="s">
        <v>18</v>
      </c>
      <c r="EC156" s="917"/>
      <c r="ED156" s="918"/>
      <c r="EE156" s="1">
        <v>6.4999999999999997E-3</v>
      </c>
      <c r="EF156" s="50">
        <f>EE$156*(EF$44+EF$94+EF$106+EF$136+EF$146+EF$152+EF$153)/(1-EE$154)</f>
        <v>50.417827165405178</v>
      </c>
      <c r="EG156" s="1">
        <v>6.4999999999999997E-3</v>
      </c>
      <c r="EH156" s="50">
        <f>EG$156*(EH$44+EH$94+EH$106+EH$136+EH$146+EH$152+EH$153)/(1-EG$154)</f>
        <v>48.897934801050241</v>
      </c>
      <c r="EJ156" s="30" t="s">
        <v>89</v>
      </c>
      <c r="EK156" s="916" t="s">
        <v>18</v>
      </c>
      <c r="EL156" s="917"/>
      <c r="EM156" s="918"/>
      <c r="EN156" s="1">
        <v>6.4999999999999997E-3</v>
      </c>
      <c r="EO156" s="50">
        <f>EN$156*(EO$44+EO$94+EO$106+EO$136+EO$146+EO$152+EO$153)/(1-EN$154)</f>
        <v>50.390285263408096</v>
      </c>
      <c r="EP156" s="1">
        <v>6.4999999999999997E-3</v>
      </c>
      <c r="EQ156" s="50">
        <f>EP$156*(EQ$44+EQ$94+EQ$106+EQ$136+EQ$146+EQ$152+EQ$153)/(1-EP$154)</f>
        <v>48.871412969497513</v>
      </c>
    </row>
    <row r="157" spans="1:147" x14ac:dyDescent="0.2">
      <c r="A157" s="180" t="s">
        <v>90</v>
      </c>
      <c r="B157" s="1144" t="s">
        <v>19</v>
      </c>
      <c r="C157" s="1145"/>
      <c r="D157" s="1146"/>
      <c r="E157" s="1">
        <f>'Eng Eletricista'!E157</f>
        <v>0.02</v>
      </c>
      <c r="F157" s="38">
        <f>E157*(F44+F94+F106+F136+F146+F152+F153)/(1-E154)</f>
        <v>114.13921955097932</v>
      </c>
      <c r="H157" s="180" t="s">
        <v>90</v>
      </c>
      <c r="I157" s="1144" t="s">
        <v>19</v>
      </c>
      <c r="J157" s="1145"/>
      <c r="K157" s="1146"/>
      <c r="L157" s="1">
        <v>0.02</v>
      </c>
      <c r="M157" s="38">
        <f>L157*(M44+M94+M106+M136+M146+M152+M153)/(1-L154)</f>
        <v>116.68209374193555</v>
      </c>
      <c r="O157" s="180" t="s">
        <v>90</v>
      </c>
      <c r="P157" s="1144" t="s">
        <v>19</v>
      </c>
      <c r="Q157" s="1145"/>
      <c r="R157" s="1146"/>
      <c r="S157" s="1">
        <v>0.02</v>
      </c>
      <c r="T157" s="38">
        <f>S157*(T44+T94+T106+T136+T146+T152+T153)/(1-S154)</f>
        <v>114.75778383698334</v>
      </c>
      <c r="V157" s="180" t="s">
        <v>90</v>
      </c>
      <c r="W157" s="1144" t="s">
        <v>19</v>
      </c>
      <c r="X157" s="1145"/>
      <c r="Y157" s="1146"/>
      <c r="Z157" s="1">
        <v>0.02</v>
      </c>
      <c r="AA157" s="38">
        <f>Z157*(AA44+AA94+AA106+AA136+AA146+AA152+AA153)/(1-Z154)</f>
        <v>116.81701176158951</v>
      </c>
      <c r="AC157" s="180" t="s">
        <v>90</v>
      </c>
      <c r="AD157" s="1144" t="s">
        <v>19</v>
      </c>
      <c r="AE157" s="1145"/>
      <c r="AF157" s="1146"/>
      <c r="AG157" s="1">
        <v>0.02</v>
      </c>
      <c r="AH157" s="38">
        <f>AG157*(AH44+AH94+AH106+AH136+AH146+AH152+AH153)/(1-AG154)</f>
        <v>121.35837805032625</v>
      </c>
      <c r="AJ157" s="180" t="s">
        <v>90</v>
      </c>
      <c r="AK157" s="1144" t="s">
        <v>19</v>
      </c>
      <c r="AL157" s="1145"/>
      <c r="AM157" s="1146"/>
      <c r="AN157" s="1">
        <v>0.02</v>
      </c>
      <c r="AO157" s="38">
        <f>AN157*(AO44+AO94+AO106+AO136+AO146+AO152+AO153)/(1-AN154)</f>
        <v>119.36090863571961</v>
      </c>
      <c r="AQ157" s="180" t="s">
        <v>90</v>
      </c>
      <c r="AR157" s="1144" t="s">
        <v>19</v>
      </c>
      <c r="AS157" s="1145"/>
      <c r="AT157" s="1146"/>
      <c r="AU157" s="1">
        <v>0.02</v>
      </c>
      <c r="AV157" s="38">
        <f>AU157*(AV44+AV94+AV106+AV136+AV146+AV152+AV153)/(1-AU154)</f>
        <v>122.86922578916597</v>
      </c>
      <c r="AW157" s="159"/>
      <c r="AX157" s="180" t="s">
        <v>90</v>
      </c>
      <c r="AY157" s="1144" t="s">
        <v>19</v>
      </c>
      <c r="AZ157" s="1145"/>
      <c r="BA157" s="1146"/>
      <c r="BB157" s="1">
        <v>0.02</v>
      </c>
      <c r="BC157" s="38">
        <f>BB157*(BC44+BC94+BC106+BC136+BC146+BC152+BC153)/(1-BB154)</f>
        <v>122.97804130681031</v>
      </c>
      <c r="BD157" s="159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123.13075413692864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131.31298738765264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131.32819765132427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131.32819765132427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131.32819765132427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137.52711736214113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137.62698618502205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145.04875322337276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149.61637839840137</v>
      </c>
      <c r="DO157" s="1">
        <v>0.02</v>
      </c>
      <c r="DP157" s="50">
        <f>DO$157*(DP$44+DP$94+DP$106+DP$136+DP$146+DP$152+DP$153)/(1-DO$154)</f>
        <v>145.11532749337462</v>
      </c>
      <c r="DQ157" s="22"/>
      <c r="DR157" s="30" t="s">
        <v>90</v>
      </c>
      <c r="DS157" s="919" t="s">
        <v>19</v>
      </c>
      <c r="DT157" s="920"/>
      <c r="DU157" s="921"/>
      <c r="DV157" s="1">
        <v>0.02</v>
      </c>
      <c r="DW157" s="50">
        <f>DV$157*(DW$44+DW$94+DW$106+DW$136+DW$146+DW$152+DW$153)/(1-DV$154)</f>
        <v>149.70814012211994</v>
      </c>
      <c r="DX157" s="1">
        <v>0.02</v>
      </c>
      <c r="DY157" s="50">
        <f>DX$157*(DY$44+DY$94+DY$106+DY$136+DY$146+DY$152+DY$153)/(1-DX$154)</f>
        <v>145.20708921709317</v>
      </c>
      <c r="DZ157" s="22"/>
      <c r="EA157" s="30" t="s">
        <v>90</v>
      </c>
      <c r="EB157" s="919" t="s">
        <v>19</v>
      </c>
      <c r="EC157" s="920"/>
      <c r="ED157" s="921"/>
      <c r="EE157" s="1">
        <v>0.02</v>
      </c>
      <c r="EF157" s="50">
        <f>EE$157*(EF$44+EF$94+EF$106+EF$136+EF$146+EF$152+EF$153)/(1-EE$154)</f>
        <v>155.13177589355439</v>
      </c>
      <c r="EG157" s="1">
        <v>0.02</v>
      </c>
      <c r="EH157" s="50">
        <f>EG$157*(EH$44+EH$94+EH$106+EH$136+EH$146+EH$152+EH$153)/(1-EG$154)</f>
        <v>150.45518400323155</v>
      </c>
      <c r="EJ157" s="30" t="s">
        <v>90</v>
      </c>
      <c r="EK157" s="919" t="s">
        <v>19</v>
      </c>
      <c r="EL157" s="920"/>
      <c r="EM157" s="921"/>
      <c r="EN157" s="1">
        <v>0.02</v>
      </c>
      <c r="EO157" s="50">
        <f>EN$157*(EO$44+EO$94+EO$106+EO$136+EO$146+EO$152+EO$153)/(1-EN$154)</f>
        <v>155.04703157971724</v>
      </c>
      <c r="EP157" s="1">
        <v>0.02</v>
      </c>
      <c r="EQ157" s="50">
        <f>EP$157*(EQ$44+EQ$94+EQ$106+EQ$136+EQ$146+EQ$152+EQ$153)/(1-EP$154)</f>
        <v>150.37357836768464</v>
      </c>
    </row>
    <row r="158" spans="1:147" x14ac:dyDescent="0.2">
      <c r="A158" s="180" t="s">
        <v>825</v>
      </c>
      <c r="B158" s="1144" t="s">
        <v>826</v>
      </c>
      <c r="C158" s="1145"/>
      <c r="D158" s="1146"/>
      <c r="E158" s="1">
        <f>'Eng Eletricista'!E158</f>
        <v>4.4999999999999998E-2</v>
      </c>
      <c r="F158" s="38">
        <f>E158*(F44+F94+F106+F136+F146+F152+F153)/(1-E154)</f>
        <v>256.81324398970344</v>
      </c>
      <c r="H158" s="180" t="s">
        <v>825</v>
      </c>
      <c r="I158" s="1144" t="s">
        <v>826</v>
      </c>
      <c r="J158" s="1145"/>
      <c r="K158" s="1146"/>
      <c r="L158" s="1">
        <v>4.4999999999999998E-2</v>
      </c>
      <c r="M158" s="38">
        <f>L158*(M44+M94+M106+M136+M146+M152+M153)/(1-L154)</f>
        <v>262.53471091935501</v>
      </c>
      <c r="O158" s="180" t="s">
        <v>825</v>
      </c>
      <c r="P158" s="1144" t="s">
        <v>826</v>
      </c>
      <c r="Q158" s="1145"/>
      <c r="R158" s="1146"/>
      <c r="S158" s="1">
        <v>4.4999999999999998E-2</v>
      </c>
      <c r="T158" s="38">
        <f>S158*(T44+T94+T106+T136+T146+T152+T153)/(1-S154)</f>
        <v>258.2050136332125</v>
      </c>
      <c r="V158" s="180" t="s">
        <v>825</v>
      </c>
      <c r="W158" s="1144" t="s">
        <v>826</v>
      </c>
      <c r="X158" s="1145"/>
      <c r="Y158" s="1146"/>
      <c r="Z158" s="1">
        <v>4.4999999999999998E-2</v>
      </c>
      <c r="AA158" s="38">
        <f>Z158*(AA44+AA94+AA106+AA136+AA146+AA152+AA153)/(1-Z154)</f>
        <v>262.83827646357639</v>
      </c>
      <c r="AC158" s="180" t="s">
        <v>825</v>
      </c>
      <c r="AD158" s="1144" t="s">
        <v>826</v>
      </c>
      <c r="AE158" s="1145"/>
      <c r="AF158" s="1146"/>
      <c r="AG158" s="1">
        <v>4.4999999999999998E-2</v>
      </c>
      <c r="AH158" s="38">
        <f>AG158*(AH44+AH94+AH106+AH136+AH146+AH152+AH153)/(1-AG154)</f>
        <v>273.05635061323403</v>
      </c>
      <c r="AJ158" s="180" t="s">
        <v>825</v>
      </c>
      <c r="AK158" s="1144" t="s">
        <v>826</v>
      </c>
      <c r="AL158" s="1145"/>
      <c r="AM158" s="1146"/>
      <c r="AN158" s="1">
        <v>4.4999999999999998E-2</v>
      </c>
      <c r="AO158" s="38">
        <f>AN158*(AO44+AO94+AO106+AO136+AO146+AO152+AO153)/(1-AN154)</f>
        <v>268.5620444303691</v>
      </c>
      <c r="AQ158" s="180" t="s">
        <v>825</v>
      </c>
      <c r="AR158" s="1144" t="s">
        <v>826</v>
      </c>
      <c r="AS158" s="1145"/>
      <c r="AT158" s="1146"/>
      <c r="AU158" s="1">
        <v>4.4999999999999998E-2</v>
      </c>
      <c r="AV158" s="38">
        <f>AU158*(AV44+AV94+AV106+AV136+AV146+AV152+AV153)/(1-AU154)</f>
        <v>276.45575802562342</v>
      </c>
      <c r="AW158" s="159"/>
      <c r="AX158" s="180" t="s">
        <v>825</v>
      </c>
      <c r="AY158" s="1144" t="s">
        <v>826</v>
      </c>
      <c r="AZ158" s="1145"/>
      <c r="BA158" s="1146"/>
      <c r="BB158" s="1">
        <v>4.4999999999999998E-2</v>
      </c>
      <c r="BC158" s="38">
        <f>BB158*(BC44+BC94+BC106+BC136+BC146+BC152+BC153)/(1-BB154)</f>
        <v>276.70059294032319</v>
      </c>
      <c r="BD158" s="159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277.04419680808945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295.45422162221843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295.48844471547955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295.48844471547955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295.48844471547955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309.43601406481747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309.66071891629963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326.35969475258867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336.63685139640307</v>
      </c>
      <c r="DO158" s="1">
        <v>4.4999999999999998E-2</v>
      </c>
      <c r="DP158" s="50">
        <f>DO$158*(DP$44+DP$94+DP$106+DP$136+DP$146+DP$152+DP$153)/(1-DO$154)</f>
        <v>326.50948686009286</v>
      </c>
      <c r="DQ158" s="22"/>
      <c r="DR158" s="30" t="s">
        <v>825</v>
      </c>
      <c r="DS158" s="919" t="s">
        <v>826</v>
      </c>
      <c r="DT158" s="920"/>
      <c r="DU158" s="921"/>
      <c r="DV158" s="1">
        <v>4.4999999999999998E-2</v>
      </c>
      <c r="DW158" s="50">
        <f>DV$158*(DW$44+DW$94+DW$106+DW$136+DW$146+DW$152+DW$153)/(1-DV$154)</f>
        <v>336.84331527476985</v>
      </c>
      <c r="DX158" s="1">
        <v>4.4999999999999998E-2</v>
      </c>
      <c r="DY158" s="50">
        <f>DX$158*(DY$44+DY$94+DY$106+DY$136+DY$146+DY$152+DY$153)/(1-DX$154)</f>
        <v>326.71595073845964</v>
      </c>
      <c r="DZ158" s="22"/>
      <c r="EA158" s="30" t="s">
        <v>825</v>
      </c>
      <c r="EB158" s="919" t="s">
        <v>826</v>
      </c>
      <c r="EC158" s="920"/>
      <c r="ED158" s="921"/>
      <c r="EE158" s="1">
        <v>4.4999999999999998E-2</v>
      </c>
      <c r="EF158" s="50">
        <f>EE$158*(EF$44+EF$94+EF$106+EF$136+EF$146+EF$152+EF$153)/(1-EE$154)</f>
        <v>349.04649576049735</v>
      </c>
      <c r="EG158" s="1">
        <v>4.4999999999999998E-2</v>
      </c>
      <c r="EH158" s="50">
        <f>EG$158*(EH$44+EH$94+EH$106+EH$136+EH$146+EH$152+EH$153)/(1-EG$154)</f>
        <v>338.52416400727094</v>
      </c>
      <c r="EJ158" s="30" t="s">
        <v>825</v>
      </c>
      <c r="EK158" s="919" t="s">
        <v>826</v>
      </c>
      <c r="EL158" s="920"/>
      <c r="EM158" s="921"/>
      <c r="EN158" s="1">
        <v>4.4999999999999998E-2</v>
      </c>
      <c r="EO158" s="50">
        <f>EN$158*(EO$44+EO$94+EO$106+EO$136+EO$146+EO$152+EO$153)/(1-EN$154)</f>
        <v>348.85582105436379</v>
      </c>
      <c r="EP158" s="1">
        <v>4.4999999999999998E-2</v>
      </c>
      <c r="EQ158" s="50">
        <f>EP$158*(EQ$44+EQ$94+EQ$106+EQ$136+EQ$146+EQ$152+EQ$153)/(1-EP$154)</f>
        <v>338.34055132729048</v>
      </c>
    </row>
    <row r="159" spans="1:147" x14ac:dyDescent="0.2">
      <c r="A159" s="1021" t="s">
        <v>40</v>
      </c>
      <c r="B159" s="1022"/>
      <c r="C159" s="1022"/>
      <c r="D159" s="1022"/>
      <c r="E159" s="1023"/>
      <c r="F159" s="114">
        <f>F152+F153+F154</f>
        <v>1615.6449148905804</v>
      </c>
      <c r="H159" s="1021" t="s">
        <v>40</v>
      </c>
      <c r="I159" s="1022"/>
      <c r="J159" s="1022"/>
      <c r="K159" s="1022"/>
      <c r="L159" s="1023"/>
      <c r="M159" s="114">
        <f>M152+M153+M154</f>
        <v>1651.639394018677</v>
      </c>
      <c r="O159" s="1021" t="s">
        <v>40</v>
      </c>
      <c r="P159" s="1022"/>
      <c r="Q159" s="1022"/>
      <c r="R159" s="1022"/>
      <c r="S159" s="1023"/>
      <c r="T159" s="114">
        <f>T152+T153+T154</f>
        <v>1624.4007154571766</v>
      </c>
      <c r="V159" s="1021" t="s">
        <v>40</v>
      </c>
      <c r="W159" s="1022"/>
      <c r="X159" s="1022"/>
      <c r="Y159" s="1022"/>
      <c r="Z159" s="1023"/>
      <c r="AA159" s="114">
        <f>AA152+AA153+AA154</f>
        <v>1653.5491636249399</v>
      </c>
      <c r="AC159" s="1021" t="s">
        <v>40</v>
      </c>
      <c r="AD159" s="1022"/>
      <c r="AE159" s="1022"/>
      <c r="AF159" s="1022"/>
      <c r="AG159" s="1023"/>
      <c r="AH159" s="114">
        <f>AH152+AH153+AH154</f>
        <v>1717.8323730241059</v>
      </c>
      <c r="AJ159" s="1021" t="s">
        <v>40</v>
      </c>
      <c r="AK159" s="1022"/>
      <c r="AL159" s="1022"/>
      <c r="AM159" s="1022"/>
      <c r="AN159" s="1023"/>
      <c r="AO159" s="114">
        <f>AO152+AO153+AO154</f>
        <v>1689.5581188715507</v>
      </c>
      <c r="AQ159" s="1021" t="s">
        <v>40</v>
      </c>
      <c r="AR159" s="1022"/>
      <c r="AS159" s="1022"/>
      <c r="AT159" s="1022"/>
      <c r="AU159" s="1023"/>
      <c r="AV159" s="114">
        <f>AV152+AV153+AV154</f>
        <v>1739.2184791849256</v>
      </c>
      <c r="AW159" s="175"/>
      <c r="AX159" s="1021" t="s">
        <v>40</v>
      </c>
      <c r="AY159" s="1022"/>
      <c r="AZ159" s="1022"/>
      <c r="BA159" s="1022"/>
      <c r="BB159" s="1023"/>
      <c r="BC159" s="114">
        <f>BC152+BC153+BC154</f>
        <v>1740.758766900532</v>
      </c>
      <c r="BD159" s="175"/>
      <c r="BE159" s="922" t="s">
        <v>40</v>
      </c>
      <c r="BF159" s="923"/>
      <c r="BG159" s="923"/>
      <c r="BH159" s="923"/>
      <c r="BI159" s="924"/>
      <c r="BJ159" s="11">
        <f>BJ$152+BJ$153+BJ$154</f>
        <v>1742.9204227134055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1858.740239915471</v>
      </c>
      <c r="BS159" s="922" t="s">
        <v>40</v>
      </c>
      <c r="BT159" s="923"/>
      <c r="BU159" s="923"/>
      <c r="BV159" s="923"/>
      <c r="BW159" s="924"/>
      <c r="BX159" s="11">
        <f>BX$152+BX$153+BX$154</f>
        <v>1858.9555417657189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1858.9555417657189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1858.9555417657189</v>
      </c>
      <c r="CN159" s="922" t="s">
        <v>40</v>
      </c>
      <c r="CO159" s="923"/>
      <c r="CP159" s="923"/>
      <c r="CQ159" s="923"/>
      <c r="CR159" s="924"/>
      <c r="CS159" s="11">
        <f>CS$152+CS$153+CS$154</f>
        <v>1946.7014817502047</v>
      </c>
      <c r="CU159" s="922" t="s">
        <v>40</v>
      </c>
      <c r="CV159" s="923"/>
      <c r="CW159" s="923"/>
      <c r="CX159" s="923"/>
      <c r="CY159" s="924"/>
      <c r="CZ159" s="11">
        <f>CZ$152+CZ$153+CZ$154</f>
        <v>1948.1151286673507</v>
      </c>
      <c r="DB159" s="922" t="s">
        <v>40</v>
      </c>
      <c r="DC159" s="923"/>
      <c r="DD159" s="923"/>
      <c r="DE159" s="923"/>
      <c r="DF159" s="924"/>
      <c r="DG159" s="11">
        <f>DG$152+DG$153+DG$154</f>
        <v>2053.1705182362111</v>
      </c>
      <c r="DI159" s="922" t="s">
        <v>40</v>
      </c>
      <c r="DJ159" s="923"/>
      <c r="DK159" s="923"/>
      <c r="DL159" s="923"/>
      <c r="DM159" s="924"/>
      <c r="DN159" s="11">
        <f>DN$152+DN$153+DN$154</f>
        <v>2117.8254231513893</v>
      </c>
      <c r="DO159" s="40"/>
      <c r="DP159" s="11">
        <f>DP$152+DP$153+DP$154</f>
        <v>2054.1128795140803</v>
      </c>
      <c r="DQ159" s="40"/>
      <c r="DR159" s="922" t="s">
        <v>40</v>
      </c>
      <c r="DS159" s="923"/>
      <c r="DT159" s="923"/>
      <c r="DU159" s="923"/>
      <c r="DV159" s="924"/>
      <c r="DW159" s="11">
        <f>DW$152+DW$153+DW$154</f>
        <v>2119.1243137771589</v>
      </c>
      <c r="DX159" s="40"/>
      <c r="DY159" s="11">
        <f>DY$152+DY$153+DY$154</f>
        <v>2055.4117701398504</v>
      </c>
      <c r="DZ159" s="40"/>
      <c r="EA159" s="922" t="s">
        <v>40</v>
      </c>
      <c r="EB159" s="923"/>
      <c r="EC159" s="923"/>
      <c r="ED159" s="923"/>
      <c r="EE159" s="924"/>
      <c r="EF159" s="11">
        <f>EF$152+EF$153+EF$154</f>
        <v>2195.8960806493074</v>
      </c>
      <c r="EG159" s="40"/>
      <c r="EH159" s="11">
        <f>EH$152+EH$153+EH$154</f>
        <v>2129.6987478101428</v>
      </c>
      <c r="EJ159" s="922" t="s">
        <v>40</v>
      </c>
      <c r="EK159" s="923"/>
      <c r="EL159" s="923"/>
      <c r="EM159" s="923"/>
      <c r="EN159" s="924"/>
      <c r="EO159" s="11">
        <f>EO$152+EO$153+EO$154</f>
        <v>2194.6965217224506</v>
      </c>
      <c r="EP159" s="40"/>
      <c r="EQ159" s="11">
        <f>EQ$152+EQ$153+EQ$154</f>
        <v>2128.5436169916884</v>
      </c>
    </row>
    <row r="160" spans="1:147" x14ac:dyDescent="0.2">
      <c r="A160" s="206"/>
      <c r="B160" s="206"/>
      <c r="C160" s="176"/>
      <c r="D160" s="176"/>
      <c r="E160" s="176"/>
      <c r="F160" s="159"/>
      <c r="H160" s="206"/>
      <c r="I160" s="206"/>
      <c r="J160" s="176"/>
      <c r="K160" s="176"/>
      <c r="L160" s="176"/>
      <c r="M160" s="159"/>
      <c r="O160" s="206"/>
      <c r="P160" s="206"/>
      <c r="Q160" s="176"/>
      <c r="R160" s="176"/>
      <c r="S160" s="176"/>
      <c r="T160" s="159"/>
      <c r="V160" s="206"/>
      <c r="W160" s="206"/>
      <c r="X160" s="176"/>
      <c r="Y160" s="176"/>
      <c r="Z160" s="176"/>
      <c r="AA160" s="159"/>
      <c r="AC160" s="206"/>
      <c r="AD160" s="206"/>
      <c r="AE160" s="176"/>
      <c r="AF160" s="176"/>
      <c r="AG160" s="176"/>
      <c r="AH160" s="159"/>
      <c r="AJ160" s="206"/>
      <c r="AK160" s="206"/>
      <c r="AL160" s="176"/>
      <c r="AM160" s="176"/>
      <c r="AN160" s="176"/>
      <c r="AO160" s="159"/>
      <c r="AQ160" s="206"/>
      <c r="AR160" s="206"/>
      <c r="AS160" s="176"/>
      <c r="AT160" s="176"/>
      <c r="AU160" s="176"/>
      <c r="AV160" s="159"/>
      <c r="AW160" s="159"/>
      <c r="AX160" s="206"/>
      <c r="AY160" s="206"/>
      <c r="AZ160" s="176"/>
      <c r="BA160" s="176"/>
      <c r="BB160" s="176"/>
      <c r="BC160" s="159"/>
      <c r="BD160" s="159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41"/>
      <c r="DP160" s="22"/>
      <c r="DQ160" s="22"/>
      <c r="DR160" s="225"/>
      <c r="DS160" s="225"/>
      <c r="DT160" s="41"/>
      <c r="DU160" s="41"/>
      <c r="DV160" s="41"/>
      <c r="DW160" s="22"/>
      <c r="DX160" s="41"/>
      <c r="DY160" s="22"/>
      <c r="DZ160" s="22"/>
      <c r="EA160" s="225"/>
      <c r="EB160" s="225"/>
      <c r="EC160" s="41"/>
      <c r="ED160" s="41"/>
      <c r="EE160" s="41"/>
      <c r="EF160" s="22"/>
      <c r="EG160" s="41"/>
      <c r="EH160" s="22"/>
      <c r="EJ160" s="225"/>
      <c r="EK160" s="225"/>
      <c r="EL160" s="41"/>
      <c r="EM160" s="41"/>
      <c r="EN160" s="41"/>
      <c r="EO160" s="22"/>
      <c r="EP160" s="41"/>
      <c r="EQ160" s="22"/>
    </row>
    <row r="161" spans="1:147" x14ac:dyDescent="0.2">
      <c r="A161" s="206"/>
      <c r="B161" s="206"/>
      <c r="C161" s="176"/>
      <c r="D161" s="176"/>
      <c r="E161" s="176"/>
      <c r="F161" s="159"/>
      <c r="H161" s="206"/>
      <c r="I161" s="206"/>
      <c r="J161" s="176"/>
      <c r="K161" s="176"/>
      <c r="L161" s="176"/>
      <c r="M161" s="159"/>
      <c r="O161" s="206"/>
      <c r="P161" s="206"/>
      <c r="Q161" s="176"/>
      <c r="R161" s="176"/>
      <c r="S161" s="176"/>
      <c r="T161" s="159"/>
      <c r="V161" s="206"/>
      <c r="W161" s="206"/>
      <c r="X161" s="176"/>
      <c r="Y161" s="176"/>
      <c r="Z161" s="176"/>
      <c r="AA161" s="159"/>
      <c r="AC161" s="206"/>
      <c r="AD161" s="206"/>
      <c r="AE161" s="176"/>
      <c r="AF161" s="176"/>
      <c r="AG161" s="176"/>
      <c r="AH161" s="159"/>
      <c r="AJ161" s="206"/>
      <c r="AK161" s="206"/>
      <c r="AL161" s="176"/>
      <c r="AM161" s="176"/>
      <c r="AN161" s="176"/>
      <c r="AO161" s="159"/>
      <c r="AQ161" s="206"/>
      <c r="AR161" s="206"/>
      <c r="AS161" s="176"/>
      <c r="AT161" s="176"/>
      <c r="AU161" s="176"/>
      <c r="AV161" s="159"/>
      <c r="AW161" s="159"/>
      <c r="AX161" s="206"/>
      <c r="AY161" s="206"/>
      <c r="AZ161" s="176"/>
      <c r="BA161" s="176"/>
      <c r="BB161" s="176"/>
      <c r="BC161" s="159"/>
      <c r="BD161" s="159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41"/>
      <c r="DP161" s="22"/>
      <c r="DQ161" s="22"/>
      <c r="DR161" s="225"/>
      <c r="DS161" s="225"/>
      <c r="DT161" s="41"/>
      <c r="DU161" s="41"/>
      <c r="DV161" s="41"/>
      <c r="DW161" s="22"/>
      <c r="DX161" s="41"/>
      <c r="DY161" s="22"/>
      <c r="DZ161" s="22"/>
      <c r="EA161" s="225"/>
      <c r="EB161" s="225"/>
      <c r="EC161" s="41"/>
      <c r="ED161" s="41"/>
      <c r="EE161" s="41"/>
      <c r="EF161" s="22"/>
      <c r="EG161" s="41"/>
      <c r="EH161" s="22"/>
      <c r="EJ161" s="225"/>
      <c r="EK161" s="225"/>
      <c r="EL161" s="41"/>
      <c r="EM161" s="41"/>
      <c r="EN161" s="41"/>
      <c r="EO161" s="22"/>
      <c r="EP161" s="41"/>
      <c r="EQ161" s="22"/>
    </row>
    <row r="162" spans="1:147" x14ac:dyDescent="0.2">
      <c r="A162" s="206"/>
      <c r="B162" s="206"/>
      <c r="C162" s="176"/>
      <c r="D162" s="176"/>
      <c r="E162" s="176"/>
      <c r="F162" s="159"/>
      <c r="H162" s="206"/>
      <c r="I162" s="206"/>
      <c r="J162" s="176"/>
      <c r="K162" s="176"/>
      <c r="L162" s="176"/>
      <c r="M162" s="159"/>
      <c r="O162" s="206"/>
      <c r="P162" s="206"/>
      <c r="Q162" s="176"/>
      <c r="R162" s="176"/>
      <c r="S162" s="176"/>
      <c r="T162" s="159"/>
      <c r="V162" s="206"/>
      <c r="W162" s="206"/>
      <c r="X162" s="176"/>
      <c r="Y162" s="176"/>
      <c r="Z162" s="176"/>
      <c r="AA162" s="159"/>
      <c r="AC162" s="206"/>
      <c r="AD162" s="206"/>
      <c r="AE162" s="176"/>
      <c r="AF162" s="176"/>
      <c r="AG162" s="176"/>
      <c r="AH162" s="159"/>
      <c r="AJ162" s="206"/>
      <c r="AK162" s="206"/>
      <c r="AL162" s="176"/>
      <c r="AM162" s="176"/>
      <c r="AN162" s="176"/>
      <c r="AO162" s="159"/>
      <c r="AQ162" s="206"/>
      <c r="AR162" s="206"/>
      <c r="AS162" s="176"/>
      <c r="AT162" s="176"/>
      <c r="AU162" s="176"/>
      <c r="AV162" s="159"/>
      <c r="AW162" s="159"/>
      <c r="AX162" s="206"/>
      <c r="AY162" s="206"/>
      <c r="AZ162" s="176"/>
      <c r="BA162" s="176"/>
      <c r="BB162" s="176"/>
      <c r="BC162" s="159"/>
      <c r="BD162" s="159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41"/>
      <c r="DP162" s="22"/>
      <c r="DQ162" s="22"/>
      <c r="DR162" s="225"/>
      <c r="DS162" s="225"/>
      <c r="DT162" s="41"/>
      <c r="DU162" s="41"/>
      <c r="DV162" s="41"/>
      <c r="DW162" s="22"/>
      <c r="DX162" s="41"/>
      <c r="DY162" s="22"/>
      <c r="DZ162" s="22"/>
      <c r="EA162" s="225"/>
      <c r="EB162" s="225"/>
      <c r="EC162" s="41"/>
      <c r="ED162" s="41"/>
      <c r="EE162" s="41"/>
      <c r="EF162" s="22"/>
      <c r="EG162" s="41"/>
      <c r="EH162" s="22"/>
      <c r="EJ162" s="225"/>
      <c r="EK162" s="225"/>
      <c r="EL162" s="41"/>
      <c r="EM162" s="41"/>
      <c r="EN162" s="41"/>
      <c r="EO162" s="22"/>
      <c r="EP162" s="41"/>
      <c r="EQ162" s="22"/>
    </row>
    <row r="163" spans="1:147" x14ac:dyDescent="0.2">
      <c r="A163" s="206"/>
      <c r="B163" s="206"/>
      <c r="C163" s="176"/>
      <c r="D163" s="176"/>
      <c r="E163" s="176"/>
      <c r="F163" s="159"/>
      <c r="H163" s="206"/>
      <c r="I163" s="206"/>
      <c r="J163" s="176"/>
      <c r="K163" s="176"/>
      <c r="L163" s="176"/>
      <c r="M163" s="159"/>
      <c r="O163" s="206"/>
      <c r="P163" s="206"/>
      <c r="Q163" s="176"/>
      <c r="R163" s="176"/>
      <c r="S163" s="176"/>
      <c r="T163" s="159"/>
      <c r="V163" s="206"/>
      <c r="W163" s="206"/>
      <c r="X163" s="176"/>
      <c r="Y163" s="176"/>
      <c r="Z163" s="176"/>
      <c r="AA163" s="159"/>
      <c r="AC163" s="206"/>
      <c r="AD163" s="206"/>
      <c r="AE163" s="176"/>
      <c r="AF163" s="176"/>
      <c r="AG163" s="176"/>
      <c r="AH163" s="159"/>
      <c r="AJ163" s="206"/>
      <c r="AK163" s="206"/>
      <c r="AL163" s="176"/>
      <c r="AM163" s="176"/>
      <c r="AN163" s="176"/>
      <c r="AO163" s="159"/>
      <c r="AQ163" s="206"/>
      <c r="AR163" s="206"/>
      <c r="AS163" s="176"/>
      <c r="AT163" s="176"/>
      <c r="AU163" s="176"/>
      <c r="AV163" s="159"/>
      <c r="AW163" s="159"/>
      <c r="AX163" s="206"/>
      <c r="AY163" s="206"/>
      <c r="AZ163" s="176"/>
      <c r="BA163" s="176"/>
      <c r="BB163" s="176"/>
      <c r="BC163" s="159"/>
      <c r="BD163" s="159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41"/>
      <c r="DP163" s="22"/>
      <c r="DQ163" s="22"/>
      <c r="DR163" s="225"/>
      <c r="DS163" s="225"/>
      <c r="DT163" s="41"/>
      <c r="DU163" s="41"/>
      <c r="DV163" s="41"/>
      <c r="DW163" s="22"/>
      <c r="DX163" s="41"/>
      <c r="DY163" s="22"/>
      <c r="DZ163" s="22"/>
      <c r="EA163" s="225"/>
      <c r="EB163" s="225"/>
      <c r="EC163" s="41"/>
      <c r="ED163" s="41"/>
      <c r="EE163" s="41"/>
      <c r="EF163" s="22"/>
      <c r="EG163" s="41"/>
      <c r="EH163" s="22"/>
      <c r="EJ163" s="225"/>
      <c r="EK163" s="225"/>
      <c r="EL163" s="41"/>
      <c r="EM163" s="41"/>
      <c r="EN163" s="41"/>
      <c r="EO163" s="22"/>
      <c r="EP163" s="41"/>
      <c r="EQ163" s="22"/>
    </row>
    <row r="164" spans="1:147" x14ac:dyDescent="0.2">
      <c r="A164" s="1140" t="s">
        <v>117</v>
      </c>
      <c r="B164" s="1140"/>
      <c r="C164" s="1140"/>
      <c r="D164" s="1140"/>
      <c r="E164" s="1140"/>
      <c r="F164" s="1140"/>
      <c r="H164" s="1140" t="s">
        <v>117</v>
      </c>
      <c r="I164" s="1140"/>
      <c r="J164" s="1140"/>
      <c r="K164" s="1140"/>
      <c r="L164" s="1140"/>
      <c r="M164" s="1140"/>
      <c r="O164" s="1140" t="s">
        <v>117</v>
      </c>
      <c r="P164" s="1140"/>
      <c r="Q164" s="1140"/>
      <c r="R164" s="1140"/>
      <c r="S164" s="1140"/>
      <c r="T164" s="1140"/>
      <c r="V164" s="1140" t="s">
        <v>117</v>
      </c>
      <c r="W164" s="1140"/>
      <c r="X164" s="1140"/>
      <c r="Y164" s="1140"/>
      <c r="Z164" s="1140"/>
      <c r="AA164" s="1140"/>
      <c r="AC164" s="1140" t="s">
        <v>117</v>
      </c>
      <c r="AD164" s="1140"/>
      <c r="AE164" s="1140"/>
      <c r="AF164" s="1140"/>
      <c r="AG164" s="1140"/>
      <c r="AH164" s="1140"/>
      <c r="AJ164" s="1140" t="s">
        <v>117</v>
      </c>
      <c r="AK164" s="1140"/>
      <c r="AL164" s="1140"/>
      <c r="AM164" s="1140"/>
      <c r="AN164" s="1140"/>
      <c r="AO164" s="1140"/>
      <c r="AQ164" s="1140" t="s">
        <v>117</v>
      </c>
      <c r="AR164" s="1140"/>
      <c r="AS164" s="1140"/>
      <c r="AT164" s="1140"/>
      <c r="AU164" s="1140"/>
      <c r="AV164" s="1140"/>
      <c r="AW164" s="178"/>
      <c r="AX164" s="1140" t="s">
        <v>117</v>
      </c>
      <c r="AY164" s="1140"/>
      <c r="AZ164" s="1140"/>
      <c r="BA164" s="1140"/>
      <c r="BB164" s="1140"/>
      <c r="BC164" s="1140"/>
      <c r="BD164" s="178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52"/>
      <c r="DQ164" s="52"/>
      <c r="DR164" s="925" t="s">
        <v>117</v>
      </c>
      <c r="DS164" s="925"/>
      <c r="DT164" s="925"/>
      <c r="DU164" s="925"/>
      <c r="DV164" s="925"/>
      <c r="DW164" s="925"/>
      <c r="DX164" s="52"/>
      <c r="DY164" s="52"/>
      <c r="DZ164" s="52"/>
      <c r="EA164" s="925" t="s">
        <v>117</v>
      </c>
      <c r="EB164" s="925"/>
      <c r="EC164" s="925"/>
      <c r="ED164" s="925"/>
      <c r="EE164" s="925"/>
      <c r="EF164" s="925"/>
      <c r="EG164" s="52"/>
      <c r="EH164" s="52"/>
      <c r="EJ164" s="925" t="s">
        <v>117</v>
      </c>
      <c r="EK164" s="925"/>
      <c r="EL164" s="925"/>
      <c r="EM164" s="925"/>
      <c r="EN164" s="925"/>
      <c r="EO164" s="925"/>
      <c r="EP164" s="52"/>
      <c r="EQ164" s="52"/>
    </row>
    <row r="165" spans="1:147" ht="12.75" customHeight="1" x14ac:dyDescent="0.2">
      <c r="A165" s="1141" t="s">
        <v>56</v>
      </c>
      <c r="B165" s="1142"/>
      <c r="C165" s="1142"/>
      <c r="D165" s="1142"/>
      <c r="E165" s="1143"/>
      <c r="F165" s="114" t="s">
        <v>8</v>
      </c>
      <c r="H165" s="1141" t="s">
        <v>56</v>
      </c>
      <c r="I165" s="1142"/>
      <c r="J165" s="1142"/>
      <c r="K165" s="1142"/>
      <c r="L165" s="1143"/>
      <c r="M165" s="114" t="s">
        <v>8</v>
      </c>
      <c r="O165" s="1141" t="s">
        <v>56</v>
      </c>
      <c r="P165" s="1142"/>
      <c r="Q165" s="1142"/>
      <c r="R165" s="1142"/>
      <c r="S165" s="1143"/>
      <c r="T165" s="114" t="s">
        <v>8</v>
      </c>
      <c r="V165" s="1141" t="s">
        <v>56</v>
      </c>
      <c r="W165" s="1142"/>
      <c r="X165" s="1142"/>
      <c r="Y165" s="1142"/>
      <c r="Z165" s="1143"/>
      <c r="AA165" s="114" t="s">
        <v>8</v>
      </c>
      <c r="AC165" s="1141" t="s">
        <v>56</v>
      </c>
      <c r="AD165" s="1142"/>
      <c r="AE165" s="1142"/>
      <c r="AF165" s="1142"/>
      <c r="AG165" s="1143"/>
      <c r="AH165" s="114" t="s">
        <v>8</v>
      </c>
      <c r="AJ165" s="1141" t="s">
        <v>56</v>
      </c>
      <c r="AK165" s="1142"/>
      <c r="AL165" s="1142"/>
      <c r="AM165" s="1142"/>
      <c r="AN165" s="1143"/>
      <c r="AO165" s="114" t="s">
        <v>8</v>
      </c>
      <c r="AQ165" s="1141" t="s">
        <v>56</v>
      </c>
      <c r="AR165" s="1142"/>
      <c r="AS165" s="1142"/>
      <c r="AT165" s="1142"/>
      <c r="AU165" s="1143"/>
      <c r="AV165" s="114" t="s">
        <v>8</v>
      </c>
      <c r="AW165" s="175"/>
      <c r="AX165" s="1141" t="s">
        <v>56</v>
      </c>
      <c r="AY165" s="1142"/>
      <c r="AZ165" s="1142"/>
      <c r="BA165" s="1142"/>
      <c r="BB165" s="1143"/>
      <c r="BC165" s="114" t="s">
        <v>8</v>
      </c>
      <c r="BD165" s="175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11" t="s">
        <v>8</v>
      </c>
      <c r="DQ165" s="40"/>
      <c r="DR165" s="914" t="s">
        <v>56</v>
      </c>
      <c r="DS165" s="915"/>
      <c r="DT165" s="915"/>
      <c r="DU165" s="915"/>
      <c r="DV165" s="926"/>
      <c r="DW165" s="11" t="s">
        <v>8</v>
      </c>
      <c r="DX165" s="40"/>
      <c r="DY165" s="11" t="s">
        <v>8</v>
      </c>
      <c r="DZ165" s="40"/>
      <c r="EA165" s="914" t="s">
        <v>56</v>
      </c>
      <c r="EB165" s="915"/>
      <c r="EC165" s="915"/>
      <c r="ED165" s="915"/>
      <c r="EE165" s="926"/>
      <c r="EF165" s="11" t="s">
        <v>8</v>
      </c>
      <c r="EG165" s="40"/>
      <c r="EH165" s="11" t="s">
        <v>8</v>
      </c>
      <c r="EJ165" s="914" t="s">
        <v>56</v>
      </c>
      <c r="EK165" s="915"/>
      <c r="EL165" s="915"/>
      <c r="EM165" s="915"/>
      <c r="EN165" s="926"/>
      <c r="EO165" s="11" t="s">
        <v>8</v>
      </c>
      <c r="EP165" s="40"/>
      <c r="EQ165" s="11" t="s">
        <v>8</v>
      </c>
    </row>
    <row r="166" spans="1:147" x14ac:dyDescent="0.2">
      <c r="A166" s="155" t="s">
        <v>22</v>
      </c>
      <c r="B166" s="1027" t="s">
        <v>45</v>
      </c>
      <c r="C166" s="1028"/>
      <c r="D166" s="1028"/>
      <c r="E166" s="1029"/>
      <c r="F166" s="38">
        <f>F44</f>
        <v>2205.06</v>
      </c>
      <c r="G166" s="361" t="s">
        <v>827</v>
      </c>
      <c r="H166" s="155" t="s">
        <v>22</v>
      </c>
      <c r="I166" s="1027" t="s">
        <v>45</v>
      </c>
      <c r="J166" s="1028"/>
      <c r="K166" s="1028"/>
      <c r="L166" s="1029"/>
      <c r="M166" s="38">
        <f>M44</f>
        <v>2259.3044759999998</v>
      </c>
      <c r="O166" s="155" t="s">
        <v>22</v>
      </c>
      <c r="P166" s="1027" t="s">
        <v>45</v>
      </c>
      <c r="Q166" s="1028"/>
      <c r="R166" s="1028"/>
      <c r="S166" s="1029"/>
      <c r="T166" s="38">
        <f>T44</f>
        <v>2259.3044759999998</v>
      </c>
      <c r="U166" s="361" t="s">
        <v>827</v>
      </c>
      <c r="V166" s="155" t="s">
        <v>22</v>
      </c>
      <c r="W166" s="1027" t="s">
        <v>45</v>
      </c>
      <c r="X166" s="1028"/>
      <c r="Y166" s="1028"/>
      <c r="Z166" s="1029"/>
      <c r="AA166" s="38">
        <f>AA44</f>
        <v>2259.3044759999998</v>
      </c>
      <c r="AB166" s="361" t="s">
        <v>827</v>
      </c>
      <c r="AC166" s="155" t="s">
        <v>22</v>
      </c>
      <c r="AD166" s="1027" t="s">
        <v>45</v>
      </c>
      <c r="AE166" s="1028"/>
      <c r="AF166" s="1028"/>
      <c r="AG166" s="1029"/>
      <c r="AH166" s="38">
        <f>AH44</f>
        <v>2345.1999999999998</v>
      </c>
      <c r="AJ166" s="155" t="s">
        <v>22</v>
      </c>
      <c r="AK166" s="1027" t="s">
        <v>45</v>
      </c>
      <c r="AL166" s="1028"/>
      <c r="AM166" s="1028"/>
      <c r="AN166" s="1029"/>
      <c r="AO166" s="38">
        <f>AO44</f>
        <v>2345.1999999999998</v>
      </c>
      <c r="AQ166" s="155" t="s">
        <v>22</v>
      </c>
      <c r="AR166" s="1027" t="s">
        <v>45</v>
      </c>
      <c r="AS166" s="1028"/>
      <c r="AT166" s="1028"/>
      <c r="AU166" s="1029"/>
      <c r="AV166" s="38">
        <f>AV44</f>
        <v>2431</v>
      </c>
      <c r="AW166" s="159"/>
      <c r="AX166" s="155" t="s">
        <v>22</v>
      </c>
      <c r="AY166" s="1027" t="s">
        <v>45</v>
      </c>
      <c r="AZ166" s="1028"/>
      <c r="BA166" s="1028"/>
      <c r="BB166" s="1029"/>
      <c r="BC166" s="38">
        <f>BC44</f>
        <v>2431</v>
      </c>
      <c r="BD166" s="159"/>
      <c r="BE166" s="10" t="s">
        <v>22</v>
      </c>
      <c r="BF166" s="927" t="s">
        <v>45</v>
      </c>
      <c r="BG166" s="928"/>
      <c r="BH166" s="928"/>
      <c r="BI166" s="929"/>
      <c r="BJ166" s="50">
        <f>BJ$44</f>
        <v>2431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2582.58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2582.58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2582.58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2582.58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2734.16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2734.16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2860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2970</v>
      </c>
      <c r="DO166" s="22"/>
      <c r="DP166" s="50">
        <f>DP$44</f>
        <v>2860</v>
      </c>
      <c r="DQ166" s="22"/>
      <c r="DR166" s="10" t="s">
        <v>22</v>
      </c>
      <c r="DS166" s="927" t="s">
        <v>45</v>
      </c>
      <c r="DT166" s="928"/>
      <c r="DU166" s="928"/>
      <c r="DV166" s="929"/>
      <c r="DW166" s="50">
        <f>DW$44</f>
        <v>2970</v>
      </c>
      <c r="DX166" s="22"/>
      <c r="DY166" s="50">
        <f>DY$44</f>
        <v>2860</v>
      </c>
      <c r="DZ166" s="22"/>
      <c r="EA166" s="10" t="s">
        <v>22</v>
      </c>
      <c r="EB166" s="927" t="s">
        <v>45</v>
      </c>
      <c r="EC166" s="928"/>
      <c r="ED166" s="928"/>
      <c r="EE166" s="929"/>
      <c r="EF166" s="50">
        <f>EF$44</f>
        <v>3085.83</v>
      </c>
      <c r="EG166" s="22"/>
      <c r="EH166" s="50">
        <f>EH$44</f>
        <v>2971.54</v>
      </c>
      <c r="EJ166" s="10" t="s">
        <v>22</v>
      </c>
      <c r="EK166" s="927" t="s">
        <v>45</v>
      </c>
      <c r="EL166" s="928"/>
      <c r="EM166" s="928"/>
      <c r="EN166" s="929"/>
      <c r="EO166" s="50">
        <f>EO$44</f>
        <v>3085.83</v>
      </c>
      <c r="EP166" s="22"/>
      <c r="EQ166" s="50">
        <f>EQ$44</f>
        <v>2971.54</v>
      </c>
    </row>
    <row r="167" spans="1:147" x14ac:dyDescent="0.2">
      <c r="A167" s="155" t="s">
        <v>23</v>
      </c>
      <c r="B167" s="1027" t="s">
        <v>91</v>
      </c>
      <c r="C167" s="1028"/>
      <c r="D167" s="1028"/>
      <c r="E167" s="1029"/>
      <c r="F167" s="38">
        <f>F94</f>
        <v>1563.9568869679999</v>
      </c>
      <c r="G167" s="362">
        <f>(F167+F168+F169-F84)/F166</f>
        <v>0.49621189851139325</v>
      </c>
      <c r="H167" s="155" t="s">
        <v>23</v>
      </c>
      <c r="I167" s="1027" t="s">
        <v>91</v>
      </c>
      <c r="J167" s="1028"/>
      <c r="K167" s="1028"/>
      <c r="L167" s="1029"/>
      <c r="M167" s="38">
        <f>M94</f>
        <v>1595.9256237874126</v>
      </c>
      <c r="O167" s="155" t="s">
        <v>23</v>
      </c>
      <c r="P167" s="1027" t="s">
        <v>91</v>
      </c>
      <c r="Q167" s="1028"/>
      <c r="R167" s="1028"/>
      <c r="S167" s="1029"/>
      <c r="T167" s="38">
        <f>T94</f>
        <v>1595.9256237874126</v>
      </c>
      <c r="U167" s="362">
        <f>(T167+T168+T169-T84)/T166</f>
        <v>0.4656817874002821</v>
      </c>
      <c r="V167" s="155" t="s">
        <v>23</v>
      </c>
      <c r="W167" s="1027" t="s">
        <v>91</v>
      </c>
      <c r="X167" s="1028"/>
      <c r="Y167" s="1028"/>
      <c r="Z167" s="1029"/>
      <c r="AA167" s="38">
        <f>AA94</f>
        <v>1595.9256237874126</v>
      </c>
      <c r="AB167" s="362"/>
      <c r="AC167" s="155" t="s">
        <v>23</v>
      </c>
      <c r="AD167" s="1027" t="s">
        <v>91</v>
      </c>
      <c r="AE167" s="1028"/>
      <c r="AF167" s="1028"/>
      <c r="AG167" s="1029"/>
      <c r="AH167" s="38">
        <f>AH94</f>
        <v>1664.9990758933332</v>
      </c>
      <c r="AJ167" s="155" t="s">
        <v>23</v>
      </c>
      <c r="AK167" s="1027" t="s">
        <v>91</v>
      </c>
      <c r="AL167" s="1028"/>
      <c r="AM167" s="1028"/>
      <c r="AN167" s="1029"/>
      <c r="AO167" s="38">
        <f>AO94</f>
        <v>1664.9990758933332</v>
      </c>
      <c r="AQ167" s="155" t="s">
        <v>23</v>
      </c>
      <c r="AR167" s="1027" t="s">
        <v>91</v>
      </c>
      <c r="AS167" s="1028"/>
      <c r="AT167" s="1028"/>
      <c r="AU167" s="1029"/>
      <c r="AV167" s="38">
        <f>AV94</f>
        <v>1699.7666201333332</v>
      </c>
      <c r="AW167" s="159"/>
      <c r="AX167" s="155" t="s">
        <v>23</v>
      </c>
      <c r="AY167" s="1027" t="s">
        <v>91</v>
      </c>
      <c r="AZ167" s="1028"/>
      <c r="BA167" s="1028"/>
      <c r="BB167" s="1029"/>
      <c r="BC167" s="38">
        <f>BC94</f>
        <v>1699.7666201333332</v>
      </c>
      <c r="BD167" s="159"/>
      <c r="BE167" s="10" t="s">
        <v>23</v>
      </c>
      <c r="BF167" s="927" t="s">
        <v>91</v>
      </c>
      <c r="BG167" s="928"/>
      <c r="BH167" s="928"/>
      <c r="BI167" s="929"/>
      <c r="BJ167" s="50">
        <f>BJ$94</f>
        <v>1699.8766201333333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1832.4230816239997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1832.4230816239997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1832.4230816239997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1832.4230816239997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1893.8457431146667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1893.8457431146667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2026.4031413333332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2070.9769160000001</v>
      </c>
      <c r="DO167" s="22"/>
      <c r="DP167" s="50">
        <f>DP$94</f>
        <v>2026.4031413333332</v>
      </c>
      <c r="DQ167" s="22"/>
      <c r="DR167" s="10" t="s">
        <v>23</v>
      </c>
      <c r="DS167" s="927" t="s">
        <v>91</v>
      </c>
      <c r="DT167" s="928"/>
      <c r="DU167" s="928"/>
      <c r="DV167" s="929"/>
      <c r="DW167" s="50">
        <f>DW$94</f>
        <v>2070.9769160000001</v>
      </c>
      <c r="DX167" s="22"/>
      <c r="DY167" s="50">
        <f>DY$94</f>
        <v>2026.4031413333332</v>
      </c>
      <c r="DZ167" s="22"/>
      <c r="EA167" s="10" t="s">
        <v>23</v>
      </c>
      <c r="EB167" s="927" t="s">
        <v>91</v>
      </c>
      <c r="EC167" s="928"/>
      <c r="ED167" s="928"/>
      <c r="EE167" s="929"/>
      <c r="EF167" s="50">
        <f>EF$94</f>
        <v>2142.4321007239996</v>
      </c>
      <c r="EG167" s="22"/>
      <c r="EH167" s="50">
        <f>EH$94</f>
        <v>2096.1199488453331</v>
      </c>
      <c r="EJ167" s="10" t="s">
        <v>23</v>
      </c>
      <c r="EK167" s="927" t="s">
        <v>91</v>
      </c>
      <c r="EL167" s="928"/>
      <c r="EM167" s="928"/>
      <c r="EN167" s="929"/>
      <c r="EO167" s="50">
        <f>EO$94</f>
        <v>2142.4321007239996</v>
      </c>
      <c r="EP167" s="22"/>
      <c r="EQ167" s="50">
        <f>EQ$94</f>
        <v>2096.1199488453331</v>
      </c>
    </row>
    <row r="168" spans="1:147" x14ac:dyDescent="0.2">
      <c r="A168" s="155" t="s">
        <v>24</v>
      </c>
      <c r="B168" s="1027" t="s">
        <v>92</v>
      </c>
      <c r="C168" s="1028"/>
      <c r="D168" s="1028"/>
      <c r="E168" s="1029"/>
      <c r="F168" s="38">
        <f>F106</f>
        <v>148.15308126666665</v>
      </c>
      <c r="H168" s="155" t="s">
        <v>24</v>
      </c>
      <c r="I168" s="1027" t="s">
        <v>92</v>
      </c>
      <c r="J168" s="1028"/>
      <c r="K168" s="1028"/>
      <c r="L168" s="1029"/>
      <c r="M168" s="38">
        <f>M106</f>
        <v>151.79764706582665</v>
      </c>
      <c r="O168" s="155" t="s">
        <v>24</v>
      </c>
      <c r="P168" s="1027" t="s">
        <v>92</v>
      </c>
      <c r="Q168" s="1028"/>
      <c r="R168" s="1028"/>
      <c r="S168" s="1029"/>
      <c r="T168" s="38">
        <f>T106</f>
        <v>97.192517185382655</v>
      </c>
      <c r="V168" s="155" t="s">
        <v>24</v>
      </c>
      <c r="W168" s="1027" t="s">
        <v>92</v>
      </c>
      <c r="X168" s="1028"/>
      <c r="Y168" s="1028"/>
      <c r="Z168" s="1029"/>
      <c r="AA168" s="38">
        <f>AA106</f>
        <v>151.79764706582665</v>
      </c>
      <c r="AC168" s="155" t="s">
        <v>24</v>
      </c>
      <c r="AD168" s="1027" t="s">
        <v>92</v>
      </c>
      <c r="AE168" s="1028"/>
      <c r="AF168" s="1028"/>
      <c r="AG168" s="1029"/>
      <c r="AH168" s="38">
        <f>AH106</f>
        <v>157.56877644444444</v>
      </c>
      <c r="AJ168" s="155" t="s">
        <v>24</v>
      </c>
      <c r="AK168" s="1027" t="s">
        <v>92</v>
      </c>
      <c r="AL168" s="1028"/>
      <c r="AM168" s="1028"/>
      <c r="AN168" s="1029"/>
      <c r="AO168" s="38">
        <f>AO106</f>
        <v>100.88763764444442</v>
      </c>
      <c r="AQ168" s="155" t="s">
        <v>24</v>
      </c>
      <c r="AR168" s="1027" t="s">
        <v>92</v>
      </c>
      <c r="AS168" s="1028"/>
      <c r="AT168" s="1028"/>
      <c r="AU168" s="1029"/>
      <c r="AV168" s="38">
        <f>AV106</f>
        <v>104.57864877777777</v>
      </c>
      <c r="AW168" s="159"/>
      <c r="AX168" s="155" t="s">
        <v>24</v>
      </c>
      <c r="AY168" s="1027" t="s">
        <v>92</v>
      </c>
      <c r="AZ168" s="1028"/>
      <c r="BA168" s="1028"/>
      <c r="BB168" s="1029"/>
      <c r="BC168" s="38">
        <f>BC106</f>
        <v>104.57864877777777</v>
      </c>
      <c r="BD168" s="159"/>
      <c r="BE168" s="10" t="s">
        <v>24</v>
      </c>
      <c r="BF168" s="927" t="s">
        <v>92</v>
      </c>
      <c r="BG168" s="928"/>
      <c r="BH168" s="928"/>
      <c r="BI168" s="929"/>
      <c r="BJ168" s="50">
        <f>BJ$106</f>
        <v>104.57864877777777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111.09943511333333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111.09943511333333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111.09943511333333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111.09943511333333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117.62022144888886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117.62022144888886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123.03370444444444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130.24390499999998</v>
      </c>
      <c r="DO168" s="22"/>
      <c r="DP168" s="50">
        <f>DP$106</f>
        <v>125.42005666666667</v>
      </c>
      <c r="DQ168" s="22"/>
      <c r="DR168" s="10" t="s">
        <v>24</v>
      </c>
      <c r="DS168" s="927" t="s">
        <v>92</v>
      </c>
      <c r="DT168" s="928"/>
      <c r="DU168" s="928"/>
      <c r="DV168" s="929"/>
      <c r="DW168" s="50">
        <f>DW$106</f>
        <v>130.24390499999998</v>
      </c>
      <c r="DX168" s="22"/>
      <c r="DY168" s="50">
        <f>DY$106</f>
        <v>125.42005666666667</v>
      </c>
      <c r="DZ168" s="22"/>
      <c r="EA168" s="10" t="s">
        <v>24</v>
      </c>
      <c r="EB168" s="927" t="s">
        <v>92</v>
      </c>
      <c r="EC168" s="928"/>
      <c r="ED168" s="928"/>
      <c r="EE168" s="929"/>
      <c r="EF168" s="50">
        <f>EF$106</f>
        <v>135.32341729499998</v>
      </c>
      <c r="EG168" s="22"/>
      <c r="EH168" s="50">
        <f>EH$106</f>
        <v>130.31143887666664</v>
      </c>
      <c r="EJ168" s="10" t="s">
        <v>24</v>
      </c>
      <c r="EK168" s="927" t="s">
        <v>92</v>
      </c>
      <c r="EL168" s="928"/>
      <c r="EM168" s="928"/>
      <c r="EN168" s="929"/>
      <c r="EO168" s="50">
        <f>EO$106</f>
        <v>132.28576053</v>
      </c>
      <c r="EP168" s="22"/>
      <c r="EQ168" s="50">
        <f>EQ$106</f>
        <v>127.38628791777776</v>
      </c>
    </row>
    <row r="169" spans="1:147" x14ac:dyDescent="0.2">
      <c r="A169" s="155" t="s">
        <v>25</v>
      </c>
      <c r="B169" s="1027" t="s">
        <v>93</v>
      </c>
      <c r="C169" s="1028"/>
      <c r="D169" s="1028"/>
      <c r="E169" s="1029"/>
      <c r="F169" s="38">
        <f>F136</f>
        <v>52.498040696866205</v>
      </c>
      <c r="H169" s="155" t="s">
        <v>25</v>
      </c>
      <c r="I169" s="1027" t="s">
        <v>93</v>
      </c>
      <c r="J169" s="1028"/>
      <c r="K169" s="1028"/>
      <c r="L169" s="1029"/>
      <c r="M169" s="38">
        <f>M136</f>
        <v>53.78949249800911</v>
      </c>
      <c r="O169" s="155" t="s">
        <v>25</v>
      </c>
      <c r="P169" s="1027" t="s">
        <v>93</v>
      </c>
      <c r="Q169" s="1028"/>
      <c r="R169" s="1028"/>
      <c r="S169" s="1029"/>
      <c r="T169" s="38">
        <f>T136</f>
        <v>39.417805692342448</v>
      </c>
      <c r="V169" s="155" t="s">
        <v>25</v>
      </c>
      <c r="W169" s="1027" t="s">
        <v>93</v>
      </c>
      <c r="X169" s="1028"/>
      <c r="Y169" s="1028"/>
      <c r="Z169" s="1029"/>
      <c r="AA169" s="38">
        <f>AA136</f>
        <v>53.78949249800911</v>
      </c>
      <c r="AC169" s="155" t="s">
        <v>25</v>
      </c>
      <c r="AD169" s="1027" t="s">
        <v>93</v>
      </c>
      <c r="AE169" s="1028"/>
      <c r="AF169" s="1028"/>
      <c r="AG169" s="1029"/>
      <c r="AH169" s="38">
        <f>AH136</f>
        <v>55.834492051141744</v>
      </c>
      <c r="AJ169" s="155" t="s">
        <v>25</v>
      </c>
      <c r="AK169" s="1027" t="s">
        <v>93</v>
      </c>
      <c r="AL169" s="1028"/>
      <c r="AM169" s="1028"/>
      <c r="AN169" s="1029"/>
      <c r="AO169" s="38">
        <f>AO136</f>
        <v>40.916414273363969</v>
      </c>
      <c r="AQ169" s="155" t="s">
        <v>25</v>
      </c>
      <c r="AR169" s="1027" t="s">
        <v>93</v>
      </c>
      <c r="AS169" s="1028"/>
      <c r="AT169" s="1028"/>
      <c r="AU169" s="1029"/>
      <c r="AV169" s="38">
        <f>AV136</f>
        <v>42.413356258974851</v>
      </c>
      <c r="AW169" s="159"/>
      <c r="AX169" s="155" t="s">
        <v>25</v>
      </c>
      <c r="AY169" s="1027" t="s">
        <v>93</v>
      </c>
      <c r="AZ169" s="1028"/>
      <c r="BA169" s="1028"/>
      <c r="BB169" s="1029"/>
      <c r="BC169" s="38">
        <f>BC136</f>
        <v>42.926567370085962</v>
      </c>
      <c r="BD169" s="159"/>
      <c r="BE169" s="10" t="s">
        <v>25</v>
      </c>
      <c r="BF169" s="927" t="s">
        <v>93</v>
      </c>
      <c r="BG169" s="928"/>
      <c r="BH169" s="928"/>
      <c r="BI169" s="929"/>
      <c r="BJ169" s="50">
        <f>BJ$136</f>
        <v>42.413356258974851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45.057953766887401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45.603165100220735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45.603165100220735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45.603165100220735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48.279762830355509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48.279762830355509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50.501843964807016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52.444222578838058</v>
      </c>
      <c r="DO169" s="22"/>
      <c r="DP169" s="50">
        <f>DP$136</f>
        <v>50.501843964807016</v>
      </c>
      <c r="DQ169" s="22"/>
      <c r="DR169" s="10" t="s">
        <v>25</v>
      </c>
      <c r="DS169" s="927" t="s">
        <v>93</v>
      </c>
      <c r="DT169" s="928"/>
      <c r="DU169" s="928"/>
      <c r="DV169" s="929"/>
      <c r="DW169" s="50">
        <f>DW$136</f>
        <v>52.444222578838058</v>
      </c>
      <c r="DX169" s="22"/>
      <c r="DY169" s="50">
        <f>DY$136</f>
        <v>50.501843964807016</v>
      </c>
      <c r="DZ169" s="22"/>
      <c r="EA169" s="10" t="s">
        <v>25</v>
      </c>
      <c r="EB169" s="927" t="s">
        <v>93</v>
      </c>
      <c r="EC169" s="928"/>
      <c r="ED169" s="928"/>
      <c r="EE169" s="929"/>
      <c r="EF169" s="50">
        <f>EF$136</f>
        <v>54.489547259412731</v>
      </c>
      <c r="EG169" s="22"/>
      <c r="EH169" s="50">
        <f>EH$136</f>
        <v>52.471415879434488</v>
      </c>
      <c r="EJ169" s="10" t="s">
        <v>25</v>
      </c>
      <c r="EK169" s="927" t="s">
        <v>93</v>
      </c>
      <c r="EL169" s="928"/>
      <c r="EM169" s="928"/>
      <c r="EN169" s="929"/>
      <c r="EO169" s="50">
        <f>EO$136</f>
        <v>54.489547259412731</v>
      </c>
      <c r="EP169" s="22"/>
      <c r="EQ169" s="50">
        <f>EQ$136</f>
        <v>52.471415879434488</v>
      </c>
    </row>
    <row r="170" spans="1:147" x14ac:dyDescent="0.2">
      <c r="A170" s="155" t="s">
        <v>32</v>
      </c>
      <c r="B170" s="1027" t="s">
        <v>120</v>
      </c>
      <c r="C170" s="1028"/>
      <c r="D170" s="1028"/>
      <c r="E170" s="1029"/>
      <c r="F170" s="38">
        <f>F146</f>
        <v>121.64805372685184</v>
      </c>
      <c r="H170" s="155" t="s">
        <v>32</v>
      </c>
      <c r="I170" s="1027" t="s">
        <v>120</v>
      </c>
      <c r="J170" s="1028"/>
      <c r="K170" s="1028"/>
      <c r="L170" s="1029"/>
      <c r="M170" s="38">
        <f>M146</f>
        <v>121.64805372685184</v>
      </c>
      <c r="O170" s="155" t="s">
        <v>32</v>
      </c>
      <c r="P170" s="1027" t="s">
        <v>120</v>
      </c>
      <c r="Q170" s="1028"/>
      <c r="R170" s="1028"/>
      <c r="S170" s="1029"/>
      <c r="T170" s="38">
        <f>T146</f>
        <v>121.64805372685184</v>
      </c>
      <c r="V170" s="155" t="s">
        <v>32</v>
      </c>
      <c r="W170" s="1027" t="s">
        <v>120</v>
      </c>
      <c r="X170" s="1028"/>
      <c r="Y170" s="1028"/>
      <c r="Z170" s="1029"/>
      <c r="AA170" s="38">
        <f>AA146</f>
        <v>126.48418510328705</v>
      </c>
      <c r="AC170" s="155" t="s">
        <v>32</v>
      </c>
      <c r="AD170" s="1027" t="s">
        <v>120</v>
      </c>
      <c r="AE170" s="1028"/>
      <c r="AF170" s="1028"/>
      <c r="AG170" s="1029"/>
      <c r="AH170" s="38">
        <f>AH146</f>
        <v>126.48418510328705</v>
      </c>
      <c r="AJ170" s="155" t="s">
        <v>32</v>
      </c>
      <c r="AK170" s="1027" t="s">
        <v>120</v>
      </c>
      <c r="AL170" s="1028"/>
      <c r="AM170" s="1028"/>
      <c r="AN170" s="1029"/>
      <c r="AO170" s="38">
        <f>AO146</f>
        <v>126.48418510328705</v>
      </c>
      <c r="AQ170" s="155" t="s">
        <v>32</v>
      </c>
      <c r="AR170" s="1027" t="s">
        <v>120</v>
      </c>
      <c r="AS170" s="1028"/>
      <c r="AT170" s="1028"/>
      <c r="AU170" s="1029"/>
      <c r="AV170" s="38">
        <f>AV146</f>
        <v>126.48418510328705</v>
      </c>
      <c r="AW170" s="159"/>
      <c r="AX170" s="155" t="s">
        <v>32</v>
      </c>
      <c r="AY170" s="1027" t="s">
        <v>120</v>
      </c>
      <c r="AZ170" s="1028"/>
      <c r="BA170" s="1028"/>
      <c r="BB170" s="1029"/>
      <c r="BC170" s="38">
        <f>BC146</f>
        <v>129.87146215878704</v>
      </c>
      <c r="BD170" s="159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135.74865896294074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135.74865896294074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135.74865896294074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50">
        <f>DP$146</f>
        <v>139.3284531898417</v>
      </c>
      <c r="DQ170" s="22"/>
      <c r="DR170" s="10" t="s">
        <v>32</v>
      </c>
      <c r="DS170" s="927" t="s">
        <v>120</v>
      </c>
      <c r="DT170" s="928"/>
      <c r="DU170" s="928"/>
      <c r="DV170" s="929"/>
      <c r="DW170" s="50">
        <f>DW$146</f>
        <v>142.61764875</v>
      </c>
      <c r="DX170" s="22"/>
      <c r="DY170" s="50">
        <f>DY$146</f>
        <v>142.61764875</v>
      </c>
      <c r="DZ170" s="22"/>
      <c r="EA170" s="10" t="s">
        <v>32</v>
      </c>
      <c r="EB170" s="927" t="s">
        <v>120</v>
      </c>
      <c r="EC170" s="928"/>
      <c r="ED170" s="928"/>
      <c r="EE170" s="929"/>
      <c r="EF170" s="50">
        <f>EF$146</f>
        <v>142.61764875</v>
      </c>
      <c r="EG170" s="22"/>
      <c r="EH170" s="50">
        <f>EH$146</f>
        <v>142.61764875</v>
      </c>
      <c r="EJ170" s="10" t="s">
        <v>32</v>
      </c>
      <c r="EK170" s="927" t="s">
        <v>120</v>
      </c>
      <c r="EL170" s="928"/>
      <c r="EM170" s="928"/>
      <c r="EN170" s="929"/>
      <c r="EO170" s="50">
        <f>EO$146</f>
        <v>142.61764875</v>
      </c>
      <c r="EP170" s="22"/>
      <c r="EQ170" s="50">
        <f>EQ$146</f>
        <v>142.61764875</v>
      </c>
    </row>
    <row r="171" spans="1:147" x14ac:dyDescent="0.2">
      <c r="A171" s="1021" t="s">
        <v>119</v>
      </c>
      <c r="B171" s="1022"/>
      <c r="C171" s="1022"/>
      <c r="D171" s="1022"/>
      <c r="E171" s="1023"/>
      <c r="F171" s="114">
        <f>SUM(F166:F170)</f>
        <v>4091.3160626583845</v>
      </c>
      <c r="H171" s="1021" t="s">
        <v>119</v>
      </c>
      <c r="I171" s="1022"/>
      <c r="J171" s="1022"/>
      <c r="K171" s="1022"/>
      <c r="L171" s="1023"/>
      <c r="M171" s="114">
        <f>SUM(M166:M170)</f>
        <v>4182.4652930781003</v>
      </c>
      <c r="O171" s="1021" t="s">
        <v>119</v>
      </c>
      <c r="P171" s="1022"/>
      <c r="Q171" s="1022"/>
      <c r="R171" s="1022"/>
      <c r="S171" s="1023"/>
      <c r="T171" s="114">
        <f>SUM(T166:T170)</f>
        <v>4113.4884763919899</v>
      </c>
      <c r="V171" s="1021" t="s">
        <v>119</v>
      </c>
      <c r="W171" s="1022"/>
      <c r="X171" s="1022"/>
      <c r="Y171" s="1022"/>
      <c r="Z171" s="1023"/>
      <c r="AA171" s="114">
        <f>SUM(AA166:AA170)</f>
        <v>4187.3014244545357</v>
      </c>
      <c r="AC171" s="1021" t="s">
        <v>119</v>
      </c>
      <c r="AD171" s="1022"/>
      <c r="AE171" s="1022"/>
      <c r="AF171" s="1022"/>
      <c r="AG171" s="1023"/>
      <c r="AH171" s="114">
        <f>SUM(AH166:AH170)</f>
        <v>4350.086529492206</v>
      </c>
      <c r="AJ171" s="1021" t="s">
        <v>119</v>
      </c>
      <c r="AK171" s="1022"/>
      <c r="AL171" s="1022"/>
      <c r="AM171" s="1022"/>
      <c r="AN171" s="1023"/>
      <c r="AO171" s="114">
        <f>SUM(AO166:AO170)</f>
        <v>4278.4873129144289</v>
      </c>
      <c r="AQ171" s="1021" t="s">
        <v>119</v>
      </c>
      <c r="AR171" s="1022"/>
      <c r="AS171" s="1022"/>
      <c r="AT171" s="1022"/>
      <c r="AU171" s="1023"/>
      <c r="AV171" s="114">
        <f>SUM(AV166:AV170)</f>
        <v>4404.2428102733729</v>
      </c>
      <c r="AW171" s="175"/>
      <c r="AX171" s="1021" t="s">
        <v>119</v>
      </c>
      <c r="AY171" s="1022"/>
      <c r="AZ171" s="1022"/>
      <c r="BA171" s="1022"/>
      <c r="BB171" s="1023"/>
      <c r="BC171" s="114">
        <f>SUM(BC166:BC170)</f>
        <v>4408.1432984399835</v>
      </c>
      <c r="BD171" s="175"/>
      <c r="BE171" s="922" t="s">
        <v>119</v>
      </c>
      <c r="BF171" s="923"/>
      <c r="BG171" s="923"/>
      <c r="BH171" s="923"/>
      <c r="BI171" s="924"/>
      <c r="BJ171" s="11">
        <f>SUM(BJ$166:BJ$170)</f>
        <v>4413.6172841330263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4706.9091294671607</v>
      </c>
      <c r="BS171" s="922" t="s">
        <v>119</v>
      </c>
      <c r="BT171" s="923"/>
      <c r="BU171" s="923"/>
      <c r="BV171" s="923"/>
      <c r="BW171" s="924"/>
      <c r="BX171" s="11">
        <f>SUM(BX$166:BX$170)</f>
        <v>4707.4543408004938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4707.4543408004938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4707.4543408004938</v>
      </c>
      <c r="CN171" s="922" t="s">
        <v>119</v>
      </c>
      <c r="CO171" s="923"/>
      <c r="CP171" s="923"/>
      <c r="CQ171" s="923"/>
      <c r="CR171" s="924"/>
      <c r="CS171" s="11">
        <f>SUM(CS$166:CS$170)</f>
        <v>4929.6543863568513</v>
      </c>
      <c r="CU171" s="922" t="s">
        <v>119</v>
      </c>
      <c r="CV171" s="923"/>
      <c r="CW171" s="923"/>
      <c r="CX171" s="923"/>
      <c r="CY171" s="924"/>
      <c r="CZ171" s="11">
        <f>SUM(CZ$166:CZ$170)</f>
        <v>4933.2341805837523</v>
      </c>
      <c r="DB171" s="922" t="s">
        <v>119</v>
      </c>
      <c r="DC171" s="923"/>
      <c r="DD171" s="923"/>
      <c r="DE171" s="923"/>
      <c r="DF171" s="924"/>
      <c r="DG171" s="11">
        <f>SUM(DG$166:DG$170)</f>
        <v>5199.2671429324264</v>
      </c>
      <c r="DI171" s="922" t="s">
        <v>119</v>
      </c>
      <c r="DJ171" s="923"/>
      <c r="DK171" s="923"/>
      <c r="DL171" s="923"/>
      <c r="DM171" s="924"/>
      <c r="DN171" s="11">
        <f>SUM(DN$166:DN$170)</f>
        <v>5362.9934967686795</v>
      </c>
      <c r="DO171" s="40"/>
      <c r="DP171" s="11">
        <f>SUM(DP$166:DP$170)</f>
        <v>5201.6534951546491</v>
      </c>
      <c r="DQ171" s="40"/>
      <c r="DR171" s="922" t="s">
        <v>119</v>
      </c>
      <c r="DS171" s="923"/>
      <c r="DT171" s="923"/>
      <c r="DU171" s="923"/>
      <c r="DV171" s="924"/>
      <c r="DW171" s="11">
        <f>SUM(DW$166:DW$170)</f>
        <v>5366.2826923288376</v>
      </c>
      <c r="DX171" s="40"/>
      <c r="DY171" s="11">
        <f>SUM(DY$166:DY$170)</f>
        <v>5204.9426907148072</v>
      </c>
      <c r="DZ171" s="40"/>
      <c r="EA171" s="922" t="s">
        <v>119</v>
      </c>
      <c r="EB171" s="923"/>
      <c r="EC171" s="923"/>
      <c r="ED171" s="923"/>
      <c r="EE171" s="924"/>
      <c r="EF171" s="11">
        <f>SUM(EF$166:EF$170)</f>
        <v>5560.6927140284115</v>
      </c>
      <c r="EG171" s="40"/>
      <c r="EH171" s="11">
        <f>SUM(EH$166:EH$170)</f>
        <v>5393.060452351433</v>
      </c>
      <c r="EJ171" s="922" t="s">
        <v>119</v>
      </c>
      <c r="EK171" s="923"/>
      <c r="EL171" s="923"/>
      <c r="EM171" s="923"/>
      <c r="EN171" s="924"/>
      <c r="EO171" s="11">
        <f>SUM(EO$166:EO$170)</f>
        <v>5557.6550572634114</v>
      </c>
      <c r="EP171" s="40"/>
      <c r="EQ171" s="11">
        <f>SUM(EQ$166:EQ$170)</f>
        <v>5390.1353013925445</v>
      </c>
    </row>
    <row r="172" spans="1:147" x14ac:dyDescent="0.2">
      <c r="A172" s="155" t="s">
        <v>33</v>
      </c>
      <c r="B172" s="1027" t="s">
        <v>121</v>
      </c>
      <c r="C172" s="1028"/>
      <c r="D172" s="1028"/>
      <c r="E172" s="1029"/>
      <c r="F172" s="38">
        <f>F159</f>
        <v>1615.6449148905804</v>
      </c>
      <c r="H172" s="155" t="s">
        <v>33</v>
      </c>
      <c r="I172" s="1027" t="s">
        <v>121</v>
      </c>
      <c r="J172" s="1028"/>
      <c r="K172" s="1028"/>
      <c r="L172" s="1029"/>
      <c r="M172" s="38">
        <f>M159</f>
        <v>1651.639394018677</v>
      </c>
      <c r="O172" s="155" t="s">
        <v>33</v>
      </c>
      <c r="P172" s="1027" t="s">
        <v>121</v>
      </c>
      <c r="Q172" s="1028"/>
      <c r="R172" s="1028"/>
      <c r="S172" s="1029"/>
      <c r="T172" s="38">
        <f>T159</f>
        <v>1624.4007154571766</v>
      </c>
      <c r="V172" s="155" t="s">
        <v>33</v>
      </c>
      <c r="W172" s="1027" t="s">
        <v>121</v>
      </c>
      <c r="X172" s="1028"/>
      <c r="Y172" s="1028"/>
      <c r="Z172" s="1029"/>
      <c r="AA172" s="38">
        <f>AA159</f>
        <v>1653.5491636249399</v>
      </c>
      <c r="AC172" s="155" t="s">
        <v>33</v>
      </c>
      <c r="AD172" s="1027" t="s">
        <v>121</v>
      </c>
      <c r="AE172" s="1028"/>
      <c r="AF172" s="1028"/>
      <c r="AG172" s="1029"/>
      <c r="AH172" s="38">
        <f>AH159</f>
        <v>1717.8323730241059</v>
      </c>
      <c r="AJ172" s="155" t="s">
        <v>33</v>
      </c>
      <c r="AK172" s="1027" t="s">
        <v>121</v>
      </c>
      <c r="AL172" s="1028"/>
      <c r="AM172" s="1028"/>
      <c r="AN172" s="1029"/>
      <c r="AO172" s="38">
        <f>AO159</f>
        <v>1689.5581188715507</v>
      </c>
      <c r="AQ172" s="155" t="s">
        <v>33</v>
      </c>
      <c r="AR172" s="1027" t="s">
        <v>121</v>
      </c>
      <c r="AS172" s="1028"/>
      <c r="AT172" s="1028"/>
      <c r="AU172" s="1029"/>
      <c r="AV172" s="38">
        <f>AV159</f>
        <v>1739.2184791849256</v>
      </c>
      <c r="AW172" s="159"/>
      <c r="AX172" s="155" t="s">
        <v>33</v>
      </c>
      <c r="AY172" s="1027" t="s">
        <v>121</v>
      </c>
      <c r="AZ172" s="1028"/>
      <c r="BA172" s="1028"/>
      <c r="BB172" s="1029"/>
      <c r="BC172" s="38">
        <f>BC159</f>
        <v>1740.758766900532</v>
      </c>
      <c r="BD172" s="159"/>
      <c r="BE172" s="10" t="s">
        <v>33</v>
      </c>
      <c r="BF172" s="927" t="s">
        <v>121</v>
      </c>
      <c r="BG172" s="928"/>
      <c r="BH172" s="928"/>
      <c r="BI172" s="929"/>
      <c r="BJ172" s="50">
        <f>BJ$159</f>
        <v>1742.9204227134055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1858.740239915471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1858.9555417657189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1858.9555417657189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1858.9555417657189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1946.7014817502047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1948.1151286673507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2053.1705182362111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2117.8254231513893</v>
      </c>
      <c r="DO172" s="22"/>
      <c r="DP172" s="50">
        <f>DP$159</f>
        <v>2054.1128795140803</v>
      </c>
      <c r="DQ172" s="22"/>
      <c r="DR172" s="10" t="s">
        <v>33</v>
      </c>
      <c r="DS172" s="927" t="s">
        <v>121</v>
      </c>
      <c r="DT172" s="928"/>
      <c r="DU172" s="928"/>
      <c r="DV172" s="929"/>
      <c r="DW172" s="50">
        <f>DW$159</f>
        <v>2119.1243137771589</v>
      </c>
      <c r="DX172" s="22"/>
      <c r="DY172" s="50">
        <f>DY$159</f>
        <v>2055.4117701398504</v>
      </c>
      <c r="DZ172" s="22"/>
      <c r="EA172" s="10" t="s">
        <v>33</v>
      </c>
      <c r="EB172" s="927" t="s">
        <v>121</v>
      </c>
      <c r="EC172" s="928"/>
      <c r="ED172" s="928"/>
      <c r="EE172" s="929"/>
      <c r="EF172" s="50">
        <f>EF$159</f>
        <v>2195.8960806493074</v>
      </c>
      <c r="EG172" s="22"/>
      <c r="EH172" s="50">
        <f>EH$159</f>
        <v>2129.6987478101428</v>
      </c>
      <c r="EJ172" s="10" t="s">
        <v>33</v>
      </c>
      <c r="EK172" s="927" t="s">
        <v>121</v>
      </c>
      <c r="EL172" s="928"/>
      <c r="EM172" s="928"/>
      <c r="EN172" s="929"/>
      <c r="EO172" s="50">
        <f>EO$159</f>
        <v>2194.6965217224506</v>
      </c>
      <c r="EP172" s="22"/>
      <c r="EQ172" s="50">
        <f>EQ$159</f>
        <v>2128.5436169916884</v>
      </c>
    </row>
    <row r="173" spans="1:147" x14ac:dyDescent="0.2">
      <c r="A173" s="1021" t="s">
        <v>118</v>
      </c>
      <c r="B173" s="1022"/>
      <c r="C173" s="1022"/>
      <c r="D173" s="1022"/>
      <c r="E173" s="1023"/>
      <c r="F173" s="114">
        <f>SUM(F171:F172)</f>
        <v>5706.9609775489644</v>
      </c>
      <c r="G173" s="9"/>
      <c r="H173" s="1021" t="s">
        <v>118</v>
      </c>
      <c r="I173" s="1022"/>
      <c r="J173" s="1022"/>
      <c r="K173" s="1022"/>
      <c r="L173" s="1023"/>
      <c r="M173" s="114">
        <f>SUM(M171:M172)</f>
        <v>5834.1046870967775</v>
      </c>
      <c r="O173" s="1021" t="s">
        <v>118</v>
      </c>
      <c r="P173" s="1022"/>
      <c r="Q173" s="1022"/>
      <c r="R173" s="1022"/>
      <c r="S173" s="1023"/>
      <c r="T173" s="114">
        <f>SUM(T171:T172)</f>
        <v>5737.8891918491663</v>
      </c>
      <c r="U173" s="9"/>
      <c r="V173" s="1021" t="s">
        <v>118</v>
      </c>
      <c r="W173" s="1022"/>
      <c r="X173" s="1022"/>
      <c r="Y173" s="1022"/>
      <c r="Z173" s="1023"/>
      <c r="AA173" s="114">
        <f>SUM(AA171:AA172)</f>
        <v>5840.8505880794755</v>
      </c>
      <c r="AB173" s="9"/>
      <c r="AC173" s="1021" t="s">
        <v>118</v>
      </c>
      <c r="AD173" s="1022"/>
      <c r="AE173" s="1022"/>
      <c r="AF173" s="1022"/>
      <c r="AG173" s="1023"/>
      <c r="AH173" s="114">
        <f>SUM(AH171:AH172)</f>
        <v>6067.9189025163123</v>
      </c>
      <c r="AJ173" s="1021" t="s">
        <v>118</v>
      </c>
      <c r="AK173" s="1022"/>
      <c r="AL173" s="1022"/>
      <c r="AM173" s="1022"/>
      <c r="AN173" s="1023"/>
      <c r="AO173" s="114">
        <f>SUM(AO171:AO172)</f>
        <v>5968.0454317859794</v>
      </c>
      <c r="AQ173" s="1021" t="s">
        <v>118</v>
      </c>
      <c r="AR173" s="1022"/>
      <c r="AS173" s="1022"/>
      <c r="AT173" s="1022"/>
      <c r="AU173" s="1023"/>
      <c r="AV173" s="114">
        <f>SUM(AV171:AV172)</f>
        <v>6143.4612894582988</v>
      </c>
      <c r="AW173" s="175"/>
      <c r="AX173" s="1021" t="s">
        <v>118</v>
      </c>
      <c r="AY173" s="1022"/>
      <c r="AZ173" s="1022"/>
      <c r="BA173" s="1022"/>
      <c r="BB173" s="1023"/>
      <c r="BC173" s="114">
        <f>SUM(BC171:BC172)</f>
        <v>6148.902065340515</v>
      </c>
      <c r="BD173" s="175"/>
      <c r="BE173" s="922" t="s">
        <v>118</v>
      </c>
      <c r="BF173" s="923"/>
      <c r="BG173" s="923"/>
      <c r="BH173" s="923"/>
      <c r="BI173" s="924"/>
      <c r="BJ173" s="11">
        <f>SUM(BJ$171:BJ$172)</f>
        <v>6156.5377068464313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6565.6493693826314</v>
      </c>
      <c r="BS173" s="922" t="s">
        <v>118</v>
      </c>
      <c r="BT173" s="923"/>
      <c r="BU173" s="923"/>
      <c r="BV173" s="923"/>
      <c r="BW173" s="924"/>
      <c r="BX173" s="11">
        <f>SUM(BX$171:BX$172)</f>
        <v>6566.4098825662131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6566.4098825662131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6566.4098825662131</v>
      </c>
      <c r="CN173" s="922" t="s">
        <v>118</v>
      </c>
      <c r="CO173" s="923"/>
      <c r="CP173" s="923"/>
      <c r="CQ173" s="923"/>
      <c r="CR173" s="924"/>
      <c r="CS173" s="11">
        <f>SUM(CS$171:CS$172)</f>
        <v>6876.3558681070563</v>
      </c>
      <c r="CU173" s="922" t="s">
        <v>118</v>
      </c>
      <c r="CV173" s="923"/>
      <c r="CW173" s="923"/>
      <c r="CX173" s="923"/>
      <c r="CY173" s="924"/>
      <c r="CZ173" s="11">
        <f>SUM(CZ$171:CZ$172)</f>
        <v>6881.3493092511035</v>
      </c>
      <c r="DB173" s="922" t="s">
        <v>118</v>
      </c>
      <c r="DC173" s="923"/>
      <c r="DD173" s="923"/>
      <c r="DE173" s="923"/>
      <c r="DF173" s="924"/>
      <c r="DG173" s="11">
        <f>SUM(DG$171:DG$172)</f>
        <v>7252.4376611686375</v>
      </c>
      <c r="DI173" s="922" t="s">
        <v>118</v>
      </c>
      <c r="DJ173" s="923"/>
      <c r="DK173" s="923"/>
      <c r="DL173" s="923"/>
      <c r="DM173" s="924"/>
      <c r="DN173" s="11">
        <f>SUM(DN$171:DN$172)</f>
        <v>7480.8189199200688</v>
      </c>
      <c r="DO173" s="40"/>
      <c r="DP173" s="11">
        <f>SUM(DP$171:DP$172)</f>
        <v>7255.7663746687294</v>
      </c>
      <c r="DQ173" s="40"/>
      <c r="DR173" s="922" t="s">
        <v>118</v>
      </c>
      <c r="DS173" s="923"/>
      <c r="DT173" s="923"/>
      <c r="DU173" s="923"/>
      <c r="DV173" s="924"/>
      <c r="DW173" s="11">
        <f>SUM(DW$171:DW$172)</f>
        <v>7485.4070061059965</v>
      </c>
      <c r="DX173" s="40"/>
      <c r="DY173" s="11">
        <f>SUM(DY$171:DY$172)</f>
        <v>7260.3544608546581</v>
      </c>
      <c r="DZ173" s="40"/>
      <c r="EA173" s="922" t="s">
        <v>118</v>
      </c>
      <c r="EB173" s="923"/>
      <c r="EC173" s="923"/>
      <c r="ED173" s="923"/>
      <c r="EE173" s="924"/>
      <c r="EF173" s="11">
        <f>SUM(EF$171:EF$172)</f>
        <v>7756.5887946777184</v>
      </c>
      <c r="EG173" s="40"/>
      <c r="EH173" s="11">
        <f>SUM(EH$171:EH$172)</f>
        <v>7522.7592001615758</v>
      </c>
      <c r="EJ173" s="922" t="s">
        <v>118</v>
      </c>
      <c r="EK173" s="923"/>
      <c r="EL173" s="923"/>
      <c r="EM173" s="923"/>
      <c r="EN173" s="924"/>
      <c r="EO173" s="11">
        <f>SUM(EO$171:EO$172)</f>
        <v>7752.351578985862</v>
      </c>
      <c r="EP173" s="40"/>
      <c r="EQ173" s="11">
        <f>SUM(EQ$171:EQ$172)</f>
        <v>7518.6789183842329</v>
      </c>
    </row>
    <row r="174" spans="1:147" ht="15" x14ac:dyDescent="0.2">
      <c r="A174" s="1138" t="s">
        <v>125</v>
      </c>
      <c r="B174" s="1139"/>
      <c r="C174" s="1139"/>
      <c r="D174" s="1139"/>
      <c r="E174" s="1139"/>
      <c r="F174" s="114">
        <f>F173/F44</f>
        <v>2.5881204944758713</v>
      </c>
      <c r="G174" s="29"/>
      <c r="H174" s="1138" t="s">
        <v>125</v>
      </c>
      <c r="I174" s="1139"/>
      <c r="J174" s="1139"/>
      <c r="K174" s="1139"/>
      <c r="L174" s="1139"/>
      <c r="M174" s="114">
        <f>M173/M44</f>
        <v>2.5822569507877069</v>
      </c>
      <c r="O174" s="1138" t="s">
        <v>125</v>
      </c>
      <c r="P174" s="1139"/>
      <c r="Q174" s="1139"/>
      <c r="R174" s="1139"/>
      <c r="S174" s="1139"/>
      <c r="T174" s="114">
        <f>T173/T44</f>
        <v>2.5396706166881273</v>
      </c>
      <c r="U174" s="29"/>
      <c r="V174" s="1138" t="s">
        <v>125</v>
      </c>
      <c r="W174" s="1139"/>
      <c r="X174" s="1139"/>
      <c r="Y174" s="1139"/>
      <c r="Z174" s="1139"/>
      <c r="AA174" s="114">
        <f>AA173/AA44</f>
        <v>2.5852427816282857</v>
      </c>
      <c r="AB174" s="29"/>
      <c r="AC174" s="1138" t="s">
        <v>125</v>
      </c>
      <c r="AD174" s="1139"/>
      <c r="AE174" s="1139"/>
      <c r="AF174" s="1139"/>
      <c r="AG174" s="1139"/>
      <c r="AH174" s="114">
        <f>AH173/AH44</f>
        <v>2.587378007213164</v>
      </c>
      <c r="AJ174" s="1138" t="s">
        <v>125</v>
      </c>
      <c r="AK174" s="1139"/>
      <c r="AL174" s="1139"/>
      <c r="AM174" s="1139"/>
      <c r="AN174" s="1139"/>
      <c r="AO174" s="114">
        <f>AO173/AO44</f>
        <v>2.5447916731135853</v>
      </c>
      <c r="AQ174" s="1138" t="s">
        <v>125</v>
      </c>
      <c r="AR174" s="1139"/>
      <c r="AS174" s="1139"/>
      <c r="AT174" s="1139"/>
      <c r="AU174" s="1139"/>
      <c r="AV174" s="114">
        <f>AV173/AV44</f>
        <v>2.5271333975558612</v>
      </c>
      <c r="AW174" s="175"/>
      <c r="AX174" s="1138" t="s">
        <v>125</v>
      </c>
      <c r="AY174" s="1139"/>
      <c r="AZ174" s="1139"/>
      <c r="BA174" s="1139"/>
      <c r="BB174" s="1139"/>
      <c r="BC174" s="114">
        <f>BC173/BC44</f>
        <v>2.5293714789553743</v>
      </c>
      <c r="BD174" s="175"/>
      <c r="BE174" s="930" t="s">
        <v>125</v>
      </c>
      <c r="BF174" s="1098"/>
      <c r="BG174" s="1098"/>
      <c r="BH174" s="1098"/>
      <c r="BI174" s="1098"/>
      <c r="BJ174" s="11">
        <f>BJ$173/BJ$44</f>
        <v>2.5325124256875489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2.5422830539160963</v>
      </c>
      <c r="BS174" s="930" t="s">
        <v>125</v>
      </c>
      <c r="BT174" s="1098"/>
      <c r="BU174" s="1098"/>
      <c r="BV174" s="1098"/>
      <c r="BW174" s="1098"/>
      <c r="BX174" s="11">
        <f>BX$173/BX$44</f>
        <v>2.5425775319897985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2.5425775319897985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2.5425775319897985</v>
      </c>
      <c r="CN174" s="930" t="s">
        <v>125</v>
      </c>
      <c r="CO174" s="1098"/>
      <c r="CP174" s="1098"/>
      <c r="CQ174" s="1098"/>
      <c r="CR174" s="1098"/>
      <c r="CS174" s="11">
        <f>CS$173/CS$44</f>
        <v>2.5149793238534164</v>
      </c>
      <c r="CU174" s="930" t="s">
        <v>125</v>
      </c>
      <c r="CV174" s="1098"/>
      <c r="CW174" s="1098"/>
      <c r="CX174" s="1098"/>
      <c r="CY174" s="1098"/>
      <c r="CZ174" s="11">
        <f>CZ$173/CZ$44</f>
        <v>2.5168056402153143</v>
      </c>
      <c r="DB174" s="930" t="s">
        <v>125</v>
      </c>
      <c r="DC174" s="1098"/>
      <c r="DD174" s="1098"/>
      <c r="DE174" s="1098"/>
      <c r="DF174" s="1098"/>
      <c r="DG174" s="11">
        <f>DG$173/DG$44</f>
        <v>2.5358173640449784</v>
      </c>
      <c r="DI174" s="930" t="s">
        <v>125</v>
      </c>
      <c r="DJ174" s="1098"/>
      <c r="DK174" s="1098"/>
      <c r="DL174" s="1098"/>
      <c r="DM174" s="1098"/>
      <c r="DN174" s="11">
        <f>DN$173/DN$44</f>
        <v>2.5187942491313362</v>
      </c>
      <c r="DO174" s="40"/>
      <c r="DP174" s="11">
        <f>DP$173/DP$44</f>
        <v>2.5369812498841711</v>
      </c>
      <c r="DQ174" s="40"/>
      <c r="DR174" s="930" t="s">
        <v>125</v>
      </c>
      <c r="DS174" s="1098"/>
      <c r="DT174" s="1098"/>
      <c r="DU174" s="1098"/>
      <c r="DV174" s="1098"/>
      <c r="DW174" s="11">
        <f>DW$173/DW$44</f>
        <v>2.5203390592949484</v>
      </c>
      <c r="DX174" s="40"/>
      <c r="DY174" s="11">
        <f>DY$173/DY$44</f>
        <v>2.5385854758233068</v>
      </c>
      <c r="DZ174" s="40"/>
      <c r="EA174" s="930" t="s">
        <v>125</v>
      </c>
      <c r="EB174" s="1098"/>
      <c r="EC174" s="1098"/>
      <c r="ED174" s="1098"/>
      <c r="EE174" s="1098"/>
      <c r="EF174" s="11">
        <f>EF$173/EF$44</f>
        <v>2.5136150710433558</v>
      </c>
      <c r="EG174" s="40"/>
      <c r="EH174" s="11">
        <f>EH$173/EH$44</f>
        <v>2.5316028726389601</v>
      </c>
      <c r="EJ174" s="930" t="s">
        <v>125</v>
      </c>
      <c r="EK174" s="1098"/>
      <c r="EL174" s="1098"/>
      <c r="EM174" s="1098"/>
      <c r="EN174" s="1098"/>
      <c r="EO174" s="11">
        <f>EO$173/EO$44</f>
        <v>2.5122419507833751</v>
      </c>
      <c r="EP174" s="40"/>
      <c r="EQ174" s="11">
        <f>EQ$173/EQ$44</f>
        <v>2.5302297523789794</v>
      </c>
    </row>
    <row r="175" spans="1:147" x14ac:dyDescent="0.2">
      <c r="A175" s="176"/>
      <c r="B175" s="176"/>
      <c r="C175" s="176"/>
      <c r="D175" s="156"/>
      <c r="E175" s="156"/>
      <c r="F175" s="159"/>
      <c r="H175" s="176"/>
      <c r="I175" s="176"/>
      <c r="J175" s="176"/>
      <c r="K175" s="156"/>
      <c r="L175" s="156"/>
      <c r="M175" s="159"/>
      <c r="O175" s="176"/>
      <c r="P175" s="176"/>
      <c r="Q175" s="176"/>
      <c r="R175" s="156"/>
      <c r="S175" s="156"/>
      <c r="T175" s="159"/>
      <c r="V175" s="176"/>
      <c r="W175" s="176"/>
      <c r="X175" s="176"/>
      <c r="Y175" s="156"/>
      <c r="Z175" s="156"/>
      <c r="AA175" s="159"/>
      <c r="AC175" s="176"/>
      <c r="AD175" s="176"/>
      <c r="AE175" s="176"/>
      <c r="AF175" s="156"/>
      <c r="AG175" s="156"/>
      <c r="AH175" s="159"/>
      <c r="AJ175" s="176"/>
      <c r="AK175" s="176"/>
      <c r="AL175" s="176"/>
      <c r="AM175" s="156"/>
      <c r="AN175" s="156"/>
      <c r="AO175" s="159"/>
      <c r="AQ175" s="176"/>
      <c r="AR175" s="176"/>
      <c r="AS175" s="176"/>
      <c r="AT175" s="156"/>
      <c r="AU175" s="156"/>
      <c r="AV175" s="159"/>
      <c r="AW175" s="159"/>
      <c r="AX175" s="176"/>
      <c r="AY175" s="176"/>
      <c r="AZ175" s="176"/>
      <c r="BA175" s="156"/>
      <c r="BB175" s="156"/>
      <c r="BC175" s="159"/>
      <c r="BD175" s="159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108"/>
      <c r="DP175" s="22"/>
      <c r="DQ175" s="22"/>
      <c r="DR175" s="41"/>
      <c r="DS175" s="41"/>
      <c r="DT175" s="41"/>
      <c r="DU175" s="108"/>
      <c r="DV175" s="108"/>
      <c r="DW175" s="22"/>
      <c r="DX175" s="108"/>
      <c r="DY175" s="22"/>
      <c r="DZ175" s="22"/>
      <c r="EA175" s="41"/>
      <c r="EB175" s="41"/>
      <c r="EC175" s="41"/>
      <c r="ED175" s="108"/>
      <c r="EE175" s="108"/>
      <c r="EF175" s="22"/>
      <c r="EG175" s="108"/>
      <c r="EH175" s="22"/>
      <c r="EJ175" s="41"/>
      <c r="EK175" s="41"/>
      <c r="EL175" s="41"/>
      <c r="EM175" s="108"/>
      <c r="EN175" s="108"/>
      <c r="EO175" s="22"/>
      <c r="EP175" s="108"/>
      <c r="EQ175" s="22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413"/>
      <c r="DQ176" s="413"/>
      <c r="DR176" s="882" t="s">
        <v>123</v>
      </c>
      <c r="DS176" s="882"/>
      <c r="DT176" s="882"/>
      <c r="DU176" s="882"/>
      <c r="DV176" s="882"/>
      <c r="DW176" s="882"/>
      <c r="DX176" s="413"/>
      <c r="DY176" s="413"/>
      <c r="DZ176" s="413"/>
      <c r="EA176" s="882" t="s">
        <v>123</v>
      </c>
      <c r="EB176" s="882"/>
      <c r="EC176" s="882"/>
      <c r="ED176" s="882"/>
      <c r="EE176" s="882"/>
      <c r="EF176" s="882"/>
      <c r="EG176" s="413"/>
      <c r="EH176" s="413"/>
      <c r="EJ176" s="882" t="s">
        <v>123</v>
      </c>
      <c r="EK176" s="882"/>
      <c r="EL176" s="882"/>
      <c r="EM176" s="882"/>
      <c r="EN176" s="882"/>
      <c r="EO176" s="882"/>
      <c r="EP176" s="413"/>
      <c r="EQ176" s="413"/>
    </row>
    <row r="177" spans="1:147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J177" s="370"/>
      <c r="EK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49"/>
      <c r="DQ178" s="49"/>
      <c r="DR178" s="883" t="s">
        <v>47</v>
      </c>
      <c r="DS178" s="884"/>
      <c r="DT178" s="885"/>
      <c r="DU178" s="884" t="s">
        <v>51</v>
      </c>
      <c r="DV178" s="884"/>
      <c r="DW178" s="885"/>
      <c r="DX178" s="49"/>
      <c r="DY178" s="49"/>
      <c r="DZ178" s="49"/>
      <c r="EA178" s="883" t="s">
        <v>47</v>
      </c>
      <c r="EB178" s="884"/>
      <c r="EC178" s="885"/>
      <c r="ED178" s="884" t="s">
        <v>51</v>
      </c>
      <c r="EE178" s="884"/>
      <c r="EF178" s="885"/>
      <c r="EG178" s="49"/>
      <c r="EH178" s="49"/>
      <c r="EJ178" s="883" t="s">
        <v>47</v>
      </c>
      <c r="EK178" s="884"/>
      <c r="EL178" s="885"/>
      <c r="EM178" s="884" t="s">
        <v>51</v>
      </c>
      <c r="EN178" s="884"/>
      <c r="EO178" s="885"/>
      <c r="EP178" s="49"/>
      <c r="EQ178" s="49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431"/>
      <c r="DQ179" s="431"/>
      <c r="DR179" s="886" t="s">
        <v>54</v>
      </c>
      <c r="DS179" s="887"/>
      <c r="DT179" s="888"/>
      <c r="DU179" s="889">
        <f>DV53</f>
        <v>8.3333333333333329E-2</v>
      </c>
      <c r="DV179" s="889"/>
      <c r="DW179" s="890"/>
      <c r="DX179" s="431"/>
      <c r="DY179" s="431"/>
      <c r="DZ179" s="431"/>
      <c r="EA179" s="886" t="s">
        <v>54</v>
      </c>
      <c r="EB179" s="887"/>
      <c r="EC179" s="888"/>
      <c r="ED179" s="889">
        <f>EE53</f>
        <v>8.3333333333333329E-2</v>
      </c>
      <c r="EE179" s="889"/>
      <c r="EF179" s="890"/>
      <c r="EG179" s="431"/>
      <c r="EH179" s="431"/>
      <c r="EJ179" s="886" t="s">
        <v>54</v>
      </c>
      <c r="EK179" s="887"/>
      <c r="EL179" s="888"/>
      <c r="EM179" s="889">
        <f>EN53</f>
        <v>8.3333333333333329E-2</v>
      </c>
      <c r="EN179" s="889"/>
      <c r="EO179" s="890"/>
      <c r="EP179" s="431"/>
      <c r="EQ179" s="431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431"/>
      <c r="DQ180" s="431"/>
      <c r="DR180" s="891" t="s">
        <v>53</v>
      </c>
      <c r="DS180" s="892"/>
      <c r="DT180" s="893"/>
      <c r="DU180" s="894">
        <f>DV54</f>
        <v>0.121</v>
      </c>
      <c r="DV180" s="894"/>
      <c r="DW180" s="895"/>
      <c r="DX180" s="431"/>
      <c r="DY180" s="431"/>
      <c r="DZ180" s="431"/>
      <c r="EA180" s="891" t="s">
        <v>53</v>
      </c>
      <c r="EB180" s="892"/>
      <c r="EC180" s="893"/>
      <c r="ED180" s="894">
        <f>EE54</f>
        <v>0.121</v>
      </c>
      <c r="EE180" s="894"/>
      <c r="EF180" s="895"/>
      <c r="EG180" s="431"/>
      <c r="EH180" s="431"/>
      <c r="EJ180" s="891" t="s">
        <v>53</v>
      </c>
      <c r="EK180" s="892"/>
      <c r="EL180" s="893"/>
      <c r="EM180" s="894">
        <f>EN54</f>
        <v>0.121</v>
      </c>
      <c r="EN180" s="894"/>
      <c r="EO180" s="895"/>
      <c r="EP180" s="431"/>
      <c r="EQ180" s="431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431"/>
      <c r="DQ181" s="431"/>
      <c r="DR181" s="896" t="s">
        <v>55</v>
      </c>
      <c r="DS181" s="897"/>
      <c r="DT181" s="898"/>
      <c r="DU181" s="899">
        <f>DV102+DV105</f>
        <v>3.9999999999999994E-2</v>
      </c>
      <c r="DV181" s="899"/>
      <c r="DW181" s="900"/>
      <c r="DX181" s="431"/>
      <c r="DY181" s="431"/>
      <c r="DZ181" s="431"/>
      <c r="EA181" s="896" t="s">
        <v>55</v>
      </c>
      <c r="EB181" s="897"/>
      <c r="EC181" s="898"/>
      <c r="ED181" s="899">
        <f>EE102+EE105</f>
        <v>3.9999999999999994E-2</v>
      </c>
      <c r="EE181" s="899"/>
      <c r="EF181" s="900"/>
      <c r="EG181" s="431"/>
      <c r="EH181" s="431"/>
      <c r="EJ181" s="896" t="s">
        <v>55</v>
      </c>
      <c r="EK181" s="897"/>
      <c r="EL181" s="898"/>
      <c r="EM181" s="899">
        <f>EN102+EN105</f>
        <v>3.9999999999999994E-2</v>
      </c>
      <c r="EN181" s="899"/>
      <c r="EO181" s="900"/>
      <c r="EP181" s="431"/>
      <c r="EQ181" s="431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534"/>
      <c r="DQ182" s="534"/>
      <c r="DR182" s="901" t="s">
        <v>42</v>
      </c>
      <c r="DS182" s="902"/>
      <c r="DT182" s="903"/>
      <c r="DU182" s="904">
        <f>SUM(DU179:DW181)</f>
        <v>0.24433333333333329</v>
      </c>
      <c r="DV182" s="905"/>
      <c r="DW182" s="906"/>
      <c r="DX182" s="534"/>
      <c r="DY182" s="534"/>
      <c r="DZ182" s="534"/>
      <c r="EA182" s="901" t="s">
        <v>42</v>
      </c>
      <c r="EB182" s="902"/>
      <c r="EC182" s="903"/>
      <c r="ED182" s="904">
        <f>SUM(ED179:EF181)</f>
        <v>0.24433333333333329</v>
      </c>
      <c r="EE182" s="905"/>
      <c r="EF182" s="906"/>
      <c r="EG182" s="534"/>
      <c r="EH182" s="534"/>
      <c r="EJ182" s="901" t="s">
        <v>42</v>
      </c>
      <c r="EK182" s="902"/>
      <c r="EL182" s="903"/>
      <c r="EM182" s="904">
        <f>SUM(EM179:EO181)</f>
        <v>0.24433333333333329</v>
      </c>
      <c r="EN182" s="905"/>
      <c r="EO182" s="906"/>
      <c r="EP182" s="534"/>
      <c r="EQ182" s="53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373" t="s">
        <v>828</v>
      </c>
      <c r="DP183" s="374">
        <f>DO56</f>
        <v>3.4082799999999996E-2</v>
      </c>
      <c r="DQ183" s="431"/>
      <c r="DR183" s="907" t="s">
        <v>122</v>
      </c>
      <c r="DS183" s="908"/>
      <c r="DT183" s="909"/>
      <c r="DU183" s="373" t="s">
        <v>828</v>
      </c>
      <c r="DV183" s="373" t="s">
        <v>828</v>
      </c>
      <c r="DW183" s="374">
        <f>DV56</f>
        <v>3.4082799999999996E-2</v>
      </c>
      <c r="DX183" s="373" t="s">
        <v>828</v>
      </c>
      <c r="DY183" s="374">
        <f>DX56</f>
        <v>3.4082799999999996E-2</v>
      </c>
      <c r="DZ183" s="431"/>
      <c r="EA183" s="907" t="s">
        <v>122</v>
      </c>
      <c r="EB183" s="908"/>
      <c r="EC183" s="909"/>
      <c r="ED183" s="373" t="s">
        <v>828</v>
      </c>
      <c r="EE183" s="373" t="s">
        <v>828</v>
      </c>
      <c r="EF183" s="374">
        <f>EE56</f>
        <v>3.4082799999999996E-2</v>
      </c>
      <c r="EG183" s="373" t="s">
        <v>828</v>
      </c>
      <c r="EH183" s="374">
        <f>EG56</f>
        <v>3.4082799999999996E-2</v>
      </c>
      <c r="EJ183" s="907" t="s">
        <v>122</v>
      </c>
      <c r="EK183" s="908"/>
      <c r="EL183" s="909"/>
      <c r="EM183" s="373" t="s">
        <v>828</v>
      </c>
      <c r="EN183" s="373" t="s">
        <v>828</v>
      </c>
      <c r="EO183" s="374">
        <f>EN56</f>
        <v>3.4082799999999996E-2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608" t="s">
        <v>828</v>
      </c>
      <c r="DP184" s="609">
        <f>DP183+DN182</f>
        <v>3.4082799999999996E-2</v>
      </c>
      <c r="DQ184" s="431"/>
      <c r="DR184" s="910" t="s">
        <v>52</v>
      </c>
      <c r="DS184" s="911"/>
      <c r="DT184" s="912"/>
      <c r="DU184" s="608" t="s">
        <v>828</v>
      </c>
      <c r="DV184" s="608" t="s">
        <v>828</v>
      </c>
      <c r="DW184" s="609">
        <f>DW183+DU182</f>
        <v>0.27841613333333326</v>
      </c>
      <c r="DX184" s="608" t="s">
        <v>828</v>
      </c>
      <c r="DY184" s="609">
        <f>DY183+DW182</f>
        <v>3.4082799999999996E-2</v>
      </c>
      <c r="DZ184" s="431"/>
      <c r="EA184" s="910" t="s">
        <v>52</v>
      </c>
      <c r="EB184" s="911"/>
      <c r="EC184" s="912"/>
      <c r="ED184" s="608" t="s">
        <v>828</v>
      </c>
      <c r="EE184" s="608" t="s">
        <v>828</v>
      </c>
      <c r="EF184" s="609">
        <f>EF183+ED182</f>
        <v>0.27841613333333326</v>
      </c>
      <c r="EG184" s="608" t="s">
        <v>828</v>
      </c>
      <c r="EH184" s="609">
        <f>EH183+EF182</f>
        <v>3.4082799999999996E-2</v>
      </c>
      <c r="EJ184" s="910" t="s">
        <v>52</v>
      </c>
      <c r="EK184" s="911"/>
      <c r="EL184" s="912"/>
      <c r="EM184" s="608" t="s">
        <v>828</v>
      </c>
      <c r="EN184" s="608" t="s">
        <v>828</v>
      </c>
      <c r="EO184" s="609">
        <f>EO183+EM182</f>
        <v>0.27841613333333326</v>
      </c>
      <c r="EP184" s="608" t="s">
        <v>828</v>
      </c>
      <c r="EQ184" s="609">
        <f>EQ183+EO182</f>
        <v>3.4082799999999996E-2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365"/>
      <c r="DQ185" s="365"/>
      <c r="DR185" s="881" t="s">
        <v>58</v>
      </c>
      <c r="DS185" s="881"/>
      <c r="DT185" s="881"/>
      <c r="DU185" s="881"/>
      <c r="DV185" s="881"/>
      <c r="DW185" s="881"/>
      <c r="DX185" s="365"/>
      <c r="DY185" s="365"/>
      <c r="DZ185" s="365"/>
      <c r="EA185" s="881" t="s">
        <v>58</v>
      </c>
      <c r="EB185" s="881"/>
      <c r="EC185" s="881"/>
      <c r="ED185" s="881"/>
      <c r="EE185" s="881"/>
      <c r="EF185" s="881"/>
      <c r="EG185" s="365"/>
      <c r="EH185" s="365"/>
      <c r="EJ185" s="881" t="s">
        <v>58</v>
      </c>
      <c r="EK185" s="881"/>
      <c r="EL185" s="881"/>
      <c r="EM185" s="881"/>
      <c r="EN185" s="881"/>
      <c r="EO185" s="881"/>
      <c r="EP185" s="365"/>
      <c r="EQ185" s="365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7"/>
      <c r="DQ186" s="367"/>
      <c r="DR186" s="366"/>
      <c r="DS186" s="366"/>
      <c r="DT186" s="366"/>
      <c r="DU186" s="367"/>
      <c r="DV186" s="367"/>
      <c r="DW186" s="367"/>
      <c r="DX186" s="367"/>
      <c r="DY186" s="367"/>
      <c r="DZ186" s="367"/>
      <c r="EA186" s="366"/>
      <c r="EB186" s="366"/>
      <c r="EC186" s="366"/>
      <c r="ED186" s="367"/>
      <c r="EE186" s="367"/>
      <c r="EF186" s="367"/>
      <c r="EG186" s="367"/>
      <c r="EH186" s="367"/>
      <c r="EJ186" s="366"/>
      <c r="EK186" s="366"/>
      <c r="EL186" s="366"/>
      <c r="EM186" s="367"/>
      <c r="EN186" s="367"/>
      <c r="EO186" s="367"/>
      <c r="EP186" s="367"/>
      <c r="EQ186" s="367"/>
    </row>
    <row r="187" spans="1:147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365"/>
      <c r="DQ187" s="365"/>
      <c r="DR187" s="881" t="s">
        <v>829</v>
      </c>
      <c r="DS187" s="881"/>
      <c r="DT187" s="881"/>
      <c r="DU187" s="881"/>
      <c r="DV187" s="881"/>
      <c r="DW187" s="881"/>
      <c r="DX187" s="365"/>
      <c r="DY187" s="365"/>
      <c r="DZ187" s="365"/>
      <c r="EA187" s="881" t="s">
        <v>829</v>
      </c>
      <c r="EB187" s="881"/>
      <c r="EC187" s="881"/>
      <c r="ED187" s="881"/>
      <c r="EE187" s="881"/>
      <c r="EF187" s="881"/>
      <c r="EG187" s="365"/>
      <c r="EH187" s="365"/>
      <c r="EJ187" s="881" t="s">
        <v>829</v>
      </c>
      <c r="EK187" s="881"/>
      <c r="EL187" s="881"/>
      <c r="EM187" s="881"/>
      <c r="EN187" s="881"/>
      <c r="EO187" s="881"/>
      <c r="EP187" s="365"/>
      <c r="EQ187" s="365"/>
    </row>
    <row r="188" spans="1:147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365"/>
      <c r="DQ188" s="365"/>
      <c r="DR188" s="881" t="s">
        <v>839</v>
      </c>
      <c r="DS188" s="881"/>
      <c r="DT188" s="881"/>
      <c r="DU188" s="881"/>
      <c r="DV188" s="881"/>
      <c r="DW188" s="881"/>
      <c r="DX188" s="365"/>
      <c r="DY188" s="365"/>
      <c r="DZ188" s="365"/>
      <c r="EA188" s="881" t="s">
        <v>839</v>
      </c>
      <c r="EB188" s="881"/>
      <c r="EC188" s="881"/>
      <c r="ED188" s="881"/>
      <c r="EE188" s="881"/>
      <c r="EF188" s="881"/>
      <c r="EG188" s="365"/>
      <c r="EH188" s="365"/>
      <c r="EJ188" s="881" t="s">
        <v>839</v>
      </c>
      <c r="EK188" s="881"/>
      <c r="EL188" s="881"/>
      <c r="EM188" s="881"/>
      <c r="EN188" s="881"/>
      <c r="EO188" s="881"/>
      <c r="EP188" s="365"/>
      <c r="EQ188" s="365"/>
    </row>
    <row r="189" spans="1:147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J189" s="365"/>
      <c r="EK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366"/>
      <c r="DQ190" s="366"/>
      <c r="DR190" s="913" t="s">
        <v>830</v>
      </c>
      <c r="DS190" s="913"/>
      <c r="DT190" s="913"/>
      <c r="DU190" s="913"/>
      <c r="DV190" s="913"/>
      <c r="DW190" s="913"/>
      <c r="DX190" s="366"/>
      <c r="DY190" s="366"/>
      <c r="DZ190" s="366"/>
      <c r="EA190" s="913" t="s">
        <v>830</v>
      </c>
      <c r="EB190" s="913"/>
      <c r="EC190" s="913"/>
      <c r="ED190" s="913"/>
      <c r="EE190" s="913"/>
      <c r="EF190" s="913"/>
      <c r="EG190" s="366"/>
      <c r="EH190" s="366"/>
      <c r="EJ190" s="913" t="s">
        <v>830</v>
      </c>
      <c r="EK190" s="913"/>
      <c r="EL190" s="913"/>
      <c r="EM190" s="913"/>
      <c r="EN190" s="913"/>
      <c r="EO190" s="913"/>
      <c r="EP190" s="366"/>
      <c r="EQ190" s="366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412"/>
      <c r="DQ191" s="412"/>
      <c r="DR191" s="368"/>
      <c r="DS191" s="880" t="s">
        <v>834</v>
      </c>
      <c r="DT191" s="880"/>
      <c r="DU191" s="880"/>
      <c r="DV191" s="880"/>
      <c r="DW191" s="880"/>
      <c r="DX191" s="412"/>
      <c r="DY191" s="412"/>
      <c r="DZ191" s="412"/>
      <c r="EA191" s="368"/>
      <c r="EB191" s="880" t="s">
        <v>834</v>
      </c>
      <c r="EC191" s="880"/>
      <c r="ED191" s="880"/>
      <c r="EE191" s="880"/>
      <c r="EF191" s="880"/>
      <c r="EG191" s="412"/>
      <c r="EH191" s="412"/>
      <c r="EJ191" s="368"/>
      <c r="EK191" s="880" t="s">
        <v>834</v>
      </c>
      <c r="EL191" s="880"/>
      <c r="EM191" s="880"/>
      <c r="EN191" s="880"/>
      <c r="EO191" s="880"/>
      <c r="EP191" s="412"/>
      <c r="EQ191" s="412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412"/>
      <c r="DQ192" s="412"/>
      <c r="DR192" s="366"/>
      <c r="DS192" s="880" t="s">
        <v>836</v>
      </c>
      <c r="DT192" s="880"/>
      <c r="DU192" s="880"/>
      <c r="DV192" s="880"/>
      <c r="DW192" s="880"/>
      <c r="DX192" s="412"/>
      <c r="DY192" s="412"/>
      <c r="DZ192" s="412"/>
      <c r="EA192" s="366"/>
      <c r="EB192" s="880" t="s">
        <v>836</v>
      </c>
      <c r="EC192" s="880"/>
      <c r="ED192" s="880"/>
      <c r="EE192" s="880"/>
      <c r="EF192" s="880"/>
      <c r="EG192" s="412"/>
      <c r="EH192" s="412"/>
      <c r="EJ192" s="366"/>
      <c r="EK192" s="880" t="s">
        <v>836</v>
      </c>
      <c r="EL192" s="880"/>
      <c r="EM192" s="880"/>
      <c r="EN192" s="880"/>
      <c r="EO192" s="880"/>
      <c r="EP192" s="412"/>
      <c r="EQ192" s="412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412"/>
      <c r="DQ193" s="412"/>
      <c r="DR193" s="366"/>
      <c r="DS193" s="880" t="s">
        <v>837</v>
      </c>
      <c r="DT193" s="880"/>
      <c r="DU193" s="880"/>
      <c r="DV193" s="880"/>
      <c r="DW193" s="880"/>
      <c r="DX193" s="412"/>
      <c r="DY193" s="412"/>
      <c r="DZ193" s="412"/>
      <c r="EA193" s="366"/>
      <c r="EB193" s="880" t="s">
        <v>837</v>
      </c>
      <c r="EC193" s="880"/>
      <c r="ED193" s="880"/>
      <c r="EE193" s="880"/>
      <c r="EF193" s="880"/>
      <c r="EG193" s="412"/>
      <c r="EH193" s="412"/>
      <c r="EJ193" s="366"/>
      <c r="EK193" s="880" t="s">
        <v>837</v>
      </c>
      <c r="EL193" s="880"/>
      <c r="EM193" s="880"/>
      <c r="EN193" s="880"/>
      <c r="EO193" s="880"/>
      <c r="EP193" s="412"/>
      <c r="EQ193" s="412"/>
    </row>
    <row r="194" spans="1:147" ht="12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412"/>
      <c r="DQ194" s="412"/>
      <c r="DR194" s="366"/>
      <c r="DS194" s="880" t="s">
        <v>838</v>
      </c>
      <c r="DT194" s="880"/>
      <c r="DU194" s="880"/>
      <c r="DV194" s="880"/>
      <c r="DW194" s="880"/>
      <c r="DX194" s="412"/>
      <c r="DY194" s="412"/>
      <c r="DZ194" s="412"/>
      <c r="EA194" s="366"/>
      <c r="EB194" s="880" t="s">
        <v>838</v>
      </c>
      <c r="EC194" s="880"/>
      <c r="ED194" s="880"/>
      <c r="EE194" s="880"/>
      <c r="EF194" s="880"/>
      <c r="EG194" s="412"/>
      <c r="EH194" s="412"/>
      <c r="EJ194" s="366"/>
      <c r="EK194" s="880" t="s">
        <v>838</v>
      </c>
      <c r="EL194" s="880"/>
      <c r="EM194" s="880"/>
      <c r="EN194" s="880"/>
      <c r="EO194" s="880"/>
      <c r="EP194" s="412"/>
      <c r="EQ194" s="412"/>
    </row>
    <row r="195" spans="1:147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6"/>
      <c r="DP195" s="369"/>
      <c r="DQ195" s="369"/>
      <c r="DR195" s="366"/>
      <c r="DS195" s="366"/>
      <c r="DT195" s="366"/>
      <c r="DU195" s="366"/>
      <c r="DV195" s="366"/>
      <c r="DW195" s="369"/>
      <c r="DX195" s="366"/>
      <c r="DY195" s="369"/>
      <c r="DZ195" s="369"/>
      <c r="EA195" s="366"/>
      <c r="EB195" s="366"/>
      <c r="EC195" s="366"/>
      <c r="ED195" s="366"/>
      <c r="EE195" s="366"/>
      <c r="EF195" s="369"/>
      <c r="EG195" s="366"/>
      <c r="EH195" s="369"/>
      <c r="EJ195" s="366"/>
      <c r="EK195" s="366"/>
      <c r="EL195" s="366"/>
      <c r="EM195" s="366"/>
      <c r="EN195" s="366"/>
      <c r="EO195" s="369"/>
      <c r="EP195" s="366"/>
      <c r="EQ195" s="369"/>
    </row>
    <row r="196" spans="1:147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365"/>
      <c r="DQ196" s="365"/>
      <c r="DR196" s="881" t="s">
        <v>835</v>
      </c>
      <c r="DS196" s="881"/>
      <c r="DT196" s="881"/>
      <c r="DU196" s="881"/>
      <c r="DV196" s="881"/>
      <c r="DW196" s="881"/>
      <c r="DX196" s="365"/>
      <c r="DY196" s="365"/>
      <c r="DZ196" s="365"/>
      <c r="EA196" s="881" t="s">
        <v>835</v>
      </c>
      <c r="EB196" s="881"/>
      <c r="EC196" s="881"/>
      <c r="ED196" s="881"/>
      <c r="EE196" s="881"/>
      <c r="EF196" s="881"/>
      <c r="EG196" s="365"/>
      <c r="EH196" s="365"/>
      <c r="EJ196" s="881" t="s">
        <v>835</v>
      </c>
      <c r="EK196" s="881"/>
      <c r="EL196" s="881"/>
      <c r="EM196" s="881"/>
      <c r="EN196" s="881"/>
      <c r="EO196" s="881"/>
      <c r="EP196" s="365"/>
      <c r="EQ196" s="365"/>
    </row>
    <row r="197" spans="1:147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</sheetData>
  <mergeCells count="2889">
    <mergeCell ref="EP6:EQ6"/>
    <mergeCell ref="EP41:EP42"/>
    <mergeCell ref="DO41:DO42"/>
    <mergeCell ref="DO6:DP6"/>
    <mergeCell ref="CU190:CZ190"/>
    <mergeCell ref="CV191:CZ191"/>
    <mergeCell ref="CV192:CZ192"/>
    <mergeCell ref="CV193:CZ193"/>
    <mergeCell ref="CV194:CZ194"/>
    <mergeCell ref="CU196:CZ196"/>
    <mergeCell ref="CU174:CY174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V153:CX153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28:CX128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05:CX105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84:CY84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3:CZ73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I190:DN190"/>
    <mergeCell ref="DJ191:DN191"/>
    <mergeCell ref="DJ192:DN192"/>
    <mergeCell ref="DJ193:DN193"/>
    <mergeCell ref="DJ194:DN194"/>
    <mergeCell ref="DI196:DN196"/>
    <mergeCell ref="DI174:DM174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J153:DL153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28:DL128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05:DL105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84:DM84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3:DN73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G190:CL190"/>
    <mergeCell ref="CH191:CL191"/>
    <mergeCell ref="CH192:CL192"/>
    <mergeCell ref="CH193:CL193"/>
    <mergeCell ref="CH194:CL194"/>
    <mergeCell ref="CG196:CL196"/>
    <mergeCell ref="CG174:CK174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H153:CJ153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28:CJ128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05:CJ105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84:CK84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3:CL73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X190:BC190"/>
    <mergeCell ref="AY191:BC191"/>
    <mergeCell ref="AY192:BC192"/>
    <mergeCell ref="AY193:BC193"/>
    <mergeCell ref="AY194:BC194"/>
    <mergeCell ref="AX196:BC196"/>
    <mergeCell ref="AX174:BB174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Y153:BA153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28:BA128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05:BA105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84:BB84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3:BC73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K172:AN172"/>
    <mergeCell ref="AJ173:AN173"/>
    <mergeCell ref="AJ174:AN174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K192:AO192"/>
    <mergeCell ref="AK193:AO193"/>
    <mergeCell ref="AK194:AO194"/>
    <mergeCell ref="AJ196:AO196"/>
    <mergeCell ref="AJ182:AL182"/>
    <mergeCell ref="AM182:AO182"/>
    <mergeCell ref="AJ183:AL183"/>
    <mergeCell ref="AJ184:AL184"/>
    <mergeCell ref="AJ185:AO185"/>
    <mergeCell ref="AJ187:AO187"/>
    <mergeCell ref="AJ188:AO188"/>
    <mergeCell ref="AJ190:AO190"/>
    <mergeCell ref="AK191:AO191"/>
    <mergeCell ref="AK151:AM151"/>
    <mergeCell ref="AK152:AM152"/>
    <mergeCell ref="AK153:AM153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26:AM126"/>
    <mergeCell ref="AK127:AM127"/>
    <mergeCell ref="AJ128:AM128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03:AM103"/>
    <mergeCell ref="AK104:AM104"/>
    <mergeCell ref="AK105:AM105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82:AN82"/>
    <mergeCell ref="AK83:AN83"/>
    <mergeCell ref="AJ84:AN84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63:AM63"/>
    <mergeCell ref="AK64:AM64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3:AO73"/>
    <mergeCell ref="AJ74:AO74"/>
    <mergeCell ref="AK76:AL76"/>
    <mergeCell ref="AK77:AL77"/>
    <mergeCell ref="AK78:AL78"/>
    <mergeCell ref="AK80:AN80"/>
    <mergeCell ref="AK81:AN81"/>
    <mergeCell ref="AN41:AN42"/>
    <mergeCell ref="AK42:AM42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C181:AE181"/>
    <mergeCell ref="AF181:AH181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C164:AH164"/>
    <mergeCell ref="AC165:AG165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39:AH139"/>
    <mergeCell ref="AD141:AG14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D116:AF116"/>
    <mergeCell ref="AD117:AF117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D92:AG92"/>
    <mergeCell ref="AD93:AG93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72:AH72"/>
    <mergeCell ref="AC73:AH73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54:AF54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V190:AA190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V174:Z17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W153:Y153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28:Y128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05:Y105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84:Z84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65:Y65"/>
    <mergeCell ref="W66:Y66"/>
    <mergeCell ref="W67:Y67"/>
    <mergeCell ref="W68:Y68"/>
    <mergeCell ref="W69:Y69"/>
    <mergeCell ref="V70:Y70"/>
    <mergeCell ref="W71:AA71"/>
    <mergeCell ref="W72:AA72"/>
    <mergeCell ref="V73:AA73"/>
    <mergeCell ref="V74:AA74"/>
    <mergeCell ref="W76:X76"/>
    <mergeCell ref="W77:X77"/>
    <mergeCell ref="W78:X78"/>
    <mergeCell ref="W80:Z80"/>
    <mergeCell ref="W81:Z81"/>
    <mergeCell ref="W82:Z82"/>
    <mergeCell ref="W83:Z83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4:S174"/>
    <mergeCell ref="O176:T176"/>
    <mergeCell ref="O178:Q178"/>
    <mergeCell ref="R178:T178"/>
    <mergeCell ref="O179:Q179"/>
    <mergeCell ref="R179:T179"/>
    <mergeCell ref="O187:T187"/>
    <mergeCell ref="O188:T188"/>
    <mergeCell ref="O190:T190"/>
    <mergeCell ref="P191:T191"/>
    <mergeCell ref="P192:T192"/>
    <mergeCell ref="P193:T193"/>
    <mergeCell ref="P194:T194"/>
    <mergeCell ref="O196:T196"/>
    <mergeCell ref="O180:Q180"/>
    <mergeCell ref="R180:T180"/>
    <mergeCell ref="O181:Q181"/>
    <mergeCell ref="R181:T181"/>
    <mergeCell ref="O182:Q182"/>
    <mergeCell ref="R182:T182"/>
    <mergeCell ref="O183:Q183"/>
    <mergeCell ref="O184:Q184"/>
    <mergeCell ref="O185:T185"/>
    <mergeCell ref="P153:R153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28:R128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05:R105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84:S84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65:R65"/>
    <mergeCell ref="P66:R66"/>
    <mergeCell ref="P67:R67"/>
    <mergeCell ref="P68:R68"/>
    <mergeCell ref="P69:R69"/>
    <mergeCell ref="O70:R70"/>
    <mergeCell ref="P71:T71"/>
    <mergeCell ref="P72:T72"/>
    <mergeCell ref="O73:T73"/>
    <mergeCell ref="O74:T74"/>
    <mergeCell ref="P76:Q76"/>
    <mergeCell ref="P77:Q77"/>
    <mergeCell ref="P78:Q78"/>
    <mergeCell ref="P80:S80"/>
    <mergeCell ref="P81:S81"/>
    <mergeCell ref="P82:S82"/>
    <mergeCell ref="P83:S83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4:L174"/>
    <mergeCell ref="H176:M176"/>
    <mergeCell ref="H178:J178"/>
    <mergeCell ref="K178:M178"/>
    <mergeCell ref="H179:J179"/>
    <mergeCell ref="K179:M179"/>
    <mergeCell ref="H187:M187"/>
    <mergeCell ref="H188:M188"/>
    <mergeCell ref="H190:M190"/>
    <mergeCell ref="I191:M191"/>
    <mergeCell ref="I192:M192"/>
    <mergeCell ref="I193:M193"/>
    <mergeCell ref="I194:M194"/>
    <mergeCell ref="H196:M196"/>
    <mergeCell ref="H180:J180"/>
    <mergeCell ref="K180:M180"/>
    <mergeCell ref="H181:J181"/>
    <mergeCell ref="K181:M181"/>
    <mergeCell ref="H182:J182"/>
    <mergeCell ref="K182:M182"/>
    <mergeCell ref="H183:J183"/>
    <mergeCell ref="H184:J184"/>
    <mergeCell ref="H185:M185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71:L171"/>
    <mergeCell ref="I172:L172"/>
    <mergeCell ref="H173:L173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H149:M149"/>
    <mergeCell ref="I151:K151"/>
    <mergeCell ref="I152:K152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H124:M124"/>
    <mergeCell ref="I126:K126"/>
    <mergeCell ref="I127:K127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102:K102"/>
    <mergeCell ref="I103:K103"/>
    <mergeCell ref="I104:K104"/>
    <mergeCell ref="I65:K65"/>
    <mergeCell ref="I66:K66"/>
    <mergeCell ref="I67:K67"/>
    <mergeCell ref="I68:K68"/>
    <mergeCell ref="I69:K69"/>
    <mergeCell ref="H70:K70"/>
    <mergeCell ref="I71:M71"/>
    <mergeCell ref="I72:M72"/>
    <mergeCell ref="H73:M73"/>
    <mergeCell ref="H74:M74"/>
    <mergeCell ref="I76:J76"/>
    <mergeCell ref="I77:J77"/>
    <mergeCell ref="I78:J78"/>
    <mergeCell ref="I80:L80"/>
    <mergeCell ref="I81:L81"/>
    <mergeCell ref="I82:L82"/>
    <mergeCell ref="I83:L83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I61:K61"/>
    <mergeCell ref="I62:K62"/>
    <mergeCell ref="I63:K63"/>
    <mergeCell ref="I64:K64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A181:C181"/>
    <mergeCell ref="A185:F185"/>
    <mergeCell ref="A184:C184"/>
    <mergeCell ref="A182:C182"/>
    <mergeCell ref="D182:F182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I40:K40"/>
    <mergeCell ref="I41:K41"/>
    <mergeCell ref="L41:L42"/>
    <mergeCell ref="I42:K42"/>
    <mergeCell ref="A21:C21"/>
    <mergeCell ref="B55:D55"/>
    <mergeCell ref="A73:F73"/>
    <mergeCell ref="A128:D128"/>
    <mergeCell ref="B85:F85"/>
    <mergeCell ref="B121:F121"/>
    <mergeCell ref="B118:D118"/>
    <mergeCell ref="B92:E92"/>
    <mergeCell ref="A97:F97"/>
    <mergeCell ref="B104:D104"/>
    <mergeCell ref="B113:D113"/>
    <mergeCell ref="B93:E93"/>
    <mergeCell ref="B115:D115"/>
    <mergeCell ref="B122:F122"/>
    <mergeCell ref="A111:F111"/>
    <mergeCell ref="B117:D117"/>
    <mergeCell ref="B58:F58"/>
    <mergeCell ref="B68:D68"/>
    <mergeCell ref="B62:D62"/>
    <mergeCell ref="A84:E84"/>
    <mergeCell ref="B72:F72"/>
    <mergeCell ref="A89:F89"/>
    <mergeCell ref="B76:C76"/>
    <mergeCell ref="B65:D65"/>
    <mergeCell ref="B67:D67"/>
    <mergeCell ref="B61:D61"/>
    <mergeCell ref="A60:F60"/>
    <mergeCell ref="B64:D64"/>
    <mergeCell ref="B63:D63"/>
    <mergeCell ref="A49:F49"/>
    <mergeCell ref="B66:D66"/>
    <mergeCell ref="B39:D39"/>
    <mergeCell ref="B41:D41"/>
    <mergeCell ref="B42:D42"/>
    <mergeCell ref="A51:F51"/>
    <mergeCell ref="A94:E94"/>
    <mergeCell ref="B80:E80"/>
    <mergeCell ref="B99:D99"/>
    <mergeCell ref="B91:E91"/>
    <mergeCell ref="B87:F87"/>
    <mergeCell ref="B56:D56"/>
    <mergeCell ref="A57:D57"/>
    <mergeCell ref="A173:E173"/>
    <mergeCell ref="A159:E159"/>
    <mergeCell ref="D180:F180"/>
    <mergeCell ref="B126:D126"/>
    <mergeCell ref="B134:E134"/>
    <mergeCell ref="B133:E133"/>
    <mergeCell ref="A131:F131"/>
    <mergeCell ref="A139:F139"/>
    <mergeCell ref="B158:D158"/>
    <mergeCell ref="A178:C178"/>
    <mergeCell ref="A176:F176"/>
    <mergeCell ref="A179:C179"/>
    <mergeCell ref="D179:F179"/>
    <mergeCell ref="A180:C180"/>
    <mergeCell ref="D178:F178"/>
    <mergeCell ref="B170:E170"/>
    <mergeCell ref="A171:E171"/>
    <mergeCell ref="B145:E145"/>
    <mergeCell ref="B141:E141"/>
    <mergeCell ref="B168:E168"/>
    <mergeCell ref="B102:D102"/>
    <mergeCell ref="B78:C78"/>
    <mergeCell ref="B82:E82"/>
    <mergeCell ref="B101:D101"/>
    <mergeCell ref="B103:D103"/>
    <mergeCell ref="A109:F109"/>
    <mergeCell ref="B127:D127"/>
    <mergeCell ref="B114:D114"/>
    <mergeCell ref="B119:D119"/>
    <mergeCell ref="B116:D116"/>
    <mergeCell ref="A183:C183"/>
    <mergeCell ref="D181:F181"/>
    <mergeCell ref="A106:D106"/>
    <mergeCell ref="A146:E146"/>
    <mergeCell ref="B144:E144"/>
    <mergeCell ref="B155:D155"/>
    <mergeCell ref="A164:F164"/>
    <mergeCell ref="B153:D153"/>
    <mergeCell ref="B156:D156"/>
    <mergeCell ref="B83:E83"/>
    <mergeCell ref="B169:E169"/>
    <mergeCell ref="B120:D120"/>
    <mergeCell ref="B86:F86"/>
    <mergeCell ref="B100:D100"/>
    <mergeCell ref="A124:F124"/>
    <mergeCell ref="B167:E167"/>
    <mergeCell ref="B151:D151"/>
    <mergeCell ref="B152:D152"/>
    <mergeCell ref="B154:D154"/>
    <mergeCell ref="B129:F129"/>
    <mergeCell ref="B81:E81"/>
    <mergeCell ref="B105:D105"/>
    <mergeCell ref="A90:E90"/>
    <mergeCell ref="B135:E135"/>
    <mergeCell ref="B142:E142"/>
    <mergeCell ref="A165:E165"/>
    <mergeCell ref="B166:E166"/>
    <mergeCell ref="B157:D157"/>
    <mergeCell ref="A5:G5"/>
    <mergeCell ref="A174:E174"/>
    <mergeCell ref="D21:E21"/>
    <mergeCell ref="B53:D53"/>
    <mergeCell ref="B35:F35"/>
    <mergeCell ref="B38:D38"/>
    <mergeCell ref="D20:E20"/>
    <mergeCell ref="A20:C20"/>
    <mergeCell ref="B40:D40"/>
    <mergeCell ref="B172:E172"/>
    <mergeCell ref="B37:D37"/>
    <mergeCell ref="D30:E30"/>
    <mergeCell ref="C11:F11"/>
    <mergeCell ref="B54:D54"/>
    <mergeCell ref="A149:F149"/>
    <mergeCell ref="B71:F71"/>
    <mergeCell ref="B143:E143"/>
    <mergeCell ref="A136:E136"/>
    <mergeCell ref="A74:F74"/>
    <mergeCell ref="A44:E44"/>
    <mergeCell ref="B52:D52"/>
    <mergeCell ref="B47:F47"/>
    <mergeCell ref="B45:F45"/>
    <mergeCell ref="E41:E42"/>
    <mergeCell ref="A70:D70"/>
    <mergeCell ref="A6:F6"/>
    <mergeCell ref="B77:C77"/>
    <mergeCell ref="C9:F9"/>
    <mergeCell ref="C10:F10"/>
    <mergeCell ref="A19:F19"/>
    <mergeCell ref="A13:F13"/>
    <mergeCell ref="B69:D69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R76:AS76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66:AT66"/>
    <mergeCell ref="AR67:AT67"/>
    <mergeCell ref="AR68:AT68"/>
    <mergeCell ref="AR69:AT69"/>
    <mergeCell ref="AQ70:AT70"/>
    <mergeCell ref="AR71:AV71"/>
    <mergeCell ref="AR72:AV72"/>
    <mergeCell ref="AQ73:AV73"/>
    <mergeCell ref="AQ74:AV74"/>
    <mergeCell ref="AR99:AT99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R86:AV86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121:AV121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Q111:AV111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Q146:AU146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34:AU134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71:AU171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R158:AT158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87:AV187"/>
    <mergeCell ref="AQ188:AV188"/>
    <mergeCell ref="AQ190:AV190"/>
    <mergeCell ref="AR191:AV191"/>
    <mergeCell ref="AR192:AV192"/>
    <mergeCell ref="AR193:AV193"/>
    <mergeCell ref="AR194:AV194"/>
    <mergeCell ref="AQ196:AV196"/>
    <mergeCell ref="AQ180:AS180"/>
    <mergeCell ref="AT180:AV180"/>
    <mergeCell ref="AQ181:AS181"/>
    <mergeCell ref="AT181:AV181"/>
    <mergeCell ref="AQ182:AS182"/>
    <mergeCell ref="AT182:AV182"/>
    <mergeCell ref="AQ183:AS183"/>
    <mergeCell ref="AQ184:AS184"/>
    <mergeCell ref="AQ185:AV185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3:BX73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90:BX190"/>
    <mergeCell ref="BT191:BX191"/>
    <mergeCell ref="BT192:BX192"/>
    <mergeCell ref="BT193:BX193"/>
    <mergeCell ref="BT194:BX194"/>
    <mergeCell ref="BS196:BX196"/>
    <mergeCell ref="BS174:BW174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3:BJ73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3:BQ73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3:CS73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N187:CS187"/>
    <mergeCell ref="CN188:CS188"/>
    <mergeCell ref="CN190:CS190"/>
    <mergeCell ref="CO191:CS191"/>
    <mergeCell ref="CO192:CS192"/>
    <mergeCell ref="CO193:CS193"/>
    <mergeCell ref="CO194:CS194"/>
    <mergeCell ref="CN196:CS196"/>
    <mergeCell ref="CO172:CR172"/>
    <mergeCell ref="CN173:CR173"/>
    <mergeCell ref="CN174:CR174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3:CE73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90:CE190"/>
    <mergeCell ref="CA191:CE191"/>
    <mergeCell ref="CA192:CE192"/>
    <mergeCell ref="CA193:CE193"/>
    <mergeCell ref="CA194:CE194"/>
    <mergeCell ref="BZ196:CE196"/>
    <mergeCell ref="BZ174:CD174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3:DG73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90:DG190"/>
    <mergeCell ref="DC191:DG191"/>
    <mergeCell ref="DC192:DG192"/>
    <mergeCell ref="DC193:DG193"/>
    <mergeCell ref="DC194:DG194"/>
    <mergeCell ref="DB196:DG196"/>
    <mergeCell ref="DB174:DF174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EJ6:EO6"/>
    <mergeCell ref="EL9:EO9"/>
    <mergeCell ref="EL10:EO10"/>
    <mergeCell ref="EL11:EO11"/>
    <mergeCell ref="EJ13:EO13"/>
    <mergeCell ref="EJ19:EO19"/>
    <mergeCell ref="EJ20:EL20"/>
    <mergeCell ref="EM20:EN20"/>
    <mergeCell ref="EJ21:EL21"/>
    <mergeCell ref="EM21:EN21"/>
    <mergeCell ref="EM30:EN30"/>
    <mergeCell ref="EK35:EO35"/>
    <mergeCell ref="EK37:EM37"/>
    <mergeCell ref="EK38:EM38"/>
    <mergeCell ref="EK39:EM39"/>
    <mergeCell ref="EK40:EM40"/>
    <mergeCell ref="EK41:EM41"/>
    <mergeCell ref="EN41:EN42"/>
    <mergeCell ref="EK42:EM42"/>
    <mergeCell ref="EJ44:EN44"/>
    <mergeCell ref="EK45:EO45"/>
    <mergeCell ref="EK47:EO47"/>
    <mergeCell ref="EJ49:EO49"/>
    <mergeCell ref="EJ51:EO51"/>
    <mergeCell ref="EK52:EM52"/>
    <mergeCell ref="EK53:EM53"/>
    <mergeCell ref="EK54:EM54"/>
    <mergeCell ref="EK55:EM55"/>
    <mergeCell ref="EK56:EM56"/>
    <mergeCell ref="EJ57:EM57"/>
    <mergeCell ref="EK58:EO58"/>
    <mergeCell ref="EJ60:EO60"/>
    <mergeCell ref="EK61:EM61"/>
    <mergeCell ref="EK62:EM62"/>
    <mergeCell ref="EK63:EM63"/>
    <mergeCell ref="EK64:EM64"/>
    <mergeCell ref="EK65:EM65"/>
    <mergeCell ref="EK66:EM66"/>
    <mergeCell ref="EK67:EM67"/>
    <mergeCell ref="EK68:EM68"/>
    <mergeCell ref="EK69:EM69"/>
    <mergeCell ref="EJ70:EM70"/>
    <mergeCell ref="EK71:EO71"/>
    <mergeCell ref="EK72:EO72"/>
    <mergeCell ref="EJ73:EO73"/>
    <mergeCell ref="EJ74:EO74"/>
    <mergeCell ref="EK76:EL76"/>
    <mergeCell ref="EK77:EL77"/>
    <mergeCell ref="EK78:EL78"/>
    <mergeCell ref="EK80:EN80"/>
    <mergeCell ref="EK81:EN81"/>
    <mergeCell ref="EK82:EN82"/>
    <mergeCell ref="EK83:EN83"/>
    <mergeCell ref="EJ84:EN84"/>
    <mergeCell ref="EK85:EO85"/>
    <mergeCell ref="EK86:EO86"/>
    <mergeCell ref="EK87:EO87"/>
    <mergeCell ref="EJ89:EO89"/>
    <mergeCell ref="EJ90:EN90"/>
    <mergeCell ref="EK91:EN91"/>
    <mergeCell ref="EK92:EN92"/>
    <mergeCell ref="EK93:EN93"/>
    <mergeCell ref="EJ94:EN94"/>
    <mergeCell ref="EJ97:EO97"/>
    <mergeCell ref="EK99:EM99"/>
    <mergeCell ref="EK100:EM100"/>
    <mergeCell ref="EK101:EM101"/>
    <mergeCell ref="EK102:EM102"/>
    <mergeCell ref="EK103:EM103"/>
    <mergeCell ref="EK104:EM104"/>
    <mergeCell ref="EK105:EM105"/>
    <mergeCell ref="EJ106:EM106"/>
    <mergeCell ref="EJ109:EO109"/>
    <mergeCell ref="EJ111:EO111"/>
    <mergeCell ref="EK113:EM113"/>
    <mergeCell ref="EK114:EM114"/>
    <mergeCell ref="EK115:EM115"/>
    <mergeCell ref="EK116:EM116"/>
    <mergeCell ref="EK117:EM117"/>
    <mergeCell ref="EK118:EM118"/>
    <mergeCell ref="EK119:EM119"/>
    <mergeCell ref="EK120:EM120"/>
    <mergeCell ref="EK121:EO121"/>
    <mergeCell ref="EK122:EO122"/>
    <mergeCell ref="EJ124:EO124"/>
    <mergeCell ref="EK126:EM126"/>
    <mergeCell ref="EK127:EM127"/>
    <mergeCell ref="EJ128:EM128"/>
    <mergeCell ref="EK129:EO129"/>
    <mergeCell ref="EJ131:EO131"/>
    <mergeCell ref="EK133:EN133"/>
    <mergeCell ref="EK134:EN134"/>
    <mergeCell ref="EK135:EN135"/>
    <mergeCell ref="EJ136:EN136"/>
    <mergeCell ref="EJ139:EO139"/>
    <mergeCell ref="EK141:EN141"/>
    <mergeCell ref="EK142:EN142"/>
    <mergeCell ref="EK143:EN143"/>
    <mergeCell ref="EK144:EN144"/>
    <mergeCell ref="EK145:EN145"/>
    <mergeCell ref="EJ146:EN146"/>
    <mergeCell ref="EJ149:EO149"/>
    <mergeCell ref="EK151:EM151"/>
    <mergeCell ref="EK152:EM152"/>
    <mergeCell ref="EK153:EM153"/>
    <mergeCell ref="EK154:EM154"/>
    <mergeCell ref="EK155:EM155"/>
    <mergeCell ref="EK156:EM156"/>
    <mergeCell ref="EK157:EM157"/>
    <mergeCell ref="EK158:EM158"/>
    <mergeCell ref="EJ159:EN159"/>
    <mergeCell ref="EJ164:EO164"/>
    <mergeCell ref="EJ165:EN165"/>
    <mergeCell ref="EK166:EN166"/>
    <mergeCell ref="EK167:EN167"/>
    <mergeCell ref="EK168:EN168"/>
    <mergeCell ref="EK169:EN169"/>
    <mergeCell ref="EK170:EN170"/>
    <mergeCell ref="EJ171:EN171"/>
    <mergeCell ref="EK172:EN172"/>
    <mergeCell ref="EJ173:EN173"/>
    <mergeCell ref="EJ190:EO190"/>
    <mergeCell ref="EK191:EO191"/>
    <mergeCell ref="EK192:EO192"/>
    <mergeCell ref="EK193:EO193"/>
    <mergeCell ref="EK194:EO194"/>
    <mergeCell ref="EJ196:EO196"/>
    <mergeCell ref="EJ174:EN174"/>
    <mergeCell ref="EJ176:EO176"/>
    <mergeCell ref="EJ178:EL178"/>
    <mergeCell ref="EM178:EO178"/>
    <mergeCell ref="EJ179:EL179"/>
    <mergeCell ref="EM179:EO179"/>
    <mergeCell ref="EJ180:EL180"/>
    <mergeCell ref="EM180:EO180"/>
    <mergeCell ref="EJ181:EL181"/>
    <mergeCell ref="EM181:EO181"/>
    <mergeCell ref="EJ182:EL182"/>
    <mergeCell ref="EM182:EO182"/>
    <mergeCell ref="EJ183:EL183"/>
    <mergeCell ref="EJ184:EL184"/>
    <mergeCell ref="EJ185:EO185"/>
    <mergeCell ref="EJ187:EO187"/>
    <mergeCell ref="EJ188:EO188"/>
    <mergeCell ref="DR6:DW6"/>
    <mergeCell ref="DX6:DY6"/>
    <mergeCell ref="DT9:DW9"/>
    <mergeCell ref="DT10:DW10"/>
    <mergeCell ref="DT11:DW11"/>
    <mergeCell ref="DR13:DW13"/>
    <mergeCell ref="DR19:DW19"/>
    <mergeCell ref="DR20:DT20"/>
    <mergeCell ref="DU20:DV20"/>
    <mergeCell ref="DR21:DT21"/>
    <mergeCell ref="DU21:DV21"/>
    <mergeCell ref="DU30:DV30"/>
    <mergeCell ref="DS35:DW35"/>
    <mergeCell ref="DS37:DU37"/>
    <mergeCell ref="DS38:DU38"/>
    <mergeCell ref="DS39:DU39"/>
    <mergeCell ref="DS40:DU40"/>
    <mergeCell ref="DS41:DU41"/>
    <mergeCell ref="DV41:DV42"/>
    <mergeCell ref="DX41:DX42"/>
    <mergeCell ref="DS42:DU42"/>
    <mergeCell ref="DR44:DV44"/>
    <mergeCell ref="DS45:DW45"/>
    <mergeCell ref="DS47:DW47"/>
    <mergeCell ref="DR49:DW49"/>
    <mergeCell ref="DR51:DW51"/>
    <mergeCell ref="DS52:DU52"/>
    <mergeCell ref="DS53:DU53"/>
    <mergeCell ref="DS54:DU54"/>
    <mergeCell ref="DS55:DU55"/>
    <mergeCell ref="DS56:DU56"/>
    <mergeCell ref="DR57:DU57"/>
    <mergeCell ref="DS58:DW58"/>
    <mergeCell ref="DR60:DW60"/>
    <mergeCell ref="DS61:DU61"/>
    <mergeCell ref="DS62:DU62"/>
    <mergeCell ref="DS63:DU63"/>
    <mergeCell ref="DS64:DU64"/>
    <mergeCell ref="DS65:DU65"/>
    <mergeCell ref="DS66:DU66"/>
    <mergeCell ref="DS67:DU67"/>
    <mergeCell ref="DS68:DU68"/>
    <mergeCell ref="DS69:DU69"/>
    <mergeCell ref="DR70:DU70"/>
    <mergeCell ref="DS71:DW71"/>
    <mergeCell ref="DS72:DW72"/>
    <mergeCell ref="DR73:DW73"/>
    <mergeCell ref="DR74:DW74"/>
    <mergeCell ref="DS76:DT76"/>
    <mergeCell ref="DS77:DT77"/>
    <mergeCell ref="DS78:DT78"/>
    <mergeCell ref="DS80:DV80"/>
    <mergeCell ref="DS81:DV81"/>
    <mergeCell ref="DS82:DV82"/>
    <mergeCell ref="DS83:DV83"/>
    <mergeCell ref="DR84:DV84"/>
    <mergeCell ref="DS85:DW85"/>
    <mergeCell ref="DS86:DW86"/>
    <mergeCell ref="DS87:DW87"/>
    <mergeCell ref="DR89:DW89"/>
    <mergeCell ref="DR90:DV90"/>
    <mergeCell ref="DS91:DV91"/>
    <mergeCell ref="DS92:DV92"/>
    <mergeCell ref="DS93:DV93"/>
    <mergeCell ref="DR94:DV94"/>
    <mergeCell ref="DR97:DW97"/>
    <mergeCell ref="DS99:DU99"/>
    <mergeCell ref="DS100:DU100"/>
    <mergeCell ref="DS101:DU101"/>
    <mergeCell ref="DS102:DU102"/>
    <mergeCell ref="DS103:DU103"/>
    <mergeCell ref="DS104:DU104"/>
    <mergeCell ref="DS105:DU105"/>
    <mergeCell ref="DR106:DU106"/>
    <mergeCell ref="DR109:DW109"/>
    <mergeCell ref="DR111:DW111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W121"/>
    <mergeCell ref="DS122:DW122"/>
    <mergeCell ref="DR124:DW124"/>
    <mergeCell ref="DS126:DU126"/>
    <mergeCell ref="DS127:DU127"/>
    <mergeCell ref="DR128:DU128"/>
    <mergeCell ref="DS129:DW129"/>
    <mergeCell ref="DR131:DW131"/>
    <mergeCell ref="DS133:DV133"/>
    <mergeCell ref="DS134:DV134"/>
    <mergeCell ref="DS135:DV135"/>
    <mergeCell ref="DR136:DV136"/>
    <mergeCell ref="DR139:DW139"/>
    <mergeCell ref="DS141:DV141"/>
    <mergeCell ref="DS142:DV142"/>
    <mergeCell ref="DS143:DV143"/>
    <mergeCell ref="DS144:DV144"/>
    <mergeCell ref="DS145:DV145"/>
    <mergeCell ref="DR146:DV146"/>
    <mergeCell ref="DR149:DW149"/>
    <mergeCell ref="DS151:DU151"/>
    <mergeCell ref="DS152:DU152"/>
    <mergeCell ref="DS153:DU153"/>
    <mergeCell ref="DS154:DU154"/>
    <mergeCell ref="DS155:DU155"/>
    <mergeCell ref="DS156:DU156"/>
    <mergeCell ref="DS157:DU157"/>
    <mergeCell ref="DS158:DU158"/>
    <mergeCell ref="DR159:DV159"/>
    <mergeCell ref="DR164:DW164"/>
    <mergeCell ref="DR165:DV165"/>
    <mergeCell ref="DS166:DV166"/>
    <mergeCell ref="DS167:DV167"/>
    <mergeCell ref="DS168:DV168"/>
    <mergeCell ref="DS169:DV169"/>
    <mergeCell ref="DR184:DT184"/>
    <mergeCell ref="DR185:DW185"/>
    <mergeCell ref="DR187:DW187"/>
    <mergeCell ref="DR188:DW188"/>
    <mergeCell ref="DR190:DW190"/>
    <mergeCell ref="DS191:DW191"/>
    <mergeCell ref="DS192:DW192"/>
    <mergeCell ref="DS193:DW193"/>
    <mergeCell ref="DS194:DW194"/>
    <mergeCell ref="DR196:DW196"/>
    <mergeCell ref="DS170:DV170"/>
    <mergeCell ref="DR171:DV171"/>
    <mergeCell ref="DS172:DV172"/>
    <mergeCell ref="DR173:DV173"/>
    <mergeCell ref="DR174:DV174"/>
    <mergeCell ref="DR176:DW176"/>
    <mergeCell ref="DR178:DT178"/>
    <mergeCell ref="DU178:DW178"/>
    <mergeCell ref="DR179:DT179"/>
    <mergeCell ref="DU179:DW179"/>
    <mergeCell ref="DR180:DT180"/>
    <mergeCell ref="DU180:DW180"/>
    <mergeCell ref="DR181:DT181"/>
    <mergeCell ref="DU181:DW181"/>
    <mergeCell ref="DR182:DT182"/>
    <mergeCell ref="DU182:DW182"/>
    <mergeCell ref="DR183:DT183"/>
    <mergeCell ref="EA6:EF6"/>
    <mergeCell ref="EG6:EH6"/>
    <mergeCell ref="EC9:EF9"/>
    <mergeCell ref="EC10:EF10"/>
    <mergeCell ref="EC11:EF11"/>
    <mergeCell ref="EA13:EF13"/>
    <mergeCell ref="EA19:EF19"/>
    <mergeCell ref="EA20:EC20"/>
    <mergeCell ref="ED20:EE20"/>
    <mergeCell ref="EA21:EC21"/>
    <mergeCell ref="ED21:EE21"/>
    <mergeCell ref="ED30:EE30"/>
    <mergeCell ref="EB35:EF35"/>
    <mergeCell ref="EB37:ED37"/>
    <mergeCell ref="EB38:ED38"/>
    <mergeCell ref="EB39:ED39"/>
    <mergeCell ref="EB40:ED40"/>
    <mergeCell ref="EB41:ED41"/>
    <mergeCell ref="EE41:EE42"/>
    <mergeCell ref="EG41:EG42"/>
    <mergeCell ref="EB42:ED42"/>
    <mergeCell ref="EA44:EE44"/>
    <mergeCell ref="EB45:EF45"/>
    <mergeCell ref="EB47:EF47"/>
    <mergeCell ref="EA49:EF49"/>
    <mergeCell ref="EA51:EF51"/>
    <mergeCell ref="EB52:ED52"/>
    <mergeCell ref="EB53:ED53"/>
    <mergeCell ref="EB54:ED54"/>
    <mergeCell ref="EB55:ED55"/>
    <mergeCell ref="EB56:ED56"/>
    <mergeCell ref="EA57:ED57"/>
    <mergeCell ref="EB58:EF58"/>
    <mergeCell ref="EA60:EF60"/>
    <mergeCell ref="EB61:ED61"/>
    <mergeCell ref="EB62:ED62"/>
    <mergeCell ref="EB63:ED63"/>
    <mergeCell ref="EB64:ED64"/>
    <mergeCell ref="EB65:ED65"/>
    <mergeCell ref="EB66:ED66"/>
    <mergeCell ref="EB67:ED67"/>
    <mergeCell ref="EB68:ED68"/>
    <mergeCell ref="EB69:ED69"/>
    <mergeCell ref="EA70:ED70"/>
    <mergeCell ref="EB71:EF71"/>
    <mergeCell ref="EB72:EF72"/>
    <mergeCell ref="EA73:EF73"/>
    <mergeCell ref="EA74:EF74"/>
    <mergeCell ref="EB76:EC76"/>
    <mergeCell ref="EB77:EC77"/>
    <mergeCell ref="EB78:EC78"/>
    <mergeCell ref="EB80:EE80"/>
    <mergeCell ref="EB81:EE81"/>
    <mergeCell ref="EB82:EE82"/>
    <mergeCell ref="EB83:EE83"/>
    <mergeCell ref="EA84:EE84"/>
    <mergeCell ref="EB85:EF85"/>
    <mergeCell ref="EB86:EF86"/>
    <mergeCell ref="EB87:EF87"/>
    <mergeCell ref="EA89:EF89"/>
    <mergeCell ref="EA90:EE90"/>
    <mergeCell ref="EB91:EE91"/>
    <mergeCell ref="EB92:EE92"/>
    <mergeCell ref="EB93:EE93"/>
    <mergeCell ref="EA94:EE94"/>
    <mergeCell ref="EA97:EF97"/>
    <mergeCell ref="EB99:ED99"/>
    <mergeCell ref="EB100:ED100"/>
    <mergeCell ref="EB101:ED101"/>
    <mergeCell ref="EB102:ED102"/>
    <mergeCell ref="EB103:ED103"/>
    <mergeCell ref="EB104:ED104"/>
    <mergeCell ref="EB105:ED105"/>
    <mergeCell ref="EA106:ED106"/>
    <mergeCell ref="EA109:EF109"/>
    <mergeCell ref="EA111:EF111"/>
    <mergeCell ref="EB113:ED113"/>
    <mergeCell ref="EB114:ED114"/>
    <mergeCell ref="EB115:ED115"/>
    <mergeCell ref="EB116:ED116"/>
    <mergeCell ref="EB117:ED117"/>
    <mergeCell ref="EB118:ED118"/>
    <mergeCell ref="EB119:ED119"/>
    <mergeCell ref="EB120:ED120"/>
    <mergeCell ref="EB121:EF121"/>
    <mergeCell ref="EB122:EF122"/>
    <mergeCell ref="EA124:EF124"/>
    <mergeCell ref="EB126:ED126"/>
    <mergeCell ref="EB127:ED127"/>
    <mergeCell ref="EA128:ED128"/>
    <mergeCell ref="EB129:EF129"/>
    <mergeCell ref="EA131:EF131"/>
    <mergeCell ref="EB133:EE133"/>
    <mergeCell ref="EB134:EE134"/>
    <mergeCell ref="EB135:EE135"/>
    <mergeCell ref="EA136:EE136"/>
    <mergeCell ref="EA139:EF139"/>
    <mergeCell ref="EB141:EE141"/>
    <mergeCell ref="EB142:EE142"/>
    <mergeCell ref="EB143:EE143"/>
    <mergeCell ref="EB144:EE144"/>
    <mergeCell ref="EB145:EE145"/>
    <mergeCell ref="EA146:EE146"/>
    <mergeCell ref="EA149:EF149"/>
    <mergeCell ref="EB151:ED151"/>
    <mergeCell ref="EB152:ED152"/>
    <mergeCell ref="EB153:ED153"/>
    <mergeCell ref="EB154:ED154"/>
    <mergeCell ref="EB155:ED155"/>
    <mergeCell ref="EB156:ED156"/>
    <mergeCell ref="EB157:ED157"/>
    <mergeCell ref="EB158:ED158"/>
    <mergeCell ref="EA159:EE159"/>
    <mergeCell ref="EA164:EF164"/>
    <mergeCell ref="EA165:EE165"/>
    <mergeCell ref="EB166:EE166"/>
    <mergeCell ref="EB167:EE167"/>
    <mergeCell ref="EB168:EE168"/>
    <mergeCell ref="EB169:EE169"/>
    <mergeCell ref="EA184:EC184"/>
    <mergeCell ref="EA185:EF185"/>
    <mergeCell ref="EA187:EF187"/>
    <mergeCell ref="EA188:EF188"/>
    <mergeCell ref="EA190:EF190"/>
    <mergeCell ref="EB191:EF191"/>
    <mergeCell ref="EB192:EF192"/>
    <mergeCell ref="EB193:EF193"/>
    <mergeCell ref="EB194:EF194"/>
    <mergeCell ref="EA196:EF196"/>
    <mergeCell ref="EB170:EE170"/>
    <mergeCell ref="EA171:EE171"/>
    <mergeCell ref="EB172:EE172"/>
    <mergeCell ref="EA173:EE173"/>
    <mergeCell ref="EA174:EE174"/>
    <mergeCell ref="EA176:EF176"/>
    <mergeCell ref="EA178:EC178"/>
    <mergeCell ref="ED178:EF178"/>
    <mergeCell ref="EA179:EC179"/>
    <mergeCell ref="ED179:EF179"/>
    <mergeCell ref="EA180:EC180"/>
    <mergeCell ref="ED180:EF180"/>
    <mergeCell ref="EA181:EC181"/>
    <mergeCell ref="ED181:EF181"/>
    <mergeCell ref="EA182:EC182"/>
    <mergeCell ref="ED182:EF182"/>
    <mergeCell ref="EA183:EC183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ignoredErrors>
    <ignoredError sqref="E56:F56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IX407"/>
  <sheetViews>
    <sheetView showGridLines="0" topLeftCell="U1" zoomScaleNormal="100" workbookViewId="0">
      <pane ySplit="5" topLeftCell="A6" activePane="bottomLeft" state="frozen"/>
      <selection activeCell="EK45" sqref="EK45:EO45"/>
      <selection pane="bottomLeft" activeCell="U143" sqref="U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9.28515625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23.5703125" style="35" bestFit="1" customWidth="1"/>
    <col min="14" max="14" width="6.140625" style="2" customWidth="1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22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5.5703125" style="34" customWidth="1"/>
    <col min="27" max="27" width="22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9.140625" style="2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22" style="35" customWidth="1"/>
    <col min="42" max="42" width="9.140625" style="2"/>
    <col min="43" max="43" width="11.7109375" style="34" customWidth="1"/>
    <col min="44" max="44" width="18" style="34" customWidth="1"/>
    <col min="45" max="45" width="29.85546875" style="34" customWidth="1"/>
    <col min="46" max="46" width="18.28515625" style="34" customWidth="1"/>
    <col min="47" max="47" width="14.5703125" style="34" customWidth="1"/>
    <col min="48" max="48" width="25.28515625" style="35" customWidth="1"/>
    <col min="49" max="49" width="10.42578125" style="120" hidden="1" customWidth="1"/>
    <col min="50" max="50" width="0" style="2" hidden="1" customWidth="1"/>
    <col min="51" max="51" width="19.28515625" style="2" hidden="1" customWidth="1"/>
    <col min="52" max="52" width="21" style="2" hidden="1" customWidth="1"/>
    <col min="53" max="53" width="19" style="2" hidden="1" customWidth="1"/>
    <col min="54" max="54" width="12.28515625" style="2" hidden="1" customWidth="1"/>
    <col min="55" max="55" width="22.7109375" style="2" hidden="1" customWidth="1"/>
    <col min="56" max="56" width="6.85546875" style="35" customWidth="1"/>
    <col min="57" max="57" width="14.42578125" style="35" customWidth="1"/>
    <col min="58" max="62" width="22" style="35" customWidth="1"/>
    <col min="63" max="63" width="8.28515625" style="35" customWidth="1"/>
    <col min="64" max="64" width="16" style="35" customWidth="1"/>
    <col min="65" max="65" width="19" style="35" customWidth="1"/>
    <col min="66" max="66" width="25.7109375" style="35" customWidth="1"/>
    <col min="67" max="67" width="20.42578125" style="35" customWidth="1"/>
    <col min="68" max="68" width="16.42578125" style="35" customWidth="1"/>
    <col min="69" max="69" width="23.28515625" style="35" customWidth="1"/>
    <col min="70" max="70" width="7.7109375" style="2" customWidth="1"/>
    <col min="71" max="71" width="9.140625" style="2"/>
    <col min="72" max="72" width="19.28515625" style="2" customWidth="1"/>
    <col min="73" max="73" width="25.42578125" style="2" customWidth="1"/>
    <col min="74" max="74" width="19" style="2" customWidth="1"/>
    <col min="75" max="75" width="12.28515625" style="2" customWidth="1"/>
    <col min="76" max="76" width="22.7109375" style="2" customWidth="1"/>
    <col min="77" max="77" width="7.42578125" style="2" customWidth="1"/>
    <col min="78" max="78" width="9.140625" style="2"/>
    <col min="79" max="79" width="19.28515625" style="2" customWidth="1"/>
    <col min="80" max="80" width="25.42578125" style="2" customWidth="1"/>
    <col min="81" max="81" width="19" style="2" customWidth="1"/>
    <col min="82" max="82" width="12.28515625" style="2" customWidth="1"/>
    <col min="83" max="83" width="22.7109375" style="2" customWidth="1"/>
    <col min="84" max="84" width="4.140625" style="2" customWidth="1"/>
    <col min="85" max="85" width="9.140625" style="2"/>
    <col min="86" max="86" width="19.28515625" style="2" customWidth="1"/>
    <col min="87" max="87" width="25.42578125" style="2" customWidth="1"/>
    <col min="88" max="88" width="19" style="2" customWidth="1"/>
    <col min="89" max="89" width="12.28515625" style="2" customWidth="1"/>
    <col min="90" max="90" width="22.7109375" style="2" customWidth="1"/>
    <col min="91" max="91" width="9.140625" style="2"/>
    <col min="92" max="92" width="10.85546875" style="2" customWidth="1"/>
    <col min="93" max="93" width="19" style="2" customWidth="1"/>
    <col min="94" max="94" width="26.5703125" style="2" customWidth="1"/>
    <col min="95" max="95" width="15.85546875" style="2" customWidth="1"/>
    <col min="96" max="96" width="18.28515625" style="2" customWidth="1"/>
    <col min="97" max="97" width="24.42578125" style="2" customWidth="1"/>
    <col min="98" max="98" width="6.5703125" style="2" customWidth="1"/>
    <col min="99" max="99" width="10.85546875" style="2" customWidth="1"/>
    <col min="100" max="100" width="19" style="2" customWidth="1"/>
    <col min="101" max="101" width="26.5703125" style="2" customWidth="1"/>
    <col min="102" max="102" width="15.85546875" style="2" customWidth="1"/>
    <col min="103" max="103" width="18.28515625" style="2" customWidth="1"/>
    <col min="104" max="104" width="24.42578125" style="2" customWidth="1"/>
    <col min="105" max="105" width="6.5703125" style="2" customWidth="1"/>
    <col min="106" max="106" width="10.85546875" style="2" customWidth="1"/>
    <col min="107" max="107" width="19" style="2" customWidth="1"/>
    <col min="108" max="108" width="26.5703125" style="2" customWidth="1"/>
    <col min="109" max="109" width="15.85546875" style="2" customWidth="1"/>
    <col min="110" max="110" width="18.28515625" style="2" customWidth="1"/>
    <col min="111" max="111" width="24.42578125" style="2" customWidth="1"/>
    <col min="112" max="112" width="6.5703125" style="2" customWidth="1"/>
    <col min="113" max="113" width="13.28515625" style="2" customWidth="1"/>
    <col min="114" max="114" width="10.85546875" style="2" customWidth="1"/>
    <col min="115" max="115" width="12.42578125" style="2" customWidth="1"/>
    <col min="116" max="116" width="10.85546875" style="2" customWidth="1"/>
    <col min="117" max="117" width="17.140625" style="2" customWidth="1"/>
    <col min="118" max="118" width="25.85546875" style="2" customWidth="1"/>
    <col min="119" max="119" width="17.140625" style="2" customWidth="1"/>
    <col min="120" max="120" width="25.85546875" style="2" customWidth="1"/>
    <col min="121" max="121" width="4.140625" style="2" customWidth="1"/>
    <col min="122" max="122" width="13.28515625" style="2" customWidth="1"/>
    <col min="123" max="123" width="10.85546875" style="2" customWidth="1"/>
    <col min="124" max="124" width="12.42578125" style="2" customWidth="1"/>
    <col min="125" max="125" width="10.85546875" style="2" customWidth="1"/>
    <col min="126" max="126" width="17.140625" style="2" customWidth="1"/>
    <col min="127" max="127" width="25.85546875" style="2" customWidth="1"/>
    <col min="128" max="128" width="17.140625" style="2" customWidth="1"/>
    <col min="129" max="129" width="25.85546875" style="2" customWidth="1"/>
    <col min="130" max="130" width="4.28515625" style="2" customWidth="1"/>
    <col min="131" max="131" width="13.28515625" style="2" customWidth="1"/>
    <col min="132" max="132" width="10.85546875" style="2" customWidth="1"/>
    <col min="133" max="133" width="12.42578125" style="2" customWidth="1"/>
    <col min="134" max="134" width="10.85546875" style="2" customWidth="1"/>
    <col min="135" max="135" width="17.140625" style="2" customWidth="1"/>
    <col min="136" max="136" width="25.85546875" style="2" customWidth="1"/>
    <col min="137" max="137" width="17.140625" style="2" customWidth="1"/>
    <col min="138" max="138" width="25.85546875" style="2" customWidth="1"/>
    <col min="139" max="139" width="4.140625" style="2" customWidth="1"/>
    <col min="140" max="140" width="13.28515625" style="2" customWidth="1"/>
    <col min="141" max="141" width="10.85546875" style="2" customWidth="1"/>
    <col min="142" max="142" width="12.42578125" style="2" customWidth="1"/>
    <col min="143" max="143" width="10.85546875" style="2" customWidth="1"/>
    <col min="144" max="144" width="17.140625" style="2" customWidth="1"/>
    <col min="145" max="145" width="25.85546875" style="2" customWidth="1"/>
    <col min="146" max="146" width="17.140625" style="2" customWidth="1"/>
    <col min="147" max="147" width="25.85546875" style="2" customWidth="1"/>
    <col min="148" max="16384" width="9.140625" style="2"/>
  </cols>
  <sheetData>
    <row r="1" spans="1:258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258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  <c r="IX2" s="2" t="s">
        <v>1071</v>
      </c>
    </row>
    <row r="3" spans="1:258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258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258" ht="15.75" x14ac:dyDescent="0.25">
      <c r="A5" s="1171"/>
      <c r="B5" s="1172"/>
      <c r="C5" s="1172"/>
      <c r="D5" s="1173"/>
      <c r="E5" s="1173"/>
      <c r="F5" s="1174"/>
      <c r="G5" s="1174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258" ht="35.25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J6" s="1177" t="s">
        <v>882</v>
      </c>
      <c r="AK6" s="1178"/>
      <c r="AL6" s="1178"/>
      <c r="AM6" s="1178"/>
      <c r="AN6" s="1178"/>
      <c r="AO6" s="1178"/>
      <c r="AQ6" s="1166" t="s">
        <v>892</v>
      </c>
      <c r="AR6" s="1167"/>
      <c r="AS6" s="1167"/>
      <c r="AT6" s="1167"/>
      <c r="AU6" s="1167"/>
      <c r="AV6" s="1167"/>
      <c r="AW6" s="645"/>
      <c r="AX6" s="1086" t="s">
        <v>990</v>
      </c>
      <c r="AY6" s="1087"/>
      <c r="AZ6" s="1087"/>
      <c r="BA6" s="1087"/>
      <c r="BB6" s="1087"/>
      <c r="BC6" s="1087"/>
      <c r="BD6" s="498"/>
      <c r="BE6" s="995" t="s">
        <v>1016</v>
      </c>
      <c r="BF6" s="996"/>
      <c r="BG6" s="996"/>
      <c r="BH6" s="996"/>
      <c r="BI6" s="996"/>
      <c r="BJ6" s="996"/>
      <c r="BK6" s="498"/>
      <c r="BL6" s="1179" t="s">
        <v>977</v>
      </c>
      <c r="BM6" s="1180"/>
      <c r="BN6" s="1180"/>
      <c r="BO6" s="1180"/>
      <c r="BP6" s="1180"/>
      <c r="BQ6" s="1180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4"/>
      <c r="CP6" s="1124"/>
      <c r="CQ6" s="1124"/>
      <c r="CR6" s="1124"/>
      <c r="CS6" s="1124"/>
      <c r="CU6" s="1166" t="s">
        <v>1046</v>
      </c>
      <c r="CV6" s="1167"/>
      <c r="CW6" s="1167"/>
      <c r="CX6" s="1167"/>
      <c r="CY6" s="1167"/>
      <c r="CZ6" s="1167"/>
      <c r="DB6" s="1136" t="s">
        <v>1039</v>
      </c>
      <c r="DC6" s="1137"/>
      <c r="DD6" s="1137"/>
      <c r="DE6" s="1137"/>
      <c r="DF6" s="1137"/>
      <c r="DG6" s="1137"/>
      <c r="DI6" s="1181" t="s">
        <v>1053</v>
      </c>
      <c r="DJ6" s="1182"/>
      <c r="DK6" s="1182"/>
      <c r="DL6" s="1182"/>
      <c r="DM6" s="1182"/>
      <c r="DN6" s="1182"/>
      <c r="DO6" s="1183" t="s">
        <v>1055</v>
      </c>
      <c r="DP6" s="1183"/>
      <c r="DQ6" s="758"/>
      <c r="DR6" s="1128" t="s">
        <v>1071</v>
      </c>
      <c r="DS6" s="1129"/>
      <c r="DT6" s="1129"/>
      <c r="DU6" s="1129"/>
      <c r="DV6" s="1129"/>
      <c r="DW6" s="1129"/>
      <c r="DX6" s="1183" t="s">
        <v>1077</v>
      </c>
      <c r="DY6" s="1183"/>
      <c r="DZ6" s="768"/>
      <c r="EA6" s="1123" t="s">
        <v>1078</v>
      </c>
      <c r="EB6" s="1124"/>
      <c r="EC6" s="1124"/>
      <c r="ED6" s="1124"/>
      <c r="EE6" s="1124"/>
      <c r="EF6" s="1124"/>
      <c r="EG6" s="1183" t="s">
        <v>1079</v>
      </c>
      <c r="EH6" s="1183"/>
      <c r="EJ6" s="1130" t="s">
        <v>1049</v>
      </c>
      <c r="EK6" s="1131"/>
      <c r="EL6" s="1131"/>
      <c r="EM6" s="1131"/>
      <c r="EN6" s="1131"/>
      <c r="EO6" s="1131"/>
      <c r="EP6" s="1183" t="s">
        <v>1083</v>
      </c>
      <c r="EQ6" s="1183"/>
    </row>
    <row r="7" spans="1:258" x14ac:dyDescent="0.2">
      <c r="A7" s="117" t="s">
        <v>771</v>
      </c>
      <c r="B7" s="117"/>
      <c r="C7" s="117"/>
      <c r="D7" s="117"/>
      <c r="E7" s="117"/>
      <c r="F7" s="117"/>
      <c r="H7" s="117" t="s">
        <v>771</v>
      </c>
      <c r="I7" s="117"/>
      <c r="J7" s="117"/>
      <c r="K7" s="117"/>
      <c r="L7" s="117"/>
      <c r="M7" s="117"/>
      <c r="O7" s="117" t="s">
        <v>771</v>
      </c>
      <c r="P7" s="117"/>
      <c r="Q7" s="117"/>
      <c r="R7" s="117"/>
      <c r="S7" s="117"/>
      <c r="T7" s="117"/>
      <c r="V7" s="117" t="s">
        <v>771</v>
      </c>
      <c r="W7" s="117"/>
      <c r="X7" s="117"/>
      <c r="Y7" s="117"/>
      <c r="Z7" s="117"/>
      <c r="AA7" s="117"/>
      <c r="AC7" s="117" t="s">
        <v>771</v>
      </c>
      <c r="AD7" s="117"/>
      <c r="AE7" s="117"/>
      <c r="AF7" s="117"/>
      <c r="AG7" s="117"/>
      <c r="AH7" s="117"/>
      <c r="AJ7" s="117" t="s">
        <v>771</v>
      </c>
      <c r="AK7" s="117"/>
      <c r="AL7" s="117"/>
      <c r="AM7" s="117"/>
      <c r="AN7" s="117"/>
      <c r="AO7" s="117"/>
      <c r="AQ7" s="117" t="s">
        <v>771</v>
      </c>
      <c r="AR7" s="117"/>
      <c r="AS7" s="117"/>
      <c r="AT7" s="117"/>
      <c r="AU7" s="117"/>
      <c r="AV7" s="117"/>
      <c r="AW7" s="117"/>
      <c r="AX7" s="117" t="s">
        <v>771</v>
      </c>
      <c r="AY7" s="117"/>
      <c r="AZ7" s="117"/>
      <c r="BA7" s="117"/>
      <c r="BB7" s="117"/>
      <c r="BC7" s="117"/>
      <c r="BD7" s="214"/>
      <c r="BE7" s="214" t="s">
        <v>771</v>
      </c>
      <c r="BF7" s="214"/>
      <c r="BG7" s="214"/>
      <c r="BH7" s="214"/>
      <c r="BI7" s="214"/>
      <c r="BJ7" s="214"/>
      <c r="BK7" s="214"/>
      <c r="BL7" s="214" t="s">
        <v>771</v>
      </c>
      <c r="BM7" s="214"/>
      <c r="BN7" s="214"/>
      <c r="BO7" s="214"/>
      <c r="BP7" s="214"/>
      <c r="BQ7" s="214"/>
      <c r="BS7" s="214" t="s">
        <v>771</v>
      </c>
      <c r="BT7" s="214"/>
      <c r="BU7" s="214"/>
      <c r="BV7" s="214"/>
      <c r="BW7" s="214"/>
      <c r="BX7" s="214"/>
      <c r="BY7" s="214"/>
      <c r="BZ7" s="214" t="s">
        <v>771</v>
      </c>
      <c r="CA7" s="214"/>
      <c r="CB7" s="214"/>
      <c r="CC7" s="214"/>
      <c r="CD7" s="214"/>
      <c r="CE7" s="214"/>
      <c r="CF7" s="214"/>
      <c r="CG7" s="214" t="s">
        <v>771</v>
      </c>
      <c r="CH7" s="214"/>
      <c r="CI7" s="214"/>
      <c r="CJ7" s="214"/>
      <c r="CK7" s="214"/>
      <c r="CL7" s="214"/>
      <c r="CN7" s="214" t="s">
        <v>771</v>
      </c>
      <c r="CO7" s="214"/>
      <c r="CP7" s="214"/>
      <c r="CQ7" s="214"/>
      <c r="CR7" s="214"/>
      <c r="CS7" s="214"/>
      <c r="CU7" s="214" t="s">
        <v>771</v>
      </c>
      <c r="CV7" s="214"/>
      <c r="CW7" s="214"/>
      <c r="CX7" s="214"/>
      <c r="CY7" s="214"/>
      <c r="CZ7" s="214"/>
      <c r="DB7" s="214" t="s">
        <v>771</v>
      </c>
      <c r="DC7" s="214"/>
      <c r="DD7" s="214"/>
      <c r="DE7" s="214"/>
      <c r="DF7" s="214"/>
      <c r="DG7" s="214"/>
      <c r="DI7" s="214" t="s">
        <v>771</v>
      </c>
      <c r="DJ7" s="214"/>
      <c r="DK7" s="214"/>
      <c r="DL7" s="214"/>
      <c r="DM7" s="214"/>
      <c r="DN7" s="214"/>
      <c r="DO7" s="214"/>
      <c r="DP7" s="214"/>
      <c r="DQ7" s="214"/>
      <c r="DR7" s="214" t="s">
        <v>771</v>
      </c>
      <c r="DS7" s="214"/>
      <c r="DT7" s="214"/>
      <c r="DU7" s="214"/>
      <c r="DV7" s="214"/>
      <c r="DW7" s="214"/>
      <c r="DX7" s="214"/>
      <c r="DY7" s="214"/>
      <c r="DZ7" s="214"/>
      <c r="EA7" s="214" t="s">
        <v>771</v>
      </c>
      <c r="EB7" s="214"/>
      <c r="EC7" s="214"/>
      <c r="ED7" s="214"/>
      <c r="EE7" s="214"/>
      <c r="EF7" s="214"/>
      <c r="EG7" s="214"/>
      <c r="EH7" s="214"/>
      <c r="EJ7" s="214" t="s">
        <v>771</v>
      </c>
      <c r="EK7" s="214"/>
      <c r="EL7" s="214"/>
      <c r="EM7" s="214"/>
      <c r="EN7" s="214"/>
      <c r="EO7" s="214"/>
      <c r="EP7" s="214"/>
      <c r="EQ7" s="214"/>
    </row>
    <row r="8" spans="1:258" x14ac:dyDescent="0.2">
      <c r="A8" s="176"/>
      <c r="B8" s="176"/>
      <c r="C8" s="176"/>
      <c r="D8" s="176"/>
      <c r="E8" s="176"/>
      <c r="F8" s="159"/>
      <c r="H8" s="176"/>
      <c r="I8" s="176"/>
      <c r="J8" s="176"/>
      <c r="K8" s="176"/>
      <c r="L8" s="176"/>
      <c r="M8" s="159"/>
      <c r="O8" s="176"/>
      <c r="P8" s="176"/>
      <c r="Q8" s="176"/>
      <c r="R8" s="176"/>
      <c r="S8" s="176"/>
      <c r="T8" s="159"/>
      <c r="V8" s="176"/>
      <c r="W8" s="176"/>
      <c r="X8" s="176"/>
      <c r="Y8" s="176"/>
      <c r="Z8" s="176"/>
      <c r="AA8" s="159"/>
      <c r="AC8" s="176"/>
      <c r="AD8" s="176"/>
      <c r="AE8" s="176"/>
      <c r="AF8" s="176"/>
      <c r="AG8" s="176"/>
      <c r="AH8" s="159"/>
      <c r="AJ8" s="176"/>
      <c r="AK8" s="176"/>
      <c r="AL8" s="176"/>
      <c r="AM8" s="176"/>
      <c r="AN8" s="176"/>
      <c r="AO8" s="159"/>
      <c r="AQ8" s="176"/>
      <c r="AR8" s="176"/>
      <c r="AS8" s="176"/>
      <c r="AT8" s="176"/>
      <c r="AU8" s="176"/>
      <c r="AV8" s="159"/>
      <c r="AW8" s="159"/>
      <c r="AX8" s="176"/>
      <c r="AY8" s="176"/>
      <c r="AZ8" s="176"/>
      <c r="BA8" s="176"/>
      <c r="BB8" s="176"/>
      <c r="BC8" s="159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41"/>
      <c r="DP8" s="22"/>
      <c r="DQ8" s="22"/>
      <c r="DR8" s="41"/>
      <c r="DS8" s="41"/>
      <c r="DT8" s="41"/>
      <c r="DU8" s="41"/>
      <c r="DV8" s="41"/>
      <c r="DW8" s="22"/>
      <c r="DX8" s="41"/>
      <c r="DY8" s="22"/>
      <c r="DZ8" s="22"/>
      <c r="EA8" s="41"/>
      <c r="EB8" s="41"/>
      <c r="EC8" s="41"/>
      <c r="ED8" s="41"/>
      <c r="EE8" s="41"/>
      <c r="EF8" s="22"/>
      <c r="EG8" s="41"/>
      <c r="EH8" s="22"/>
      <c r="EJ8" s="41"/>
      <c r="EK8" s="41"/>
      <c r="EL8" s="41"/>
      <c r="EM8" s="41"/>
      <c r="EN8" s="41"/>
      <c r="EO8" s="22"/>
      <c r="EP8" s="41"/>
      <c r="EQ8" s="22"/>
    </row>
    <row r="9" spans="1:258" x14ac:dyDescent="0.2">
      <c r="A9" s="176"/>
      <c r="B9" s="179" t="s">
        <v>49</v>
      </c>
      <c r="C9" s="1059" t="s">
        <v>768</v>
      </c>
      <c r="D9" s="1059"/>
      <c r="E9" s="1059"/>
      <c r="F9" s="1059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V9" s="176"/>
      <c r="W9" s="179" t="s">
        <v>49</v>
      </c>
      <c r="X9" s="1059" t="s">
        <v>768</v>
      </c>
      <c r="Y9" s="1059"/>
      <c r="Z9" s="1059"/>
      <c r="AA9" s="1059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1"/>
      <c r="DK9" s="1126"/>
      <c r="DL9" s="1126"/>
      <c r="DM9" s="1126"/>
      <c r="DN9" s="1126"/>
      <c r="DO9" s="500"/>
      <c r="DP9" s="500"/>
      <c r="DQ9" s="500"/>
      <c r="DR9" s="41"/>
      <c r="DS9" s="41"/>
      <c r="DT9" s="1126"/>
      <c r="DU9" s="1126"/>
      <c r="DV9" s="1126"/>
      <c r="DW9" s="1126"/>
      <c r="DX9" s="500"/>
      <c r="DY9" s="500"/>
      <c r="DZ9" s="500"/>
      <c r="EA9" s="41"/>
      <c r="EB9" s="41"/>
      <c r="EC9" s="1126"/>
      <c r="ED9" s="1126"/>
      <c r="EE9" s="1126"/>
      <c r="EF9" s="1126"/>
      <c r="EG9" s="500"/>
      <c r="EH9" s="500"/>
      <c r="EJ9" s="41"/>
      <c r="EK9" s="43" t="s">
        <v>49</v>
      </c>
      <c r="EL9" s="975" t="s">
        <v>768</v>
      </c>
      <c r="EM9" s="975"/>
      <c r="EN9" s="975"/>
      <c r="EO9" s="975"/>
      <c r="EP9" s="500"/>
      <c r="EQ9" s="500"/>
    </row>
    <row r="10" spans="1:258" x14ac:dyDescent="0.2">
      <c r="A10" s="176"/>
      <c r="B10" s="179" t="s">
        <v>50</v>
      </c>
      <c r="C10" s="1168" t="s">
        <v>820</v>
      </c>
      <c r="D10" s="1168"/>
      <c r="E10" s="1168"/>
      <c r="F10" s="1168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V10" s="176"/>
      <c r="W10" s="179" t="s">
        <v>50</v>
      </c>
      <c r="X10" s="1168" t="s">
        <v>820</v>
      </c>
      <c r="Y10" s="1168"/>
      <c r="Z10" s="1168"/>
      <c r="AA10" s="1168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1"/>
      <c r="DK10" s="1127"/>
      <c r="DL10" s="1127"/>
      <c r="DM10" s="1127"/>
      <c r="DN10" s="1127"/>
      <c r="DO10" s="108"/>
      <c r="DP10" s="108"/>
      <c r="DQ10" s="108"/>
      <c r="DR10" s="41"/>
      <c r="DS10" s="41"/>
      <c r="DT10" s="1127"/>
      <c r="DU10" s="1127"/>
      <c r="DV10" s="1127"/>
      <c r="DW10" s="1127"/>
      <c r="DX10" s="108"/>
      <c r="DY10" s="108"/>
      <c r="DZ10" s="108"/>
      <c r="EA10" s="41"/>
      <c r="EB10" s="41"/>
      <c r="EC10" s="1127"/>
      <c r="ED10" s="1127"/>
      <c r="EE10" s="1127"/>
      <c r="EF10" s="1127"/>
      <c r="EG10" s="108"/>
      <c r="EH10" s="108"/>
      <c r="EJ10" s="41"/>
      <c r="EK10" s="43" t="s">
        <v>50</v>
      </c>
      <c r="EL10" s="1132" t="s">
        <v>820</v>
      </c>
      <c r="EM10" s="1132"/>
      <c r="EN10" s="1132"/>
      <c r="EO10" s="1132"/>
      <c r="EP10" s="108"/>
      <c r="EQ10" s="108"/>
    </row>
    <row r="11" spans="1:258" x14ac:dyDescent="0.2">
      <c r="A11" s="176"/>
      <c r="B11" s="179" t="s">
        <v>0</v>
      </c>
      <c r="C11" s="1168" t="s">
        <v>821</v>
      </c>
      <c r="D11" s="1168"/>
      <c r="E11" s="1168"/>
      <c r="F11" s="1168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V11" s="176"/>
      <c r="W11" s="179" t="s">
        <v>0</v>
      </c>
      <c r="X11" s="1168" t="s">
        <v>821</v>
      </c>
      <c r="Y11" s="1168"/>
      <c r="Z11" s="1168"/>
      <c r="AA11" s="1168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1"/>
      <c r="DK11" s="1127"/>
      <c r="DL11" s="1127"/>
      <c r="DM11" s="1127"/>
      <c r="DN11" s="1127"/>
      <c r="DO11" s="108"/>
      <c r="DP11" s="108"/>
      <c r="DQ11" s="108"/>
      <c r="DR11" s="41"/>
      <c r="DS11" s="41"/>
      <c r="DT11" s="1127"/>
      <c r="DU11" s="1127"/>
      <c r="DV11" s="1127"/>
      <c r="DW11" s="1127"/>
      <c r="DX11" s="108"/>
      <c r="DY11" s="108"/>
      <c r="DZ11" s="108"/>
      <c r="EA11" s="41"/>
      <c r="EB11" s="41"/>
      <c r="EC11" s="1127"/>
      <c r="ED11" s="1127"/>
      <c r="EE11" s="1127"/>
      <c r="EF11" s="1127"/>
      <c r="EG11" s="108"/>
      <c r="EH11" s="108"/>
      <c r="EJ11" s="41"/>
      <c r="EK11" s="43" t="s">
        <v>0</v>
      </c>
      <c r="EL11" s="1132" t="s">
        <v>821</v>
      </c>
      <c r="EM11" s="1132"/>
      <c r="EN11" s="1132"/>
      <c r="EO11" s="1132"/>
      <c r="EP11" s="108"/>
      <c r="EQ11" s="108"/>
    </row>
    <row r="12" spans="1:258" x14ac:dyDescent="0.2">
      <c r="A12" s="176"/>
      <c r="B12" s="176"/>
      <c r="C12" s="176"/>
      <c r="D12" s="176"/>
      <c r="E12" s="176"/>
      <c r="F12" s="159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V12" s="176"/>
      <c r="W12" s="176"/>
      <c r="X12" s="176"/>
      <c r="Y12" s="176"/>
      <c r="Z12" s="176"/>
      <c r="AA12" s="159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41"/>
      <c r="DP12" s="22"/>
      <c r="DQ12" s="22"/>
      <c r="DR12" s="41"/>
      <c r="DS12" s="41"/>
      <c r="DT12" s="41"/>
      <c r="DU12" s="41"/>
      <c r="DV12" s="41"/>
      <c r="DW12" s="22"/>
      <c r="DX12" s="41"/>
      <c r="DY12" s="22"/>
      <c r="DZ12" s="22"/>
      <c r="EA12" s="41"/>
      <c r="EB12" s="41"/>
      <c r="EC12" s="41"/>
      <c r="ED12" s="41"/>
      <c r="EE12" s="41"/>
      <c r="EF12" s="22"/>
      <c r="EG12" s="41"/>
      <c r="EH12" s="22"/>
      <c r="EJ12" s="41"/>
      <c r="EK12" s="41"/>
      <c r="EL12" s="41"/>
      <c r="EM12" s="41"/>
      <c r="EN12" s="41"/>
      <c r="EO12" s="22"/>
      <c r="EP12" s="41"/>
      <c r="EQ12" s="22"/>
    </row>
    <row r="13" spans="1:258" x14ac:dyDescent="0.2">
      <c r="A13" s="1016" t="s">
        <v>1</v>
      </c>
      <c r="B13" s="1016"/>
      <c r="C13" s="1016"/>
      <c r="D13" s="1016"/>
      <c r="E13" s="1016"/>
      <c r="F13" s="1016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V13" s="1016" t="s">
        <v>1</v>
      </c>
      <c r="W13" s="1016"/>
      <c r="X13" s="1016"/>
      <c r="Y13" s="1016"/>
      <c r="Z13" s="1016"/>
      <c r="AA13" s="1016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52"/>
      <c r="DQ13" s="52"/>
      <c r="DR13" s="938" t="s">
        <v>1</v>
      </c>
      <c r="DS13" s="938"/>
      <c r="DT13" s="938"/>
      <c r="DU13" s="938"/>
      <c r="DV13" s="938"/>
      <c r="DW13" s="938"/>
      <c r="DX13" s="52"/>
      <c r="DY13" s="52"/>
      <c r="DZ13" s="52"/>
      <c r="EA13" s="938" t="s">
        <v>1</v>
      </c>
      <c r="EB13" s="938"/>
      <c r="EC13" s="938"/>
      <c r="ED13" s="938"/>
      <c r="EE13" s="938"/>
      <c r="EF13" s="938"/>
      <c r="EG13" s="52"/>
      <c r="EH13" s="52"/>
      <c r="EJ13" s="938" t="s">
        <v>1</v>
      </c>
      <c r="EK13" s="938"/>
      <c r="EL13" s="938"/>
      <c r="EM13" s="938"/>
      <c r="EN13" s="938"/>
      <c r="EO13" s="938"/>
      <c r="EP13" s="52"/>
      <c r="EQ13" s="52"/>
    </row>
    <row r="14" spans="1:258" x14ac:dyDescent="0.2">
      <c r="A14" s="155" t="s">
        <v>22</v>
      </c>
      <c r="B14" s="165" t="s">
        <v>2</v>
      </c>
      <c r="C14" s="166"/>
      <c r="D14" s="166"/>
      <c r="E14" s="166"/>
      <c r="F14" s="183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V14" s="155" t="s">
        <v>22</v>
      </c>
      <c r="W14" s="165" t="s">
        <v>2</v>
      </c>
      <c r="X14" s="166"/>
      <c r="Y14" s="166"/>
      <c r="Z14" s="166"/>
      <c r="AA14" s="183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106"/>
      <c r="DP14" s="489"/>
      <c r="DQ14" s="31"/>
      <c r="DR14" s="10" t="s">
        <v>22</v>
      </c>
      <c r="DS14" s="105" t="s">
        <v>2</v>
      </c>
      <c r="DT14" s="106"/>
      <c r="DU14" s="106"/>
      <c r="DV14" s="106"/>
      <c r="DW14" s="489"/>
      <c r="DX14" s="106"/>
      <c r="DY14" s="489"/>
      <c r="DZ14" s="31"/>
      <c r="EA14" s="10" t="s">
        <v>22</v>
      </c>
      <c r="EB14" s="105" t="s">
        <v>2</v>
      </c>
      <c r="EC14" s="106"/>
      <c r="ED14" s="106"/>
      <c r="EE14" s="106"/>
      <c r="EF14" s="489"/>
      <c r="EG14" s="106"/>
      <c r="EH14" s="489"/>
      <c r="EJ14" s="10" t="s">
        <v>22</v>
      </c>
      <c r="EK14" s="105" t="s">
        <v>2</v>
      </c>
      <c r="EL14" s="106"/>
      <c r="EM14" s="106"/>
      <c r="EN14" s="106"/>
      <c r="EO14" s="489"/>
      <c r="EP14" s="106"/>
      <c r="EQ14" s="489"/>
    </row>
    <row r="15" spans="1:258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610"/>
      <c r="DP15" s="10" t="s">
        <v>174</v>
      </c>
      <c r="DQ15" s="108"/>
      <c r="DR15" s="10" t="s">
        <v>23</v>
      </c>
      <c r="DS15" s="496" t="s">
        <v>3</v>
      </c>
      <c r="DT15" s="610"/>
      <c r="DU15" s="610"/>
      <c r="DV15" s="610"/>
      <c r="DW15" s="10" t="s">
        <v>174</v>
      </c>
      <c r="DX15" s="610"/>
      <c r="DY15" s="10" t="s">
        <v>174</v>
      </c>
      <c r="DZ15" s="108"/>
      <c r="EA15" s="10" t="s">
        <v>23</v>
      </c>
      <c r="EB15" s="496" t="s">
        <v>3</v>
      </c>
      <c r="EC15" s="610"/>
      <c r="ED15" s="610"/>
      <c r="EE15" s="610"/>
      <c r="EF15" s="10" t="s">
        <v>174</v>
      </c>
      <c r="EG15" s="610"/>
      <c r="EH15" s="10" t="s">
        <v>174</v>
      </c>
      <c r="EJ15" s="10" t="s">
        <v>23</v>
      </c>
      <c r="EK15" s="496" t="s">
        <v>3</v>
      </c>
      <c r="EL15" s="610"/>
      <c r="EM15" s="610"/>
      <c r="EN15" s="610"/>
      <c r="EO15" s="10" t="s">
        <v>174</v>
      </c>
      <c r="EP15" s="610"/>
      <c r="EQ15" s="10" t="s">
        <v>174</v>
      </c>
    </row>
    <row r="16" spans="1:258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843</v>
      </c>
      <c r="AQ16" s="163" t="s">
        <v>24</v>
      </c>
      <c r="AR16" s="186" t="s">
        <v>101</v>
      </c>
      <c r="AS16" s="187"/>
      <c r="AT16" s="187"/>
      <c r="AU16" s="188"/>
      <c r="AV16" s="320" t="s">
        <v>843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843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843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843</v>
      </c>
      <c r="BS16" s="24" t="s">
        <v>24</v>
      </c>
      <c r="BT16" s="492" t="s">
        <v>101</v>
      </c>
      <c r="BU16" s="493"/>
      <c r="BV16" s="493"/>
      <c r="BW16" s="494"/>
      <c r="BX16" s="584" t="s">
        <v>843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843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843</v>
      </c>
      <c r="CN16" s="24" t="s">
        <v>24</v>
      </c>
      <c r="CO16" s="492" t="s">
        <v>101</v>
      </c>
      <c r="CP16" s="493"/>
      <c r="CQ16" s="493"/>
      <c r="CR16" s="494"/>
      <c r="CS16" s="584" t="s">
        <v>843</v>
      </c>
      <c r="CU16" s="24" t="s">
        <v>24</v>
      </c>
      <c r="CV16" s="492" t="s">
        <v>101</v>
      </c>
      <c r="CW16" s="493"/>
      <c r="CX16" s="493"/>
      <c r="CY16" s="494"/>
      <c r="CZ16" s="584" t="s">
        <v>843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494"/>
      <c r="DP16" s="584" t="s">
        <v>1047</v>
      </c>
      <c r="DQ16" s="523"/>
      <c r="DR16" s="24" t="s">
        <v>24</v>
      </c>
      <c r="DS16" s="492" t="s">
        <v>101</v>
      </c>
      <c r="DT16" s="493"/>
      <c r="DU16" s="493"/>
      <c r="DV16" s="494"/>
      <c r="DW16" s="584" t="s">
        <v>1047</v>
      </c>
      <c r="DX16" s="494"/>
      <c r="DY16" s="584" t="s">
        <v>1047</v>
      </c>
      <c r="DZ16" s="523"/>
      <c r="EA16" s="24" t="s">
        <v>24</v>
      </c>
      <c r="EB16" s="492" t="s">
        <v>101</v>
      </c>
      <c r="EC16" s="493"/>
      <c r="ED16" s="493"/>
      <c r="EE16" s="494"/>
      <c r="EF16" s="584" t="s">
        <v>1047</v>
      </c>
      <c r="EG16" s="494"/>
      <c r="EH16" s="584" t="s">
        <v>1047</v>
      </c>
      <c r="EJ16" s="24" t="s">
        <v>24</v>
      </c>
      <c r="EK16" s="492" t="s">
        <v>101</v>
      </c>
      <c r="EL16" s="493"/>
      <c r="EM16" s="493"/>
      <c r="EN16" s="494"/>
      <c r="EO16" s="584" t="s">
        <v>1047</v>
      </c>
      <c r="EP16" s="494"/>
      <c r="EQ16" s="584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V17" s="155" t="s">
        <v>25</v>
      </c>
      <c r="W17" s="189" t="s">
        <v>710</v>
      </c>
      <c r="X17" s="190"/>
      <c r="Y17" s="190"/>
      <c r="Z17" s="190"/>
      <c r="AA17" s="155">
        <v>12</v>
      </c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611"/>
      <c r="DP17" s="10">
        <v>12</v>
      </c>
      <c r="DQ17" s="108"/>
      <c r="DR17" s="10" t="s">
        <v>25</v>
      </c>
      <c r="DS17" s="497" t="s">
        <v>710</v>
      </c>
      <c r="DT17" s="611"/>
      <c r="DU17" s="611"/>
      <c r="DV17" s="611"/>
      <c r="DW17" s="10">
        <v>12</v>
      </c>
      <c r="DX17" s="611"/>
      <c r="DY17" s="10">
        <v>12</v>
      </c>
      <c r="DZ17" s="108"/>
      <c r="EA17" s="10" t="s">
        <v>25</v>
      </c>
      <c r="EB17" s="497" t="s">
        <v>710</v>
      </c>
      <c r="EC17" s="611"/>
      <c r="ED17" s="611"/>
      <c r="EE17" s="611"/>
      <c r="EF17" s="10">
        <v>12</v>
      </c>
      <c r="EG17" s="611"/>
      <c r="EH17" s="10">
        <v>12</v>
      </c>
      <c r="EJ17" s="10" t="s">
        <v>25</v>
      </c>
      <c r="EK17" s="497" t="s">
        <v>710</v>
      </c>
      <c r="EL17" s="611"/>
      <c r="EM17" s="611"/>
      <c r="EN17" s="611"/>
      <c r="EO17" s="10">
        <v>12</v>
      </c>
      <c r="EP17" s="611"/>
      <c r="EQ17" s="10">
        <v>12</v>
      </c>
    </row>
    <row r="18" spans="1:147" x14ac:dyDescent="0.2">
      <c r="A18" s="176"/>
      <c r="B18" s="176"/>
      <c r="C18" s="176"/>
      <c r="D18" s="176"/>
      <c r="E18" s="176"/>
      <c r="F18" s="159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V18" s="176"/>
      <c r="W18" s="176"/>
      <c r="X18" s="176"/>
      <c r="Y18" s="176"/>
      <c r="Z18" s="176"/>
      <c r="AA18" s="159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41"/>
      <c r="DP18" s="22"/>
      <c r="DQ18" s="22"/>
      <c r="DR18" s="41"/>
      <c r="DS18" s="41"/>
      <c r="DT18" s="41"/>
      <c r="DU18" s="41"/>
      <c r="DV18" s="41"/>
      <c r="DW18" s="22"/>
      <c r="DX18" s="41"/>
      <c r="DY18" s="22"/>
      <c r="DZ18" s="22"/>
      <c r="EA18" s="41"/>
      <c r="EB18" s="41"/>
      <c r="EC18" s="41"/>
      <c r="ED18" s="41"/>
      <c r="EE18" s="41"/>
      <c r="EF18" s="22"/>
      <c r="EG18" s="41"/>
      <c r="EH18" s="22"/>
      <c r="EJ18" s="41"/>
      <c r="EK18" s="41"/>
      <c r="EL18" s="41"/>
      <c r="EM18" s="41"/>
      <c r="EN18" s="41"/>
      <c r="EO18" s="22"/>
      <c r="EP18" s="41"/>
      <c r="EQ18" s="22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V19" s="1016" t="s">
        <v>26</v>
      </c>
      <c r="W19" s="1016"/>
      <c r="X19" s="1016"/>
      <c r="Y19" s="1016"/>
      <c r="Z19" s="1016"/>
      <c r="AA19" s="1016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52"/>
      <c r="DQ19" s="52"/>
      <c r="DR19" s="938" t="s">
        <v>26</v>
      </c>
      <c r="DS19" s="938"/>
      <c r="DT19" s="938"/>
      <c r="DU19" s="938"/>
      <c r="DV19" s="938"/>
      <c r="DW19" s="938"/>
      <c r="DX19" s="52"/>
      <c r="DY19" s="52"/>
      <c r="DZ19" s="52"/>
      <c r="EA19" s="938" t="s">
        <v>26</v>
      </c>
      <c r="EB19" s="938"/>
      <c r="EC19" s="938"/>
      <c r="ED19" s="938"/>
      <c r="EE19" s="938"/>
      <c r="EF19" s="938"/>
      <c r="EG19" s="52"/>
      <c r="EH19" s="52"/>
      <c r="EJ19" s="938" t="s">
        <v>26</v>
      </c>
      <c r="EK19" s="938"/>
      <c r="EL19" s="938"/>
      <c r="EM19" s="938"/>
      <c r="EN19" s="938"/>
      <c r="EO19" s="938"/>
      <c r="EP19" s="52"/>
      <c r="EQ19" s="52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51" t="s">
        <v>95</v>
      </c>
      <c r="DQ20" s="52"/>
      <c r="DR20" s="922" t="s">
        <v>27</v>
      </c>
      <c r="DS20" s="976"/>
      <c r="DT20" s="960"/>
      <c r="DU20" s="922" t="s">
        <v>102</v>
      </c>
      <c r="DV20" s="960"/>
      <c r="DW20" s="51" t="s">
        <v>95</v>
      </c>
      <c r="DX20" s="52"/>
      <c r="DY20" s="51" t="s">
        <v>95</v>
      </c>
      <c r="DZ20" s="52"/>
      <c r="EA20" s="922" t="s">
        <v>27</v>
      </c>
      <c r="EB20" s="976"/>
      <c r="EC20" s="960"/>
      <c r="ED20" s="922" t="s">
        <v>102</v>
      </c>
      <c r="EE20" s="960"/>
      <c r="EF20" s="51" t="s">
        <v>95</v>
      </c>
      <c r="EG20" s="52"/>
      <c r="EH20" s="51" t="s">
        <v>95</v>
      </c>
      <c r="EJ20" s="922" t="s">
        <v>27</v>
      </c>
      <c r="EK20" s="976"/>
      <c r="EL20" s="960"/>
      <c r="EM20" s="922" t="s">
        <v>102</v>
      </c>
      <c r="EN20" s="960"/>
      <c r="EO20" s="51" t="s">
        <v>95</v>
      </c>
      <c r="EP20" s="52"/>
      <c r="EQ20" s="51" t="s">
        <v>95</v>
      </c>
    </row>
    <row r="21" spans="1:147" ht="15" x14ac:dyDescent="0.2">
      <c r="A21" s="1021" t="s">
        <v>184</v>
      </c>
      <c r="B21" s="1060"/>
      <c r="C21" s="1061"/>
      <c r="D21" s="1016" t="s">
        <v>144</v>
      </c>
      <c r="E21" s="1062"/>
      <c r="F21" s="113">
        <v>12</v>
      </c>
      <c r="H21" s="1021" t="s">
        <v>184</v>
      </c>
      <c r="I21" s="1060"/>
      <c r="J21" s="1061"/>
      <c r="K21" s="1016" t="s">
        <v>144</v>
      </c>
      <c r="L21" s="1062"/>
      <c r="M21" s="113">
        <v>12</v>
      </c>
      <c r="O21" s="1021" t="s">
        <v>184</v>
      </c>
      <c r="P21" s="1060"/>
      <c r="Q21" s="1061"/>
      <c r="R21" s="1016" t="s">
        <v>144</v>
      </c>
      <c r="S21" s="1062"/>
      <c r="T21" s="113">
        <v>12</v>
      </c>
      <c r="V21" s="1021" t="s">
        <v>184</v>
      </c>
      <c r="W21" s="1060"/>
      <c r="X21" s="1061"/>
      <c r="Y21" s="1016" t="s">
        <v>144</v>
      </c>
      <c r="Z21" s="1062"/>
      <c r="AA21" s="113">
        <v>12</v>
      </c>
      <c r="AC21" s="1021" t="s">
        <v>184</v>
      </c>
      <c r="AD21" s="1060"/>
      <c r="AE21" s="1061"/>
      <c r="AF21" s="1016" t="s">
        <v>144</v>
      </c>
      <c r="AG21" s="1062"/>
      <c r="AH21" s="113">
        <v>12</v>
      </c>
      <c r="AJ21" s="1021" t="s">
        <v>184</v>
      </c>
      <c r="AK21" s="1060"/>
      <c r="AL21" s="1061"/>
      <c r="AM21" s="1016" t="s">
        <v>144</v>
      </c>
      <c r="AN21" s="1062"/>
      <c r="AO21" s="113">
        <v>12</v>
      </c>
      <c r="AQ21" s="1021" t="s">
        <v>184</v>
      </c>
      <c r="AR21" s="1060"/>
      <c r="AS21" s="1061"/>
      <c r="AT21" s="1016" t="s">
        <v>144</v>
      </c>
      <c r="AU21" s="1062"/>
      <c r="AV21" s="113">
        <v>12</v>
      </c>
      <c r="AW21" s="178"/>
      <c r="AX21" s="1021" t="s">
        <v>184</v>
      </c>
      <c r="AY21" s="1060"/>
      <c r="AZ21" s="1061"/>
      <c r="BA21" s="1016" t="s">
        <v>144</v>
      </c>
      <c r="BB21" s="1062"/>
      <c r="BC21" s="113">
        <v>12</v>
      </c>
      <c r="BD21" s="52"/>
      <c r="BE21" s="922" t="s">
        <v>184</v>
      </c>
      <c r="BF21" s="976"/>
      <c r="BG21" s="977"/>
      <c r="BH21" s="938" t="s">
        <v>144</v>
      </c>
      <c r="BI21" s="978"/>
      <c r="BJ21" s="51">
        <v>12</v>
      </c>
      <c r="BK21" s="52"/>
      <c r="BL21" s="922" t="s">
        <v>184</v>
      </c>
      <c r="BM21" s="976"/>
      <c r="BN21" s="977"/>
      <c r="BO21" s="938" t="s">
        <v>144</v>
      </c>
      <c r="BP21" s="978"/>
      <c r="BQ21" s="51">
        <v>12</v>
      </c>
      <c r="BS21" s="922" t="s">
        <v>184</v>
      </c>
      <c r="BT21" s="976"/>
      <c r="BU21" s="977"/>
      <c r="BV21" s="938" t="s">
        <v>144</v>
      </c>
      <c r="BW21" s="978"/>
      <c r="BX21" s="51">
        <v>12</v>
      </c>
      <c r="BY21" s="52"/>
      <c r="BZ21" s="922" t="s">
        <v>184</v>
      </c>
      <c r="CA21" s="976"/>
      <c r="CB21" s="977"/>
      <c r="CC21" s="938" t="s">
        <v>144</v>
      </c>
      <c r="CD21" s="978"/>
      <c r="CE21" s="51">
        <v>12</v>
      </c>
      <c r="CF21" s="52"/>
      <c r="CG21" s="922" t="s">
        <v>184</v>
      </c>
      <c r="CH21" s="976"/>
      <c r="CI21" s="977"/>
      <c r="CJ21" s="938" t="s">
        <v>144</v>
      </c>
      <c r="CK21" s="978"/>
      <c r="CL21" s="51">
        <v>12</v>
      </c>
      <c r="CN21" s="922" t="s">
        <v>184</v>
      </c>
      <c r="CO21" s="976"/>
      <c r="CP21" s="977"/>
      <c r="CQ21" s="938" t="s">
        <v>144</v>
      </c>
      <c r="CR21" s="978"/>
      <c r="CS21" s="51">
        <v>12</v>
      </c>
      <c r="CU21" s="922" t="s">
        <v>184</v>
      </c>
      <c r="CV21" s="976"/>
      <c r="CW21" s="977"/>
      <c r="CX21" s="938" t="s">
        <v>144</v>
      </c>
      <c r="CY21" s="978"/>
      <c r="CZ21" s="51">
        <v>12</v>
      </c>
      <c r="DB21" s="922" t="s">
        <v>184</v>
      </c>
      <c r="DC21" s="976"/>
      <c r="DD21" s="977"/>
      <c r="DE21" s="938" t="s">
        <v>144</v>
      </c>
      <c r="DF21" s="978"/>
      <c r="DG21" s="51">
        <v>12</v>
      </c>
      <c r="DI21" s="922" t="s">
        <v>184</v>
      </c>
      <c r="DJ21" s="976"/>
      <c r="DK21" s="977"/>
      <c r="DL21" s="938" t="s">
        <v>144</v>
      </c>
      <c r="DM21" s="978"/>
      <c r="DN21" s="51">
        <v>12</v>
      </c>
      <c r="DO21" s="52"/>
      <c r="DP21" s="51">
        <v>12</v>
      </c>
      <c r="DQ21" s="52"/>
      <c r="DR21" s="922" t="s">
        <v>184</v>
      </c>
      <c r="DS21" s="976"/>
      <c r="DT21" s="977"/>
      <c r="DU21" s="938" t="s">
        <v>144</v>
      </c>
      <c r="DV21" s="978"/>
      <c r="DW21" s="51">
        <v>12</v>
      </c>
      <c r="DX21" s="52"/>
      <c r="DY21" s="51">
        <v>12</v>
      </c>
      <c r="DZ21" s="52"/>
      <c r="EA21" s="922" t="s">
        <v>184</v>
      </c>
      <c r="EB21" s="976"/>
      <c r="EC21" s="977"/>
      <c r="ED21" s="938" t="s">
        <v>144</v>
      </c>
      <c r="EE21" s="978"/>
      <c r="EF21" s="51">
        <v>12</v>
      </c>
      <c r="EG21" s="52"/>
      <c r="EH21" s="51">
        <v>12</v>
      </c>
      <c r="EJ21" s="922" t="s">
        <v>184</v>
      </c>
      <c r="EK21" s="976"/>
      <c r="EL21" s="977"/>
      <c r="EM21" s="938" t="s">
        <v>144</v>
      </c>
      <c r="EN21" s="978"/>
      <c r="EO21" s="51">
        <v>12</v>
      </c>
      <c r="EP21" s="52"/>
      <c r="EQ21" s="51">
        <v>12</v>
      </c>
    </row>
    <row r="22" spans="1:147" x14ac:dyDescent="0.2">
      <c r="A22" s="176"/>
      <c r="B22" s="176"/>
      <c r="C22" s="176"/>
      <c r="D22" s="176"/>
      <c r="E22" s="176"/>
      <c r="F22" s="159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V22" s="176"/>
      <c r="W22" s="176"/>
      <c r="X22" s="176"/>
      <c r="Y22" s="176"/>
      <c r="Z22" s="176"/>
      <c r="AA22" s="159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41"/>
      <c r="DP22" s="22"/>
      <c r="DQ22" s="22"/>
      <c r="DR22" s="41"/>
      <c r="DS22" s="41"/>
      <c r="DT22" s="41"/>
      <c r="DU22" s="41"/>
      <c r="DV22" s="41"/>
      <c r="DW22" s="22"/>
      <c r="DX22" s="41"/>
      <c r="DY22" s="22"/>
      <c r="DZ22" s="22"/>
      <c r="EA22" s="41"/>
      <c r="EB22" s="41"/>
      <c r="EC22" s="41"/>
      <c r="ED22" s="41"/>
      <c r="EE22" s="41"/>
      <c r="EF22" s="22"/>
      <c r="EG22" s="41"/>
      <c r="EH22" s="22"/>
      <c r="EJ22" s="41"/>
      <c r="EK22" s="41"/>
      <c r="EL22" s="41"/>
      <c r="EM22" s="41"/>
      <c r="EN22" s="41"/>
      <c r="EO22" s="22"/>
      <c r="EP22" s="41"/>
      <c r="EQ22" s="22"/>
    </row>
    <row r="23" spans="1:147" x14ac:dyDescent="0.2">
      <c r="A23" s="191" t="s">
        <v>4</v>
      </c>
      <c r="B23" s="178"/>
      <c r="C23" s="178"/>
      <c r="D23" s="178"/>
      <c r="E23" s="178"/>
      <c r="F23" s="178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V23" s="191" t="s">
        <v>4</v>
      </c>
      <c r="W23" s="178"/>
      <c r="X23" s="178"/>
      <c r="Y23" s="178"/>
      <c r="Z23" s="178"/>
      <c r="AA23" s="178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52"/>
      <c r="DQ23" s="52"/>
      <c r="DR23" s="217" t="s">
        <v>4</v>
      </c>
      <c r="DS23" s="52"/>
      <c r="DT23" s="52"/>
      <c r="DU23" s="52"/>
      <c r="DV23" s="52"/>
      <c r="DW23" s="52"/>
      <c r="DX23" s="52"/>
      <c r="DY23" s="52"/>
      <c r="DZ23" s="52"/>
      <c r="EA23" s="217" t="s">
        <v>4</v>
      </c>
      <c r="EB23" s="52"/>
      <c r="EC23" s="52"/>
      <c r="ED23" s="52"/>
      <c r="EE23" s="52"/>
      <c r="EF23" s="52"/>
      <c r="EG23" s="52"/>
      <c r="EH23" s="52"/>
      <c r="EJ23" s="217" t="s">
        <v>4</v>
      </c>
      <c r="EK23" s="52"/>
      <c r="EL23" s="52"/>
      <c r="EM23" s="52"/>
      <c r="EN23" s="52"/>
      <c r="EO23" s="52"/>
      <c r="EP23" s="52"/>
      <c r="EQ23" s="52"/>
    </row>
    <row r="24" spans="1:147" x14ac:dyDescent="0.2">
      <c r="A24" s="192" t="s">
        <v>106</v>
      </c>
      <c r="B24" s="193"/>
      <c r="C24" s="193"/>
      <c r="D24" s="193"/>
      <c r="E24" s="193"/>
      <c r="F24" s="194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V24" s="192" t="s">
        <v>106</v>
      </c>
      <c r="W24" s="193"/>
      <c r="X24" s="193"/>
      <c r="Y24" s="193"/>
      <c r="Z24" s="193"/>
      <c r="AA24" s="194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481"/>
      <c r="DP24" s="482"/>
      <c r="DQ24" s="52"/>
      <c r="DR24" s="612" t="s">
        <v>106</v>
      </c>
      <c r="DS24" s="481"/>
      <c r="DT24" s="481"/>
      <c r="DU24" s="481"/>
      <c r="DV24" s="481"/>
      <c r="DW24" s="482"/>
      <c r="DX24" s="481"/>
      <c r="DY24" s="482"/>
      <c r="DZ24" s="52"/>
      <c r="EA24" s="612" t="s">
        <v>106</v>
      </c>
      <c r="EB24" s="481"/>
      <c r="EC24" s="481"/>
      <c r="ED24" s="481"/>
      <c r="EE24" s="481"/>
      <c r="EF24" s="482"/>
      <c r="EG24" s="481"/>
      <c r="EH24" s="482"/>
      <c r="EJ24" s="612" t="s">
        <v>106</v>
      </c>
      <c r="EK24" s="481"/>
      <c r="EL24" s="481"/>
      <c r="EM24" s="481"/>
      <c r="EN24" s="481"/>
      <c r="EO24" s="482"/>
      <c r="EP24" s="481"/>
      <c r="EQ24" s="482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V25" s="195">
        <v>1</v>
      </c>
      <c r="W25" s="189" t="s">
        <v>74</v>
      </c>
      <c r="X25" s="190"/>
      <c r="Y25" s="190"/>
      <c r="Z25" s="196"/>
      <c r="AA25" s="197" t="s">
        <v>145</v>
      </c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613"/>
      <c r="DP25" s="592" t="s">
        <v>145</v>
      </c>
      <c r="DQ25" s="52"/>
      <c r="DR25" s="597">
        <v>1</v>
      </c>
      <c r="DS25" s="497" t="s">
        <v>74</v>
      </c>
      <c r="DT25" s="611"/>
      <c r="DU25" s="611"/>
      <c r="DV25" s="613"/>
      <c r="DW25" s="592" t="s">
        <v>145</v>
      </c>
      <c r="DX25" s="613"/>
      <c r="DY25" s="592" t="s">
        <v>145</v>
      </c>
      <c r="DZ25" s="52"/>
      <c r="EA25" s="597">
        <v>1</v>
      </c>
      <c r="EB25" s="497" t="s">
        <v>74</v>
      </c>
      <c r="EC25" s="611"/>
      <c r="ED25" s="611"/>
      <c r="EE25" s="613"/>
      <c r="EF25" s="592" t="s">
        <v>145</v>
      </c>
      <c r="EG25" s="613"/>
      <c r="EH25" s="592" t="s">
        <v>145</v>
      </c>
      <c r="EJ25" s="597">
        <v>1</v>
      </c>
      <c r="EK25" s="497" t="s">
        <v>74</v>
      </c>
      <c r="EL25" s="611"/>
      <c r="EM25" s="611"/>
      <c r="EN25" s="613"/>
      <c r="EO25" s="592" t="s">
        <v>145</v>
      </c>
      <c r="EP25" s="613"/>
      <c r="EQ25" s="592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147</v>
      </c>
      <c r="H26" s="155">
        <v>2</v>
      </c>
      <c r="I26" s="192" t="s">
        <v>73</v>
      </c>
      <c r="J26" s="198"/>
      <c r="K26" s="198"/>
      <c r="L26" s="199"/>
      <c r="M26" s="200" t="s">
        <v>147</v>
      </c>
      <c r="O26" s="155">
        <v>2</v>
      </c>
      <c r="P26" s="192" t="s">
        <v>73</v>
      </c>
      <c r="Q26" s="198"/>
      <c r="R26" s="198"/>
      <c r="S26" s="199"/>
      <c r="T26" s="200" t="s">
        <v>147</v>
      </c>
      <c r="V26" s="155">
        <v>2</v>
      </c>
      <c r="W26" s="192" t="s">
        <v>73</v>
      </c>
      <c r="X26" s="198"/>
      <c r="Y26" s="198"/>
      <c r="Z26" s="199"/>
      <c r="AA26" s="200" t="s">
        <v>147</v>
      </c>
      <c r="AC26" s="155">
        <v>2</v>
      </c>
      <c r="AD26" s="192" t="s">
        <v>73</v>
      </c>
      <c r="AE26" s="198"/>
      <c r="AF26" s="198"/>
      <c r="AG26" s="199"/>
      <c r="AH26" s="200" t="s">
        <v>147</v>
      </c>
      <c r="AJ26" s="155">
        <v>2</v>
      </c>
      <c r="AK26" s="192" t="s">
        <v>73</v>
      </c>
      <c r="AL26" s="198"/>
      <c r="AM26" s="198"/>
      <c r="AN26" s="199"/>
      <c r="AO26" s="200" t="s">
        <v>147</v>
      </c>
      <c r="AQ26" s="155">
        <v>2</v>
      </c>
      <c r="AR26" s="192" t="s">
        <v>73</v>
      </c>
      <c r="AS26" s="198"/>
      <c r="AT26" s="198"/>
      <c r="AU26" s="199"/>
      <c r="AV26" s="200" t="s">
        <v>147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147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147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147</v>
      </c>
      <c r="BS26" s="10">
        <v>2</v>
      </c>
      <c r="BT26" s="612" t="s">
        <v>73</v>
      </c>
      <c r="BU26" s="614"/>
      <c r="BV26" s="614"/>
      <c r="BW26" s="615"/>
      <c r="BX26" s="595" t="s">
        <v>147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147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147</v>
      </c>
      <c r="CN26" s="10">
        <v>2</v>
      </c>
      <c r="CO26" s="612" t="s">
        <v>73</v>
      </c>
      <c r="CP26" s="614"/>
      <c r="CQ26" s="614"/>
      <c r="CR26" s="615"/>
      <c r="CS26" s="595" t="s">
        <v>147</v>
      </c>
      <c r="CU26" s="10">
        <v>2</v>
      </c>
      <c r="CV26" s="612" t="s">
        <v>73</v>
      </c>
      <c r="CW26" s="614"/>
      <c r="CX26" s="614"/>
      <c r="CY26" s="615"/>
      <c r="CZ26" s="595" t="s">
        <v>147</v>
      </c>
      <c r="DB26" s="10">
        <v>2</v>
      </c>
      <c r="DC26" s="612" t="s">
        <v>73</v>
      </c>
      <c r="DD26" s="614"/>
      <c r="DE26" s="614"/>
      <c r="DF26" s="615"/>
      <c r="DG26" s="595" t="s">
        <v>147</v>
      </c>
      <c r="DI26" s="10">
        <v>2</v>
      </c>
      <c r="DJ26" s="612" t="s">
        <v>73</v>
      </c>
      <c r="DK26" s="614"/>
      <c r="DL26" s="614"/>
      <c r="DM26" s="615"/>
      <c r="DN26" s="595" t="s">
        <v>147</v>
      </c>
      <c r="DO26" s="615"/>
      <c r="DP26" s="595" t="s">
        <v>147</v>
      </c>
      <c r="DQ26" s="52"/>
      <c r="DR26" s="10">
        <v>2</v>
      </c>
      <c r="DS26" s="612" t="s">
        <v>73</v>
      </c>
      <c r="DT26" s="614"/>
      <c r="DU26" s="614"/>
      <c r="DV26" s="615"/>
      <c r="DW26" s="595" t="s">
        <v>147</v>
      </c>
      <c r="DX26" s="615"/>
      <c r="DY26" s="595" t="s">
        <v>147</v>
      </c>
      <c r="DZ26" s="52"/>
      <c r="EA26" s="10">
        <v>2</v>
      </c>
      <c r="EB26" s="612" t="s">
        <v>73</v>
      </c>
      <c r="EC26" s="614"/>
      <c r="ED26" s="614"/>
      <c r="EE26" s="615"/>
      <c r="EF26" s="595" t="s">
        <v>147</v>
      </c>
      <c r="EG26" s="615"/>
      <c r="EH26" s="595" t="s">
        <v>147</v>
      </c>
      <c r="EJ26" s="10">
        <v>2</v>
      </c>
      <c r="EK26" s="612" t="s">
        <v>73</v>
      </c>
      <c r="EL26" s="614"/>
      <c r="EM26" s="614"/>
      <c r="EN26" s="615"/>
      <c r="EO26" s="595" t="s">
        <v>147</v>
      </c>
      <c r="EP26" s="615"/>
      <c r="EQ26" s="595" t="s">
        <v>147</v>
      </c>
    </row>
    <row r="27" spans="1:147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1696.2</v>
      </c>
      <c r="H27" s="155">
        <v>3</v>
      </c>
      <c r="I27" s="165" t="s">
        <v>28</v>
      </c>
      <c r="J27" s="166"/>
      <c r="K27" s="166"/>
      <c r="L27" s="166"/>
      <c r="M27" s="376">
        <f>F27*1.0246</f>
        <v>1737.92652</v>
      </c>
      <c r="O27" s="155">
        <v>3</v>
      </c>
      <c r="P27" s="165" t="s">
        <v>28</v>
      </c>
      <c r="Q27" s="166"/>
      <c r="R27" s="166"/>
      <c r="S27" s="166"/>
      <c r="T27" s="321">
        <f>M27</f>
        <v>1737.92652</v>
      </c>
      <c r="V27" s="155">
        <v>3</v>
      </c>
      <c r="W27" s="165" t="s">
        <v>28</v>
      </c>
      <c r="X27" s="166"/>
      <c r="Y27" s="166"/>
      <c r="Z27" s="166"/>
      <c r="AA27" s="321">
        <f>M27</f>
        <v>1737.92652</v>
      </c>
      <c r="AC27" s="155">
        <v>3</v>
      </c>
      <c r="AD27" s="165" t="s">
        <v>28</v>
      </c>
      <c r="AE27" s="166"/>
      <c r="AF27" s="166"/>
      <c r="AG27" s="166"/>
      <c r="AH27" s="376">
        <f>1804</f>
        <v>1804</v>
      </c>
      <c r="AJ27" s="155">
        <v>3</v>
      </c>
      <c r="AK27" s="165" t="s">
        <v>28</v>
      </c>
      <c r="AL27" s="166"/>
      <c r="AM27" s="166"/>
      <c r="AN27" s="166"/>
      <c r="AO27" s="321">
        <f>AH27</f>
        <v>1804</v>
      </c>
      <c r="AQ27" s="155">
        <v>3</v>
      </c>
      <c r="AR27" s="165" t="s">
        <v>28</v>
      </c>
      <c r="AS27" s="166"/>
      <c r="AT27" s="166"/>
      <c r="AU27" s="166"/>
      <c r="AV27" s="376">
        <v>1870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1870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1870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1986.6</v>
      </c>
      <c r="BS27" s="10">
        <v>3</v>
      </c>
      <c r="BT27" s="105" t="s">
        <v>28</v>
      </c>
      <c r="BU27" s="106"/>
      <c r="BV27" s="106"/>
      <c r="BW27" s="106"/>
      <c r="BX27" s="478">
        <f>BQ27</f>
        <v>1986.6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1986.6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1986.6</v>
      </c>
      <c r="CN27" s="10">
        <v>3</v>
      </c>
      <c r="CO27" s="105" t="s">
        <v>28</v>
      </c>
      <c r="CP27" s="106"/>
      <c r="CQ27" s="106"/>
      <c r="CR27" s="106"/>
      <c r="CS27" s="376">
        <v>2103.1999999999998</v>
      </c>
      <c r="CU27" s="10">
        <v>3</v>
      </c>
      <c r="CV27" s="105" t="s">
        <v>28</v>
      </c>
      <c r="CW27" s="106"/>
      <c r="CX27" s="106"/>
      <c r="CY27" s="106"/>
      <c r="CZ27" s="321">
        <v>2103.1999999999998</v>
      </c>
      <c r="DB27" s="10">
        <v>3</v>
      </c>
      <c r="DC27" s="105" t="s">
        <v>28</v>
      </c>
      <c r="DD27" s="106"/>
      <c r="DE27" s="106"/>
      <c r="DF27" s="106"/>
      <c r="DG27" s="376">
        <v>2200</v>
      </c>
      <c r="DI27" s="10">
        <v>3</v>
      </c>
      <c r="DJ27" s="105" t="s">
        <v>28</v>
      </c>
      <c r="DK27" s="106"/>
      <c r="DL27" s="106"/>
      <c r="DM27" s="106"/>
      <c r="DN27" s="321">
        <v>2200</v>
      </c>
      <c r="DO27" s="106"/>
      <c r="DP27" s="321">
        <v>2200</v>
      </c>
      <c r="DQ27" s="175"/>
      <c r="DR27" s="10">
        <v>3</v>
      </c>
      <c r="DS27" s="105" t="s">
        <v>28</v>
      </c>
      <c r="DT27" s="106"/>
      <c r="DU27" s="106"/>
      <c r="DV27" s="106"/>
      <c r="DW27" s="321">
        <v>2200</v>
      </c>
      <c r="DX27" s="106"/>
      <c r="DY27" s="321">
        <v>2200</v>
      </c>
      <c r="DZ27" s="175"/>
      <c r="EA27" s="10">
        <v>3</v>
      </c>
      <c r="EB27" s="105" t="s">
        <v>28</v>
      </c>
      <c r="EC27" s="106"/>
      <c r="ED27" s="106"/>
      <c r="EE27" s="106"/>
      <c r="EF27" s="376">
        <v>2285.8000000000002</v>
      </c>
      <c r="EG27" s="106"/>
      <c r="EH27" s="376">
        <f>EF27</f>
        <v>2285.8000000000002</v>
      </c>
      <c r="EJ27" s="10">
        <v>3</v>
      </c>
      <c r="EK27" s="105" t="s">
        <v>28</v>
      </c>
      <c r="EL27" s="106"/>
      <c r="EM27" s="106"/>
      <c r="EN27" s="106"/>
      <c r="EO27" s="321">
        <f>EF27</f>
        <v>2285.8000000000002</v>
      </c>
      <c r="EP27" s="106"/>
      <c r="EQ27" s="478">
        <f>EO27</f>
        <v>2285.8000000000002</v>
      </c>
    </row>
    <row r="28" spans="1:147" x14ac:dyDescent="0.2">
      <c r="A28" s="155">
        <v>4</v>
      </c>
      <c r="B28" s="165" t="s">
        <v>5</v>
      </c>
      <c r="C28" s="166"/>
      <c r="D28" s="166"/>
      <c r="E28" s="167"/>
      <c r="F28" s="195" t="s">
        <v>161</v>
      </c>
      <c r="H28" s="155">
        <v>4</v>
      </c>
      <c r="I28" s="165" t="s">
        <v>5</v>
      </c>
      <c r="J28" s="166"/>
      <c r="K28" s="166"/>
      <c r="L28" s="167"/>
      <c r="M28" s="195" t="s">
        <v>161</v>
      </c>
      <c r="O28" s="155">
        <v>4</v>
      </c>
      <c r="P28" s="165" t="s">
        <v>5</v>
      </c>
      <c r="Q28" s="166"/>
      <c r="R28" s="166"/>
      <c r="S28" s="167"/>
      <c r="T28" s="195" t="s">
        <v>161</v>
      </c>
      <c r="V28" s="155">
        <v>4</v>
      </c>
      <c r="W28" s="165" t="s">
        <v>5</v>
      </c>
      <c r="X28" s="166"/>
      <c r="Y28" s="166"/>
      <c r="Z28" s="167"/>
      <c r="AA28" s="195" t="s">
        <v>161</v>
      </c>
      <c r="AC28" s="155">
        <v>4</v>
      </c>
      <c r="AD28" s="165" t="s">
        <v>5</v>
      </c>
      <c r="AE28" s="166"/>
      <c r="AF28" s="166"/>
      <c r="AG28" s="167"/>
      <c r="AH28" s="195" t="s">
        <v>161</v>
      </c>
      <c r="AJ28" s="155">
        <v>4</v>
      </c>
      <c r="AK28" s="165" t="s">
        <v>5</v>
      </c>
      <c r="AL28" s="166"/>
      <c r="AM28" s="166"/>
      <c r="AN28" s="167"/>
      <c r="AO28" s="195" t="s">
        <v>161</v>
      </c>
      <c r="AQ28" s="155">
        <v>4</v>
      </c>
      <c r="AR28" s="165" t="s">
        <v>5</v>
      </c>
      <c r="AS28" s="166"/>
      <c r="AT28" s="166"/>
      <c r="AU28" s="167"/>
      <c r="AV28" s="195" t="s">
        <v>161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161</v>
      </c>
      <c r="BD28" s="108"/>
      <c r="BE28" s="10">
        <v>4</v>
      </c>
      <c r="BF28" s="105" t="s">
        <v>5</v>
      </c>
      <c r="BG28" s="106"/>
      <c r="BH28" s="106"/>
      <c r="BI28" s="107"/>
      <c r="BJ28" s="597" t="s">
        <v>161</v>
      </c>
      <c r="BK28" s="108"/>
      <c r="BL28" s="10">
        <v>4</v>
      </c>
      <c r="BM28" s="105" t="s">
        <v>5</v>
      </c>
      <c r="BN28" s="106"/>
      <c r="BO28" s="106"/>
      <c r="BP28" s="107"/>
      <c r="BQ28" s="597" t="s">
        <v>161</v>
      </c>
      <c r="BS28" s="10">
        <v>4</v>
      </c>
      <c r="BT28" s="105" t="s">
        <v>5</v>
      </c>
      <c r="BU28" s="106"/>
      <c r="BV28" s="106"/>
      <c r="BW28" s="107"/>
      <c r="BX28" s="597" t="s">
        <v>161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161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161</v>
      </c>
      <c r="CN28" s="10">
        <v>4</v>
      </c>
      <c r="CO28" s="105" t="s">
        <v>5</v>
      </c>
      <c r="CP28" s="106"/>
      <c r="CQ28" s="106"/>
      <c r="CR28" s="107"/>
      <c r="CS28" s="597" t="s">
        <v>161</v>
      </c>
      <c r="CU28" s="10">
        <v>4</v>
      </c>
      <c r="CV28" s="105" t="s">
        <v>5</v>
      </c>
      <c r="CW28" s="106"/>
      <c r="CX28" s="106"/>
      <c r="CY28" s="107"/>
      <c r="CZ28" s="597" t="s">
        <v>161</v>
      </c>
      <c r="DB28" s="10">
        <v>4</v>
      </c>
      <c r="DC28" s="105" t="s">
        <v>5</v>
      </c>
      <c r="DD28" s="106"/>
      <c r="DE28" s="106"/>
      <c r="DF28" s="107"/>
      <c r="DG28" s="597" t="s">
        <v>161</v>
      </c>
      <c r="DI28" s="10">
        <v>4</v>
      </c>
      <c r="DJ28" s="105" t="s">
        <v>5</v>
      </c>
      <c r="DK28" s="106"/>
      <c r="DL28" s="106"/>
      <c r="DM28" s="107"/>
      <c r="DN28" s="597" t="s">
        <v>161</v>
      </c>
      <c r="DO28" s="107"/>
      <c r="DP28" s="597" t="s">
        <v>161</v>
      </c>
      <c r="DQ28" s="108"/>
      <c r="DR28" s="10">
        <v>4</v>
      </c>
      <c r="DS28" s="105" t="s">
        <v>5</v>
      </c>
      <c r="DT28" s="106"/>
      <c r="DU28" s="106"/>
      <c r="DV28" s="107"/>
      <c r="DW28" s="597" t="s">
        <v>161</v>
      </c>
      <c r="DX28" s="107"/>
      <c r="DY28" s="597" t="s">
        <v>161</v>
      </c>
      <c r="DZ28" s="108"/>
      <c r="EA28" s="10">
        <v>4</v>
      </c>
      <c r="EB28" s="105" t="s">
        <v>5</v>
      </c>
      <c r="EC28" s="106"/>
      <c r="ED28" s="106"/>
      <c r="EE28" s="107"/>
      <c r="EF28" s="597" t="s">
        <v>161</v>
      </c>
      <c r="EG28" s="107"/>
      <c r="EH28" s="597" t="s">
        <v>161</v>
      </c>
      <c r="EJ28" s="10">
        <v>4</v>
      </c>
      <c r="EK28" s="105" t="s">
        <v>5</v>
      </c>
      <c r="EL28" s="106"/>
      <c r="EM28" s="106"/>
      <c r="EN28" s="107"/>
      <c r="EO28" s="597" t="s">
        <v>161</v>
      </c>
      <c r="EP28" s="107"/>
      <c r="EQ28" s="597" t="s">
        <v>161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V29" s="155">
        <v>5</v>
      </c>
      <c r="W29" s="165" t="s">
        <v>6</v>
      </c>
      <c r="X29" s="166"/>
      <c r="Y29" s="166"/>
      <c r="Z29" s="167"/>
      <c r="AA29" s="322" t="s">
        <v>842</v>
      </c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876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876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876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107"/>
      <c r="DP29" s="598" t="s">
        <v>1048</v>
      </c>
      <c r="DQ29" s="524"/>
      <c r="DR29" s="10">
        <v>5</v>
      </c>
      <c r="DS29" s="105" t="s">
        <v>6</v>
      </c>
      <c r="DT29" s="106"/>
      <c r="DU29" s="106"/>
      <c r="DV29" s="107"/>
      <c r="DW29" s="598" t="s">
        <v>1048</v>
      </c>
      <c r="DX29" s="107"/>
      <c r="DY29" s="598" t="s">
        <v>1048</v>
      </c>
      <c r="DZ29" s="524"/>
      <c r="EA29" s="10">
        <v>5</v>
      </c>
      <c r="EB29" s="105" t="s">
        <v>6</v>
      </c>
      <c r="EC29" s="106"/>
      <c r="ED29" s="106"/>
      <c r="EE29" s="107"/>
      <c r="EF29" s="598" t="s">
        <v>1050</v>
      </c>
      <c r="EG29" s="107"/>
      <c r="EH29" s="598" t="s">
        <v>1050</v>
      </c>
      <c r="EJ29" s="10">
        <v>5</v>
      </c>
      <c r="EK29" s="105" t="s">
        <v>6</v>
      </c>
      <c r="EL29" s="106"/>
      <c r="EM29" s="106"/>
      <c r="EN29" s="107"/>
      <c r="EO29" s="598" t="s">
        <v>1050</v>
      </c>
      <c r="EP29" s="107"/>
      <c r="EQ29" s="598" t="s">
        <v>1050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V30" s="156"/>
      <c r="W30" s="201"/>
      <c r="X30" s="201"/>
      <c r="Y30" s="1063" t="s">
        <v>764</v>
      </c>
      <c r="Z30" s="1062"/>
      <c r="AA30" s="38">
        <v>1100</v>
      </c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50">
        <v>1320</v>
      </c>
      <c r="DQ30" s="22"/>
      <c r="DR30" s="108"/>
      <c r="DS30" s="31"/>
      <c r="DT30" s="31"/>
      <c r="DU30" s="979" t="s">
        <v>1031</v>
      </c>
      <c r="DV30" s="978"/>
      <c r="DW30" s="50">
        <v>1412</v>
      </c>
      <c r="DX30" s="22"/>
      <c r="DY30" s="50">
        <v>1412</v>
      </c>
      <c r="DZ30" s="22"/>
      <c r="EA30" s="108"/>
      <c r="EB30" s="31"/>
      <c r="EC30" s="31"/>
      <c r="ED30" s="979" t="s">
        <v>1031</v>
      </c>
      <c r="EE30" s="978"/>
      <c r="EF30" s="50">
        <v>1412</v>
      </c>
      <c r="EG30" s="22"/>
      <c r="EH30" s="50">
        <v>1412</v>
      </c>
      <c r="EJ30" s="108"/>
      <c r="EK30" s="31"/>
      <c r="EL30" s="31"/>
      <c r="EM30" s="979" t="s">
        <v>1051</v>
      </c>
      <c r="EN30" s="978"/>
      <c r="EO30" s="50">
        <v>1412</v>
      </c>
      <c r="EP30" s="22"/>
      <c r="EQ30" s="50">
        <v>1412</v>
      </c>
    </row>
    <row r="31" spans="1:147" s="7" customFormat="1" ht="13.5" x14ac:dyDescent="0.2">
      <c r="A31" s="202"/>
      <c r="B31" s="201"/>
      <c r="C31" s="191"/>
      <c r="D31" s="178"/>
      <c r="E31" s="178"/>
      <c r="F31" s="178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V31" s="202"/>
      <c r="W31" s="201"/>
      <c r="X31" s="191"/>
      <c r="Y31" s="178"/>
      <c r="Z31" s="178"/>
      <c r="AA31" s="178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52"/>
      <c r="DQ31" s="52"/>
      <c r="DR31" s="216"/>
      <c r="DS31" s="31"/>
      <c r="DT31" s="217"/>
      <c r="DU31" s="52"/>
      <c r="DV31" s="52"/>
      <c r="DW31" s="52"/>
      <c r="DX31" s="52"/>
      <c r="DY31" s="52"/>
      <c r="DZ31" s="52"/>
      <c r="EA31" s="216"/>
      <c r="EB31" s="31"/>
      <c r="EC31" s="217"/>
      <c r="ED31" s="52"/>
      <c r="EE31" s="52"/>
      <c r="EF31" s="52"/>
      <c r="EG31" s="52"/>
      <c r="EH31" s="52"/>
      <c r="EJ31" s="216"/>
      <c r="EK31" s="31"/>
      <c r="EL31" s="217"/>
      <c r="EM31" s="52"/>
      <c r="EN31" s="52"/>
      <c r="EO31" s="52"/>
      <c r="EP31" s="52"/>
      <c r="EQ31" s="52"/>
    </row>
    <row r="32" spans="1:147" s="7" customFormat="1" ht="13.5" x14ac:dyDescent="0.2">
      <c r="A32" s="202"/>
      <c r="B32" s="201"/>
      <c r="C32" s="191"/>
      <c r="D32" s="178"/>
      <c r="E32" s="178"/>
      <c r="F32" s="178"/>
      <c r="H32" s="202"/>
      <c r="I32" s="201"/>
      <c r="J32" s="191"/>
      <c r="K32" s="178"/>
      <c r="L32" s="178"/>
      <c r="M32" s="178"/>
      <c r="O32" s="202"/>
      <c r="P32" s="201"/>
      <c r="Q32" s="191"/>
      <c r="R32" s="178"/>
      <c r="S32" s="178"/>
      <c r="T32" s="178"/>
      <c r="V32" s="202"/>
      <c r="W32" s="201"/>
      <c r="X32" s="191"/>
      <c r="Y32" s="178"/>
      <c r="Z32" s="178"/>
      <c r="AA32" s="178"/>
      <c r="AC32" s="202"/>
      <c r="AD32" s="201"/>
      <c r="AE32" s="191"/>
      <c r="AF32" s="178"/>
      <c r="AG32" s="178"/>
      <c r="AH32" s="178"/>
      <c r="AJ32" s="202"/>
      <c r="AK32" s="201"/>
      <c r="AL32" s="191"/>
      <c r="AM32" s="178"/>
      <c r="AN32" s="178"/>
      <c r="AO32" s="178"/>
      <c r="AQ32" s="202"/>
      <c r="AR32" s="201"/>
      <c r="AS32" s="191"/>
      <c r="AT32" s="178"/>
      <c r="AU32" s="178"/>
      <c r="AV32" s="178"/>
      <c r="AW32" s="178"/>
      <c r="AX32" s="202"/>
      <c r="AY32" s="201"/>
      <c r="AZ32" s="191"/>
      <c r="BA32" s="178"/>
      <c r="BB32" s="178"/>
      <c r="BC32" s="178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52"/>
      <c r="DQ32" s="52"/>
      <c r="DR32" s="216"/>
      <c r="DS32" s="31"/>
      <c r="DT32" s="217"/>
      <c r="DU32" s="52"/>
      <c r="DV32" s="52"/>
      <c r="DW32" s="52"/>
      <c r="DX32" s="52"/>
      <c r="DY32" s="52"/>
      <c r="DZ32" s="52"/>
      <c r="EA32" s="216"/>
      <c r="EB32" s="31"/>
      <c r="EC32" s="217"/>
      <c r="ED32" s="52"/>
      <c r="EE32" s="52"/>
      <c r="EF32" s="52"/>
      <c r="EG32" s="52"/>
      <c r="EH32" s="52"/>
      <c r="EJ32" s="216"/>
      <c r="EK32" s="31"/>
      <c r="EL32" s="217"/>
      <c r="EM32" s="52"/>
      <c r="EN32" s="52"/>
      <c r="EO32" s="52"/>
      <c r="EP32" s="52"/>
      <c r="EQ32" s="52"/>
    </row>
    <row r="33" spans="1:147" x14ac:dyDescent="0.2">
      <c r="A33" s="156"/>
      <c r="B33" s="201"/>
      <c r="C33" s="201"/>
      <c r="D33" s="201"/>
      <c r="E33" s="159"/>
      <c r="F33" s="159"/>
      <c r="H33" s="156"/>
      <c r="I33" s="201"/>
      <c r="J33" s="201"/>
      <c r="K33" s="201"/>
      <c r="L33" s="159"/>
      <c r="M33" s="159"/>
      <c r="O33" s="156"/>
      <c r="P33" s="201"/>
      <c r="Q33" s="201"/>
      <c r="R33" s="201"/>
      <c r="S33" s="159"/>
      <c r="T33" s="159"/>
      <c r="V33" s="156"/>
      <c r="W33" s="201"/>
      <c r="X33" s="201"/>
      <c r="Y33" s="201"/>
      <c r="Z33" s="159"/>
      <c r="AA33" s="159"/>
      <c r="AC33" s="156"/>
      <c r="AD33" s="201"/>
      <c r="AE33" s="201"/>
      <c r="AF33" s="201"/>
      <c r="AG33" s="159"/>
      <c r="AH33" s="159"/>
      <c r="AJ33" s="156"/>
      <c r="AK33" s="201"/>
      <c r="AL33" s="201"/>
      <c r="AM33" s="201"/>
      <c r="AN33" s="159"/>
      <c r="AO33" s="159"/>
      <c r="AQ33" s="156"/>
      <c r="AR33" s="201"/>
      <c r="AS33" s="201"/>
      <c r="AT33" s="201"/>
      <c r="AU33" s="159"/>
      <c r="AV33" s="159"/>
      <c r="AW33" s="159"/>
      <c r="AX33" s="156"/>
      <c r="AY33" s="201"/>
      <c r="AZ33" s="201"/>
      <c r="BA33" s="201"/>
      <c r="BB33" s="159"/>
      <c r="BC33" s="159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22"/>
      <c r="DQ33" s="22"/>
      <c r="DR33" s="108"/>
      <c r="DS33" s="31"/>
      <c r="DT33" s="31"/>
      <c r="DU33" s="31"/>
      <c r="DV33" s="22"/>
      <c r="DW33" s="22"/>
      <c r="DX33" s="22"/>
      <c r="DY33" s="22"/>
      <c r="DZ33" s="22"/>
      <c r="EA33" s="108"/>
      <c r="EB33" s="31"/>
      <c r="EC33" s="31"/>
      <c r="ED33" s="31"/>
      <c r="EE33" s="22"/>
      <c r="EF33" s="22"/>
      <c r="EG33" s="22"/>
      <c r="EH33" s="22"/>
      <c r="EJ33" s="108"/>
      <c r="EK33" s="31"/>
      <c r="EL33" s="31"/>
      <c r="EM33" s="31"/>
      <c r="EN33" s="22"/>
      <c r="EO33" s="22"/>
      <c r="EP33" s="22"/>
      <c r="EQ33" s="22"/>
    </row>
    <row r="34" spans="1:147" x14ac:dyDescent="0.2">
      <c r="A34" s="156"/>
      <c r="B34" s="201"/>
      <c r="C34" s="201"/>
      <c r="D34" s="201"/>
      <c r="E34" s="159"/>
      <c r="F34" s="159"/>
      <c r="H34" s="156"/>
      <c r="I34" s="201"/>
      <c r="J34" s="201"/>
      <c r="K34" s="201"/>
      <c r="L34" s="159"/>
      <c r="M34" s="159"/>
      <c r="O34" s="156"/>
      <c r="P34" s="201"/>
      <c r="Q34" s="201"/>
      <c r="R34" s="201"/>
      <c r="S34" s="159"/>
      <c r="T34" s="159"/>
      <c r="V34" s="156"/>
      <c r="W34" s="201"/>
      <c r="X34" s="201"/>
      <c r="Y34" s="201"/>
      <c r="Z34" s="159"/>
      <c r="AA34" s="159"/>
      <c r="AC34" s="156"/>
      <c r="AD34" s="201"/>
      <c r="AE34" s="201"/>
      <c r="AF34" s="201"/>
      <c r="AG34" s="159"/>
      <c r="AH34" s="159"/>
      <c r="AJ34" s="156"/>
      <c r="AK34" s="201"/>
      <c r="AL34" s="201"/>
      <c r="AM34" s="201"/>
      <c r="AN34" s="159"/>
      <c r="AO34" s="159"/>
      <c r="AQ34" s="156"/>
      <c r="AR34" s="201"/>
      <c r="AS34" s="201"/>
      <c r="AT34" s="201"/>
      <c r="AU34" s="159"/>
      <c r="AV34" s="159"/>
      <c r="AW34" s="159"/>
      <c r="AX34" s="156"/>
      <c r="AY34" s="201"/>
      <c r="AZ34" s="201"/>
      <c r="BA34" s="201"/>
      <c r="BB34" s="159"/>
      <c r="BC34" s="159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22"/>
      <c r="DQ34" s="22"/>
      <c r="DR34" s="108"/>
      <c r="DS34" s="31"/>
      <c r="DT34" s="31"/>
      <c r="DU34" s="31"/>
      <c r="DV34" s="22"/>
      <c r="DW34" s="22"/>
      <c r="DX34" s="22"/>
      <c r="DY34" s="22"/>
      <c r="DZ34" s="22"/>
      <c r="EA34" s="108"/>
      <c r="EB34" s="31"/>
      <c r="EC34" s="31"/>
      <c r="ED34" s="31"/>
      <c r="EE34" s="22"/>
      <c r="EF34" s="22"/>
      <c r="EG34" s="22"/>
      <c r="EH34" s="22"/>
      <c r="EJ34" s="108"/>
      <c r="EK34" s="31"/>
      <c r="EL34" s="31"/>
      <c r="EM34" s="31"/>
      <c r="EN34" s="22"/>
      <c r="EO34" s="22"/>
      <c r="EP34" s="22"/>
      <c r="EQ34" s="22"/>
    </row>
    <row r="35" spans="1:147" x14ac:dyDescent="0.2">
      <c r="A35" s="156"/>
      <c r="B35" s="1140" t="s">
        <v>29</v>
      </c>
      <c r="C35" s="1140"/>
      <c r="D35" s="1140"/>
      <c r="E35" s="1140"/>
      <c r="F35" s="1140"/>
      <c r="H35" s="156"/>
      <c r="I35" s="1140" t="s">
        <v>29</v>
      </c>
      <c r="J35" s="1140"/>
      <c r="K35" s="1140"/>
      <c r="L35" s="1140"/>
      <c r="M35" s="1140"/>
      <c r="O35" s="156"/>
      <c r="P35" s="1140" t="s">
        <v>29</v>
      </c>
      <c r="Q35" s="1140"/>
      <c r="R35" s="1140"/>
      <c r="S35" s="1140"/>
      <c r="T35" s="1140"/>
      <c r="V35" s="156"/>
      <c r="W35" s="1140" t="s">
        <v>29</v>
      </c>
      <c r="X35" s="1140"/>
      <c r="Y35" s="1140"/>
      <c r="Z35" s="1140"/>
      <c r="AA35" s="1140"/>
      <c r="AC35" s="156"/>
      <c r="AD35" s="1140" t="s">
        <v>29</v>
      </c>
      <c r="AE35" s="1140"/>
      <c r="AF35" s="1140"/>
      <c r="AG35" s="1140"/>
      <c r="AH35" s="1140"/>
      <c r="AJ35" s="156"/>
      <c r="AK35" s="1140" t="s">
        <v>29</v>
      </c>
      <c r="AL35" s="1140"/>
      <c r="AM35" s="1140"/>
      <c r="AN35" s="1140"/>
      <c r="AO35" s="1140"/>
      <c r="AQ35" s="156"/>
      <c r="AR35" s="1140" t="s">
        <v>29</v>
      </c>
      <c r="AS35" s="1140"/>
      <c r="AT35" s="1140"/>
      <c r="AU35" s="1140"/>
      <c r="AV35" s="1140"/>
      <c r="AW35" s="178"/>
      <c r="AX35" s="156"/>
      <c r="AY35" s="1140" t="s">
        <v>29</v>
      </c>
      <c r="AZ35" s="1140"/>
      <c r="BA35" s="1140"/>
      <c r="BB35" s="1140"/>
      <c r="BC35" s="1140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52"/>
      <c r="DQ35" s="52"/>
      <c r="DR35" s="108"/>
      <c r="DS35" s="925" t="s">
        <v>29</v>
      </c>
      <c r="DT35" s="925"/>
      <c r="DU35" s="925"/>
      <c r="DV35" s="925"/>
      <c r="DW35" s="925"/>
      <c r="DX35" s="52"/>
      <c r="DY35" s="52"/>
      <c r="DZ35" s="52"/>
      <c r="EA35" s="108"/>
      <c r="EB35" s="925" t="s">
        <v>29</v>
      </c>
      <c r="EC35" s="925"/>
      <c r="ED35" s="925"/>
      <c r="EE35" s="925"/>
      <c r="EF35" s="925"/>
      <c r="EG35" s="52"/>
      <c r="EH35" s="52"/>
      <c r="EJ35" s="108"/>
      <c r="EK35" s="925" t="s">
        <v>29</v>
      </c>
      <c r="EL35" s="925"/>
      <c r="EM35" s="925"/>
      <c r="EN35" s="925"/>
      <c r="EO35" s="925"/>
      <c r="EP35" s="52"/>
      <c r="EQ35" s="52"/>
    </row>
    <row r="36" spans="1:147" x14ac:dyDescent="0.2">
      <c r="A36" s="176"/>
      <c r="B36" s="176"/>
      <c r="C36" s="176"/>
      <c r="D36" s="176"/>
      <c r="E36" s="176"/>
      <c r="F36" s="159"/>
      <c r="H36" s="176"/>
      <c r="I36" s="176"/>
      <c r="J36" s="176"/>
      <c r="K36" s="176"/>
      <c r="L36" s="176"/>
      <c r="M36" s="159"/>
      <c r="O36" s="176"/>
      <c r="P36" s="176"/>
      <c r="Q36" s="176"/>
      <c r="R36" s="176"/>
      <c r="S36" s="176"/>
      <c r="T36" s="159"/>
      <c r="V36" s="176"/>
      <c r="W36" s="176"/>
      <c r="X36" s="176"/>
      <c r="Y36" s="176"/>
      <c r="Z36" s="176"/>
      <c r="AA36" s="159"/>
      <c r="AC36" s="176"/>
      <c r="AD36" s="176"/>
      <c r="AE36" s="176"/>
      <c r="AF36" s="176"/>
      <c r="AG36" s="176"/>
      <c r="AH36" s="159"/>
      <c r="AJ36" s="176"/>
      <c r="AK36" s="176"/>
      <c r="AL36" s="176"/>
      <c r="AM36" s="176"/>
      <c r="AN36" s="176"/>
      <c r="AO36" s="159"/>
      <c r="AQ36" s="176"/>
      <c r="AR36" s="176"/>
      <c r="AS36" s="176"/>
      <c r="AT36" s="176"/>
      <c r="AU36" s="176"/>
      <c r="AV36" s="159"/>
      <c r="AW36" s="159"/>
      <c r="AX36" s="176"/>
      <c r="AY36" s="176"/>
      <c r="AZ36" s="176"/>
      <c r="BA36" s="176"/>
      <c r="BB36" s="176"/>
      <c r="BC36" s="159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41"/>
      <c r="DP36" s="22"/>
      <c r="DQ36" s="22"/>
      <c r="DR36" s="41"/>
      <c r="DS36" s="41"/>
      <c r="DT36" s="41"/>
      <c r="DU36" s="41"/>
      <c r="DV36" s="41"/>
      <c r="DW36" s="22"/>
      <c r="DX36" s="41"/>
      <c r="DY36" s="22"/>
      <c r="DZ36" s="22"/>
      <c r="EA36" s="41"/>
      <c r="EB36" s="41"/>
      <c r="EC36" s="41"/>
      <c r="ED36" s="41"/>
      <c r="EE36" s="41"/>
      <c r="EF36" s="22"/>
      <c r="EG36" s="41"/>
      <c r="EH36" s="22"/>
      <c r="EJ36" s="41"/>
      <c r="EK36" s="41"/>
      <c r="EL36" s="41"/>
      <c r="EM36" s="41"/>
      <c r="EN36" s="41"/>
      <c r="EO36" s="22"/>
      <c r="EP36" s="41"/>
      <c r="EQ36" s="22"/>
    </row>
    <row r="37" spans="1:147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11" t="s">
        <v>7</v>
      </c>
      <c r="DP37" s="51" t="s">
        <v>8</v>
      </c>
      <c r="DQ37" s="52"/>
      <c r="DR37" s="10">
        <v>1</v>
      </c>
      <c r="DS37" s="922" t="s">
        <v>30</v>
      </c>
      <c r="DT37" s="976"/>
      <c r="DU37" s="960"/>
      <c r="DV37" s="11" t="s">
        <v>7</v>
      </c>
      <c r="DW37" s="51" t="s">
        <v>8</v>
      </c>
      <c r="DX37" s="11" t="s">
        <v>7</v>
      </c>
      <c r="DY37" s="51" t="s">
        <v>8</v>
      </c>
      <c r="DZ37" s="52"/>
      <c r="EA37" s="10">
        <v>1</v>
      </c>
      <c r="EB37" s="922" t="s">
        <v>30</v>
      </c>
      <c r="EC37" s="976"/>
      <c r="ED37" s="960"/>
      <c r="EE37" s="11" t="s">
        <v>7</v>
      </c>
      <c r="EF37" s="51" t="s">
        <v>8</v>
      </c>
      <c r="EG37" s="11" t="s">
        <v>7</v>
      </c>
      <c r="EH37" s="51" t="s">
        <v>8</v>
      </c>
      <c r="EJ37" s="10">
        <v>1</v>
      </c>
      <c r="EK37" s="922" t="s">
        <v>30</v>
      </c>
      <c r="EL37" s="976"/>
      <c r="EM37" s="960"/>
      <c r="EN37" s="11" t="s">
        <v>7</v>
      </c>
      <c r="EO37" s="51" t="s">
        <v>8</v>
      </c>
      <c r="EP37" s="11" t="s">
        <v>7</v>
      </c>
      <c r="EQ37" s="51" t="s">
        <v>8</v>
      </c>
    </row>
    <row r="38" spans="1:147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1696.2</v>
      </c>
      <c r="G38" s="12"/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1737.92652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1737.92652</v>
      </c>
      <c r="U38" s="12"/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1737.92652</v>
      </c>
      <c r="AB38" s="12"/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1804</v>
      </c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1804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1870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1870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1870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1986.6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1986.6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1986.6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1986.6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2103.1999999999998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2103.1999999999998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2200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2200</v>
      </c>
      <c r="DO38" s="37">
        <v>1</v>
      </c>
      <c r="DP38" s="50">
        <f>DP$27</f>
        <v>2200</v>
      </c>
      <c r="DQ38" s="22"/>
      <c r="DR38" s="10" t="s">
        <v>22</v>
      </c>
      <c r="DS38" s="927" t="s">
        <v>31</v>
      </c>
      <c r="DT38" s="981"/>
      <c r="DU38" s="982"/>
      <c r="DV38" s="37">
        <v>1</v>
      </c>
      <c r="DW38" s="50">
        <f>DW$27</f>
        <v>2200</v>
      </c>
      <c r="DX38" s="37">
        <v>1</v>
      </c>
      <c r="DY38" s="50">
        <f>DY$27</f>
        <v>2200</v>
      </c>
      <c r="DZ38" s="22"/>
      <c r="EA38" s="10" t="s">
        <v>22</v>
      </c>
      <c r="EB38" s="927" t="s">
        <v>31</v>
      </c>
      <c r="EC38" s="981"/>
      <c r="ED38" s="982"/>
      <c r="EE38" s="37">
        <v>1</v>
      </c>
      <c r="EF38" s="50">
        <f>EF$27</f>
        <v>2285.8000000000002</v>
      </c>
      <c r="EG38" s="37">
        <v>1</v>
      </c>
      <c r="EH38" s="50">
        <f>EH$27</f>
        <v>2285.8000000000002</v>
      </c>
      <c r="EJ38" s="10" t="s">
        <v>22</v>
      </c>
      <c r="EK38" s="927" t="s">
        <v>31</v>
      </c>
      <c r="EL38" s="981"/>
      <c r="EM38" s="982"/>
      <c r="EN38" s="37">
        <v>1</v>
      </c>
      <c r="EO38" s="50">
        <f>EO$27</f>
        <v>2285.8000000000002</v>
      </c>
      <c r="EP38" s="37">
        <v>1</v>
      </c>
      <c r="EQ38" s="50">
        <f>EQ$27</f>
        <v>2285.8000000000002</v>
      </c>
    </row>
    <row r="39" spans="1:147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508.86</v>
      </c>
      <c r="G39" s="12"/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521.37795599999993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521.37795599999993</v>
      </c>
      <c r="U39" s="12"/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521.37795599999993</v>
      </c>
      <c r="AB39" s="12"/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541.19999999999993</v>
      </c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541.19999999999993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561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561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561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595.9799999999999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595.9799999999999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595.9799999999999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595.9799999999999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630.95999999999992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630.95999999999992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660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660</v>
      </c>
      <c r="DO39" s="1">
        <v>0.3</v>
      </c>
      <c r="DP39" s="50">
        <f>DP$38*DO$39</f>
        <v>660</v>
      </c>
      <c r="DQ39" s="22"/>
      <c r="DR39" s="10" t="s">
        <v>23</v>
      </c>
      <c r="DS39" s="927" t="s">
        <v>706</v>
      </c>
      <c r="DT39" s="981"/>
      <c r="DU39" s="982"/>
      <c r="DV39" s="1">
        <v>0.3</v>
      </c>
      <c r="DW39" s="50">
        <f>DW$38*DV$39</f>
        <v>660</v>
      </c>
      <c r="DX39" s="1">
        <v>0.3</v>
      </c>
      <c r="DY39" s="50">
        <f>DY$38*DX$39</f>
        <v>660</v>
      </c>
      <c r="DZ39" s="22"/>
      <c r="EA39" s="10" t="s">
        <v>23</v>
      </c>
      <c r="EB39" s="927" t="s">
        <v>706</v>
      </c>
      <c r="EC39" s="981"/>
      <c r="ED39" s="982"/>
      <c r="EE39" s="1">
        <v>0.3</v>
      </c>
      <c r="EF39" s="50">
        <f>EF$38*EE$39</f>
        <v>685.74</v>
      </c>
      <c r="EG39" s="1">
        <v>0.3</v>
      </c>
      <c r="EH39" s="50">
        <f>EH$38*EG$39</f>
        <v>685.74</v>
      </c>
      <c r="EJ39" s="10" t="s">
        <v>23</v>
      </c>
      <c r="EK39" s="927" t="s">
        <v>706</v>
      </c>
      <c r="EL39" s="981"/>
      <c r="EM39" s="982"/>
      <c r="EN39" s="1">
        <v>0.3</v>
      </c>
      <c r="EO39" s="50">
        <f>EO$38*EN$39</f>
        <v>685.74</v>
      </c>
      <c r="EP39" s="1">
        <v>0.3</v>
      </c>
      <c r="EQ39" s="50">
        <f>EQ$38*EP$39</f>
        <v>685.74</v>
      </c>
    </row>
    <row r="40" spans="1:147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G40" s="13"/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U40" s="13"/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B40" s="13"/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1">
        <v>0</v>
      </c>
      <c r="DP40" s="50">
        <f>DP$30*DO$40</f>
        <v>0</v>
      </c>
      <c r="DQ40" s="22"/>
      <c r="DR40" s="10" t="s">
        <v>24</v>
      </c>
      <c r="DS40" s="983" t="s">
        <v>707</v>
      </c>
      <c r="DT40" s="984"/>
      <c r="DU40" s="985"/>
      <c r="DV40" s="1">
        <v>0</v>
      </c>
      <c r="DW40" s="50">
        <f>DW$30*DV$40</f>
        <v>0</v>
      </c>
      <c r="DX40" s="1">
        <v>0</v>
      </c>
      <c r="DY40" s="50">
        <f>DY$30*DX$40</f>
        <v>0</v>
      </c>
      <c r="DZ40" s="22"/>
      <c r="EA40" s="10" t="s">
        <v>24</v>
      </c>
      <c r="EB40" s="983" t="s">
        <v>707</v>
      </c>
      <c r="EC40" s="984"/>
      <c r="ED40" s="985"/>
      <c r="EE40" s="1">
        <v>0</v>
      </c>
      <c r="EF40" s="50">
        <f>EF$30*EE$40</f>
        <v>0</v>
      </c>
      <c r="EG40" s="1">
        <v>0</v>
      </c>
      <c r="EH40" s="50">
        <f>EH$30*EG$40</f>
        <v>0</v>
      </c>
      <c r="EJ40" s="10" t="s">
        <v>24</v>
      </c>
      <c r="EK40" s="983" t="s">
        <v>707</v>
      </c>
      <c r="EL40" s="984"/>
      <c r="EM40" s="985"/>
      <c r="EN40" s="1">
        <v>0</v>
      </c>
      <c r="EO40" s="50">
        <f>EO$30*EN$40</f>
        <v>0</v>
      </c>
      <c r="EP40" s="1">
        <v>0</v>
      </c>
      <c r="EQ40" s="50">
        <f>EQ$30*EP$40</f>
        <v>0</v>
      </c>
    </row>
    <row r="41" spans="1:147" ht="15" x14ac:dyDescent="0.2">
      <c r="A41" s="163" t="s">
        <v>25</v>
      </c>
      <c r="B41" s="1027" t="s">
        <v>708</v>
      </c>
      <c r="C41" s="1065"/>
      <c r="D41" s="1066"/>
      <c r="E41" s="1070">
        <v>0</v>
      </c>
      <c r="F41" s="164">
        <f>((((F38+F39+F40)/220)*E41)*(15*7))</f>
        <v>0</v>
      </c>
      <c r="G41" s="13"/>
      <c r="H41" s="163" t="s">
        <v>25</v>
      </c>
      <c r="I41" s="1027" t="s">
        <v>708</v>
      </c>
      <c r="J41" s="1065"/>
      <c r="K41" s="1066"/>
      <c r="L41" s="1070">
        <v>0</v>
      </c>
      <c r="M41" s="164">
        <f>((((M38+M39+M40)/220)*L41)*(15*7))</f>
        <v>0</v>
      </c>
      <c r="O41" s="163" t="s">
        <v>25</v>
      </c>
      <c r="P41" s="1027" t="s">
        <v>708</v>
      </c>
      <c r="Q41" s="1065"/>
      <c r="R41" s="1066"/>
      <c r="S41" s="1070">
        <v>0</v>
      </c>
      <c r="T41" s="164">
        <f>((((T38+T39+T40)/220)*S41)*(15*7))</f>
        <v>0</v>
      </c>
      <c r="U41" s="13"/>
      <c r="V41" s="163" t="s">
        <v>25</v>
      </c>
      <c r="W41" s="1027" t="s">
        <v>708</v>
      </c>
      <c r="X41" s="1065"/>
      <c r="Y41" s="1066"/>
      <c r="Z41" s="1070">
        <v>0</v>
      </c>
      <c r="AA41" s="164">
        <f>((((AA38+AA39+AA40)/220)*Z41)*(15*7))</f>
        <v>0</v>
      </c>
      <c r="AB41" s="13"/>
      <c r="AC41" s="163" t="s">
        <v>25</v>
      </c>
      <c r="AD41" s="1027" t="s">
        <v>708</v>
      </c>
      <c r="AE41" s="1065"/>
      <c r="AF41" s="1066"/>
      <c r="AG41" s="1070">
        <v>0</v>
      </c>
      <c r="AH41" s="164">
        <f>((((AH38+AH39+AH40)/220)*AG41)*(15*7))</f>
        <v>0</v>
      </c>
      <c r="AJ41" s="163" t="s">
        <v>25</v>
      </c>
      <c r="AK41" s="1027" t="s">
        <v>708</v>
      </c>
      <c r="AL41" s="1065"/>
      <c r="AM41" s="1066"/>
      <c r="AN41" s="1070">
        <v>0</v>
      </c>
      <c r="AO41" s="164">
        <f>((((AO38+AO39+AO40)/220)*AN41)*(15*7))</f>
        <v>0</v>
      </c>
      <c r="AQ41" s="163" t="s">
        <v>25</v>
      </c>
      <c r="AR41" s="1027" t="s">
        <v>708</v>
      </c>
      <c r="AS41" s="1065"/>
      <c r="AT41" s="1066"/>
      <c r="AU41" s="1070">
        <v>0</v>
      </c>
      <c r="AV41" s="164">
        <f>((((AV38+AV39+AV40)/220)*AU41)*(15*7))</f>
        <v>0</v>
      </c>
      <c r="AW41" s="428"/>
      <c r="AX41" s="163" t="s">
        <v>25</v>
      </c>
      <c r="AY41" s="1027" t="s">
        <v>708</v>
      </c>
      <c r="AZ41" s="1065"/>
      <c r="BA41" s="1066"/>
      <c r="BB41" s="1070">
        <v>0</v>
      </c>
      <c r="BC41" s="164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986">
        <v>0</v>
      </c>
      <c r="DP41" s="220">
        <f>((((DP38+DP39+DP40)/220)*DO41)*(15*7))</f>
        <v>0</v>
      </c>
      <c r="DQ41" s="526"/>
      <c r="DR41" s="24" t="s">
        <v>25</v>
      </c>
      <c r="DS41" s="927" t="s">
        <v>708</v>
      </c>
      <c r="DT41" s="981"/>
      <c r="DU41" s="982"/>
      <c r="DV41" s="986">
        <v>0</v>
      </c>
      <c r="DW41" s="220">
        <f>((((DW38+DW39+DW40)/220)*DV41)*(15*7))</f>
        <v>0</v>
      </c>
      <c r="DX41" s="986">
        <v>0</v>
      </c>
      <c r="DY41" s="220">
        <f>((((DY38+DY39+DY40)/220)*DX41)*(15*7))</f>
        <v>0</v>
      </c>
      <c r="DZ41" s="526"/>
      <c r="EA41" s="24" t="s">
        <v>25</v>
      </c>
      <c r="EB41" s="927" t="s">
        <v>708</v>
      </c>
      <c r="EC41" s="981"/>
      <c r="ED41" s="982"/>
      <c r="EE41" s="986">
        <v>0</v>
      </c>
      <c r="EF41" s="220">
        <f>((((EF38+EF39+EF40)/220)*EE41)*(15*7))</f>
        <v>0</v>
      </c>
      <c r="EG41" s="986">
        <v>0</v>
      </c>
      <c r="EH41" s="220">
        <f>((((EH38+EH39+EH40)/220)*EG41)*(15*7))</f>
        <v>0</v>
      </c>
      <c r="EJ41" s="24" t="s">
        <v>25</v>
      </c>
      <c r="EK41" s="927" t="s">
        <v>708</v>
      </c>
      <c r="EL41" s="981"/>
      <c r="EM41" s="982"/>
      <c r="EN41" s="986">
        <v>0</v>
      </c>
      <c r="EO41" s="220">
        <f>((((EO38+EO39+EO40)/220)*EN41)*(15*7))</f>
        <v>0</v>
      </c>
      <c r="EP41" s="986">
        <v>0</v>
      </c>
      <c r="EQ41" s="220">
        <f>((((EQ38+EQ39+EQ40)/220)*EP41)*(15*7))</f>
        <v>0</v>
      </c>
    </row>
    <row r="42" spans="1:147" ht="15" x14ac:dyDescent="0.2">
      <c r="A42" s="163" t="s">
        <v>32</v>
      </c>
      <c r="B42" s="1044" t="s">
        <v>107</v>
      </c>
      <c r="C42" s="1045"/>
      <c r="D42" s="1046"/>
      <c r="E42" s="1071"/>
      <c r="F42" s="38" t="str">
        <f>IF((E41&lt;=0),"0,00",((((7*1.1429)-7)*15)*((F38+F39+F40)/220)*(1+E41)))</f>
        <v>0,00</v>
      </c>
      <c r="G42" s="14"/>
      <c r="H42" s="163" t="s">
        <v>32</v>
      </c>
      <c r="I42" s="1044" t="s">
        <v>107</v>
      </c>
      <c r="J42" s="1045"/>
      <c r="K42" s="1046"/>
      <c r="L42" s="1071"/>
      <c r="M42" s="38" t="str">
        <f>IF((L41&lt;=0),"0,00",((((7*1.1429)-7)*15)*((M38+M39+M40)/220)*(1+L41)))</f>
        <v>0,00</v>
      </c>
      <c r="O42" s="163" t="s">
        <v>32</v>
      </c>
      <c r="P42" s="1044" t="s">
        <v>107</v>
      </c>
      <c r="Q42" s="1045"/>
      <c r="R42" s="1046"/>
      <c r="S42" s="1071"/>
      <c r="T42" s="38" t="str">
        <f>IF((S41&lt;=0),"0,00",((((7*1.1429)-7)*15)*((T38+T39+T40)/220)*(1+S41)))</f>
        <v>0,00</v>
      </c>
      <c r="U42" s="14"/>
      <c r="V42" s="163" t="s">
        <v>32</v>
      </c>
      <c r="W42" s="1044" t="s">
        <v>107</v>
      </c>
      <c r="X42" s="1045"/>
      <c r="Y42" s="1046"/>
      <c r="Z42" s="1071"/>
      <c r="AA42" s="38" t="str">
        <f>IF((Z41&lt;=0),"0,00",((((7*1.1429)-7)*15)*((AA38+AA39+AA40)/220)*(1+Z41)))</f>
        <v>0,00</v>
      </c>
      <c r="AB42" s="14"/>
      <c r="AC42" s="163" t="s">
        <v>32</v>
      </c>
      <c r="AD42" s="1044" t="s">
        <v>107</v>
      </c>
      <c r="AE42" s="1045"/>
      <c r="AF42" s="1046"/>
      <c r="AG42" s="1071"/>
      <c r="AH42" s="38" t="str">
        <f>IF((AG41&lt;=0),"0,00",((((7*1.1429)-7)*15)*((AH38+AH39+AH40)/220)*(1+AG41)))</f>
        <v>0,00</v>
      </c>
      <c r="AJ42" s="163" t="s">
        <v>32</v>
      </c>
      <c r="AK42" s="1044" t="s">
        <v>107</v>
      </c>
      <c r="AL42" s="1045"/>
      <c r="AM42" s="1046"/>
      <c r="AN42" s="1071"/>
      <c r="AO42" s="38" t="str">
        <f>IF((AN41&lt;=0),"0,00",((((7*1.1429)-7)*15)*((AO38+AO39+AO40)/220)*(1+AN41)))</f>
        <v>0,00</v>
      </c>
      <c r="AQ42" s="163" t="s">
        <v>32</v>
      </c>
      <c r="AR42" s="1044" t="s">
        <v>107</v>
      </c>
      <c r="AS42" s="1045"/>
      <c r="AT42" s="1046"/>
      <c r="AU42" s="1071"/>
      <c r="AV42" s="38" t="str">
        <f>IF((AU41&lt;=0),"0,00",((((7*1.1429)-7)*15)*((AV38+AV39+AV40)/220)*(1+AU41)))</f>
        <v>0,00</v>
      </c>
      <c r="AW42" s="159"/>
      <c r="AX42" s="163" t="s">
        <v>32</v>
      </c>
      <c r="AY42" s="1044" t="s">
        <v>107</v>
      </c>
      <c r="AZ42" s="1045"/>
      <c r="BA42" s="1046"/>
      <c r="BB42" s="1071"/>
      <c r="BC42" s="38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987"/>
      <c r="DP42" s="50" t="str">
        <f>IF((DO41&lt;=0),"0,00",((((7*1.1429)-7)*15)*((DP38+DP39+DP40)/220)*(1+DO41)))</f>
        <v>0,00</v>
      </c>
      <c r="DQ42" s="22"/>
      <c r="DR42" s="24" t="s">
        <v>32</v>
      </c>
      <c r="DS42" s="988" t="s">
        <v>107</v>
      </c>
      <c r="DT42" s="989"/>
      <c r="DU42" s="990"/>
      <c r="DV42" s="987"/>
      <c r="DW42" s="50" t="str">
        <f>IF((DV41&lt;=0),"0,00",((((7*1.1429)-7)*15)*((DW38+DW39+DW40)/220)*(1+DV41)))</f>
        <v>0,00</v>
      </c>
      <c r="DX42" s="987"/>
      <c r="DY42" s="50" t="str">
        <f>IF((DX41&lt;=0),"0,00",((((7*1.1429)-7)*15)*((DY38+DY39+DY40)/220)*(1+DX41)))</f>
        <v>0,00</v>
      </c>
      <c r="DZ42" s="22"/>
      <c r="EA42" s="24" t="s">
        <v>32</v>
      </c>
      <c r="EB42" s="988" t="s">
        <v>107</v>
      </c>
      <c r="EC42" s="989"/>
      <c r="ED42" s="990"/>
      <c r="EE42" s="987"/>
      <c r="EF42" s="50" t="str">
        <f>IF((EE41&lt;=0),"0,00",((((7*1.1429)-7)*15)*((EF38+EF39+EF40)/220)*(1+EE41)))</f>
        <v>0,00</v>
      </c>
      <c r="EG42" s="987"/>
      <c r="EH42" s="50" t="str">
        <f>IF((EG41&lt;=0),"0,00",((((7*1.1429)-7)*15)*((EH38+EH39+EH40)/220)*(1+EG41)))</f>
        <v>0,00</v>
      </c>
      <c r="EJ42" s="24" t="s">
        <v>32</v>
      </c>
      <c r="EK42" s="988" t="s">
        <v>107</v>
      </c>
      <c r="EL42" s="989"/>
      <c r="EM42" s="990"/>
      <c r="EN42" s="987"/>
      <c r="EO42" s="50" t="str">
        <f>IF((EN41&lt;=0),"0,00",((((7*1.1429)-7)*15)*((EO38+EO39+EO40)/220)*(1+EN41)))</f>
        <v>0,00</v>
      </c>
      <c r="EP42" s="987"/>
      <c r="EQ42" s="50" t="str">
        <f>IF((EP41&lt;=0),"0,00",((((7*1.1429)-7)*15)*((EQ38+EQ39+EQ40)/220)*(1+EP41)))</f>
        <v>0,00</v>
      </c>
    </row>
    <row r="43" spans="1:147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1054</v>
      </c>
      <c r="DK43" s="106"/>
      <c r="DL43" s="107"/>
      <c r="DM43" s="381">
        <v>0.05</v>
      </c>
      <c r="DN43" s="50">
        <f>DN$38*DM$43</f>
        <v>110</v>
      </c>
      <c r="DO43" s="1">
        <v>0</v>
      </c>
      <c r="DP43" s="50">
        <v>0</v>
      </c>
      <c r="DQ43" s="22"/>
      <c r="DR43" s="10" t="s">
        <v>33</v>
      </c>
      <c r="DS43" s="105" t="s">
        <v>1054</v>
      </c>
      <c r="DT43" s="106"/>
      <c r="DU43" s="107"/>
      <c r="DV43" s="381">
        <v>0.05</v>
      </c>
      <c r="DW43" s="50">
        <f>DW$38*DV$43</f>
        <v>110</v>
      </c>
      <c r="DX43" s="1">
        <v>0</v>
      </c>
      <c r="DY43" s="50">
        <v>0</v>
      </c>
      <c r="DZ43" s="22"/>
      <c r="EA43" s="10" t="s">
        <v>33</v>
      </c>
      <c r="EB43" s="105" t="s">
        <v>1054</v>
      </c>
      <c r="EC43" s="106"/>
      <c r="ED43" s="107"/>
      <c r="EE43" s="1">
        <v>0.05</v>
      </c>
      <c r="EF43" s="50">
        <f>EF$38*EE$43</f>
        <v>114.29000000000002</v>
      </c>
      <c r="EG43" s="1">
        <v>0</v>
      </c>
      <c r="EH43" s="50">
        <v>0</v>
      </c>
      <c r="EJ43" s="10" t="s">
        <v>33</v>
      </c>
      <c r="EK43" s="105" t="s">
        <v>1082</v>
      </c>
      <c r="EL43" s="106"/>
      <c r="EM43" s="107"/>
      <c r="EN43" s="1">
        <v>0.05</v>
      </c>
      <c r="EO43" s="50">
        <f>EN43*EO38</f>
        <v>114.29000000000002</v>
      </c>
      <c r="EP43" s="1">
        <v>0</v>
      </c>
      <c r="EQ43" s="50">
        <v>0</v>
      </c>
    </row>
    <row r="44" spans="1:147" ht="15" x14ac:dyDescent="0.2">
      <c r="A44" s="1047" t="s">
        <v>21</v>
      </c>
      <c r="B44" s="1048"/>
      <c r="C44" s="1048"/>
      <c r="D44" s="1048"/>
      <c r="E44" s="1049"/>
      <c r="F44" s="114">
        <f>SUM(F38:F43)</f>
        <v>2205.06</v>
      </c>
      <c r="H44" s="1047" t="s">
        <v>21</v>
      </c>
      <c r="I44" s="1048"/>
      <c r="J44" s="1048"/>
      <c r="K44" s="1048"/>
      <c r="L44" s="1049"/>
      <c r="M44" s="114">
        <f>SUM(M38:M43)</f>
        <v>2259.3044759999998</v>
      </c>
      <c r="O44" s="1047" t="s">
        <v>21</v>
      </c>
      <c r="P44" s="1048"/>
      <c r="Q44" s="1048"/>
      <c r="R44" s="1048"/>
      <c r="S44" s="1049"/>
      <c r="T44" s="114">
        <f>SUM(T38:T43)</f>
        <v>2259.3044759999998</v>
      </c>
      <c r="V44" s="1047" t="s">
        <v>21</v>
      </c>
      <c r="W44" s="1048"/>
      <c r="X44" s="1048"/>
      <c r="Y44" s="1048"/>
      <c r="Z44" s="1049"/>
      <c r="AA44" s="114">
        <f>SUM(AA38:AA43)</f>
        <v>2259.3044759999998</v>
      </c>
      <c r="AC44" s="1047" t="s">
        <v>21</v>
      </c>
      <c r="AD44" s="1048"/>
      <c r="AE44" s="1048"/>
      <c r="AF44" s="1048"/>
      <c r="AG44" s="1049"/>
      <c r="AH44" s="114">
        <f>SUM(AH38:AH43)</f>
        <v>2345.1999999999998</v>
      </c>
      <c r="AJ44" s="1047" t="s">
        <v>21</v>
      </c>
      <c r="AK44" s="1048"/>
      <c r="AL44" s="1048"/>
      <c r="AM44" s="1048"/>
      <c r="AN44" s="1049"/>
      <c r="AO44" s="114">
        <f>SUM(AO38:AO43)</f>
        <v>2345.1999999999998</v>
      </c>
      <c r="AQ44" s="1047" t="s">
        <v>21</v>
      </c>
      <c r="AR44" s="1048"/>
      <c r="AS44" s="1048"/>
      <c r="AT44" s="1048"/>
      <c r="AU44" s="1049"/>
      <c r="AV44" s="114">
        <f>SUM(AV38:AV43)</f>
        <v>2431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2431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2431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2582.58</v>
      </c>
      <c r="BS44" s="962" t="s">
        <v>21</v>
      </c>
      <c r="BT44" s="963"/>
      <c r="BU44" s="963"/>
      <c r="BV44" s="963"/>
      <c r="BW44" s="964"/>
      <c r="BX44" s="11">
        <f>SUM(BX$38:BX$43)</f>
        <v>2582.58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2582.58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2582.58</v>
      </c>
      <c r="CN44" s="962" t="s">
        <v>21</v>
      </c>
      <c r="CO44" s="963"/>
      <c r="CP44" s="963"/>
      <c r="CQ44" s="963"/>
      <c r="CR44" s="964"/>
      <c r="CS44" s="11">
        <f>SUM(CS$38:CS$43)</f>
        <v>2734.16</v>
      </c>
      <c r="CU44" s="962" t="s">
        <v>21</v>
      </c>
      <c r="CV44" s="963"/>
      <c r="CW44" s="963"/>
      <c r="CX44" s="963"/>
      <c r="CY44" s="964"/>
      <c r="CZ44" s="11">
        <f>SUM(CZ$38:CZ$43)</f>
        <v>2734.16</v>
      </c>
      <c r="DB44" s="962" t="s">
        <v>21</v>
      </c>
      <c r="DC44" s="963"/>
      <c r="DD44" s="963"/>
      <c r="DE44" s="963"/>
      <c r="DF44" s="964"/>
      <c r="DG44" s="11">
        <f>SUM(DG$38:DG$43)</f>
        <v>2860</v>
      </c>
      <c r="DI44" s="962" t="s">
        <v>21</v>
      </c>
      <c r="DJ44" s="963"/>
      <c r="DK44" s="963"/>
      <c r="DL44" s="963"/>
      <c r="DM44" s="964"/>
      <c r="DN44" s="11">
        <f>SUM(DN$38:DN$43)</f>
        <v>2970</v>
      </c>
      <c r="DO44" s="40"/>
      <c r="DP44" s="11">
        <f>SUM(DP$38:DP$43)</f>
        <v>2860</v>
      </c>
      <c r="DQ44" s="40"/>
      <c r="DR44" s="962" t="s">
        <v>21</v>
      </c>
      <c r="DS44" s="963"/>
      <c r="DT44" s="963"/>
      <c r="DU44" s="963"/>
      <c r="DV44" s="964"/>
      <c r="DW44" s="11">
        <f>SUM(DW$38:DW$43)</f>
        <v>2970</v>
      </c>
      <c r="DX44" s="40"/>
      <c r="DY44" s="11">
        <f>SUM(DY$38:DY$43)</f>
        <v>2860</v>
      </c>
      <c r="DZ44" s="40"/>
      <c r="EA44" s="962" t="s">
        <v>21</v>
      </c>
      <c r="EB44" s="963"/>
      <c r="EC44" s="963"/>
      <c r="ED44" s="963"/>
      <c r="EE44" s="964"/>
      <c r="EF44" s="11">
        <f>SUM(EF$38:EF$43)</f>
        <v>3085.83</v>
      </c>
      <c r="EG44" s="40"/>
      <c r="EH44" s="11">
        <f>SUM(EH$38:EH$43)</f>
        <v>2971.54</v>
      </c>
      <c r="EJ44" s="962" t="s">
        <v>21</v>
      </c>
      <c r="EK44" s="963"/>
      <c r="EL44" s="963"/>
      <c r="EM44" s="963"/>
      <c r="EN44" s="964"/>
      <c r="EO44" s="11">
        <f>SUM(EO$38:EO$43)</f>
        <v>3085.83</v>
      </c>
      <c r="EP44" s="40"/>
      <c r="EQ44" s="11">
        <f>SUM(EQ$38:EQ$43)</f>
        <v>2971.54</v>
      </c>
    </row>
    <row r="45" spans="1:147" ht="13.5" x14ac:dyDescent="0.2">
      <c r="A45" s="202"/>
      <c r="B45" s="1148"/>
      <c r="C45" s="1161"/>
      <c r="D45" s="1161"/>
      <c r="E45" s="1161"/>
      <c r="F45" s="1161"/>
      <c r="H45" s="202"/>
      <c r="I45" s="1148"/>
      <c r="J45" s="1161"/>
      <c r="K45" s="1161"/>
      <c r="L45" s="1161"/>
      <c r="M45" s="1161"/>
      <c r="O45" s="202"/>
      <c r="P45" s="1148"/>
      <c r="Q45" s="1161"/>
      <c r="R45" s="1161"/>
      <c r="S45" s="1161"/>
      <c r="T45" s="1161"/>
      <c r="V45" s="202"/>
      <c r="W45" s="1148"/>
      <c r="X45" s="1161"/>
      <c r="Y45" s="1161"/>
      <c r="Z45" s="1161"/>
      <c r="AA45" s="1161"/>
      <c r="AC45" s="202"/>
      <c r="AD45" s="1148"/>
      <c r="AE45" s="1161"/>
      <c r="AF45" s="1161"/>
      <c r="AG45" s="1161"/>
      <c r="AH45" s="1161"/>
      <c r="AJ45" s="202"/>
      <c r="AK45" s="1148"/>
      <c r="AL45" s="1161"/>
      <c r="AM45" s="1161"/>
      <c r="AN45" s="1161"/>
      <c r="AO45" s="1161"/>
      <c r="AQ45" s="202"/>
      <c r="AR45" s="1148"/>
      <c r="AS45" s="1161"/>
      <c r="AT45" s="1161"/>
      <c r="AU45" s="1161"/>
      <c r="AV45" s="1161"/>
      <c r="AW45" s="423"/>
      <c r="AX45" s="202"/>
      <c r="AY45" s="1148"/>
      <c r="AZ45" s="1161"/>
      <c r="BA45" s="1161"/>
      <c r="BB45" s="1161"/>
      <c r="BC45" s="116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495"/>
      <c r="DQ45" s="495"/>
      <c r="DR45" s="216"/>
      <c r="DS45" s="1108"/>
      <c r="DT45" s="1121"/>
      <c r="DU45" s="1121"/>
      <c r="DV45" s="1121"/>
      <c r="DW45" s="1121"/>
      <c r="DX45" s="495"/>
      <c r="DY45" s="495"/>
      <c r="DZ45" s="495"/>
      <c r="EA45" s="216"/>
      <c r="EB45" s="1108"/>
      <c r="EC45" s="1121"/>
      <c r="ED45" s="1121"/>
      <c r="EE45" s="1121"/>
      <c r="EF45" s="1121"/>
      <c r="EG45" s="495"/>
      <c r="EH45" s="495"/>
      <c r="EJ45" s="216"/>
      <c r="EK45" s="1108"/>
      <c r="EL45" s="1121"/>
      <c r="EM45" s="1121"/>
      <c r="EN45" s="1121"/>
      <c r="EO45" s="1121"/>
      <c r="EP45" s="495"/>
      <c r="EQ45" s="495"/>
    </row>
    <row r="46" spans="1:147" x14ac:dyDescent="0.2">
      <c r="A46" s="191"/>
      <c r="B46" s="191"/>
      <c r="C46" s="178"/>
      <c r="D46" s="178"/>
      <c r="E46" s="178"/>
      <c r="F46" s="175"/>
      <c r="H46" s="191"/>
      <c r="I46" s="191"/>
      <c r="J46" s="178"/>
      <c r="K46" s="178"/>
      <c r="L46" s="178"/>
      <c r="M46" s="175"/>
      <c r="O46" s="191"/>
      <c r="P46" s="191"/>
      <c r="Q46" s="178"/>
      <c r="R46" s="178"/>
      <c r="S46" s="178"/>
      <c r="T46" s="175"/>
      <c r="V46" s="191"/>
      <c r="W46" s="191"/>
      <c r="X46" s="178"/>
      <c r="Y46" s="178"/>
      <c r="Z46" s="178"/>
      <c r="AA46" s="175"/>
      <c r="AC46" s="191"/>
      <c r="AD46" s="191"/>
      <c r="AE46" s="178"/>
      <c r="AF46" s="178"/>
      <c r="AG46" s="178"/>
      <c r="AH46" s="175"/>
      <c r="AJ46" s="191"/>
      <c r="AK46" s="191"/>
      <c r="AL46" s="178"/>
      <c r="AM46" s="178"/>
      <c r="AN46" s="178"/>
      <c r="AO46" s="175"/>
      <c r="AQ46" s="191"/>
      <c r="AR46" s="191"/>
      <c r="AS46" s="178"/>
      <c r="AT46" s="178"/>
      <c r="AU46" s="178"/>
      <c r="AV46" s="175"/>
      <c r="AW46" s="175"/>
      <c r="AX46" s="191"/>
      <c r="AY46" s="191"/>
      <c r="AZ46" s="178"/>
      <c r="BA46" s="178"/>
      <c r="BB46" s="178"/>
      <c r="BC46" s="175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52"/>
      <c r="DP46" s="40"/>
      <c r="DQ46" s="40"/>
      <c r="DR46" s="217"/>
      <c r="DS46" s="217"/>
      <c r="DT46" s="52"/>
      <c r="DU46" s="52"/>
      <c r="DV46" s="52"/>
      <c r="DW46" s="40"/>
      <c r="DX46" s="52"/>
      <c r="DY46" s="40"/>
      <c r="DZ46" s="40"/>
      <c r="EA46" s="217"/>
      <c r="EB46" s="217"/>
      <c r="EC46" s="52"/>
      <c r="ED46" s="52"/>
      <c r="EE46" s="52"/>
      <c r="EF46" s="40"/>
      <c r="EG46" s="52"/>
      <c r="EH46" s="40"/>
      <c r="EJ46" s="217"/>
      <c r="EK46" s="217"/>
      <c r="EL46" s="52"/>
      <c r="EM46" s="52"/>
      <c r="EN46" s="52"/>
      <c r="EO46" s="40"/>
      <c r="EP46" s="52"/>
      <c r="EQ46" s="40"/>
    </row>
    <row r="47" spans="1:147" ht="13.5" x14ac:dyDescent="0.2">
      <c r="A47" s="202"/>
      <c r="B47" s="1148"/>
      <c r="C47" s="1161"/>
      <c r="D47" s="1161"/>
      <c r="E47" s="1161"/>
      <c r="F47" s="1161"/>
      <c r="H47" s="202"/>
      <c r="I47" s="1148"/>
      <c r="J47" s="1161"/>
      <c r="K47" s="1161"/>
      <c r="L47" s="1161"/>
      <c r="M47" s="1161"/>
      <c r="O47" s="202"/>
      <c r="P47" s="1148"/>
      <c r="Q47" s="1161"/>
      <c r="R47" s="1161"/>
      <c r="S47" s="1161"/>
      <c r="T47" s="1161"/>
      <c r="V47" s="202"/>
      <c r="W47" s="1148"/>
      <c r="X47" s="1161"/>
      <c r="Y47" s="1161"/>
      <c r="Z47" s="1161"/>
      <c r="AA47" s="1161"/>
      <c r="AC47" s="202"/>
      <c r="AD47" s="1148"/>
      <c r="AE47" s="1161"/>
      <c r="AF47" s="1161"/>
      <c r="AG47" s="1161"/>
      <c r="AH47" s="1161"/>
      <c r="AJ47" s="202"/>
      <c r="AK47" s="1148"/>
      <c r="AL47" s="1161"/>
      <c r="AM47" s="1161"/>
      <c r="AN47" s="1161"/>
      <c r="AO47" s="1161"/>
      <c r="AQ47" s="202"/>
      <c r="AR47" s="1148"/>
      <c r="AS47" s="1161"/>
      <c r="AT47" s="1161"/>
      <c r="AU47" s="1161"/>
      <c r="AV47" s="1161"/>
      <c r="AW47" s="423"/>
      <c r="AX47" s="202"/>
      <c r="AY47" s="1148"/>
      <c r="AZ47" s="1161"/>
      <c r="BA47" s="1161"/>
      <c r="BB47" s="1161"/>
      <c r="BC47" s="116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495"/>
      <c r="DQ47" s="495"/>
      <c r="DR47" s="216"/>
      <c r="DS47" s="1108"/>
      <c r="DT47" s="1121"/>
      <c r="DU47" s="1121"/>
      <c r="DV47" s="1121"/>
      <c r="DW47" s="1121"/>
      <c r="DX47" s="495"/>
      <c r="DY47" s="495"/>
      <c r="DZ47" s="495"/>
      <c r="EA47" s="216"/>
      <c r="EB47" s="1108"/>
      <c r="EC47" s="1121"/>
      <c r="ED47" s="1121"/>
      <c r="EE47" s="1121"/>
      <c r="EF47" s="1121"/>
      <c r="EG47" s="495"/>
      <c r="EH47" s="495"/>
      <c r="EJ47" s="216"/>
      <c r="EK47" s="1108"/>
      <c r="EL47" s="1121"/>
      <c r="EM47" s="1121"/>
      <c r="EN47" s="1121"/>
      <c r="EO47" s="1121"/>
      <c r="EP47" s="495"/>
      <c r="EQ47" s="495"/>
    </row>
    <row r="48" spans="1:147" x14ac:dyDescent="0.2">
      <c r="A48" s="176"/>
      <c r="B48" s="176"/>
      <c r="C48" s="176"/>
      <c r="D48" s="176"/>
      <c r="E48" s="176"/>
      <c r="F48" s="159"/>
      <c r="H48" s="176"/>
      <c r="I48" s="176"/>
      <c r="J48" s="176"/>
      <c r="K48" s="176"/>
      <c r="L48" s="176"/>
      <c r="M48" s="159"/>
      <c r="O48" s="176"/>
      <c r="P48" s="176"/>
      <c r="Q48" s="176"/>
      <c r="R48" s="176"/>
      <c r="S48" s="176"/>
      <c r="T48" s="159"/>
      <c r="V48" s="176"/>
      <c r="W48" s="176"/>
      <c r="X48" s="176"/>
      <c r="Y48" s="176"/>
      <c r="Z48" s="176"/>
      <c r="AA48" s="159"/>
      <c r="AC48" s="176"/>
      <c r="AD48" s="176"/>
      <c r="AE48" s="176"/>
      <c r="AF48" s="176"/>
      <c r="AG48" s="176"/>
      <c r="AH48" s="159"/>
      <c r="AJ48" s="176"/>
      <c r="AK48" s="176"/>
      <c r="AL48" s="176"/>
      <c r="AM48" s="176"/>
      <c r="AN48" s="176"/>
      <c r="AO48" s="159"/>
      <c r="AQ48" s="176"/>
      <c r="AR48" s="176"/>
      <c r="AS48" s="176"/>
      <c r="AT48" s="176"/>
      <c r="AU48" s="176"/>
      <c r="AV48" s="159"/>
      <c r="AW48" s="159"/>
      <c r="AX48" s="176"/>
      <c r="AY48" s="176"/>
      <c r="AZ48" s="176"/>
      <c r="BA48" s="176"/>
      <c r="BB48" s="176"/>
      <c r="BC48" s="159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41"/>
      <c r="DP48" s="22"/>
      <c r="DQ48" s="22"/>
      <c r="DR48" s="41"/>
      <c r="DS48" s="41"/>
      <c r="DT48" s="41"/>
      <c r="DU48" s="41"/>
      <c r="DV48" s="41"/>
      <c r="DW48" s="22"/>
      <c r="DX48" s="41"/>
      <c r="DY48" s="22"/>
      <c r="DZ48" s="22"/>
      <c r="EA48" s="41"/>
      <c r="EB48" s="41"/>
      <c r="EC48" s="41"/>
      <c r="ED48" s="41"/>
      <c r="EE48" s="41"/>
      <c r="EF48" s="22"/>
      <c r="EG48" s="41"/>
      <c r="EH48" s="22"/>
      <c r="EJ48" s="41"/>
      <c r="EK48" s="41"/>
      <c r="EL48" s="41"/>
      <c r="EM48" s="41"/>
      <c r="EN48" s="41"/>
      <c r="EO48" s="22"/>
      <c r="EP48" s="41"/>
      <c r="EQ48" s="22"/>
    </row>
    <row r="49" spans="1:147" ht="12.75" customHeight="1" x14ac:dyDescent="0.2">
      <c r="A49" s="1147" t="s">
        <v>75</v>
      </c>
      <c r="B49" s="1147"/>
      <c r="C49" s="1147"/>
      <c r="D49" s="1147"/>
      <c r="E49" s="1147"/>
      <c r="F49" s="1147"/>
      <c r="H49" s="1147" t="s">
        <v>75</v>
      </c>
      <c r="I49" s="1147"/>
      <c r="J49" s="1147"/>
      <c r="K49" s="1147"/>
      <c r="L49" s="1147"/>
      <c r="M49" s="1147"/>
      <c r="O49" s="1147" t="s">
        <v>75</v>
      </c>
      <c r="P49" s="1147"/>
      <c r="Q49" s="1147"/>
      <c r="R49" s="1147"/>
      <c r="S49" s="1147"/>
      <c r="T49" s="1147"/>
      <c r="V49" s="1147" t="s">
        <v>75</v>
      </c>
      <c r="W49" s="1147"/>
      <c r="X49" s="1147"/>
      <c r="Y49" s="1147"/>
      <c r="Z49" s="1147"/>
      <c r="AA49" s="1147"/>
      <c r="AC49" s="1147" t="s">
        <v>75</v>
      </c>
      <c r="AD49" s="1147"/>
      <c r="AE49" s="1147"/>
      <c r="AF49" s="1147"/>
      <c r="AG49" s="1147"/>
      <c r="AH49" s="1147"/>
      <c r="AJ49" s="1147" t="s">
        <v>75</v>
      </c>
      <c r="AK49" s="1147"/>
      <c r="AL49" s="1147"/>
      <c r="AM49" s="1147"/>
      <c r="AN49" s="1147"/>
      <c r="AO49" s="1147"/>
      <c r="AQ49" s="1147" t="s">
        <v>75</v>
      </c>
      <c r="AR49" s="1147"/>
      <c r="AS49" s="1147"/>
      <c r="AT49" s="1147"/>
      <c r="AU49" s="1147"/>
      <c r="AV49" s="1147"/>
      <c r="AW49" s="203"/>
      <c r="AX49" s="1147" t="s">
        <v>75</v>
      </c>
      <c r="AY49" s="1147"/>
      <c r="AZ49" s="1147"/>
      <c r="BA49" s="1147"/>
      <c r="BB49" s="1147"/>
      <c r="BC49" s="1147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33"/>
      <c r="DQ49" s="33"/>
      <c r="DR49" s="1110" t="s">
        <v>75</v>
      </c>
      <c r="DS49" s="1110"/>
      <c r="DT49" s="1110"/>
      <c r="DU49" s="1110"/>
      <c r="DV49" s="1110"/>
      <c r="DW49" s="1110"/>
      <c r="DX49" s="33"/>
      <c r="DY49" s="33"/>
      <c r="DZ49" s="33"/>
      <c r="EA49" s="1110" t="s">
        <v>75</v>
      </c>
      <c r="EB49" s="1110"/>
      <c r="EC49" s="1110"/>
      <c r="ED49" s="1110"/>
      <c r="EE49" s="1110"/>
      <c r="EF49" s="1110"/>
      <c r="EG49" s="33"/>
      <c r="EH49" s="33"/>
      <c r="EJ49" s="1110" t="s">
        <v>75</v>
      </c>
      <c r="EK49" s="1110"/>
      <c r="EL49" s="1110"/>
      <c r="EM49" s="1110"/>
      <c r="EN49" s="1110"/>
      <c r="EO49" s="1110"/>
      <c r="EP49" s="33"/>
      <c r="EQ49" s="33"/>
    </row>
    <row r="50" spans="1:147" x14ac:dyDescent="0.2">
      <c r="A50" s="203"/>
      <c r="B50" s="203"/>
      <c r="C50" s="203"/>
      <c r="D50" s="203"/>
      <c r="E50" s="203"/>
      <c r="F50" s="203"/>
      <c r="H50" s="203"/>
      <c r="I50" s="203"/>
      <c r="J50" s="203"/>
      <c r="K50" s="203"/>
      <c r="L50" s="203"/>
      <c r="M50" s="203"/>
      <c r="O50" s="203"/>
      <c r="P50" s="203"/>
      <c r="Q50" s="203"/>
      <c r="R50" s="203"/>
      <c r="S50" s="203"/>
      <c r="T50" s="203"/>
      <c r="V50" s="203"/>
      <c r="W50" s="203"/>
      <c r="X50" s="203"/>
      <c r="Y50" s="203"/>
      <c r="Z50" s="203"/>
      <c r="AA50" s="203"/>
      <c r="AC50" s="203"/>
      <c r="AD50" s="203"/>
      <c r="AE50" s="203"/>
      <c r="AF50" s="203"/>
      <c r="AG50" s="203"/>
      <c r="AH50" s="203"/>
      <c r="AJ50" s="203"/>
      <c r="AK50" s="203"/>
      <c r="AL50" s="203"/>
      <c r="AM50" s="203"/>
      <c r="AN50" s="203"/>
      <c r="AO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J50" s="33"/>
      <c r="EK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1042" t="s">
        <v>76</v>
      </c>
      <c r="B51" s="1162"/>
      <c r="C51" s="1162"/>
      <c r="D51" s="1162"/>
      <c r="E51" s="1162"/>
      <c r="F51" s="1162"/>
      <c r="H51" s="1042" t="s">
        <v>76</v>
      </c>
      <c r="I51" s="1162"/>
      <c r="J51" s="1162"/>
      <c r="K51" s="1162"/>
      <c r="L51" s="1162"/>
      <c r="M51" s="1162"/>
      <c r="O51" s="1042" t="s">
        <v>76</v>
      </c>
      <c r="P51" s="1162"/>
      <c r="Q51" s="1162"/>
      <c r="R51" s="1162"/>
      <c r="S51" s="1162"/>
      <c r="T51" s="1162"/>
      <c r="V51" s="1042" t="s">
        <v>76</v>
      </c>
      <c r="W51" s="1162"/>
      <c r="X51" s="1162"/>
      <c r="Y51" s="1162"/>
      <c r="Z51" s="1162"/>
      <c r="AA51" s="1162"/>
      <c r="AC51" s="1042" t="s">
        <v>76</v>
      </c>
      <c r="AD51" s="1162"/>
      <c r="AE51" s="1162"/>
      <c r="AF51" s="1162"/>
      <c r="AG51" s="1162"/>
      <c r="AH51" s="1162"/>
      <c r="AJ51" s="1042" t="s">
        <v>76</v>
      </c>
      <c r="AK51" s="1162"/>
      <c r="AL51" s="1162"/>
      <c r="AM51" s="1162"/>
      <c r="AN51" s="1162"/>
      <c r="AO51" s="1162"/>
      <c r="AQ51" s="1042" t="s">
        <v>76</v>
      </c>
      <c r="AR51" s="1162"/>
      <c r="AS51" s="1162"/>
      <c r="AT51" s="1162"/>
      <c r="AU51" s="1162"/>
      <c r="AV51" s="1162"/>
      <c r="AW51" s="429"/>
      <c r="AX51" s="1042" t="s">
        <v>76</v>
      </c>
      <c r="AY51" s="1162"/>
      <c r="AZ51" s="1162"/>
      <c r="BA51" s="1162"/>
      <c r="BB51" s="1162"/>
      <c r="BC51" s="116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535"/>
      <c r="DQ51" s="535"/>
      <c r="DR51" s="972" t="s">
        <v>76</v>
      </c>
      <c r="DS51" s="1122"/>
      <c r="DT51" s="1122"/>
      <c r="DU51" s="1122"/>
      <c r="DV51" s="1122"/>
      <c r="DW51" s="1122"/>
      <c r="DX51" s="535"/>
      <c r="DY51" s="535"/>
      <c r="DZ51" s="535"/>
      <c r="EA51" s="972" t="s">
        <v>76</v>
      </c>
      <c r="EB51" s="1122"/>
      <c r="EC51" s="1122"/>
      <c r="ED51" s="1122"/>
      <c r="EE51" s="1122"/>
      <c r="EF51" s="1122"/>
      <c r="EG51" s="535"/>
      <c r="EH51" s="535"/>
      <c r="EJ51" s="972" t="s">
        <v>76</v>
      </c>
      <c r="EK51" s="1122"/>
      <c r="EL51" s="1122"/>
      <c r="EM51" s="1122"/>
      <c r="EN51" s="1122"/>
      <c r="EO51" s="1122"/>
      <c r="EP51" s="535"/>
      <c r="EQ51" s="535"/>
    </row>
    <row r="52" spans="1:147" ht="15" x14ac:dyDescent="0.2">
      <c r="A52" s="155" t="s">
        <v>77</v>
      </c>
      <c r="B52" s="1021" t="s">
        <v>79</v>
      </c>
      <c r="C52" s="1060"/>
      <c r="D52" s="1026"/>
      <c r="E52" s="113" t="s">
        <v>7</v>
      </c>
      <c r="F52" s="114" t="s">
        <v>8</v>
      </c>
      <c r="H52" s="155" t="s">
        <v>77</v>
      </c>
      <c r="I52" s="1021" t="s">
        <v>79</v>
      </c>
      <c r="J52" s="1060"/>
      <c r="K52" s="1026"/>
      <c r="L52" s="113" t="s">
        <v>7</v>
      </c>
      <c r="M52" s="114" t="s">
        <v>8</v>
      </c>
      <c r="O52" s="155" t="s">
        <v>77</v>
      </c>
      <c r="P52" s="1021" t="s">
        <v>79</v>
      </c>
      <c r="Q52" s="1060"/>
      <c r="R52" s="1026"/>
      <c r="S52" s="113" t="s">
        <v>7</v>
      </c>
      <c r="T52" s="114" t="s">
        <v>8</v>
      </c>
      <c r="V52" s="155" t="s">
        <v>77</v>
      </c>
      <c r="W52" s="1021" t="s">
        <v>79</v>
      </c>
      <c r="X52" s="1060"/>
      <c r="Y52" s="1026"/>
      <c r="Z52" s="113" t="s">
        <v>7</v>
      </c>
      <c r="AA52" s="114" t="s">
        <v>8</v>
      </c>
      <c r="AC52" s="155" t="s">
        <v>77</v>
      </c>
      <c r="AD52" s="1021" t="s">
        <v>79</v>
      </c>
      <c r="AE52" s="1060"/>
      <c r="AF52" s="1026"/>
      <c r="AG52" s="113" t="s">
        <v>7</v>
      </c>
      <c r="AH52" s="114" t="s">
        <v>8</v>
      </c>
      <c r="AJ52" s="155" t="s">
        <v>77</v>
      </c>
      <c r="AK52" s="1021" t="s">
        <v>79</v>
      </c>
      <c r="AL52" s="1060"/>
      <c r="AM52" s="1026"/>
      <c r="AN52" s="113" t="s">
        <v>7</v>
      </c>
      <c r="AO52" s="114" t="s">
        <v>8</v>
      </c>
      <c r="AQ52" s="155" t="s">
        <v>77</v>
      </c>
      <c r="AR52" s="1021" t="s">
        <v>79</v>
      </c>
      <c r="AS52" s="1060"/>
      <c r="AT52" s="1026"/>
      <c r="AU52" s="113" t="s">
        <v>7</v>
      </c>
      <c r="AV52" s="114" t="s">
        <v>8</v>
      </c>
      <c r="AW52" s="175"/>
      <c r="AX52" s="155" t="s">
        <v>77</v>
      </c>
      <c r="AY52" s="1021" t="s">
        <v>79</v>
      </c>
      <c r="AZ52" s="1060"/>
      <c r="BA52" s="1026"/>
      <c r="BB52" s="113" t="s">
        <v>7</v>
      </c>
      <c r="BC52" s="114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51" t="s">
        <v>7</v>
      </c>
      <c r="DP52" s="11" t="s">
        <v>8</v>
      </c>
      <c r="DQ52" s="40"/>
      <c r="DR52" s="10" t="s">
        <v>77</v>
      </c>
      <c r="DS52" s="922" t="s">
        <v>79</v>
      </c>
      <c r="DT52" s="976"/>
      <c r="DU52" s="960"/>
      <c r="DV52" s="51" t="s">
        <v>7</v>
      </c>
      <c r="DW52" s="11" t="s">
        <v>8</v>
      </c>
      <c r="DX52" s="51" t="s">
        <v>7</v>
      </c>
      <c r="DY52" s="11" t="s">
        <v>8</v>
      </c>
      <c r="DZ52" s="40"/>
      <c r="EA52" s="10" t="s">
        <v>77</v>
      </c>
      <c r="EB52" s="922" t="s">
        <v>79</v>
      </c>
      <c r="EC52" s="976"/>
      <c r="ED52" s="960"/>
      <c r="EE52" s="51" t="s">
        <v>7</v>
      </c>
      <c r="EF52" s="11" t="s">
        <v>8</v>
      </c>
      <c r="EG52" s="51" t="s">
        <v>7</v>
      </c>
      <c r="EH52" s="11" t="s">
        <v>8</v>
      </c>
      <c r="EJ52" s="10" t="s">
        <v>77</v>
      </c>
      <c r="EK52" s="922" t="s">
        <v>79</v>
      </c>
      <c r="EL52" s="976"/>
      <c r="EM52" s="960"/>
      <c r="EN52" s="51" t="s">
        <v>7</v>
      </c>
      <c r="EO52" s="11" t="s">
        <v>8</v>
      </c>
      <c r="EP52" s="51" t="s">
        <v>7</v>
      </c>
      <c r="EQ52" s="11" t="s">
        <v>8</v>
      </c>
    </row>
    <row r="53" spans="1:147" ht="15" x14ac:dyDescent="0.2">
      <c r="A53" s="155" t="s">
        <v>22</v>
      </c>
      <c r="B53" s="1027" t="s">
        <v>78</v>
      </c>
      <c r="C53" s="1028"/>
      <c r="D53" s="1163"/>
      <c r="E53" s="112">
        <f>1/12</f>
        <v>8.3333333333333329E-2</v>
      </c>
      <c r="F53" s="38">
        <f>E53*F44</f>
        <v>183.755</v>
      </c>
      <c r="H53" s="155" t="s">
        <v>22</v>
      </c>
      <c r="I53" s="1027" t="s">
        <v>78</v>
      </c>
      <c r="J53" s="1028"/>
      <c r="K53" s="1163"/>
      <c r="L53" s="112">
        <f>1/12</f>
        <v>8.3333333333333329E-2</v>
      </c>
      <c r="M53" s="38">
        <f>L53*M44</f>
        <v>188.27537299999997</v>
      </c>
      <c r="O53" s="155" t="s">
        <v>22</v>
      </c>
      <c r="P53" s="1027" t="s">
        <v>78</v>
      </c>
      <c r="Q53" s="1028"/>
      <c r="R53" s="1163"/>
      <c r="S53" s="112">
        <f>1/12</f>
        <v>8.3333333333333329E-2</v>
      </c>
      <c r="T53" s="38">
        <f>S53*T44</f>
        <v>188.27537299999997</v>
      </c>
      <c r="V53" s="155" t="s">
        <v>22</v>
      </c>
      <c r="W53" s="1027" t="s">
        <v>78</v>
      </c>
      <c r="X53" s="1028"/>
      <c r="Y53" s="1163"/>
      <c r="Z53" s="112">
        <f>1/12</f>
        <v>8.3333333333333329E-2</v>
      </c>
      <c r="AA53" s="38">
        <f>Z53*AA44</f>
        <v>188.27537299999997</v>
      </c>
      <c r="AC53" s="155" t="s">
        <v>22</v>
      </c>
      <c r="AD53" s="1027" t="s">
        <v>78</v>
      </c>
      <c r="AE53" s="1028"/>
      <c r="AF53" s="1163"/>
      <c r="AG53" s="112">
        <f>1/12</f>
        <v>8.3333333333333329E-2</v>
      </c>
      <c r="AH53" s="38">
        <f>AG53*AH44</f>
        <v>195.43333333333331</v>
      </c>
      <c r="AJ53" s="155" t="s">
        <v>22</v>
      </c>
      <c r="AK53" s="1027" t="s">
        <v>78</v>
      </c>
      <c r="AL53" s="1028"/>
      <c r="AM53" s="1163"/>
      <c r="AN53" s="112">
        <f>1/12</f>
        <v>8.3333333333333329E-2</v>
      </c>
      <c r="AO53" s="38">
        <f>AN53*AO44</f>
        <v>195.43333333333331</v>
      </c>
      <c r="AQ53" s="155" t="s">
        <v>22</v>
      </c>
      <c r="AR53" s="1027" t="s">
        <v>78</v>
      </c>
      <c r="AS53" s="1028"/>
      <c r="AT53" s="1163"/>
      <c r="AU53" s="112">
        <f>1/12</f>
        <v>8.3333333333333329E-2</v>
      </c>
      <c r="AV53" s="38">
        <f>AU53*AV44</f>
        <v>202.58333333333331</v>
      </c>
      <c r="AW53" s="159"/>
      <c r="AX53" s="155" t="s">
        <v>22</v>
      </c>
      <c r="AY53" s="1027" t="s">
        <v>78</v>
      </c>
      <c r="AZ53" s="1028"/>
      <c r="BA53" s="1163"/>
      <c r="BB53" s="112">
        <f>1/12</f>
        <v>8.3333333333333329E-2</v>
      </c>
      <c r="BC53" s="38">
        <f>BB53*BC44</f>
        <v>202.58333333333331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202.58333333333331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215.21499999999997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215.21499999999997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215.21499999999997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215.21499999999997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227.84666666666664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227.84666666666664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238.33333333333331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247.5</v>
      </c>
      <c r="DO53" s="1">
        <f>1/12</f>
        <v>8.3333333333333329E-2</v>
      </c>
      <c r="DP53" s="50">
        <f>DO$53*DP$44</f>
        <v>238.33333333333331</v>
      </c>
      <c r="DQ53" s="22"/>
      <c r="DR53" s="10" t="s">
        <v>22</v>
      </c>
      <c r="DS53" s="927" t="s">
        <v>78</v>
      </c>
      <c r="DT53" s="928"/>
      <c r="DU53" s="1133"/>
      <c r="DV53" s="1">
        <f>1/12</f>
        <v>8.3333333333333329E-2</v>
      </c>
      <c r="DW53" s="50">
        <f>DV$53*DW$44</f>
        <v>247.5</v>
      </c>
      <c r="DX53" s="1">
        <f>1/12</f>
        <v>8.3333333333333329E-2</v>
      </c>
      <c r="DY53" s="50">
        <f>DX$53*DY$44</f>
        <v>238.33333333333331</v>
      </c>
      <c r="DZ53" s="22"/>
      <c r="EA53" s="10" t="s">
        <v>22</v>
      </c>
      <c r="EB53" s="927" t="s">
        <v>78</v>
      </c>
      <c r="EC53" s="928"/>
      <c r="ED53" s="1133"/>
      <c r="EE53" s="1">
        <f>1/12</f>
        <v>8.3333333333333329E-2</v>
      </c>
      <c r="EF53" s="50">
        <f>EE$53*EF$44</f>
        <v>257.15249999999997</v>
      </c>
      <c r="EG53" s="1">
        <f>1/12</f>
        <v>8.3333333333333329E-2</v>
      </c>
      <c r="EH53" s="50">
        <f>EG$53*EH$44</f>
        <v>247.62833333333333</v>
      </c>
      <c r="EJ53" s="10" t="s">
        <v>22</v>
      </c>
      <c r="EK53" s="927" t="s">
        <v>78</v>
      </c>
      <c r="EL53" s="928"/>
      <c r="EM53" s="1133"/>
      <c r="EN53" s="1">
        <f>1/12</f>
        <v>8.3333333333333329E-2</v>
      </c>
      <c r="EO53" s="50">
        <f>EN$53*EO$44</f>
        <v>257.15249999999997</v>
      </c>
      <c r="EP53" s="1">
        <f>1/12</f>
        <v>8.3333333333333329E-2</v>
      </c>
      <c r="EQ53" s="50">
        <f>EP$53*EQ$44</f>
        <v>247.62833333333333</v>
      </c>
    </row>
    <row r="54" spans="1:147" ht="15" x14ac:dyDescent="0.2">
      <c r="A54" s="155" t="s">
        <v>23</v>
      </c>
      <c r="B54" s="1027" t="s">
        <v>126</v>
      </c>
      <c r="C54" s="1028"/>
      <c r="D54" s="1163"/>
      <c r="E54" s="112">
        <v>0.121</v>
      </c>
      <c r="F54" s="38">
        <f>E54*F44</f>
        <v>266.81225999999998</v>
      </c>
      <c r="H54" s="155" t="s">
        <v>23</v>
      </c>
      <c r="I54" s="1027" t="s">
        <v>126</v>
      </c>
      <c r="J54" s="1028"/>
      <c r="K54" s="1163"/>
      <c r="L54" s="112">
        <v>0.121</v>
      </c>
      <c r="M54" s="38">
        <f>L54*M44</f>
        <v>273.37584159599999</v>
      </c>
      <c r="O54" s="155" t="s">
        <v>23</v>
      </c>
      <c r="P54" s="1027" t="s">
        <v>126</v>
      </c>
      <c r="Q54" s="1028"/>
      <c r="R54" s="1163"/>
      <c r="S54" s="112">
        <v>0.121</v>
      </c>
      <c r="T54" s="38">
        <f>S54*T44</f>
        <v>273.37584159599999</v>
      </c>
      <c r="V54" s="155" t="s">
        <v>23</v>
      </c>
      <c r="W54" s="1027" t="s">
        <v>126</v>
      </c>
      <c r="X54" s="1028"/>
      <c r="Y54" s="1163"/>
      <c r="Z54" s="112">
        <v>0.121</v>
      </c>
      <c r="AA54" s="38">
        <f>Z54*AA44</f>
        <v>273.37584159599999</v>
      </c>
      <c r="AC54" s="155" t="s">
        <v>23</v>
      </c>
      <c r="AD54" s="1027" t="s">
        <v>126</v>
      </c>
      <c r="AE54" s="1028"/>
      <c r="AF54" s="1163"/>
      <c r="AG54" s="112">
        <v>0.121</v>
      </c>
      <c r="AH54" s="38">
        <f>AG54*AH44</f>
        <v>283.76919999999996</v>
      </c>
      <c r="AJ54" s="155" t="s">
        <v>23</v>
      </c>
      <c r="AK54" s="1027" t="s">
        <v>126</v>
      </c>
      <c r="AL54" s="1028"/>
      <c r="AM54" s="1163"/>
      <c r="AN54" s="112">
        <v>0.121</v>
      </c>
      <c r="AO54" s="38">
        <f>AN54*AO44</f>
        <v>283.76919999999996</v>
      </c>
      <c r="AQ54" s="155" t="s">
        <v>23</v>
      </c>
      <c r="AR54" s="1027" t="s">
        <v>126</v>
      </c>
      <c r="AS54" s="1028"/>
      <c r="AT54" s="1163"/>
      <c r="AU54" s="112">
        <v>0.121</v>
      </c>
      <c r="AV54" s="38">
        <f>AU54*AV44</f>
        <v>294.15100000000001</v>
      </c>
      <c r="AW54" s="159"/>
      <c r="AX54" s="155" t="s">
        <v>23</v>
      </c>
      <c r="AY54" s="1027" t="s">
        <v>126</v>
      </c>
      <c r="AZ54" s="1028"/>
      <c r="BA54" s="1163"/>
      <c r="BB54" s="112">
        <v>0.121</v>
      </c>
      <c r="BC54" s="38">
        <f>BB54*BC44</f>
        <v>294.15100000000001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294.15100000000001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312.49217999999996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312.49217999999996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312.49217999999996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312.49217999999996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330.83335999999997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330.83335999999997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346.06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359.37</v>
      </c>
      <c r="DO54" s="1">
        <v>0.121</v>
      </c>
      <c r="DP54" s="50">
        <f>DO$54*DP$44</f>
        <v>346.06</v>
      </c>
      <c r="DQ54" s="22"/>
      <c r="DR54" s="10" t="s">
        <v>23</v>
      </c>
      <c r="DS54" s="927" t="s">
        <v>126</v>
      </c>
      <c r="DT54" s="928"/>
      <c r="DU54" s="1133"/>
      <c r="DV54" s="1">
        <v>0.121</v>
      </c>
      <c r="DW54" s="50">
        <f>DV$54*DW$44</f>
        <v>359.37</v>
      </c>
      <c r="DX54" s="1">
        <v>0.121</v>
      </c>
      <c r="DY54" s="50">
        <f>DX$54*DY$44</f>
        <v>346.06</v>
      </c>
      <c r="DZ54" s="22"/>
      <c r="EA54" s="10" t="s">
        <v>23</v>
      </c>
      <c r="EB54" s="927" t="s">
        <v>126</v>
      </c>
      <c r="EC54" s="928"/>
      <c r="ED54" s="1133"/>
      <c r="EE54" s="1">
        <v>0.121</v>
      </c>
      <c r="EF54" s="50">
        <f>EE$54*EF$44</f>
        <v>373.38542999999999</v>
      </c>
      <c r="EG54" s="1">
        <v>0.121</v>
      </c>
      <c r="EH54" s="50">
        <f>EG$54*EH$44</f>
        <v>359.55633999999998</v>
      </c>
      <c r="EJ54" s="10" t="s">
        <v>23</v>
      </c>
      <c r="EK54" s="927" t="s">
        <v>126</v>
      </c>
      <c r="EL54" s="928"/>
      <c r="EM54" s="1133"/>
      <c r="EN54" s="1">
        <v>0.121</v>
      </c>
      <c r="EO54" s="50">
        <f>EN$54*EO$44</f>
        <v>373.38542999999999</v>
      </c>
      <c r="EP54" s="1">
        <v>0.121</v>
      </c>
      <c r="EQ54" s="50">
        <f>EP$54*EQ$44</f>
        <v>359.55633999999998</v>
      </c>
    </row>
    <row r="55" spans="1:147" ht="15" x14ac:dyDescent="0.2">
      <c r="A55" s="155"/>
      <c r="B55" s="1021" t="s">
        <v>42</v>
      </c>
      <c r="C55" s="1164"/>
      <c r="D55" s="1165"/>
      <c r="E55" s="112">
        <f>SUM(E53:E54)</f>
        <v>0.20433333333333331</v>
      </c>
      <c r="F55" s="114">
        <f>SUM(F53:F54)</f>
        <v>450.56725999999998</v>
      </c>
      <c r="H55" s="155"/>
      <c r="I55" s="1021" t="s">
        <v>42</v>
      </c>
      <c r="J55" s="1164"/>
      <c r="K55" s="1165"/>
      <c r="L55" s="112">
        <f>SUM(L53:L54)</f>
        <v>0.20433333333333331</v>
      </c>
      <c r="M55" s="114">
        <f>SUM(M53:M54)</f>
        <v>461.65121459599993</v>
      </c>
      <c r="O55" s="155"/>
      <c r="P55" s="1021" t="s">
        <v>42</v>
      </c>
      <c r="Q55" s="1164"/>
      <c r="R55" s="1165"/>
      <c r="S55" s="112">
        <f>SUM(S53:S54)</f>
        <v>0.20433333333333331</v>
      </c>
      <c r="T55" s="114">
        <f>SUM(T53:T54)</f>
        <v>461.65121459599993</v>
      </c>
      <c r="V55" s="155"/>
      <c r="W55" s="1021" t="s">
        <v>42</v>
      </c>
      <c r="X55" s="1164"/>
      <c r="Y55" s="1165"/>
      <c r="Z55" s="112">
        <f>SUM(Z53:Z54)</f>
        <v>0.20433333333333331</v>
      </c>
      <c r="AA55" s="114">
        <f>SUM(AA53:AA54)</f>
        <v>461.65121459599993</v>
      </c>
      <c r="AC55" s="155"/>
      <c r="AD55" s="1021" t="s">
        <v>42</v>
      </c>
      <c r="AE55" s="1164"/>
      <c r="AF55" s="1165"/>
      <c r="AG55" s="112">
        <f>SUM(AG53:AG54)</f>
        <v>0.20433333333333331</v>
      </c>
      <c r="AH55" s="114">
        <f>SUM(AH53:AH54)</f>
        <v>479.20253333333324</v>
      </c>
      <c r="AJ55" s="155"/>
      <c r="AK55" s="1021" t="s">
        <v>42</v>
      </c>
      <c r="AL55" s="1164"/>
      <c r="AM55" s="1165"/>
      <c r="AN55" s="112">
        <f>SUM(AN53:AN54)</f>
        <v>0.20433333333333331</v>
      </c>
      <c r="AO55" s="114">
        <f>SUM(AO53:AO54)</f>
        <v>479.20253333333324</v>
      </c>
      <c r="AQ55" s="155"/>
      <c r="AR55" s="1021" t="s">
        <v>42</v>
      </c>
      <c r="AS55" s="1164"/>
      <c r="AT55" s="1165"/>
      <c r="AU55" s="112">
        <f>SUM(AU53:AU54)</f>
        <v>0.20433333333333331</v>
      </c>
      <c r="AV55" s="114">
        <f>SUM(AV53:AV54)</f>
        <v>496.73433333333332</v>
      </c>
      <c r="AW55" s="175"/>
      <c r="AX55" s="155"/>
      <c r="AY55" s="1021" t="s">
        <v>42</v>
      </c>
      <c r="AZ55" s="1164"/>
      <c r="BA55" s="1165"/>
      <c r="BB55" s="112">
        <f>SUM(BB53:BB54)</f>
        <v>0.20433333333333331</v>
      </c>
      <c r="BC55" s="114">
        <f>SUM(BC53:BC54)</f>
        <v>496.73433333333332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496.73433333333332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527.70717999999988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527.70717999999988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527.70717999999988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527.70717999999988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558.68002666666666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558.68002666666666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584.39333333333332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606.87</v>
      </c>
      <c r="DO55" s="1">
        <f>SUM(DO53:DO54)</f>
        <v>0.20433333333333331</v>
      </c>
      <c r="DP55" s="11">
        <f>SUM(DP$53:DP$54)</f>
        <v>584.39333333333332</v>
      </c>
      <c r="DQ55" s="40"/>
      <c r="DR55" s="10"/>
      <c r="DS55" s="922" t="s">
        <v>42</v>
      </c>
      <c r="DT55" s="1134"/>
      <c r="DU55" s="1135"/>
      <c r="DV55" s="1">
        <f>SUM(DV53:DV54)</f>
        <v>0.20433333333333331</v>
      </c>
      <c r="DW55" s="11">
        <f>SUM(DW$53:DW$54)</f>
        <v>606.87</v>
      </c>
      <c r="DX55" s="1">
        <f>SUM(DX53:DX54)</f>
        <v>0.20433333333333331</v>
      </c>
      <c r="DY55" s="11">
        <f>SUM(DY$53:DY$54)</f>
        <v>584.39333333333332</v>
      </c>
      <c r="DZ55" s="40"/>
      <c r="EA55" s="10"/>
      <c r="EB55" s="922" t="s">
        <v>42</v>
      </c>
      <c r="EC55" s="1134"/>
      <c r="ED55" s="1135"/>
      <c r="EE55" s="1">
        <f>SUM(EE53:EE54)</f>
        <v>0.20433333333333331</v>
      </c>
      <c r="EF55" s="11">
        <f>SUM(EF$53:EF$54)</f>
        <v>630.53792999999996</v>
      </c>
      <c r="EG55" s="1">
        <f>SUM(EG53:EG54)</f>
        <v>0.20433333333333331</v>
      </c>
      <c r="EH55" s="11">
        <f>SUM(EH$53:EH$54)</f>
        <v>607.18467333333331</v>
      </c>
      <c r="EJ55" s="10"/>
      <c r="EK55" s="922" t="s">
        <v>42</v>
      </c>
      <c r="EL55" s="1134"/>
      <c r="EM55" s="1135"/>
      <c r="EN55" s="1">
        <f>SUM(EN53:EN54)</f>
        <v>0.20433333333333331</v>
      </c>
      <c r="EO55" s="11">
        <f>SUM(EO$53:EO$54)</f>
        <v>630.53792999999996</v>
      </c>
      <c r="EP55" s="1">
        <f>SUM(EP53:EP54)</f>
        <v>0.20433333333333331</v>
      </c>
      <c r="EQ55" s="11">
        <f>SUM(EQ$53:EQ$54)</f>
        <v>607.18467333333331</v>
      </c>
    </row>
    <row r="56" spans="1:147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75.154618967999994</v>
      </c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L56*M$44</f>
        <v>77.003422594612786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S56*T$44</f>
        <v>77.003422594612786</v>
      </c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Z56*AA$44</f>
        <v>77.003422594612786</v>
      </c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AG56*AH$44</f>
        <v>79.93098255999999</v>
      </c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AN56*AO$44</f>
        <v>79.93098255999999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AU56*AV$44</f>
        <v>82.855286799999988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BB56*BC$44</f>
        <v>82.855286799999988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82.855286799999988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88.021557623999982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88.021557623999982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88.021557623999982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88.021557623999982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93.187828447999991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93.187828447999991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97.476807999999991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101.22591599999998</v>
      </c>
      <c r="DO56" s="1">
        <f>DO55*DO70</f>
        <v>3.4082799999999996E-2</v>
      </c>
      <c r="DP56" s="50">
        <f>DO$56*$DP$44</f>
        <v>97.476807999999991</v>
      </c>
      <c r="DQ56" s="22"/>
      <c r="DR56" s="10" t="s">
        <v>24</v>
      </c>
      <c r="DS56" s="940" t="s">
        <v>97</v>
      </c>
      <c r="DT56" s="940"/>
      <c r="DU56" s="940"/>
      <c r="DV56" s="1">
        <f>DV55*DV70</f>
        <v>3.4082799999999996E-2</v>
      </c>
      <c r="DW56" s="50">
        <f>DV$56*$DW$44</f>
        <v>101.22591599999998</v>
      </c>
      <c r="DX56" s="1">
        <f>DX55*DX70</f>
        <v>3.4082799999999996E-2</v>
      </c>
      <c r="DY56" s="50">
        <f>DX$56*$DY$44</f>
        <v>97.476807999999991</v>
      </c>
      <c r="DZ56" s="22"/>
      <c r="EA56" s="10" t="s">
        <v>24</v>
      </c>
      <c r="EB56" s="940" t="s">
        <v>97</v>
      </c>
      <c r="EC56" s="940"/>
      <c r="ED56" s="940"/>
      <c r="EE56" s="1">
        <f>EE55*EE70</f>
        <v>3.4082799999999996E-2</v>
      </c>
      <c r="EF56" s="50">
        <f>EE$56*$EF$44</f>
        <v>105.17372672399999</v>
      </c>
      <c r="EG56" s="1">
        <f>EG55*EG70</f>
        <v>3.4082799999999996E-2</v>
      </c>
      <c r="EH56" s="50">
        <f>EG$56*$EH$44</f>
        <v>101.27840351199998</v>
      </c>
      <c r="EJ56" s="10" t="s">
        <v>24</v>
      </c>
      <c r="EK56" s="940" t="s">
        <v>97</v>
      </c>
      <c r="EL56" s="940"/>
      <c r="EM56" s="940"/>
      <c r="EN56" s="1">
        <f>EN55*EN70</f>
        <v>3.4082799999999996E-2</v>
      </c>
      <c r="EO56" s="50">
        <f>EN$56*$EO$44</f>
        <v>105.17372672399999</v>
      </c>
      <c r="EP56" s="1">
        <f>EP55*EP70</f>
        <v>3.4082799999999996E-2</v>
      </c>
      <c r="EQ56" s="50">
        <f>EP$56*$EQ$44</f>
        <v>101.27840351199998</v>
      </c>
    </row>
    <row r="57" spans="1:147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14">
        <f>SUM(F55:F56)</f>
        <v>525.72187896799994</v>
      </c>
      <c r="H57" s="1021" t="s">
        <v>40</v>
      </c>
      <c r="I57" s="1022"/>
      <c r="J57" s="1022"/>
      <c r="K57" s="1022"/>
      <c r="L57" s="115">
        <f>SUM(L55:L56)</f>
        <v>0.23841613333333331</v>
      </c>
      <c r="M57" s="114">
        <f>SUM(M55:M56)</f>
        <v>538.65463719061268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14">
        <f>SUM(T55:T56)</f>
        <v>538.65463719061268</v>
      </c>
      <c r="V57" s="1021" t="s">
        <v>40</v>
      </c>
      <c r="W57" s="1022"/>
      <c r="X57" s="1022"/>
      <c r="Y57" s="1022"/>
      <c r="Z57" s="115">
        <f>SUM(Z55:Z56)</f>
        <v>0.23841613333333331</v>
      </c>
      <c r="AA57" s="114">
        <f>SUM(AA55:AA56)</f>
        <v>538.65463719061268</v>
      </c>
      <c r="AC57" s="1021" t="s">
        <v>40</v>
      </c>
      <c r="AD57" s="1022"/>
      <c r="AE57" s="1022"/>
      <c r="AF57" s="1022"/>
      <c r="AG57" s="115">
        <f>SUM(AG55:AG56)</f>
        <v>0.23841613333333331</v>
      </c>
      <c r="AH57" s="114">
        <f>SUM(AH55:AH56)</f>
        <v>559.1335158933332</v>
      </c>
      <c r="AJ57" s="1021" t="s">
        <v>40</v>
      </c>
      <c r="AK57" s="1022"/>
      <c r="AL57" s="1022"/>
      <c r="AM57" s="1022"/>
      <c r="AN57" s="115">
        <f>SUM(AN55:AN56)</f>
        <v>0.23841613333333331</v>
      </c>
      <c r="AO57" s="114">
        <f>SUM(AO55:AO56)</f>
        <v>559.1335158933332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14">
        <f>SUM(AV55:AV56)</f>
        <v>579.58962013333326</v>
      </c>
      <c r="AW57" s="175"/>
      <c r="AX57" s="1021" t="s">
        <v>40</v>
      </c>
      <c r="AY57" s="1022"/>
      <c r="AZ57" s="1022"/>
      <c r="BA57" s="1022"/>
      <c r="BB57" s="115">
        <f>SUM(BB55:BB56)</f>
        <v>0.23841613333333331</v>
      </c>
      <c r="BC57" s="114">
        <f>SUM(BC55:BC56)</f>
        <v>579.58962013333326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579.58962013333326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615.7287376239999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615.7287376239999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615.7287376239999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615.7287376239999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651.86785511466667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651.86785511466667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681.87014133333332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708.09591599999999</v>
      </c>
      <c r="DO57" s="8">
        <f>SUM(DO55:DO56)</f>
        <v>0.23841613333333331</v>
      </c>
      <c r="DP57" s="11">
        <f>SUM(DP$55:DP$56)</f>
        <v>681.87014133333332</v>
      </c>
      <c r="DQ57" s="40"/>
      <c r="DR57" s="922" t="s">
        <v>40</v>
      </c>
      <c r="DS57" s="923"/>
      <c r="DT57" s="923"/>
      <c r="DU57" s="923"/>
      <c r="DV57" s="8">
        <f>SUM(DV55:DV56)</f>
        <v>0.23841613333333331</v>
      </c>
      <c r="DW57" s="11">
        <f>SUM(DW$55:DW$56)</f>
        <v>708.09591599999999</v>
      </c>
      <c r="DX57" s="8">
        <f>SUM(DX55:DX56)</f>
        <v>0.23841613333333331</v>
      </c>
      <c r="DY57" s="11">
        <f>SUM(DY$55:DY$56)</f>
        <v>681.87014133333332</v>
      </c>
      <c r="DZ57" s="40"/>
      <c r="EA57" s="922" t="s">
        <v>40</v>
      </c>
      <c r="EB57" s="923"/>
      <c r="EC57" s="923"/>
      <c r="ED57" s="923"/>
      <c r="EE57" s="8">
        <f>SUM(EE55:EE56)</f>
        <v>0.23841613333333331</v>
      </c>
      <c r="EF57" s="11">
        <f>SUM(EF$55:EF$56)</f>
        <v>735.71165672399991</v>
      </c>
      <c r="EG57" s="8">
        <f>SUM(EG55:EG56)</f>
        <v>0.23841613333333331</v>
      </c>
      <c r="EH57" s="11">
        <f>SUM(EH$55:EH$56)</f>
        <v>708.46307684533326</v>
      </c>
      <c r="EJ57" s="922" t="s">
        <v>40</v>
      </c>
      <c r="EK57" s="923"/>
      <c r="EL57" s="923"/>
      <c r="EM57" s="923"/>
      <c r="EN57" s="8">
        <f>SUM(EN55:EN56)</f>
        <v>0.23841613333333331</v>
      </c>
      <c r="EO57" s="11">
        <f>SUM(EO$55:EO$56)</f>
        <v>735.71165672399991</v>
      </c>
      <c r="EP57" s="8">
        <f>SUM(EP55:EP56)</f>
        <v>0.23841613333333331</v>
      </c>
      <c r="EQ57" s="11">
        <f>SUM(EQ$55:EQ$56)</f>
        <v>708.46307684533326</v>
      </c>
    </row>
    <row r="58" spans="1:147" ht="13.5" x14ac:dyDescent="0.2">
      <c r="A58" s="202"/>
      <c r="B58" s="1148"/>
      <c r="C58" s="1161"/>
      <c r="D58" s="1161"/>
      <c r="E58" s="1161"/>
      <c r="F58" s="1161"/>
      <c r="H58" s="202"/>
      <c r="I58" s="1148"/>
      <c r="J58" s="1161"/>
      <c r="K58" s="1161"/>
      <c r="L58" s="1161"/>
      <c r="M58" s="1161"/>
      <c r="O58" s="202"/>
      <c r="P58" s="1148"/>
      <c r="Q58" s="1161"/>
      <c r="R58" s="1161"/>
      <c r="S58" s="1161"/>
      <c r="T58" s="1161"/>
      <c r="V58" s="202"/>
      <c r="W58" s="1148"/>
      <c r="X58" s="1161"/>
      <c r="Y58" s="1161"/>
      <c r="Z58" s="1161"/>
      <c r="AA58" s="1161"/>
      <c r="AC58" s="202"/>
      <c r="AD58" s="1148"/>
      <c r="AE58" s="1161"/>
      <c r="AF58" s="1161"/>
      <c r="AG58" s="1161"/>
      <c r="AH58" s="1161"/>
      <c r="AJ58" s="202"/>
      <c r="AK58" s="1148"/>
      <c r="AL58" s="1161"/>
      <c r="AM58" s="1161"/>
      <c r="AN58" s="1161"/>
      <c r="AO58" s="1161"/>
      <c r="AQ58" s="202"/>
      <c r="AR58" s="1148"/>
      <c r="AS58" s="1161"/>
      <c r="AT58" s="1161"/>
      <c r="AU58" s="1161"/>
      <c r="AV58" s="1161"/>
      <c r="AW58" s="423"/>
      <c r="AX58" s="202"/>
      <c r="AY58" s="1148"/>
      <c r="AZ58" s="1161"/>
      <c r="BA58" s="1161"/>
      <c r="BB58" s="1161"/>
      <c r="BC58" s="116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495"/>
      <c r="DQ58" s="495"/>
      <c r="DR58" s="216"/>
      <c r="DS58" s="1108"/>
      <c r="DT58" s="1121"/>
      <c r="DU58" s="1121"/>
      <c r="DV58" s="1121"/>
      <c r="DW58" s="1121"/>
      <c r="DX58" s="495"/>
      <c r="DY58" s="495"/>
      <c r="DZ58" s="495"/>
      <c r="EA58" s="216"/>
      <c r="EB58" s="1108"/>
      <c r="EC58" s="1121"/>
      <c r="ED58" s="1121"/>
      <c r="EE58" s="1121"/>
      <c r="EF58" s="1121"/>
      <c r="EG58" s="495"/>
      <c r="EH58" s="495"/>
      <c r="EJ58" s="216"/>
      <c r="EK58" s="1108"/>
      <c r="EL58" s="1121"/>
      <c r="EM58" s="1121"/>
      <c r="EN58" s="1121"/>
      <c r="EO58" s="1121"/>
      <c r="EP58" s="495"/>
      <c r="EQ58" s="495"/>
    </row>
    <row r="59" spans="1:147" x14ac:dyDescent="0.2">
      <c r="A59" s="156"/>
      <c r="B59" s="157"/>
      <c r="C59" s="157"/>
      <c r="D59" s="157"/>
      <c r="E59" s="158"/>
      <c r="F59" s="159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V59" s="156"/>
      <c r="W59" s="157"/>
      <c r="X59" s="157"/>
      <c r="Y59" s="157"/>
      <c r="Z59" s="158"/>
      <c r="AA59" s="159"/>
      <c r="AC59" s="156"/>
      <c r="AD59" s="157"/>
      <c r="AE59" s="157"/>
      <c r="AF59" s="157"/>
      <c r="AG59" s="158"/>
      <c r="AH59" s="159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39"/>
      <c r="DP59" s="22"/>
      <c r="DQ59" s="22"/>
      <c r="DR59" s="108"/>
      <c r="DS59" s="21"/>
      <c r="DT59" s="21"/>
      <c r="DU59" s="21"/>
      <c r="DV59" s="39"/>
      <c r="DW59" s="22"/>
      <c r="DX59" s="39"/>
      <c r="DY59" s="22"/>
      <c r="DZ59" s="22"/>
      <c r="EA59" s="108"/>
      <c r="EB59" s="21"/>
      <c r="EC59" s="21"/>
      <c r="ED59" s="21"/>
      <c r="EE59" s="39"/>
      <c r="EF59" s="22"/>
      <c r="EG59" s="39"/>
      <c r="EH59" s="22"/>
      <c r="EJ59" s="108"/>
      <c r="EK59" s="21"/>
      <c r="EL59" s="21"/>
      <c r="EM59" s="21"/>
      <c r="EN59" s="39"/>
      <c r="EO59" s="22"/>
      <c r="EP59" s="39"/>
      <c r="EQ59" s="22"/>
    </row>
    <row r="60" spans="1:147" ht="30.75" customHeight="1" x14ac:dyDescent="0.2">
      <c r="A60" s="1042" t="s">
        <v>127</v>
      </c>
      <c r="B60" s="1162"/>
      <c r="C60" s="1162"/>
      <c r="D60" s="1162"/>
      <c r="E60" s="1162"/>
      <c r="F60" s="1162"/>
      <c r="H60" s="1042" t="s">
        <v>127</v>
      </c>
      <c r="I60" s="1162"/>
      <c r="J60" s="1162"/>
      <c r="K60" s="1162"/>
      <c r="L60" s="1162"/>
      <c r="M60" s="1162"/>
      <c r="O60" s="1042" t="s">
        <v>127</v>
      </c>
      <c r="P60" s="1162"/>
      <c r="Q60" s="1162"/>
      <c r="R60" s="1162"/>
      <c r="S60" s="1162"/>
      <c r="T60" s="1162"/>
      <c r="V60" s="1042" t="s">
        <v>127</v>
      </c>
      <c r="W60" s="1162"/>
      <c r="X60" s="1162"/>
      <c r="Y60" s="1162"/>
      <c r="Z60" s="1162"/>
      <c r="AA60" s="1162"/>
      <c r="AC60" s="1042" t="s">
        <v>127</v>
      </c>
      <c r="AD60" s="1162"/>
      <c r="AE60" s="1162"/>
      <c r="AF60" s="1162"/>
      <c r="AG60" s="1162"/>
      <c r="AH60" s="1162"/>
      <c r="AJ60" s="1042" t="s">
        <v>127</v>
      </c>
      <c r="AK60" s="1162"/>
      <c r="AL60" s="1162"/>
      <c r="AM60" s="1162"/>
      <c r="AN60" s="1162"/>
      <c r="AO60" s="1162"/>
      <c r="AQ60" s="1042" t="s">
        <v>127</v>
      </c>
      <c r="AR60" s="1162"/>
      <c r="AS60" s="1162"/>
      <c r="AT60" s="1162"/>
      <c r="AU60" s="1162"/>
      <c r="AV60" s="1162"/>
      <c r="AW60" s="429"/>
      <c r="AX60" s="1042" t="s">
        <v>127</v>
      </c>
      <c r="AY60" s="1162"/>
      <c r="AZ60" s="1162"/>
      <c r="BA60" s="1162"/>
      <c r="BB60" s="1162"/>
      <c r="BC60" s="116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535"/>
      <c r="DQ60" s="535"/>
      <c r="DR60" s="972" t="s">
        <v>127</v>
      </c>
      <c r="DS60" s="1122"/>
      <c r="DT60" s="1122"/>
      <c r="DU60" s="1122"/>
      <c r="DV60" s="1122"/>
      <c r="DW60" s="1122"/>
      <c r="DX60" s="535"/>
      <c r="DY60" s="535"/>
      <c r="DZ60" s="535"/>
      <c r="EA60" s="972" t="s">
        <v>127</v>
      </c>
      <c r="EB60" s="1122"/>
      <c r="EC60" s="1122"/>
      <c r="ED60" s="1122"/>
      <c r="EE60" s="1122"/>
      <c r="EF60" s="1122"/>
      <c r="EG60" s="535"/>
      <c r="EH60" s="535"/>
      <c r="EJ60" s="972" t="s">
        <v>127</v>
      </c>
      <c r="EK60" s="1122"/>
      <c r="EL60" s="1122"/>
      <c r="EM60" s="1122"/>
      <c r="EN60" s="1122"/>
      <c r="EO60" s="1122"/>
      <c r="EP60" s="535"/>
      <c r="EQ60" s="535"/>
    </row>
    <row r="61" spans="1:147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51" t="s">
        <v>7</v>
      </c>
      <c r="DP61" s="11" t="s">
        <v>8</v>
      </c>
      <c r="DQ61" s="40"/>
      <c r="DR61" s="51" t="s">
        <v>80</v>
      </c>
      <c r="DS61" s="938" t="s">
        <v>99</v>
      </c>
      <c r="DT61" s="938"/>
      <c r="DU61" s="938"/>
      <c r="DV61" s="51" t="s">
        <v>7</v>
      </c>
      <c r="DW61" s="11" t="s">
        <v>8</v>
      </c>
      <c r="DX61" s="51" t="s">
        <v>7</v>
      </c>
      <c r="DY61" s="11" t="s">
        <v>8</v>
      </c>
      <c r="DZ61" s="40"/>
      <c r="EA61" s="51" t="s">
        <v>80</v>
      </c>
      <c r="EB61" s="938" t="s">
        <v>99</v>
      </c>
      <c r="EC61" s="938"/>
      <c r="ED61" s="938"/>
      <c r="EE61" s="51" t="s">
        <v>7</v>
      </c>
      <c r="EF61" s="11" t="s">
        <v>8</v>
      </c>
      <c r="EG61" s="51" t="s">
        <v>7</v>
      </c>
      <c r="EH61" s="11" t="s">
        <v>8</v>
      </c>
      <c r="EJ61" s="51" t="s">
        <v>80</v>
      </c>
      <c r="EK61" s="938" t="s">
        <v>99</v>
      </c>
      <c r="EL61" s="938"/>
      <c r="EM61" s="938"/>
      <c r="EN61" s="51" t="s">
        <v>7</v>
      </c>
      <c r="EO61" s="11" t="s">
        <v>8</v>
      </c>
      <c r="EP61" s="51" t="s">
        <v>7</v>
      </c>
      <c r="EQ61" s="11" t="s">
        <v>8</v>
      </c>
    </row>
    <row r="62" spans="1:147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H62" s="155" t="s">
        <v>22</v>
      </c>
      <c r="I62" s="1012" t="s">
        <v>100</v>
      </c>
      <c r="J62" s="1012"/>
      <c r="K62" s="1012"/>
      <c r="L62" s="112">
        <v>0</v>
      </c>
      <c r="M62" s="38">
        <f>L62*M$44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S62*T$44</f>
        <v>0</v>
      </c>
      <c r="V62" s="155" t="s">
        <v>22</v>
      </c>
      <c r="W62" s="1012" t="s">
        <v>100</v>
      </c>
      <c r="X62" s="1012"/>
      <c r="Y62" s="1012"/>
      <c r="Z62" s="112">
        <v>0</v>
      </c>
      <c r="AA62" s="38">
        <f>Z62*AA$44</f>
        <v>0</v>
      </c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AG62*AH$44</f>
        <v>0</v>
      </c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1">
        <v>0</v>
      </c>
      <c r="DP62" s="50">
        <f>DO$62*$DP$44</f>
        <v>0</v>
      </c>
      <c r="DQ62" s="22"/>
      <c r="DR62" s="10" t="s">
        <v>22</v>
      </c>
      <c r="DS62" s="939" t="s">
        <v>100</v>
      </c>
      <c r="DT62" s="939"/>
      <c r="DU62" s="939"/>
      <c r="DV62" s="1">
        <v>0</v>
      </c>
      <c r="DW62" s="50">
        <f>DV$62*$DW$44</f>
        <v>0</v>
      </c>
      <c r="DX62" s="1">
        <v>0</v>
      </c>
      <c r="DY62" s="50">
        <f>DX$62*$DY$44</f>
        <v>0</v>
      </c>
      <c r="DZ62" s="22"/>
      <c r="EA62" s="10" t="s">
        <v>22</v>
      </c>
      <c r="EB62" s="939" t="s">
        <v>100</v>
      </c>
      <c r="EC62" s="939"/>
      <c r="ED62" s="939"/>
      <c r="EE62" s="1">
        <v>0</v>
      </c>
      <c r="EF62" s="50">
        <f>EE$62*$EF$44</f>
        <v>0</v>
      </c>
      <c r="EG62" s="1">
        <v>0</v>
      </c>
      <c r="EH62" s="50">
        <f>EG$62*$EH$44</f>
        <v>0</v>
      </c>
      <c r="EJ62" s="10" t="s">
        <v>22</v>
      </c>
      <c r="EK62" s="939" t="s">
        <v>100</v>
      </c>
      <c r="EL62" s="939"/>
      <c r="EM62" s="939"/>
      <c r="EN62" s="1">
        <v>0</v>
      </c>
      <c r="EO62" s="50">
        <f>EN$62*$EO$44</f>
        <v>0</v>
      </c>
      <c r="EP62" s="1">
        <v>0</v>
      </c>
      <c r="EQ62" s="50">
        <f>EP$62*$EQ$44</f>
        <v>0</v>
      </c>
    </row>
    <row r="63" spans="1:147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55.1265</v>
      </c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ref="M63:M69" si="1">L63*M$44</f>
        <v>56.482611899999995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 t="shared" ref="T63:T69" si="2">S63*T$44</f>
        <v>56.482611899999995</v>
      </c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Z63*AA$44</f>
        <v>56.482611899999995</v>
      </c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 t="shared" ref="AH63:AH69" si="4">AG63*AH$44</f>
        <v>58.629999999999995</v>
      </c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5">AN63*AO$44</f>
        <v>58.629999999999995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6">AU63*AV$44</f>
        <v>60.775000000000006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ref="BC63:BC69" si="7">BB63*BC$44</f>
        <v>60.775000000000006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60.775000000000006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64.564499999999995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64.564499999999995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64.564499999999995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64.564499999999995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68.353999999999999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68.353999999999999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71.5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74.25</v>
      </c>
      <c r="DO63" s="1">
        <v>2.5000000000000001E-2</v>
      </c>
      <c r="DP63" s="50">
        <f>DO$63*$DP$44</f>
        <v>71.5</v>
      </c>
      <c r="DQ63" s="22"/>
      <c r="DR63" s="10" t="s">
        <v>23</v>
      </c>
      <c r="DS63" s="939" t="s">
        <v>14</v>
      </c>
      <c r="DT63" s="939"/>
      <c r="DU63" s="939"/>
      <c r="DV63" s="1">
        <v>2.5000000000000001E-2</v>
      </c>
      <c r="DW63" s="50">
        <f>DV$63*$DW$44</f>
        <v>74.25</v>
      </c>
      <c r="DX63" s="1">
        <v>2.5000000000000001E-2</v>
      </c>
      <c r="DY63" s="50">
        <f>DX$63*$DY$44</f>
        <v>71.5</v>
      </c>
      <c r="DZ63" s="22"/>
      <c r="EA63" s="10" t="s">
        <v>23</v>
      </c>
      <c r="EB63" s="939" t="s">
        <v>14</v>
      </c>
      <c r="EC63" s="939"/>
      <c r="ED63" s="939"/>
      <c r="EE63" s="1">
        <v>2.5000000000000001E-2</v>
      </c>
      <c r="EF63" s="50">
        <f>EE$63*$EF$44</f>
        <v>77.145750000000007</v>
      </c>
      <c r="EG63" s="1">
        <v>2.5000000000000001E-2</v>
      </c>
      <c r="EH63" s="50">
        <f>EG$63*$EH$44</f>
        <v>74.288499999999999</v>
      </c>
      <c r="EJ63" s="10" t="s">
        <v>23</v>
      </c>
      <c r="EK63" s="939" t="s">
        <v>14</v>
      </c>
      <c r="EL63" s="939"/>
      <c r="EM63" s="939"/>
      <c r="EN63" s="1">
        <v>2.5000000000000001E-2</v>
      </c>
      <c r="EO63" s="50">
        <f>EN$63*$EO$44</f>
        <v>77.145750000000007</v>
      </c>
      <c r="EP63" s="1">
        <v>2.5000000000000001E-2</v>
      </c>
      <c r="EQ63" s="50">
        <f>EP$63*$EQ$44</f>
        <v>74.288499999999999</v>
      </c>
    </row>
    <row r="64" spans="1:147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63.505727999999998</v>
      </c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65.067968908799998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si="2"/>
        <v>65.067968908799998</v>
      </c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65.067968908799998</v>
      </c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si="4"/>
        <v>67.541759999999996</v>
      </c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5"/>
        <v>67.541759999999996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6"/>
        <v>70.012799999999999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7"/>
        <v>70.012799999999999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70.012799999999999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74.378304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74.378304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74.378304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74.378304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78.743807999999987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78.743807999999987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82.367999999999995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85.536000000000001</v>
      </c>
      <c r="DO64" s="1">
        <f>0.96*3%</f>
        <v>2.8799999999999999E-2</v>
      </c>
      <c r="DP64" s="50">
        <f>DO$64*$DP$44</f>
        <v>82.367999999999995</v>
      </c>
      <c r="DQ64" s="22"/>
      <c r="DR64" s="10" t="s">
        <v>24</v>
      </c>
      <c r="DS64" s="939" t="s">
        <v>96</v>
      </c>
      <c r="DT64" s="939"/>
      <c r="DU64" s="939"/>
      <c r="DV64" s="1">
        <f>0.96*3%</f>
        <v>2.8799999999999999E-2</v>
      </c>
      <c r="DW64" s="50">
        <f>DV$64*$DW$44</f>
        <v>85.536000000000001</v>
      </c>
      <c r="DX64" s="1">
        <f>0.96*3%</f>
        <v>2.8799999999999999E-2</v>
      </c>
      <c r="DY64" s="50">
        <f>DX$64*$DY$44</f>
        <v>82.367999999999995</v>
      </c>
      <c r="DZ64" s="22"/>
      <c r="EA64" s="10" t="s">
        <v>24</v>
      </c>
      <c r="EB64" s="939" t="s">
        <v>96</v>
      </c>
      <c r="EC64" s="939"/>
      <c r="ED64" s="939"/>
      <c r="EE64" s="1">
        <f>0.96*3%</f>
        <v>2.8799999999999999E-2</v>
      </c>
      <c r="EF64" s="50">
        <f>EE$64*$EF$44</f>
        <v>88.871904000000001</v>
      </c>
      <c r="EG64" s="1">
        <f>0.96*3%</f>
        <v>2.8799999999999999E-2</v>
      </c>
      <c r="EH64" s="50">
        <f>EG$64*$EH$44</f>
        <v>85.580351999999991</v>
      </c>
      <c r="EJ64" s="10" t="s">
        <v>24</v>
      </c>
      <c r="EK64" s="939" t="s">
        <v>96</v>
      </c>
      <c r="EL64" s="939"/>
      <c r="EM64" s="939"/>
      <c r="EN64" s="1">
        <f>0.96*3%</f>
        <v>2.8799999999999999E-2</v>
      </c>
      <c r="EO64" s="50">
        <f>EN$64*$EO$44</f>
        <v>88.871904000000001</v>
      </c>
      <c r="EP64" s="1">
        <f>0.96*3%</f>
        <v>2.8799999999999999E-2</v>
      </c>
      <c r="EQ64" s="50">
        <f>EP$64*$EQ$44</f>
        <v>85.580351999999991</v>
      </c>
    </row>
    <row r="65" spans="1:147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33.075899999999997</v>
      </c>
      <c r="G65" s="111"/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33.889567139999997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2"/>
        <v>33.889567139999997</v>
      </c>
      <c r="U65" s="111"/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33.889567139999997</v>
      </c>
      <c r="AB65" s="111"/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4"/>
        <v>35.177999999999997</v>
      </c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5"/>
        <v>35.177999999999997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6"/>
        <v>36.464999999999996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7"/>
        <v>36.464999999999996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36.464999999999996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38.738699999999994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38.738699999999994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38.738699999999994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38.738699999999994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41.0124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41.0124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42.9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44.55</v>
      </c>
      <c r="DO65" s="1">
        <v>1.4999999999999999E-2</v>
      </c>
      <c r="DP65" s="50">
        <f>DO$65*$DP$44</f>
        <v>42.9</v>
      </c>
      <c r="DQ65" s="22"/>
      <c r="DR65" s="10" t="s">
        <v>25</v>
      </c>
      <c r="DS65" s="939" t="s">
        <v>11</v>
      </c>
      <c r="DT65" s="939"/>
      <c r="DU65" s="939"/>
      <c r="DV65" s="1">
        <v>1.4999999999999999E-2</v>
      </c>
      <c r="DW65" s="50">
        <f>DV$65*$DW$44</f>
        <v>44.55</v>
      </c>
      <c r="DX65" s="1">
        <v>1.4999999999999999E-2</v>
      </c>
      <c r="DY65" s="50">
        <f>DX$65*$DY$44</f>
        <v>42.9</v>
      </c>
      <c r="DZ65" s="22"/>
      <c r="EA65" s="10" t="s">
        <v>25</v>
      </c>
      <c r="EB65" s="939" t="s">
        <v>11</v>
      </c>
      <c r="EC65" s="939"/>
      <c r="ED65" s="939"/>
      <c r="EE65" s="1">
        <v>1.4999999999999999E-2</v>
      </c>
      <c r="EF65" s="50">
        <f>EE$65*$EF$44</f>
        <v>46.28745</v>
      </c>
      <c r="EG65" s="1">
        <v>1.4999999999999999E-2</v>
      </c>
      <c r="EH65" s="50">
        <f>EG$65*$EH$44</f>
        <v>44.573099999999997</v>
      </c>
      <c r="EJ65" s="10" t="s">
        <v>25</v>
      </c>
      <c r="EK65" s="939" t="s">
        <v>11</v>
      </c>
      <c r="EL65" s="939"/>
      <c r="EM65" s="939"/>
      <c r="EN65" s="1">
        <v>1.4999999999999999E-2</v>
      </c>
      <c r="EO65" s="50">
        <f>EN$65*$EO$44</f>
        <v>46.28745</v>
      </c>
      <c r="EP65" s="1">
        <v>1.4999999999999999E-2</v>
      </c>
      <c r="EQ65" s="50">
        <f>EP$65*$EQ$44</f>
        <v>44.573099999999997</v>
      </c>
    </row>
    <row r="66" spans="1:147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22.050599999999999</v>
      </c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22.593044759999998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2"/>
        <v>22.593044759999998</v>
      </c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22.593044759999998</v>
      </c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4"/>
        <v>23.451999999999998</v>
      </c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5"/>
        <v>23.451999999999998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6"/>
        <v>24.310000000000002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7"/>
        <v>24.310000000000002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24.310000000000002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25.825800000000001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25.825800000000001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25.825800000000001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25.825800000000001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27.3416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27.3416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28.6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29.7</v>
      </c>
      <c r="DO66" s="1">
        <v>0.01</v>
      </c>
      <c r="DP66" s="50">
        <f>DO$66*$DP$44</f>
        <v>28.6</v>
      </c>
      <c r="DQ66" s="22"/>
      <c r="DR66" s="10" t="s">
        <v>32</v>
      </c>
      <c r="DS66" s="939" t="s">
        <v>128</v>
      </c>
      <c r="DT66" s="939"/>
      <c r="DU66" s="939"/>
      <c r="DV66" s="1">
        <v>0.01</v>
      </c>
      <c r="DW66" s="50">
        <f>DV$66*$DW$44</f>
        <v>29.7</v>
      </c>
      <c r="DX66" s="1">
        <v>0.01</v>
      </c>
      <c r="DY66" s="50">
        <f>DX$66*$DY$44</f>
        <v>28.6</v>
      </c>
      <c r="DZ66" s="22"/>
      <c r="EA66" s="10" t="s">
        <v>32</v>
      </c>
      <c r="EB66" s="939" t="s">
        <v>128</v>
      </c>
      <c r="EC66" s="939"/>
      <c r="ED66" s="939"/>
      <c r="EE66" s="1">
        <v>0.01</v>
      </c>
      <c r="EF66" s="50">
        <f>EE$66*$EF$44</f>
        <v>30.8583</v>
      </c>
      <c r="EG66" s="1">
        <v>0.01</v>
      </c>
      <c r="EH66" s="50">
        <f>EG$66*$EH$44</f>
        <v>29.715399999999999</v>
      </c>
      <c r="EJ66" s="10" t="s">
        <v>32</v>
      </c>
      <c r="EK66" s="939" t="s">
        <v>128</v>
      </c>
      <c r="EL66" s="939"/>
      <c r="EM66" s="939"/>
      <c r="EN66" s="1">
        <v>0.01</v>
      </c>
      <c r="EO66" s="50">
        <f>EN$66*$EO$44</f>
        <v>30.8583</v>
      </c>
      <c r="EP66" s="1">
        <v>0.01</v>
      </c>
      <c r="EQ66" s="50">
        <f>EP$66*$EQ$44</f>
        <v>29.715399999999999</v>
      </c>
    </row>
    <row r="67" spans="1:147" ht="15" x14ac:dyDescent="0.2">
      <c r="A67" s="155" t="s">
        <v>33</v>
      </c>
      <c r="B67" s="1027" t="s">
        <v>82</v>
      </c>
      <c r="C67" s="1065"/>
      <c r="D67" s="1066"/>
      <c r="E67" s="112">
        <v>6.0000000000000001E-3</v>
      </c>
      <c r="F67" s="38">
        <f t="shared" si="0"/>
        <v>13.230359999999999</v>
      </c>
      <c r="H67" s="155" t="s">
        <v>33</v>
      </c>
      <c r="I67" s="1027" t="s">
        <v>82</v>
      </c>
      <c r="J67" s="1065"/>
      <c r="K67" s="1066"/>
      <c r="L67" s="112">
        <v>6.0000000000000001E-3</v>
      </c>
      <c r="M67" s="38">
        <f t="shared" si="1"/>
        <v>13.555826855999999</v>
      </c>
      <c r="O67" s="155" t="s">
        <v>33</v>
      </c>
      <c r="P67" s="1027" t="s">
        <v>82</v>
      </c>
      <c r="Q67" s="1065"/>
      <c r="R67" s="1066"/>
      <c r="S67" s="112">
        <v>6.0000000000000001E-3</v>
      </c>
      <c r="T67" s="38">
        <f t="shared" si="2"/>
        <v>13.555826855999999</v>
      </c>
      <c r="V67" s="155" t="s">
        <v>33</v>
      </c>
      <c r="W67" s="1027" t="s">
        <v>82</v>
      </c>
      <c r="X67" s="1065"/>
      <c r="Y67" s="1066"/>
      <c r="Z67" s="112">
        <v>6.0000000000000001E-3</v>
      </c>
      <c r="AA67" s="38">
        <f t="shared" si="3"/>
        <v>13.555826855999999</v>
      </c>
      <c r="AC67" s="155" t="s">
        <v>33</v>
      </c>
      <c r="AD67" s="1027" t="s">
        <v>82</v>
      </c>
      <c r="AE67" s="1065"/>
      <c r="AF67" s="1066"/>
      <c r="AG67" s="112">
        <v>6.0000000000000001E-3</v>
      </c>
      <c r="AH67" s="38">
        <f t="shared" si="4"/>
        <v>14.071199999999999</v>
      </c>
      <c r="AJ67" s="155" t="s">
        <v>33</v>
      </c>
      <c r="AK67" s="1027" t="s">
        <v>82</v>
      </c>
      <c r="AL67" s="1065"/>
      <c r="AM67" s="1066"/>
      <c r="AN67" s="112">
        <v>6.0000000000000001E-3</v>
      </c>
      <c r="AO67" s="38">
        <f t="shared" si="5"/>
        <v>14.071199999999999</v>
      </c>
      <c r="AQ67" s="155" t="s">
        <v>33</v>
      </c>
      <c r="AR67" s="1027" t="s">
        <v>82</v>
      </c>
      <c r="AS67" s="1065"/>
      <c r="AT67" s="1066"/>
      <c r="AU67" s="112">
        <v>6.0000000000000001E-3</v>
      </c>
      <c r="AV67" s="38">
        <f t="shared" si="6"/>
        <v>14.586</v>
      </c>
      <c r="AW67" s="159"/>
      <c r="AX67" s="155" t="s">
        <v>33</v>
      </c>
      <c r="AY67" s="1027" t="s">
        <v>82</v>
      </c>
      <c r="AZ67" s="1065"/>
      <c r="BA67" s="1066"/>
      <c r="BB67" s="112">
        <v>6.0000000000000001E-3</v>
      </c>
      <c r="BC67" s="38">
        <f t="shared" si="7"/>
        <v>14.586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14.586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15.495480000000001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15.495480000000001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15.495480000000001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15.495480000000001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16.404959999999999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16.404959999999999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17.16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17.82</v>
      </c>
      <c r="DO67" s="1">
        <v>6.0000000000000001E-3</v>
      </c>
      <c r="DP67" s="50">
        <f>DO$67*$DP$44</f>
        <v>17.16</v>
      </c>
      <c r="DQ67" s="22"/>
      <c r="DR67" s="10" t="s">
        <v>33</v>
      </c>
      <c r="DS67" s="927" t="s">
        <v>82</v>
      </c>
      <c r="DT67" s="981"/>
      <c r="DU67" s="982"/>
      <c r="DV67" s="1">
        <v>6.0000000000000001E-3</v>
      </c>
      <c r="DW67" s="50">
        <f>DV$67*$DW$44</f>
        <v>17.82</v>
      </c>
      <c r="DX67" s="1">
        <v>6.0000000000000001E-3</v>
      </c>
      <c r="DY67" s="50">
        <f>DX$67*$DY$44</f>
        <v>17.16</v>
      </c>
      <c r="DZ67" s="22"/>
      <c r="EA67" s="10" t="s">
        <v>33</v>
      </c>
      <c r="EB67" s="927" t="s">
        <v>82</v>
      </c>
      <c r="EC67" s="981"/>
      <c r="ED67" s="982"/>
      <c r="EE67" s="1">
        <v>6.0000000000000001E-3</v>
      </c>
      <c r="EF67" s="50">
        <f>EE$67*$EF$44</f>
        <v>18.514980000000001</v>
      </c>
      <c r="EG67" s="1">
        <v>6.0000000000000001E-3</v>
      </c>
      <c r="EH67" s="50">
        <f>EG$67*$EH$44</f>
        <v>17.829239999999999</v>
      </c>
      <c r="EJ67" s="10" t="s">
        <v>33</v>
      </c>
      <c r="EK67" s="927" t="s">
        <v>82</v>
      </c>
      <c r="EL67" s="981"/>
      <c r="EM67" s="982"/>
      <c r="EN67" s="1">
        <v>6.0000000000000001E-3</v>
      </c>
      <c r="EO67" s="50">
        <f>EN$67*$EO$44</f>
        <v>18.514980000000001</v>
      </c>
      <c r="EP67" s="1">
        <v>6.0000000000000001E-3</v>
      </c>
      <c r="EQ67" s="50">
        <f>EP$67*$EQ$44</f>
        <v>17.829239999999999</v>
      </c>
    </row>
    <row r="68" spans="1:147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4.41012</v>
      </c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4.5186089520000001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2"/>
        <v>4.5186089520000001</v>
      </c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4.5186089520000001</v>
      </c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4"/>
        <v>4.6903999999999995</v>
      </c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5"/>
        <v>4.6903999999999995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6"/>
        <v>4.8620000000000001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7"/>
        <v>4.8620000000000001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4.8620000000000001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5.1651600000000002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5.1651600000000002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5.1651600000000002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5.1651600000000002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5.4683199999999994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5.4683199999999994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5.72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5.94</v>
      </c>
      <c r="DO68" s="1">
        <v>2E-3</v>
      </c>
      <c r="DP68" s="50">
        <f>DO$68*$DP$44</f>
        <v>5.72</v>
      </c>
      <c r="DQ68" s="22"/>
      <c r="DR68" s="10" t="s">
        <v>34</v>
      </c>
      <c r="DS68" s="939" t="s">
        <v>12</v>
      </c>
      <c r="DT68" s="939"/>
      <c r="DU68" s="939"/>
      <c r="DV68" s="1">
        <v>2E-3</v>
      </c>
      <c r="DW68" s="50">
        <f>DV$68*$DW$44</f>
        <v>5.94</v>
      </c>
      <c r="DX68" s="1">
        <v>2E-3</v>
      </c>
      <c r="DY68" s="50">
        <f>DX$68*$DY$44</f>
        <v>5.72</v>
      </c>
      <c r="DZ68" s="22"/>
      <c r="EA68" s="10" t="s">
        <v>34</v>
      </c>
      <c r="EB68" s="939" t="s">
        <v>12</v>
      </c>
      <c r="EC68" s="939"/>
      <c r="ED68" s="939"/>
      <c r="EE68" s="1">
        <v>2E-3</v>
      </c>
      <c r="EF68" s="50">
        <f>EE$68*$EF$44</f>
        <v>6.1716600000000001</v>
      </c>
      <c r="EG68" s="1">
        <v>2E-3</v>
      </c>
      <c r="EH68" s="50">
        <f>EG$68*$EH$44</f>
        <v>5.9430800000000001</v>
      </c>
      <c r="EJ68" s="10" t="s">
        <v>34</v>
      </c>
      <c r="EK68" s="939" t="s">
        <v>12</v>
      </c>
      <c r="EL68" s="939"/>
      <c r="EM68" s="939"/>
      <c r="EN68" s="1">
        <v>2E-3</v>
      </c>
      <c r="EO68" s="50">
        <f>EN$68*$EO$44</f>
        <v>6.1716600000000001</v>
      </c>
      <c r="EP68" s="1">
        <v>2E-3</v>
      </c>
      <c r="EQ68" s="50">
        <f>EP$68*$EQ$44</f>
        <v>5.9430800000000001</v>
      </c>
    </row>
    <row r="69" spans="1:147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176.40479999999999</v>
      </c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180.74435807999998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2"/>
        <v>180.74435807999998</v>
      </c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180.74435807999998</v>
      </c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4"/>
        <v>187.61599999999999</v>
      </c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5"/>
        <v>187.61599999999999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6"/>
        <v>194.48000000000002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7"/>
        <v>194.48000000000002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194.48000000000002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206.60640000000001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206.60640000000001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206.60640000000001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206.60640000000001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218.7328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218.7328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228.8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237.6</v>
      </c>
      <c r="DO69" s="1">
        <v>0.08</v>
      </c>
      <c r="DP69" s="50">
        <f>DO$69*$DP$44</f>
        <v>228.8</v>
      </c>
      <c r="DQ69" s="22"/>
      <c r="DR69" s="10" t="s">
        <v>35</v>
      </c>
      <c r="DS69" s="939" t="s">
        <v>13</v>
      </c>
      <c r="DT69" s="939"/>
      <c r="DU69" s="939"/>
      <c r="DV69" s="1">
        <v>0.08</v>
      </c>
      <c r="DW69" s="50">
        <f>DV$69*$DW$44</f>
        <v>237.6</v>
      </c>
      <c r="DX69" s="1">
        <v>0.08</v>
      </c>
      <c r="DY69" s="50">
        <f>DX$69*$DY$44</f>
        <v>228.8</v>
      </c>
      <c r="DZ69" s="22"/>
      <c r="EA69" s="10" t="s">
        <v>35</v>
      </c>
      <c r="EB69" s="939" t="s">
        <v>13</v>
      </c>
      <c r="EC69" s="939"/>
      <c r="ED69" s="939"/>
      <c r="EE69" s="1">
        <v>0.08</v>
      </c>
      <c r="EF69" s="50">
        <f>EE$69*$EF$44</f>
        <v>246.8664</v>
      </c>
      <c r="EG69" s="1">
        <v>0.08</v>
      </c>
      <c r="EH69" s="50">
        <f>EG$69*$EH$44</f>
        <v>237.72319999999999</v>
      </c>
      <c r="EJ69" s="10" t="s">
        <v>35</v>
      </c>
      <c r="EK69" s="939" t="s">
        <v>13</v>
      </c>
      <c r="EL69" s="939"/>
      <c r="EM69" s="939"/>
      <c r="EN69" s="1">
        <v>0.08</v>
      </c>
      <c r="EO69" s="50">
        <f>EN$69*$EO$44</f>
        <v>246.8664</v>
      </c>
      <c r="EP69" s="1">
        <v>0.08</v>
      </c>
      <c r="EQ69" s="50">
        <f>EP$69*$EQ$44</f>
        <v>237.72319999999999</v>
      </c>
    </row>
    <row r="70" spans="1:147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367.80400799999995</v>
      </c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376.85198659679997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376.85198659679997</v>
      </c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376.85198659679997</v>
      </c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391.17935999999997</v>
      </c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391.17935999999997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405.49080000000004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405.49080000000004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405.49080000000004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430.77434399999999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430.77434399999999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430.77434399999999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430.77434399999999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456.05788799999999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456.05788799999999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477.048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495.39599999999996</v>
      </c>
      <c r="DO70" s="8">
        <f>SUM(DO62:DO69)</f>
        <v>0.1668</v>
      </c>
      <c r="DP70" s="11">
        <f>SUM(DP$62:DP$69)</f>
        <v>477.048</v>
      </c>
      <c r="DQ70" s="40"/>
      <c r="DR70" s="938" t="s">
        <v>40</v>
      </c>
      <c r="DS70" s="938"/>
      <c r="DT70" s="938"/>
      <c r="DU70" s="938"/>
      <c r="DV70" s="8">
        <f>SUM(DV62:DV69)</f>
        <v>0.1668</v>
      </c>
      <c r="DW70" s="11">
        <f>SUM(DW$62:DW$69)</f>
        <v>495.39599999999996</v>
      </c>
      <c r="DX70" s="8">
        <f>SUM(DX62:DX69)</f>
        <v>0.1668</v>
      </c>
      <c r="DY70" s="11">
        <f>SUM(DY$62:DY$69)</f>
        <v>477.048</v>
      </c>
      <c r="DZ70" s="40"/>
      <c r="EA70" s="938" t="s">
        <v>40</v>
      </c>
      <c r="EB70" s="938"/>
      <c r="EC70" s="938"/>
      <c r="ED70" s="938"/>
      <c r="EE70" s="8">
        <f>SUM(EE62:EE69)</f>
        <v>0.1668</v>
      </c>
      <c r="EF70" s="11">
        <f>SUM(EF$62:EF$69)</f>
        <v>514.71644399999991</v>
      </c>
      <c r="EG70" s="8">
        <f>SUM(EG62:EG69)</f>
        <v>0.1668</v>
      </c>
      <c r="EH70" s="11">
        <f>SUM(EH$62:EH$69)</f>
        <v>495.652872</v>
      </c>
      <c r="EJ70" s="938" t="s">
        <v>40</v>
      </c>
      <c r="EK70" s="938"/>
      <c r="EL70" s="938"/>
      <c r="EM70" s="938"/>
      <c r="EN70" s="8">
        <f>SUM(EN62:EN69)</f>
        <v>0.1668</v>
      </c>
      <c r="EO70" s="11">
        <f>SUM(EO$62:EO$69)</f>
        <v>514.71644399999991</v>
      </c>
      <c r="EP70" s="8">
        <f>SUM(EP62:EP69)</f>
        <v>0.1668</v>
      </c>
      <c r="EQ70" s="11">
        <f>SUM(EQ$62:EQ$69)</f>
        <v>495.652872</v>
      </c>
    </row>
    <row r="71" spans="1:147" s="7" customFormat="1" ht="13.5" x14ac:dyDescent="0.2">
      <c r="A71" s="204"/>
      <c r="B71" s="1159"/>
      <c r="C71" s="1160"/>
      <c r="D71" s="1160"/>
      <c r="E71" s="1160"/>
      <c r="F71" s="1160"/>
      <c r="H71" s="204"/>
      <c r="I71" s="1159"/>
      <c r="J71" s="1160"/>
      <c r="K71" s="1160"/>
      <c r="L71" s="1160"/>
      <c r="M71" s="1160"/>
      <c r="O71" s="204"/>
      <c r="P71" s="1159"/>
      <c r="Q71" s="1160"/>
      <c r="R71" s="1160"/>
      <c r="S71" s="1160"/>
      <c r="T71" s="1160"/>
      <c r="V71" s="204"/>
      <c r="W71" s="1159"/>
      <c r="X71" s="1160"/>
      <c r="Y71" s="1160"/>
      <c r="Z71" s="1160"/>
      <c r="AA71" s="1160"/>
      <c r="AC71" s="204"/>
      <c r="AD71" s="1159"/>
      <c r="AE71" s="1160"/>
      <c r="AF71" s="1160"/>
      <c r="AG71" s="1160"/>
      <c r="AH71" s="1160"/>
      <c r="AJ71" s="204"/>
      <c r="AK71" s="1159"/>
      <c r="AL71" s="1160"/>
      <c r="AM71" s="1160"/>
      <c r="AN71" s="1160"/>
      <c r="AO71" s="1160"/>
      <c r="AQ71" s="204"/>
      <c r="AR71" s="1159"/>
      <c r="AS71" s="1160"/>
      <c r="AT71" s="1160"/>
      <c r="AU71" s="1160"/>
      <c r="AV71" s="1160"/>
      <c r="AW71" s="421"/>
      <c r="AX71" s="204"/>
      <c r="AY71" s="1159"/>
      <c r="AZ71" s="1160"/>
      <c r="BA71" s="1160"/>
      <c r="BB71" s="1160"/>
      <c r="BC71" s="116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488"/>
      <c r="DQ71" s="488"/>
      <c r="DR71" s="222"/>
      <c r="DS71" s="1119"/>
      <c r="DT71" s="1120"/>
      <c r="DU71" s="1120"/>
      <c r="DV71" s="1120"/>
      <c r="DW71" s="1120"/>
      <c r="DX71" s="488"/>
      <c r="DY71" s="488"/>
      <c r="DZ71" s="488"/>
      <c r="EA71" s="222"/>
      <c r="EB71" s="1119"/>
      <c r="EC71" s="1120"/>
      <c r="ED71" s="1120"/>
      <c r="EE71" s="1120"/>
      <c r="EF71" s="1120"/>
      <c r="EG71" s="488"/>
      <c r="EH71" s="488"/>
      <c r="EJ71" s="222"/>
      <c r="EK71" s="1119"/>
      <c r="EL71" s="1120"/>
      <c r="EM71" s="1120"/>
      <c r="EN71" s="1120"/>
      <c r="EO71" s="1120"/>
      <c r="EP71" s="488"/>
      <c r="EQ71" s="488"/>
    </row>
    <row r="72" spans="1:147" s="7" customFormat="1" ht="13.5" x14ac:dyDescent="0.2">
      <c r="A72" s="204"/>
      <c r="B72" s="1148"/>
      <c r="C72" s="1149"/>
      <c r="D72" s="1149"/>
      <c r="E72" s="1149"/>
      <c r="F72" s="1149"/>
      <c r="H72" s="204"/>
      <c r="I72" s="1148"/>
      <c r="J72" s="1149"/>
      <c r="K72" s="1149"/>
      <c r="L72" s="1149"/>
      <c r="M72" s="1149"/>
      <c r="O72" s="204"/>
      <c r="P72" s="1148"/>
      <c r="Q72" s="1149"/>
      <c r="R72" s="1149"/>
      <c r="S72" s="1149"/>
      <c r="T72" s="1149"/>
      <c r="V72" s="204"/>
      <c r="W72" s="1148"/>
      <c r="X72" s="1149"/>
      <c r="Y72" s="1149"/>
      <c r="Z72" s="1149"/>
      <c r="AA72" s="1149"/>
      <c r="AC72" s="204"/>
      <c r="AD72" s="1148"/>
      <c r="AE72" s="1149"/>
      <c r="AF72" s="1149"/>
      <c r="AG72" s="1149"/>
      <c r="AH72" s="1149"/>
      <c r="AJ72" s="204"/>
      <c r="AK72" s="1148"/>
      <c r="AL72" s="1149"/>
      <c r="AM72" s="1149"/>
      <c r="AN72" s="1149"/>
      <c r="AO72" s="1149"/>
      <c r="AQ72" s="204"/>
      <c r="AR72" s="1148"/>
      <c r="AS72" s="1149"/>
      <c r="AT72" s="1149"/>
      <c r="AU72" s="1149"/>
      <c r="AV72" s="1149"/>
      <c r="AW72" s="421"/>
      <c r="AX72" s="204"/>
      <c r="AY72" s="1148"/>
      <c r="AZ72" s="1149"/>
      <c r="BA72" s="1149"/>
      <c r="BB72" s="1149"/>
      <c r="BC72" s="114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488"/>
      <c r="DQ72" s="488"/>
      <c r="DR72" s="222"/>
      <c r="DS72" s="1108"/>
      <c r="DT72" s="1109"/>
      <c r="DU72" s="1109"/>
      <c r="DV72" s="1109"/>
      <c r="DW72" s="1109"/>
      <c r="DX72" s="488"/>
      <c r="DY72" s="488"/>
      <c r="DZ72" s="488"/>
      <c r="EA72" s="222"/>
      <c r="EB72" s="1108"/>
      <c r="EC72" s="1109"/>
      <c r="ED72" s="1109"/>
      <c r="EE72" s="1109"/>
      <c r="EF72" s="1109"/>
      <c r="EG72" s="488"/>
      <c r="EH72" s="488"/>
      <c r="EJ72" s="222"/>
      <c r="EK72" s="1108"/>
      <c r="EL72" s="1109"/>
      <c r="EM72" s="1109"/>
      <c r="EN72" s="1109"/>
      <c r="EO72" s="1109"/>
      <c r="EP72" s="488"/>
      <c r="EQ72" s="488"/>
    </row>
    <row r="73" spans="1:147" x14ac:dyDescent="0.2">
      <c r="A73" s="156"/>
      <c r="B73" s="157"/>
      <c r="C73" s="157"/>
      <c r="D73" s="157"/>
      <c r="E73" s="158"/>
      <c r="F73" s="159"/>
      <c r="G73" s="6"/>
      <c r="H73" s="156"/>
      <c r="I73" s="157"/>
      <c r="J73" s="157"/>
      <c r="K73" s="157"/>
      <c r="L73" s="158"/>
      <c r="M73" s="159"/>
      <c r="O73" s="156"/>
      <c r="P73" s="157"/>
      <c r="Q73" s="157"/>
      <c r="R73" s="157"/>
      <c r="S73" s="158"/>
      <c r="T73" s="159"/>
      <c r="U73" s="6"/>
      <c r="V73" s="156"/>
      <c r="W73" s="157"/>
      <c r="X73" s="157"/>
      <c r="Y73" s="157"/>
      <c r="Z73" s="158"/>
      <c r="AA73" s="159"/>
      <c r="AB73" s="6"/>
      <c r="AC73" s="156"/>
      <c r="AD73" s="157"/>
      <c r="AE73" s="157"/>
      <c r="AF73" s="157"/>
      <c r="AG73" s="158"/>
      <c r="AH73" s="159"/>
      <c r="AJ73" s="156"/>
      <c r="AK73" s="157"/>
      <c r="AL73" s="157"/>
      <c r="AM73" s="157"/>
      <c r="AN73" s="158"/>
      <c r="AO73" s="159"/>
      <c r="AQ73" s="156"/>
      <c r="AR73" s="157"/>
      <c r="AS73" s="157"/>
      <c r="AT73" s="157"/>
      <c r="AU73" s="158"/>
      <c r="AV73" s="159"/>
      <c r="AW73" s="159"/>
      <c r="AX73" s="156"/>
      <c r="AY73" s="157"/>
      <c r="AZ73" s="157"/>
      <c r="BA73" s="157"/>
      <c r="BB73" s="158"/>
      <c r="BC73" s="159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39"/>
      <c r="DP73" s="22"/>
      <c r="DQ73" s="22"/>
      <c r="DR73" s="108"/>
      <c r="DS73" s="21"/>
      <c r="DT73" s="21"/>
      <c r="DU73" s="21"/>
      <c r="DV73" s="39"/>
      <c r="DW73" s="22"/>
      <c r="DX73" s="39"/>
      <c r="DY73" s="22"/>
      <c r="DZ73" s="22"/>
      <c r="EA73" s="108"/>
      <c r="EB73" s="21"/>
      <c r="EC73" s="21"/>
      <c r="ED73" s="21"/>
      <c r="EE73" s="39"/>
      <c r="EF73" s="22"/>
      <c r="EG73" s="39"/>
      <c r="EH73" s="22"/>
      <c r="EJ73" s="108"/>
      <c r="EK73" s="21"/>
      <c r="EL73" s="21"/>
      <c r="EM73" s="21"/>
      <c r="EN73" s="39"/>
      <c r="EO73" s="22"/>
      <c r="EP73" s="39"/>
      <c r="EQ73" s="22"/>
    </row>
    <row r="74" spans="1:147" ht="15" x14ac:dyDescent="0.2">
      <c r="A74" s="1038" t="s">
        <v>85</v>
      </c>
      <c r="B74" s="1039"/>
      <c r="C74" s="1039"/>
      <c r="D74" s="1039"/>
      <c r="E74" s="1039"/>
      <c r="F74" s="1039"/>
      <c r="G74" s="6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U74" s="6"/>
      <c r="V74" s="1038" t="s">
        <v>85</v>
      </c>
      <c r="W74" s="1039"/>
      <c r="X74" s="1039"/>
      <c r="Y74" s="1039"/>
      <c r="Z74" s="1039"/>
      <c r="AA74" s="1039"/>
      <c r="AB74" s="6"/>
      <c r="AC74" s="1038" t="s">
        <v>85</v>
      </c>
      <c r="AD74" s="1039"/>
      <c r="AE74" s="1039"/>
      <c r="AF74" s="1039"/>
      <c r="AG74" s="1039"/>
      <c r="AH74" s="1039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490"/>
      <c r="DQ74" s="490"/>
      <c r="DR74" s="958" t="s">
        <v>85</v>
      </c>
      <c r="DS74" s="959"/>
      <c r="DT74" s="959"/>
      <c r="DU74" s="959"/>
      <c r="DV74" s="959"/>
      <c r="DW74" s="959"/>
      <c r="DX74" s="490"/>
      <c r="DY74" s="490"/>
      <c r="DZ74" s="490"/>
      <c r="EA74" s="958" t="s">
        <v>85</v>
      </c>
      <c r="EB74" s="959"/>
      <c r="EC74" s="959"/>
      <c r="ED74" s="959"/>
      <c r="EE74" s="959"/>
      <c r="EF74" s="959"/>
      <c r="EG74" s="490"/>
      <c r="EH74" s="490"/>
      <c r="EJ74" s="958" t="s">
        <v>85</v>
      </c>
      <c r="EK74" s="959"/>
      <c r="EL74" s="959"/>
      <c r="EM74" s="959"/>
      <c r="EN74" s="959"/>
      <c r="EO74" s="959"/>
      <c r="EP74" s="490"/>
      <c r="EQ74" s="490"/>
    </row>
    <row r="75" spans="1:147" x14ac:dyDescent="0.2">
      <c r="A75" s="156"/>
      <c r="B75" s="157"/>
      <c r="C75" s="157"/>
      <c r="D75" s="157"/>
      <c r="E75" s="158"/>
      <c r="F75" s="159"/>
      <c r="G75" s="6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U75" s="6"/>
      <c r="V75" s="156"/>
      <c r="W75" s="157"/>
      <c r="X75" s="157"/>
      <c r="Y75" s="157"/>
      <c r="Z75" s="158"/>
      <c r="AA75" s="159"/>
      <c r="AB75" s="6"/>
      <c r="AC75" s="156"/>
      <c r="AD75" s="157"/>
      <c r="AE75" s="157"/>
      <c r="AF75" s="157"/>
      <c r="AG75" s="158"/>
      <c r="AH75" s="159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39"/>
      <c r="DP75" s="22"/>
      <c r="DQ75" s="22"/>
      <c r="DR75" s="108"/>
      <c r="DS75" s="21"/>
      <c r="DT75" s="21"/>
      <c r="DU75" s="21"/>
      <c r="DV75" s="39"/>
      <c r="DW75" s="22"/>
      <c r="DX75" s="39"/>
      <c r="DY75" s="22"/>
      <c r="DZ75" s="22"/>
      <c r="EA75" s="108"/>
      <c r="EB75" s="21"/>
      <c r="EC75" s="21"/>
      <c r="ED75" s="21"/>
      <c r="EE75" s="39"/>
      <c r="EF75" s="22"/>
      <c r="EG75" s="39"/>
      <c r="EH75" s="22"/>
      <c r="EJ75" s="108"/>
      <c r="EK75" s="21"/>
      <c r="EL75" s="21"/>
      <c r="EM75" s="21"/>
      <c r="EN75" s="39"/>
      <c r="EO75" s="22"/>
      <c r="EP75" s="39"/>
      <c r="EQ75" s="22"/>
    </row>
    <row r="76" spans="1:147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111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111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111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51" t="s">
        <v>66</v>
      </c>
      <c r="DP76" s="11" t="s">
        <v>8</v>
      </c>
      <c r="DQ76" s="40"/>
      <c r="DR76" s="51" t="s">
        <v>83</v>
      </c>
      <c r="DS76" s="922" t="s">
        <v>36</v>
      </c>
      <c r="DT76" s="960"/>
      <c r="DU76" s="51" t="s">
        <v>65</v>
      </c>
      <c r="DV76" s="51" t="s">
        <v>66</v>
      </c>
      <c r="DW76" s="11" t="s">
        <v>8</v>
      </c>
      <c r="DX76" s="51" t="s">
        <v>66</v>
      </c>
      <c r="DY76" s="11" t="s">
        <v>8</v>
      </c>
      <c r="DZ76" s="40"/>
      <c r="EA76" s="51" t="s">
        <v>83</v>
      </c>
      <c r="EB76" s="922" t="s">
        <v>36</v>
      </c>
      <c r="EC76" s="960"/>
      <c r="ED76" s="51" t="s">
        <v>65</v>
      </c>
      <c r="EE76" s="51" t="s">
        <v>66</v>
      </c>
      <c r="EF76" s="11" t="s">
        <v>8</v>
      </c>
      <c r="EG76" s="51" t="s">
        <v>66</v>
      </c>
      <c r="EH76" s="11" t="s">
        <v>8</v>
      </c>
      <c r="EJ76" s="51" t="s">
        <v>83</v>
      </c>
      <c r="EK76" s="922" t="s">
        <v>36</v>
      </c>
      <c r="EL76" s="960"/>
      <c r="EM76" s="51" t="s">
        <v>65</v>
      </c>
      <c r="EN76" s="51" t="s">
        <v>66</v>
      </c>
      <c r="EO76" s="11" t="s">
        <v>8</v>
      </c>
      <c r="EP76" s="51" t="s">
        <v>66</v>
      </c>
      <c r="EQ76" s="11" t="s">
        <v>8</v>
      </c>
    </row>
    <row r="77" spans="1:147" x14ac:dyDescent="0.2">
      <c r="A77" s="155" t="s">
        <v>22</v>
      </c>
      <c r="B77" s="1027" t="s">
        <v>10</v>
      </c>
      <c r="C77" s="1028"/>
      <c r="D77" s="161">
        <v>15</v>
      </c>
      <c r="E77" s="162">
        <v>11</v>
      </c>
      <c r="F77" s="38">
        <f>(E77*D77)</f>
        <v>165</v>
      </c>
      <c r="G77" s="111"/>
      <c r="H77" s="155" t="s">
        <v>22</v>
      </c>
      <c r="I77" s="1027" t="s">
        <v>10</v>
      </c>
      <c r="J77" s="1028"/>
      <c r="K77" s="161">
        <v>15</v>
      </c>
      <c r="L77" s="162">
        <v>11</v>
      </c>
      <c r="M77" s="38">
        <f>(L77*K77)</f>
        <v>165</v>
      </c>
      <c r="O77" s="155" t="s">
        <v>22</v>
      </c>
      <c r="P77" s="1027" t="s">
        <v>10</v>
      </c>
      <c r="Q77" s="1028"/>
      <c r="R77" s="161">
        <v>15</v>
      </c>
      <c r="S77" s="162">
        <v>11</v>
      </c>
      <c r="T77" s="38">
        <f>(S77*R77)</f>
        <v>165</v>
      </c>
      <c r="U77" s="111"/>
      <c r="V77" s="155" t="s">
        <v>22</v>
      </c>
      <c r="W77" s="1027" t="s">
        <v>10</v>
      </c>
      <c r="X77" s="1028"/>
      <c r="Y77" s="161">
        <v>15</v>
      </c>
      <c r="Z77" s="162">
        <v>11</v>
      </c>
      <c r="AA77" s="38">
        <f>(Z77*Y77)</f>
        <v>165</v>
      </c>
      <c r="AB77" s="111"/>
      <c r="AC77" s="155" t="s">
        <v>22</v>
      </c>
      <c r="AD77" s="1027" t="s">
        <v>10</v>
      </c>
      <c r="AE77" s="1028"/>
      <c r="AF77" s="161">
        <v>15</v>
      </c>
      <c r="AG77" s="162">
        <v>11</v>
      </c>
      <c r="AH77" s="38">
        <f>(AG77*AF77)</f>
        <v>165</v>
      </c>
      <c r="AJ77" s="155" t="s">
        <v>22</v>
      </c>
      <c r="AK77" s="1027" t="s">
        <v>10</v>
      </c>
      <c r="AL77" s="1028"/>
      <c r="AM77" s="161">
        <v>15</v>
      </c>
      <c r="AN77" s="162">
        <v>11</v>
      </c>
      <c r="AO77" s="38">
        <f>(AN77*AM77)</f>
        <v>165</v>
      </c>
      <c r="AQ77" s="155" t="s">
        <v>22</v>
      </c>
      <c r="AR77" s="1027" t="s">
        <v>10</v>
      </c>
      <c r="AS77" s="1028"/>
      <c r="AT77" s="161">
        <v>15</v>
      </c>
      <c r="AU77" s="162">
        <v>11</v>
      </c>
      <c r="AV77" s="38">
        <f>(AU77*AT77)</f>
        <v>165</v>
      </c>
      <c r="AW77" s="159"/>
      <c r="AX77" s="155" t="s">
        <v>22</v>
      </c>
      <c r="AY77" s="1027" t="s">
        <v>10</v>
      </c>
      <c r="AZ77" s="1028"/>
      <c r="BA77" s="641">
        <v>15</v>
      </c>
      <c r="BB77" s="642">
        <v>11</v>
      </c>
      <c r="BC77" s="38">
        <f>(BB77*BA77)</f>
        <v>165</v>
      </c>
      <c r="BD77" s="22"/>
      <c r="BE77" s="10" t="s">
        <v>22</v>
      </c>
      <c r="BF77" s="927" t="s">
        <v>10</v>
      </c>
      <c r="BG77" s="928"/>
      <c r="BH77" s="602">
        <v>15</v>
      </c>
      <c r="BI77" s="603">
        <v>11</v>
      </c>
      <c r="BJ77" s="50">
        <f>(BI$77*BH$77)</f>
        <v>165</v>
      </c>
      <c r="BK77" s="22"/>
      <c r="BL77" s="10" t="s">
        <v>22</v>
      </c>
      <c r="BM77" s="927" t="s">
        <v>10</v>
      </c>
      <c r="BN77" s="928"/>
      <c r="BO77" s="602">
        <v>15</v>
      </c>
      <c r="BP77" s="603">
        <v>11</v>
      </c>
      <c r="BQ77" s="50">
        <f>(BP$77*BO$77)</f>
        <v>165</v>
      </c>
      <c r="BS77" s="10" t="s">
        <v>22</v>
      </c>
      <c r="BT77" s="927" t="s">
        <v>10</v>
      </c>
      <c r="BU77" s="928"/>
      <c r="BV77" s="602">
        <v>15</v>
      </c>
      <c r="BW77" s="603">
        <v>11</v>
      </c>
      <c r="BX77" s="50">
        <f>(BW$77*BV$77)</f>
        <v>165</v>
      </c>
      <c r="BY77" s="22"/>
      <c r="BZ77" s="10" t="s">
        <v>22</v>
      </c>
      <c r="CA77" s="927" t="s">
        <v>10</v>
      </c>
      <c r="CB77" s="928"/>
      <c r="CC77" s="602">
        <v>15</v>
      </c>
      <c r="CD77" s="603">
        <v>11</v>
      </c>
      <c r="CE77" s="50">
        <f>(CD$77*CC$77)</f>
        <v>165</v>
      </c>
      <c r="CF77" s="22"/>
      <c r="CG77" s="10" t="s">
        <v>22</v>
      </c>
      <c r="CH77" s="927" t="s">
        <v>10</v>
      </c>
      <c r="CI77" s="928"/>
      <c r="CJ77" s="602">
        <v>15</v>
      </c>
      <c r="CK77" s="603">
        <v>11</v>
      </c>
      <c r="CL77" s="50">
        <f>(CK$77*CJ$77)</f>
        <v>165</v>
      </c>
      <c r="CN77" s="10" t="s">
        <v>22</v>
      </c>
      <c r="CO77" s="927" t="s">
        <v>10</v>
      </c>
      <c r="CP77" s="928"/>
      <c r="CQ77" s="602">
        <v>15</v>
      </c>
      <c r="CR77" s="603">
        <v>11</v>
      </c>
      <c r="CS77" s="50">
        <f>(CR$77*CQ$77)</f>
        <v>165</v>
      </c>
      <c r="CU77" s="10" t="s">
        <v>22</v>
      </c>
      <c r="CV77" s="927" t="s">
        <v>10</v>
      </c>
      <c r="CW77" s="928"/>
      <c r="CX77" s="602">
        <v>15</v>
      </c>
      <c r="CY77" s="603">
        <v>11</v>
      </c>
      <c r="CZ77" s="50">
        <f>(CY$77*CX$77)</f>
        <v>165</v>
      </c>
      <c r="DB77" s="10" t="s">
        <v>22</v>
      </c>
      <c r="DC77" s="927" t="s">
        <v>10</v>
      </c>
      <c r="DD77" s="928"/>
      <c r="DE77" s="602">
        <v>15</v>
      </c>
      <c r="DF77" s="603">
        <v>11</v>
      </c>
      <c r="DG77" s="50">
        <f>(DF$77*DE$77)</f>
        <v>165</v>
      </c>
      <c r="DI77" s="10" t="s">
        <v>22</v>
      </c>
      <c r="DJ77" s="927" t="s">
        <v>10</v>
      </c>
      <c r="DK77" s="928"/>
      <c r="DL77" s="602">
        <v>15</v>
      </c>
      <c r="DM77" s="603">
        <v>11</v>
      </c>
      <c r="DN77" s="50">
        <f>(DM$77*DL$77)</f>
        <v>165</v>
      </c>
      <c r="DO77" s="603">
        <v>11</v>
      </c>
      <c r="DP77" s="50">
        <f>(DO$77*DL$77)</f>
        <v>165</v>
      </c>
      <c r="DQ77" s="22"/>
      <c r="DR77" s="10" t="s">
        <v>22</v>
      </c>
      <c r="DS77" s="927" t="s">
        <v>10</v>
      </c>
      <c r="DT77" s="928"/>
      <c r="DU77" s="602">
        <v>15</v>
      </c>
      <c r="DV77" s="603">
        <v>11</v>
      </c>
      <c r="DW77" s="50">
        <f>(DV$77*DU$77)</f>
        <v>165</v>
      </c>
      <c r="DX77" s="603">
        <v>11</v>
      </c>
      <c r="DY77" s="50">
        <f>(DX$77*DU$77)</f>
        <v>165</v>
      </c>
      <c r="DZ77" s="22"/>
      <c r="EA77" s="10" t="s">
        <v>22</v>
      </c>
      <c r="EB77" s="927" t="s">
        <v>10</v>
      </c>
      <c r="EC77" s="928"/>
      <c r="ED77" s="602">
        <v>15</v>
      </c>
      <c r="EE77" s="603">
        <v>11</v>
      </c>
      <c r="EF77" s="50">
        <f>(EE$77*ED$77)</f>
        <v>165</v>
      </c>
      <c r="EG77" s="603">
        <v>11</v>
      </c>
      <c r="EH77" s="50">
        <f>(EG$77*ED$77)</f>
        <v>165</v>
      </c>
      <c r="EJ77" s="10" t="s">
        <v>22</v>
      </c>
      <c r="EK77" s="927" t="s">
        <v>10</v>
      </c>
      <c r="EL77" s="928"/>
      <c r="EM77" s="602">
        <v>15</v>
      </c>
      <c r="EN77" s="603">
        <v>11</v>
      </c>
      <c r="EO77" s="50">
        <f>(EN$77*EM$77)</f>
        <v>165</v>
      </c>
      <c r="EP77" s="603">
        <v>11</v>
      </c>
      <c r="EQ77" s="50">
        <f>(EP$77*EM$77)</f>
        <v>165</v>
      </c>
    </row>
    <row r="78" spans="1:147" x14ac:dyDescent="0.2">
      <c r="A78" s="155" t="s">
        <v>23</v>
      </c>
      <c r="B78" s="1027" t="s">
        <v>823</v>
      </c>
      <c r="C78" s="1028"/>
      <c r="D78" s="161">
        <v>15</v>
      </c>
      <c r="E78" s="162">
        <f>16.55*0.91+3.8</f>
        <v>18.860500000000002</v>
      </c>
      <c r="F78" s="38">
        <f>D78*E78</f>
        <v>282.90750000000003</v>
      </c>
      <c r="G78" s="111"/>
      <c r="H78" s="155" t="s">
        <v>23</v>
      </c>
      <c r="I78" s="1027" t="s">
        <v>823</v>
      </c>
      <c r="J78" s="1028"/>
      <c r="K78" s="161">
        <v>15</v>
      </c>
      <c r="L78" s="377">
        <f>16.95*0.91+3.89</f>
        <v>19.314499999999999</v>
      </c>
      <c r="M78" s="38">
        <f>K78*L78</f>
        <v>289.71749999999997</v>
      </c>
      <c r="O78" s="155" t="s">
        <v>23</v>
      </c>
      <c r="P78" s="1027" t="s">
        <v>823</v>
      </c>
      <c r="Q78" s="1028"/>
      <c r="R78" s="161">
        <v>15</v>
      </c>
      <c r="S78" s="162">
        <f>16.95*0.91+3.89</f>
        <v>19.314499999999999</v>
      </c>
      <c r="T78" s="38">
        <f>R78*S78</f>
        <v>289.71749999999997</v>
      </c>
      <c r="U78" s="111"/>
      <c r="V78" s="155" t="s">
        <v>23</v>
      </c>
      <c r="W78" s="1027" t="s">
        <v>823</v>
      </c>
      <c r="X78" s="1028"/>
      <c r="Y78" s="161">
        <v>15</v>
      </c>
      <c r="Z78" s="162">
        <f>16.95*0.91+3.89</f>
        <v>19.314499999999999</v>
      </c>
      <c r="AA78" s="38">
        <f>Y78*Z78</f>
        <v>289.71749999999997</v>
      </c>
      <c r="AB78" s="111"/>
      <c r="AC78" s="155" t="s">
        <v>23</v>
      </c>
      <c r="AD78" s="1027" t="s">
        <v>883</v>
      </c>
      <c r="AE78" s="1028"/>
      <c r="AF78" s="161">
        <v>15</v>
      </c>
      <c r="AG78" s="377">
        <f>18.31*0.91+4.21</f>
        <v>20.8721</v>
      </c>
      <c r="AH78" s="38">
        <f>AF78*AG78</f>
        <v>313.08150000000001</v>
      </c>
      <c r="AJ78" s="155" t="s">
        <v>23</v>
      </c>
      <c r="AK78" s="1027" t="s">
        <v>883</v>
      </c>
      <c r="AL78" s="1028"/>
      <c r="AM78" s="161">
        <v>15</v>
      </c>
      <c r="AN78" s="162">
        <f>18.31*0.91+4.21</f>
        <v>20.8721</v>
      </c>
      <c r="AO78" s="38">
        <f>AM78*AN78</f>
        <v>313.08150000000001</v>
      </c>
      <c r="AQ78" s="155" t="s">
        <v>23</v>
      </c>
      <c r="AR78" s="1027" t="s">
        <v>883</v>
      </c>
      <c r="AS78" s="1028"/>
      <c r="AT78" s="161">
        <v>15</v>
      </c>
      <c r="AU78" s="162">
        <f>18.31*0.91+4.21</f>
        <v>20.8721</v>
      </c>
      <c r="AV78" s="38">
        <f>AT78*AU78</f>
        <v>313.08150000000001</v>
      </c>
      <c r="AW78" s="159"/>
      <c r="AX78" s="155" t="s">
        <v>23</v>
      </c>
      <c r="AY78" s="1027" t="s">
        <v>883</v>
      </c>
      <c r="AZ78" s="1028"/>
      <c r="BA78" s="641">
        <v>15</v>
      </c>
      <c r="BB78" s="642">
        <f>18.31*0.91+4.21</f>
        <v>20.8721</v>
      </c>
      <c r="BC78" s="38">
        <f>BA78*BB78</f>
        <v>313.08150000000001</v>
      </c>
      <c r="BD78" s="22"/>
      <c r="BE78" s="10" t="s">
        <v>23</v>
      </c>
      <c r="BF78" s="927" t="s">
        <v>883</v>
      </c>
      <c r="BG78" s="928"/>
      <c r="BH78" s="602">
        <v>15</v>
      </c>
      <c r="BI78" s="603">
        <f>18.31*0.91+4.21</f>
        <v>20.8721</v>
      </c>
      <c r="BJ78" s="50">
        <f>BH$78*BI$78</f>
        <v>313.08150000000001</v>
      </c>
      <c r="BK78" s="22"/>
      <c r="BL78" s="10" t="s">
        <v>23</v>
      </c>
      <c r="BM78" s="927" t="s">
        <v>984</v>
      </c>
      <c r="BN78" s="928"/>
      <c r="BO78" s="602">
        <v>15</v>
      </c>
      <c r="BP78" s="377">
        <f>21*0.91+5</f>
        <v>24.11</v>
      </c>
      <c r="BQ78" s="50">
        <f>BO$78*BP$78</f>
        <v>361.65</v>
      </c>
      <c r="BS78" s="10" t="s">
        <v>23</v>
      </c>
      <c r="BT78" s="927" t="s">
        <v>984</v>
      </c>
      <c r="BU78" s="928"/>
      <c r="BV78" s="602">
        <v>15</v>
      </c>
      <c r="BW78" s="603">
        <f>21*0.91+5</f>
        <v>24.11</v>
      </c>
      <c r="BX78" s="50">
        <f>BV$78*BW$78</f>
        <v>361.65</v>
      </c>
      <c r="BY78" s="22"/>
      <c r="BZ78" s="10" t="s">
        <v>23</v>
      </c>
      <c r="CA78" s="927" t="s">
        <v>984</v>
      </c>
      <c r="CB78" s="928"/>
      <c r="CC78" s="602">
        <v>15</v>
      </c>
      <c r="CD78" s="603">
        <f>21*0.91+5</f>
        <v>24.11</v>
      </c>
      <c r="CE78" s="50">
        <f>CC$78*CD$78</f>
        <v>361.65</v>
      </c>
      <c r="CF78" s="22"/>
      <c r="CG78" s="10" t="s">
        <v>23</v>
      </c>
      <c r="CH78" s="927" t="s">
        <v>984</v>
      </c>
      <c r="CI78" s="928"/>
      <c r="CJ78" s="602">
        <v>15</v>
      </c>
      <c r="CK78" s="603">
        <f>21*0.91+5</f>
        <v>24.11</v>
      </c>
      <c r="CL78" s="50">
        <f>CJ$78*CK$78</f>
        <v>361.65</v>
      </c>
      <c r="CN78" s="10" t="s">
        <v>23</v>
      </c>
      <c r="CO78" s="927" t="s">
        <v>984</v>
      </c>
      <c r="CP78" s="928"/>
      <c r="CQ78" s="602">
        <v>15</v>
      </c>
      <c r="CR78" s="603">
        <f>21*0.91+5</f>
        <v>24.11</v>
      </c>
      <c r="CS78" s="50">
        <f>CQ$78*CR$78</f>
        <v>361.65</v>
      </c>
      <c r="CU78" s="10" t="s">
        <v>23</v>
      </c>
      <c r="CV78" s="927" t="s">
        <v>984</v>
      </c>
      <c r="CW78" s="928"/>
      <c r="CX78" s="602">
        <v>15</v>
      </c>
      <c r="CY78" s="603">
        <f>21*0.91+5</f>
        <v>24.11</v>
      </c>
      <c r="CZ78" s="50">
        <f>CX$78*CY$78</f>
        <v>361.65</v>
      </c>
      <c r="DB78" s="10" t="s">
        <v>23</v>
      </c>
      <c r="DC78" s="927" t="s">
        <v>984</v>
      </c>
      <c r="DD78" s="928"/>
      <c r="DE78" s="602">
        <v>15</v>
      </c>
      <c r="DF78" s="603">
        <f>24.25*0.91+5.75</f>
        <v>27.817499999999999</v>
      </c>
      <c r="DG78" s="50">
        <f>DE$78*DF$78</f>
        <v>417.26249999999999</v>
      </c>
      <c r="DI78" s="10" t="s">
        <v>23</v>
      </c>
      <c r="DJ78" s="927" t="s">
        <v>984</v>
      </c>
      <c r="DK78" s="928"/>
      <c r="DL78" s="602">
        <v>15</v>
      </c>
      <c r="DM78" s="603">
        <f>24.25*0.91+5.75</f>
        <v>27.817499999999999</v>
      </c>
      <c r="DN78" s="50">
        <f>DL$78*DM$78</f>
        <v>417.26249999999999</v>
      </c>
      <c r="DO78" s="603">
        <f>24.25*0.91+5.75</f>
        <v>27.817499999999999</v>
      </c>
      <c r="DP78" s="50">
        <f>DL$78*DO$78</f>
        <v>417.26249999999999</v>
      </c>
      <c r="DQ78" s="22"/>
      <c r="DR78" s="10" t="s">
        <v>23</v>
      </c>
      <c r="DS78" s="927" t="s">
        <v>984</v>
      </c>
      <c r="DT78" s="928"/>
      <c r="DU78" s="602">
        <v>15</v>
      </c>
      <c r="DV78" s="603">
        <f>24.25*0.91+5.75</f>
        <v>27.817499999999999</v>
      </c>
      <c r="DW78" s="50">
        <f>DU$78*DV$78</f>
        <v>417.26249999999999</v>
      </c>
      <c r="DX78" s="603">
        <f>24.25*0.91+5.75</f>
        <v>27.817499999999999</v>
      </c>
      <c r="DY78" s="50">
        <f>DU$78*DX$78</f>
        <v>417.26249999999999</v>
      </c>
      <c r="DZ78" s="22"/>
      <c r="EA78" s="10" t="s">
        <v>23</v>
      </c>
      <c r="EB78" s="927" t="s">
        <v>984</v>
      </c>
      <c r="EC78" s="928"/>
      <c r="ED78" s="602">
        <v>15</v>
      </c>
      <c r="EE78" s="377">
        <f>Eletricista!EE78</f>
        <v>28.931999999999999</v>
      </c>
      <c r="EF78" s="50">
        <f>ED$78*EE$78</f>
        <v>433.97999999999996</v>
      </c>
      <c r="EG78" s="377">
        <f>EE78</f>
        <v>28.931999999999999</v>
      </c>
      <c r="EH78" s="50">
        <f>ED$78*EG$78</f>
        <v>433.97999999999996</v>
      </c>
      <c r="EJ78" s="10" t="s">
        <v>23</v>
      </c>
      <c r="EK78" s="927" t="s">
        <v>984</v>
      </c>
      <c r="EL78" s="928"/>
      <c r="EM78" s="602">
        <v>15</v>
      </c>
      <c r="EN78" s="603">
        <f>EE78</f>
        <v>28.931999999999999</v>
      </c>
      <c r="EO78" s="50">
        <f>EM$78*EN$78</f>
        <v>433.97999999999996</v>
      </c>
      <c r="EP78" s="603">
        <f>EN78</f>
        <v>28.931999999999999</v>
      </c>
      <c r="EQ78" s="50">
        <f>EM$78*EP$78</f>
        <v>433.97999999999996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170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170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170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605"/>
      <c r="DP79" s="50">
        <v>0</v>
      </c>
      <c r="DQ79" s="22"/>
      <c r="DR79" s="10" t="s">
        <v>24</v>
      </c>
      <c r="DS79" s="105" t="s">
        <v>104</v>
      </c>
      <c r="DT79" s="106"/>
      <c r="DU79" s="604"/>
      <c r="DV79" s="605"/>
      <c r="DW79" s="50">
        <v>0</v>
      </c>
      <c r="DX79" s="605"/>
      <c r="DY79" s="50">
        <v>0</v>
      </c>
      <c r="DZ79" s="22"/>
      <c r="EA79" s="10" t="s">
        <v>24</v>
      </c>
      <c r="EB79" s="105" t="s">
        <v>104</v>
      </c>
      <c r="EC79" s="106"/>
      <c r="ED79" s="604"/>
      <c r="EE79" s="605"/>
      <c r="EF79" s="50">
        <v>0</v>
      </c>
      <c r="EG79" s="605"/>
      <c r="EH79" s="50">
        <v>0</v>
      </c>
      <c r="EJ79" s="10" t="s">
        <v>24</v>
      </c>
      <c r="EK79" s="105" t="s">
        <v>104</v>
      </c>
      <c r="EL79" s="106"/>
      <c r="EM79" s="604"/>
      <c r="EN79" s="605"/>
      <c r="EO79" s="50">
        <v>0</v>
      </c>
      <c r="EP79" s="605"/>
      <c r="EQ79" s="50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111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111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111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50">
        <v>0</v>
      </c>
      <c r="DQ80" s="22"/>
      <c r="DR80" s="10" t="s">
        <v>25</v>
      </c>
      <c r="DS80" s="927" t="s">
        <v>59</v>
      </c>
      <c r="DT80" s="928"/>
      <c r="DU80" s="928"/>
      <c r="DV80" s="929"/>
      <c r="DW80" s="50">
        <v>0</v>
      </c>
      <c r="DX80" s="22"/>
      <c r="DY80" s="50">
        <v>0</v>
      </c>
      <c r="DZ80" s="22"/>
      <c r="EA80" s="10" t="s">
        <v>25</v>
      </c>
      <c r="EB80" s="927" t="s">
        <v>59</v>
      </c>
      <c r="EC80" s="928"/>
      <c r="ED80" s="928"/>
      <c r="EE80" s="929"/>
      <c r="EF80" s="50">
        <v>0</v>
      </c>
      <c r="EG80" s="22"/>
      <c r="EH80" s="50">
        <v>0</v>
      </c>
      <c r="EJ80" s="10" t="s">
        <v>25</v>
      </c>
      <c r="EK80" s="927" t="s">
        <v>59</v>
      </c>
      <c r="EL80" s="928"/>
      <c r="EM80" s="928"/>
      <c r="EN80" s="929"/>
      <c r="EO80" s="50">
        <v>0</v>
      </c>
      <c r="EP80" s="22"/>
      <c r="EQ80" s="50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V81" s="155" t="s">
        <v>32</v>
      </c>
      <c r="W81" s="1027" t="s">
        <v>57</v>
      </c>
      <c r="X81" s="1028"/>
      <c r="Y81" s="1028"/>
      <c r="Z81" s="1029"/>
      <c r="AA81" s="38">
        <v>13.5</v>
      </c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50">
        <v>13.5</v>
      </c>
      <c r="DQ81" s="22"/>
      <c r="DR81" s="10" t="s">
        <v>32</v>
      </c>
      <c r="DS81" s="927" t="s">
        <v>57</v>
      </c>
      <c r="DT81" s="928"/>
      <c r="DU81" s="928"/>
      <c r="DV81" s="929"/>
      <c r="DW81" s="50">
        <v>13.5</v>
      </c>
      <c r="DX81" s="22"/>
      <c r="DY81" s="50">
        <v>13.5</v>
      </c>
      <c r="DZ81" s="22"/>
      <c r="EA81" s="10" t="s">
        <v>32</v>
      </c>
      <c r="EB81" s="927" t="s">
        <v>57</v>
      </c>
      <c r="EC81" s="928"/>
      <c r="ED81" s="928"/>
      <c r="EE81" s="929"/>
      <c r="EF81" s="50">
        <v>13.5</v>
      </c>
      <c r="EG81" s="22"/>
      <c r="EH81" s="50">
        <v>13.5</v>
      </c>
      <c r="EJ81" s="10" t="s">
        <v>32</v>
      </c>
      <c r="EK81" s="927" t="s">
        <v>57</v>
      </c>
      <c r="EL81" s="928"/>
      <c r="EM81" s="928"/>
      <c r="EN81" s="929"/>
      <c r="EO81" s="50">
        <v>13.5</v>
      </c>
      <c r="EP81" s="22"/>
      <c r="EQ81" s="50">
        <v>13.5</v>
      </c>
    </row>
    <row r="82" spans="1:147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V82" s="155" t="s">
        <v>33</v>
      </c>
      <c r="W82" s="1027" t="s">
        <v>37</v>
      </c>
      <c r="X82" s="1028"/>
      <c r="Y82" s="1028"/>
      <c r="Z82" s="1029"/>
      <c r="AA82" s="38">
        <v>0</v>
      </c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50">
        <v>0</v>
      </c>
      <c r="DQ82" s="22"/>
      <c r="DR82" s="10" t="s">
        <v>33</v>
      </c>
      <c r="DS82" s="927" t="s">
        <v>37</v>
      </c>
      <c r="DT82" s="928"/>
      <c r="DU82" s="928"/>
      <c r="DV82" s="929"/>
      <c r="DW82" s="50">
        <v>0</v>
      </c>
      <c r="DX82" s="22"/>
      <c r="DY82" s="50">
        <v>0</v>
      </c>
      <c r="DZ82" s="22"/>
      <c r="EA82" s="10" t="s">
        <v>33</v>
      </c>
      <c r="EB82" s="927" t="s">
        <v>37</v>
      </c>
      <c r="EC82" s="928"/>
      <c r="ED82" s="928"/>
      <c r="EE82" s="929"/>
      <c r="EF82" s="50">
        <v>0</v>
      </c>
      <c r="EG82" s="22"/>
      <c r="EH82" s="50">
        <v>0</v>
      </c>
      <c r="EJ82" s="10" t="s">
        <v>33</v>
      </c>
      <c r="EK82" s="927" t="s">
        <v>37</v>
      </c>
      <c r="EL82" s="928"/>
      <c r="EM82" s="928"/>
      <c r="EN82" s="929"/>
      <c r="EO82" s="50">
        <v>0</v>
      </c>
      <c r="EP82" s="22"/>
      <c r="EQ82" s="50">
        <v>0</v>
      </c>
    </row>
    <row r="83" spans="1:147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V83" s="155" t="s">
        <v>34</v>
      </c>
      <c r="W83" s="1027" t="s">
        <v>9</v>
      </c>
      <c r="X83" s="1028"/>
      <c r="Y83" s="1028"/>
      <c r="Z83" s="1029"/>
      <c r="AA83" s="38">
        <v>0</v>
      </c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50">
        <v>0</v>
      </c>
      <c r="DQ83" s="22"/>
      <c r="DR83" s="10" t="s">
        <v>34</v>
      </c>
      <c r="DS83" s="927" t="s">
        <v>9</v>
      </c>
      <c r="DT83" s="928"/>
      <c r="DU83" s="928"/>
      <c r="DV83" s="929"/>
      <c r="DW83" s="50">
        <v>0</v>
      </c>
      <c r="DX83" s="22"/>
      <c r="DY83" s="50">
        <v>0</v>
      </c>
      <c r="DZ83" s="22"/>
      <c r="EA83" s="10" t="s">
        <v>34</v>
      </c>
      <c r="EB83" s="927" t="s">
        <v>9</v>
      </c>
      <c r="EC83" s="928"/>
      <c r="ED83" s="928"/>
      <c r="EE83" s="929"/>
      <c r="EF83" s="50">
        <v>0</v>
      </c>
      <c r="EG83" s="22"/>
      <c r="EH83" s="50">
        <v>0</v>
      </c>
      <c r="EJ83" s="10" t="s">
        <v>34</v>
      </c>
      <c r="EK83" s="927" t="s">
        <v>9</v>
      </c>
      <c r="EL83" s="928"/>
      <c r="EM83" s="928"/>
      <c r="EN83" s="929"/>
      <c r="EO83" s="50">
        <v>0</v>
      </c>
      <c r="EP83" s="22"/>
      <c r="EQ83" s="50">
        <v>0</v>
      </c>
    </row>
    <row r="84" spans="1:147" x14ac:dyDescent="0.2">
      <c r="A84" s="1016" t="s">
        <v>40</v>
      </c>
      <c r="B84" s="1016"/>
      <c r="C84" s="1016"/>
      <c r="D84" s="1016"/>
      <c r="E84" s="1016"/>
      <c r="F84" s="114">
        <f>SUM(F77:F83)</f>
        <v>461.40750000000003</v>
      </c>
      <c r="H84" s="1016" t="s">
        <v>40</v>
      </c>
      <c r="I84" s="1016"/>
      <c r="J84" s="1016"/>
      <c r="K84" s="1016"/>
      <c r="L84" s="1016"/>
      <c r="M84" s="114">
        <f>SUM(M77:M83)</f>
        <v>468.21749999999997</v>
      </c>
      <c r="O84" s="1016" t="s">
        <v>40</v>
      </c>
      <c r="P84" s="1016"/>
      <c r="Q84" s="1016"/>
      <c r="R84" s="1016"/>
      <c r="S84" s="1016"/>
      <c r="T84" s="114">
        <f>SUM(T77:T83)</f>
        <v>468.21749999999997</v>
      </c>
      <c r="V84" s="1016" t="s">
        <v>40</v>
      </c>
      <c r="W84" s="1016"/>
      <c r="X84" s="1016"/>
      <c r="Y84" s="1016"/>
      <c r="Z84" s="1016"/>
      <c r="AA84" s="114">
        <f>SUM(AA77:AA83)</f>
        <v>468.21749999999997</v>
      </c>
      <c r="AC84" s="1016" t="s">
        <v>40</v>
      </c>
      <c r="AD84" s="1016"/>
      <c r="AE84" s="1016"/>
      <c r="AF84" s="1016"/>
      <c r="AG84" s="1016"/>
      <c r="AH84" s="114">
        <f>SUM(AH77:AH83)</f>
        <v>491.58150000000001</v>
      </c>
      <c r="AJ84" s="1016" t="s">
        <v>40</v>
      </c>
      <c r="AK84" s="1016"/>
      <c r="AL84" s="1016"/>
      <c r="AM84" s="1016"/>
      <c r="AN84" s="1016"/>
      <c r="AO84" s="114">
        <f>SUM(AO77:AO83)</f>
        <v>491.58150000000001</v>
      </c>
      <c r="AQ84" s="1016" t="s">
        <v>40</v>
      </c>
      <c r="AR84" s="1016"/>
      <c r="AS84" s="1016"/>
      <c r="AT84" s="1016"/>
      <c r="AU84" s="1016"/>
      <c r="AV84" s="114">
        <f>SUM(AV77:AV83)</f>
        <v>491.58150000000001</v>
      </c>
      <c r="AW84" s="175"/>
      <c r="AX84" s="1016" t="s">
        <v>40</v>
      </c>
      <c r="AY84" s="1016"/>
      <c r="AZ84" s="1016"/>
      <c r="BA84" s="1016"/>
      <c r="BB84" s="1016"/>
      <c r="BC84" s="114">
        <f>SUM(BC77:BC83)</f>
        <v>491.58150000000001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491.58150000000001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540.15</v>
      </c>
      <c r="BS84" s="938" t="s">
        <v>40</v>
      </c>
      <c r="BT84" s="938"/>
      <c r="BU84" s="938"/>
      <c r="BV84" s="938"/>
      <c r="BW84" s="938"/>
      <c r="BX84" s="11">
        <f>SUM(BX$77:BX$83)</f>
        <v>540.15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540.15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540.15</v>
      </c>
      <c r="CN84" s="938" t="s">
        <v>40</v>
      </c>
      <c r="CO84" s="938"/>
      <c r="CP84" s="938"/>
      <c r="CQ84" s="938"/>
      <c r="CR84" s="938"/>
      <c r="CS84" s="11">
        <f>SUM(CS$77:CS$83)</f>
        <v>540.15</v>
      </c>
      <c r="CU84" s="938" t="s">
        <v>40</v>
      </c>
      <c r="CV84" s="938"/>
      <c r="CW84" s="938"/>
      <c r="CX84" s="938"/>
      <c r="CY84" s="938"/>
      <c r="CZ84" s="11">
        <f>SUM(CZ$77:CZ$83)</f>
        <v>540.15</v>
      </c>
      <c r="DB84" s="938" t="s">
        <v>40</v>
      </c>
      <c r="DC84" s="938"/>
      <c r="DD84" s="938"/>
      <c r="DE84" s="938"/>
      <c r="DF84" s="938"/>
      <c r="DG84" s="11">
        <f>SUM(DG$77:DG$83)</f>
        <v>595.76250000000005</v>
      </c>
      <c r="DI84" s="938" t="s">
        <v>40</v>
      </c>
      <c r="DJ84" s="938"/>
      <c r="DK84" s="938"/>
      <c r="DL84" s="938"/>
      <c r="DM84" s="938"/>
      <c r="DN84" s="11">
        <f>SUM(DN$77:DN$83)</f>
        <v>595.76250000000005</v>
      </c>
      <c r="DO84" s="40"/>
      <c r="DP84" s="11">
        <f>SUM(DP$77:DP$83)</f>
        <v>595.76250000000005</v>
      </c>
      <c r="DQ84" s="40"/>
      <c r="DR84" s="938" t="s">
        <v>40</v>
      </c>
      <c r="DS84" s="938"/>
      <c r="DT84" s="938"/>
      <c r="DU84" s="938"/>
      <c r="DV84" s="938"/>
      <c r="DW84" s="11">
        <f>SUM(DW$77:DW$83)</f>
        <v>595.76250000000005</v>
      </c>
      <c r="DX84" s="40"/>
      <c r="DY84" s="11">
        <f>SUM(DY$77:DY$83)</f>
        <v>595.76250000000005</v>
      </c>
      <c r="DZ84" s="40"/>
      <c r="EA84" s="938" t="s">
        <v>40</v>
      </c>
      <c r="EB84" s="938"/>
      <c r="EC84" s="938"/>
      <c r="ED84" s="938"/>
      <c r="EE84" s="938"/>
      <c r="EF84" s="11">
        <f>SUM(EF$77:EF$83)</f>
        <v>612.48</v>
      </c>
      <c r="EG84" s="40"/>
      <c r="EH84" s="11">
        <f>SUM(EH$77:EH$83)</f>
        <v>612.48</v>
      </c>
      <c r="EJ84" s="938" t="s">
        <v>40</v>
      </c>
      <c r="EK84" s="938"/>
      <c r="EL84" s="938"/>
      <c r="EM84" s="938"/>
      <c r="EN84" s="938"/>
      <c r="EO84" s="11">
        <f>SUM(EO$77:EO$83)</f>
        <v>612.48</v>
      </c>
      <c r="EP84" s="40"/>
      <c r="EQ84" s="11">
        <f>SUM(EQ$77:EQ$83)</f>
        <v>612.48</v>
      </c>
    </row>
    <row r="85" spans="1:147" ht="15" x14ac:dyDescent="0.2">
      <c r="A85" s="205"/>
      <c r="B85" s="1156"/>
      <c r="C85" s="1157"/>
      <c r="D85" s="1157"/>
      <c r="E85" s="1157"/>
      <c r="F85" s="1157"/>
      <c r="H85" s="205"/>
      <c r="I85" s="1156"/>
      <c r="J85" s="1157"/>
      <c r="K85" s="1157"/>
      <c r="L85" s="1157"/>
      <c r="M85" s="1157"/>
      <c r="O85" s="205"/>
      <c r="P85" s="1156"/>
      <c r="Q85" s="1157"/>
      <c r="R85" s="1157"/>
      <c r="S85" s="1157"/>
      <c r="T85" s="1157"/>
      <c r="V85" s="205"/>
      <c r="W85" s="1156"/>
      <c r="X85" s="1157"/>
      <c r="Y85" s="1157"/>
      <c r="Z85" s="1157"/>
      <c r="AA85" s="1157"/>
      <c r="AC85" s="205"/>
      <c r="AD85" s="1156"/>
      <c r="AE85" s="1157"/>
      <c r="AF85" s="1157"/>
      <c r="AG85" s="1157"/>
      <c r="AH85" s="1157"/>
      <c r="AJ85" s="205"/>
      <c r="AK85" s="1156"/>
      <c r="AL85" s="1157"/>
      <c r="AM85" s="1157"/>
      <c r="AN85" s="1157"/>
      <c r="AO85" s="1157"/>
      <c r="AQ85" s="205"/>
      <c r="AR85" s="1156"/>
      <c r="AS85" s="1157"/>
      <c r="AT85" s="1157"/>
      <c r="AU85" s="1157"/>
      <c r="AV85" s="1157"/>
      <c r="AW85" s="429"/>
      <c r="AX85" s="205"/>
      <c r="AY85" s="1156"/>
      <c r="AZ85" s="1157"/>
      <c r="BA85" s="1157"/>
      <c r="BB85" s="1157"/>
      <c r="BC85" s="1157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535"/>
      <c r="DQ85" s="535"/>
      <c r="DR85" s="224"/>
      <c r="DS85" s="1111"/>
      <c r="DT85" s="1112"/>
      <c r="DU85" s="1112"/>
      <c r="DV85" s="1112"/>
      <c r="DW85" s="1112"/>
      <c r="DX85" s="535"/>
      <c r="DY85" s="535"/>
      <c r="DZ85" s="535"/>
      <c r="EA85" s="224"/>
      <c r="EB85" s="1111"/>
      <c r="EC85" s="1112"/>
      <c r="ED85" s="1112"/>
      <c r="EE85" s="1112"/>
      <c r="EF85" s="1112"/>
      <c r="EG85" s="535"/>
      <c r="EH85" s="535"/>
      <c r="EJ85" s="224"/>
      <c r="EK85" s="1111"/>
      <c r="EL85" s="1112"/>
      <c r="EM85" s="1112"/>
      <c r="EN85" s="1112"/>
      <c r="EO85" s="1112"/>
      <c r="EP85" s="535"/>
      <c r="EQ85" s="535"/>
    </row>
    <row r="86" spans="1:147" ht="15" x14ac:dyDescent="0.2">
      <c r="A86" s="205"/>
      <c r="B86" s="1158"/>
      <c r="C86" s="1039"/>
      <c r="D86" s="1039"/>
      <c r="E86" s="1039"/>
      <c r="F86" s="1039"/>
      <c r="H86" s="205"/>
      <c r="I86" s="1158"/>
      <c r="J86" s="1039"/>
      <c r="K86" s="1039"/>
      <c r="L86" s="1039"/>
      <c r="M86" s="1039"/>
      <c r="O86" s="205"/>
      <c r="P86" s="1158"/>
      <c r="Q86" s="1039"/>
      <c r="R86" s="1039"/>
      <c r="S86" s="1039"/>
      <c r="T86" s="1039"/>
      <c r="V86" s="205"/>
      <c r="W86" s="1158"/>
      <c r="X86" s="1039"/>
      <c r="Y86" s="1039"/>
      <c r="Z86" s="1039"/>
      <c r="AA86" s="1039"/>
      <c r="AC86" s="205"/>
      <c r="AD86" s="1158"/>
      <c r="AE86" s="1039"/>
      <c r="AF86" s="1039"/>
      <c r="AG86" s="1039"/>
      <c r="AH86" s="1039"/>
      <c r="AJ86" s="205"/>
      <c r="AK86" s="1158"/>
      <c r="AL86" s="1039"/>
      <c r="AM86" s="1039"/>
      <c r="AN86" s="1039"/>
      <c r="AO86" s="1039"/>
      <c r="AQ86" s="205"/>
      <c r="AR86" s="1158"/>
      <c r="AS86" s="1039"/>
      <c r="AT86" s="1039"/>
      <c r="AU86" s="1039"/>
      <c r="AV86" s="1039"/>
      <c r="AW86" s="419"/>
      <c r="AX86" s="205"/>
      <c r="AY86" s="1158"/>
      <c r="AZ86" s="1039"/>
      <c r="BA86" s="1039"/>
      <c r="BB86" s="1039"/>
      <c r="BC86" s="103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490"/>
      <c r="DQ86" s="490"/>
      <c r="DR86" s="224"/>
      <c r="DS86" s="1113"/>
      <c r="DT86" s="959"/>
      <c r="DU86" s="959"/>
      <c r="DV86" s="959"/>
      <c r="DW86" s="959"/>
      <c r="DX86" s="490"/>
      <c r="DY86" s="490"/>
      <c r="DZ86" s="490"/>
      <c r="EA86" s="224"/>
      <c r="EB86" s="1113"/>
      <c r="EC86" s="959"/>
      <c r="ED86" s="959"/>
      <c r="EE86" s="959"/>
      <c r="EF86" s="959"/>
      <c r="EG86" s="490"/>
      <c r="EH86" s="490"/>
      <c r="EJ86" s="224"/>
      <c r="EK86" s="1113"/>
      <c r="EL86" s="959"/>
      <c r="EM86" s="959"/>
      <c r="EN86" s="959"/>
      <c r="EO86" s="959"/>
      <c r="EP86" s="490"/>
      <c r="EQ86" s="490"/>
    </row>
    <row r="87" spans="1:147" x14ac:dyDescent="0.2">
      <c r="A87" s="205"/>
      <c r="B87" s="1150"/>
      <c r="C87" s="1151"/>
      <c r="D87" s="1151"/>
      <c r="E87" s="1151"/>
      <c r="F87" s="1151"/>
      <c r="H87" s="205"/>
      <c r="I87" s="1150"/>
      <c r="J87" s="1151"/>
      <c r="K87" s="1151"/>
      <c r="L87" s="1151"/>
      <c r="M87" s="1151"/>
      <c r="O87" s="205"/>
      <c r="P87" s="1150"/>
      <c r="Q87" s="1151"/>
      <c r="R87" s="1151"/>
      <c r="S87" s="1151"/>
      <c r="T87" s="1151"/>
      <c r="V87" s="205"/>
      <c r="W87" s="1150"/>
      <c r="X87" s="1151"/>
      <c r="Y87" s="1151"/>
      <c r="Z87" s="1151"/>
      <c r="AA87" s="1151"/>
      <c r="AC87" s="205"/>
      <c r="AD87" s="1150"/>
      <c r="AE87" s="1151"/>
      <c r="AF87" s="1151"/>
      <c r="AG87" s="1151"/>
      <c r="AH87" s="1151"/>
      <c r="AJ87" s="205"/>
      <c r="AK87" s="1150"/>
      <c r="AL87" s="1151"/>
      <c r="AM87" s="1151"/>
      <c r="AN87" s="1151"/>
      <c r="AO87" s="1151"/>
      <c r="AQ87" s="205"/>
      <c r="AR87" s="1150"/>
      <c r="AS87" s="1151"/>
      <c r="AT87" s="1151"/>
      <c r="AU87" s="1151"/>
      <c r="AV87" s="1151"/>
      <c r="AW87" s="422"/>
      <c r="AX87" s="205"/>
      <c r="AY87" s="1150"/>
      <c r="AZ87" s="1151"/>
      <c r="BA87" s="1151"/>
      <c r="BB87" s="1151"/>
      <c r="BC87" s="1151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491"/>
      <c r="DQ87" s="491"/>
      <c r="DR87" s="224"/>
      <c r="DS87" s="1114"/>
      <c r="DT87" s="1115"/>
      <c r="DU87" s="1115"/>
      <c r="DV87" s="1115"/>
      <c r="DW87" s="1115"/>
      <c r="DX87" s="491"/>
      <c r="DY87" s="491"/>
      <c r="DZ87" s="491"/>
      <c r="EA87" s="224"/>
      <c r="EB87" s="1114"/>
      <c r="EC87" s="1115"/>
      <c r="ED87" s="1115"/>
      <c r="EE87" s="1115"/>
      <c r="EF87" s="1115"/>
      <c r="EG87" s="491"/>
      <c r="EH87" s="491"/>
      <c r="EJ87" s="224"/>
      <c r="EK87" s="1114"/>
      <c r="EL87" s="1115"/>
      <c r="EM87" s="1115"/>
      <c r="EN87" s="1115"/>
      <c r="EO87" s="1115"/>
      <c r="EP87" s="491"/>
      <c r="EQ87" s="491"/>
    </row>
    <row r="88" spans="1:147" x14ac:dyDescent="0.2">
      <c r="A88" s="178"/>
      <c r="B88" s="178"/>
      <c r="C88" s="178"/>
      <c r="D88" s="178"/>
      <c r="E88" s="178"/>
      <c r="F88" s="175"/>
      <c r="H88" s="178"/>
      <c r="I88" s="178"/>
      <c r="J88" s="178"/>
      <c r="K88" s="178"/>
      <c r="L88" s="178"/>
      <c r="M88" s="175"/>
      <c r="O88" s="178"/>
      <c r="P88" s="178"/>
      <c r="Q88" s="178"/>
      <c r="R88" s="178"/>
      <c r="S88" s="178"/>
      <c r="T88" s="175"/>
      <c r="V88" s="178"/>
      <c r="W88" s="178"/>
      <c r="X88" s="178"/>
      <c r="Y88" s="178"/>
      <c r="Z88" s="178"/>
      <c r="AA88" s="175"/>
      <c r="AC88" s="178"/>
      <c r="AD88" s="178"/>
      <c r="AE88" s="178"/>
      <c r="AF88" s="178"/>
      <c r="AG88" s="178"/>
      <c r="AH88" s="175"/>
      <c r="AJ88" s="178"/>
      <c r="AK88" s="178"/>
      <c r="AL88" s="178"/>
      <c r="AM88" s="178"/>
      <c r="AN88" s="178"/>
      <c r="AO88" s="175"/>
      <c r="AQ88" s="178"/>
      <c r="AR88" s="178"/>
      <c r="AS88" s="178"/>
      <c r="AT88" s="178"/>
      <c r="AU88" s="178"/>
      <c r="AV88" s="175"/>
      <c r="AW88" s="175"/>
      <c r="AX88" s="178"/>
      <c r="AY88" s="178"/>
      <c r="AZ88" s="178"/>
      <c r="BA88" s="178"/>
      <c r="BB88" s="178"/>
      <c r="BC88" s="175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52"/>
      <c r="DP88" s="40"/>
      <c r="DQ88" s="40"/>
      <c r="DR88" s="52"/>
      <c r="DS88" s="52"/>
      <c r="DT88" s="52"/>
      <c r="DU88" s="52"/>
      <c r="DV88" s="52"/>
      <c r="DW88" s="40"/>
      <c r="DX88" s="52"/>
      <c r="DY88" s="40"/>
      <c r="DZ88" s="40"/>
      <c r="EA88" s="52"/>
      <c r="EB88" s="52"/>
      <c r="EC88" s="52"/>
      <c r="ED88" s="52"/>
      <c r="EE88" s="52"/>
      <c r="EF88" s="40"/>
      <c r="EG88" s="52"/>
      <c r="EH88" s="40"/>
      <c r="EJ88" s="52"/>
      <c r="EK88" s="52"/>
      <c r="EL88" s="52"/>
      <c r="EM88" s="52"/>
      <c r="EN88" s="52"/>
      <c r="EO88" s="40"/>
      <c r="EP88" s="52"/>
      <c r="EQ88" s="40"/>
    </row>
    <row r="89" spans="1:147" x14ac:dyDescent="0.2">
      <c r="A89" s="1152" t="s">
        <v>103</v>
      </c>
      <c r="B89" s="1152"/>
      <c r="C89" s="1152"/>
      <c r="D89" s="1152"/>
      <c r="E89" s="1152"/>
      <c r="F89" s="1152"/>
      <c r="H89" s="1152" t="s">
        <v>103</v>
      </c>
      <c r="I89" s="1152"/>
      <c r="J89" s="1152"/>
      <c r="K89" s="1152"/>
      <c r="L89" s="1152"/>
      <c r="M89" s="1152"/>
      <c r="O89" s="1152" t="s">
        <v>103</v>
      </c>
      <c r="P89" s="1152"/>
      <c r="Q89" s="1152"/>
      <c r="R89" s="1152"/>
      <c r="S89" s="1152"/>
      <c r="T89" s="1152"/>
      <c r="V89" s="1152" t="s">
        <v>103</v>
      </c>
      <c r="W89" s="1152"/>
      <c r="X89" s="1152"/>
      <c r="Y89" s="1152"/>
      <c r="Z89" s="1152"/>
      <c r="AA89" s="1152"/>
      <c r="AC89" s="1152" t="s">
        <v>103</v>
      </c>
      <c r="AD89" s="1152"/>
      <c r="AE89" s="1152"/>
      <c r="AF89" s="1152"/>
      <c r="AG89" s="1152"/>
      <c r="AH89" s="1152"/>
      <c r="AJ89" s="1152" t="s">
        <v>103</v>
      </c>
      <c r="AK89" s="1152"/>
      <c r="AL89" s="1152"/>
      <c r="AM89" s="1152"/>
      <c r="AN89" s="1152"/>
      <c r="AO89" s="1152"/>
      <c r="AQ89" s="1152" t="s">
        <v>103</v>
      </c>
      <c r="AR89" s="1152"/>
      <c r="AS89" s="1152"/>
      <c r="AT89" s="1152"/>
      <c r="AU89" s="1152"/>
      <c r="AV89" s="1152"/>
      <c r="AW89" s="178"/>
      <c r="AX89" s="1152" t="s">
        <v>103</v>
      </c>
      <c r="AY89" s="1152"/>
      <c r="AZ89" s="1152"/>
      <c r="BA89" s="1152"/>
      <c r="BB89" s="1152"/>
      <c r="BC89" s="1152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52"/>
      <c r="DQ89" s="52"/>
      <c r="DR89" s="949" t="s">
        <v>103</v>
      </c>
      <c r="DS89" s="949"/>
      <c r="DT89" s="949"/>
      <c r="DU89" s="949"/>
      <c r="DV89" s="949"/>
      <c r="DW89" s="949"/>
      <c r="DX89" s="52"/>
      <c r="DY89" s="52"/>
      <c r="DZ89" s="52"/>
      <c r="EA89" s="949" t="s">
        <v>103</v>
      </c>
      <c r="EB89" s="949"/>
      <c r="EC89" s="949"/>
      <c r="ED89" s="949"/>
      <c r="EE89" s="949"/>
      <c r="EF89" s="949"/>
      <c r="EG89" s="52"/>
      <c r="EH89" s="52"/>
      <c r="EJ89" s="949" t="s">
        <v>103</v>
      </c>
      <c r="EK89" s="949"/>
      <c r="EL89" s="949"/>
      <c r="EM89" s="949"/>
      <c r="EN89" s="949"/>
      <c r="EO89" s="949"/>
      <c r="EP89" s="52"/>
      <c r="EQ89" s="52"/>
    </row>
    <row r="90" spans="1:147" x14ac:dyDescent="0.2">
      <c r="A90" s="1021" t="s">
        <v>84</v>
      </c>
      <c r="B90" s="1022"/>
      <c r="C90" s="1022"/>
      <c r="D90" s="1022"/>
      <c r="E90" s="1023"/>
      <c r="F90" s="114" t="s">
        <v>8</v>
      </c>
      <c r="H90" s="1021" t="s">
        <v>84</v>
      </c>
      <c r="I90" s="1022"/>
      <c r="J90" s="1022"/>
      <c r="K90" s="1022"/>
      <c r="L90" s="1023"/>
      <c r="M90" s="114" t="s">
        <v>8</v>
      </c>
      <c r="O90" s="1021" t="s">
        <v>84</v>
      </c>
      <c r="P90" s="1022"/>
      <c r="Q90" s="1022"/>
      <c r="R90" s="1022"/>
      <c r="S90" s="1023"/>
      <c r="T90" s="114" t="s">
        <v>8</v>
      </c>
      <c r="V90" s="1021" t="s">
        <v>84</v>
      </c>
      <c r="W90" s="1022"/>
      <c r="X90" s="1022"/>
      <c r="Y90" s="1022"/>
      <c r="Z90" s="1023"/>
      <c r="AA90" s="114" t="s">
        <v>8</v>
      </c>
      <c r="AC90" s="1021" t="s">
        <v>84</v>
      </c>
      <c r="AD90" s="1022"/>
      <c r="AE90" s="1022"/>
      <c r="AF90" s="1022"/>
      <c r="AG90" s="1023"/>
      <c r="AH90" s="114" t="s">
        <v>8</v>
      </c>
      <c r="AJ90" s="1021" t="s">
        <v>84</v>
      </c>
      <c r="AK90" s="1022"/>
      <c r="AL90" s="1022"/>
      <c r="AM90" s="1022"/>
      <c r="AN90" s="1023"/>
      <c r="AO90" s="114" t="s">
        <v>8</v>
      </c>
      <c r="AQ90" s="1021" t="s">
        <v>84</v>
      </c>
      <c r="AR90" s="1022"/>
      <c r="AS90" s="1022"/>
      <c r="AT90" s="1022"/>
      <c r="AU90" s="1023"/>
      <c r="AV90" s="114" t="s">
        <v>8</v>
      </c>
      <c r="AW90" s="175"/>
      <c r="AX90" s="1021" t="s">
        <v>84</v>
      </c>
      <c r="AY90" s="1022"/>
      <c r="AZ90" s="1022"/>
      <c r="BA90" s="1022"/>
      <c r="BB90" s="1023"/>
      <c r="BC90" s="114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11" t="s">
        <v>8</v>
      </c>
      <c r="DQ90" s="40"/>
      <c r="DR90" s="922" t="s">
        <v>84</v>
      </c>
      <c r="DS90" s="923"/>
      <c r="DT90" s="923"/>
      <c r="DU90" s="923"/>
      <c r="DV90" s="924"/>
      <c r="DW90" s="11" t="s">
        <v>8</v>
      </c>
      <c r="DX90" s="40"/>
      <c r="DY90" s="11" t="s">
        <v>8</v>
      </c>
      <c r="DZ90" s="40"/>
      <c r="EA90" s="922" t="s">
        <v>84</v>
      </c>
      <c r="EB90" s="923"/>
      <c r="EC90" s="923"/>
      <c r="ED90" s="923"/>
      <c r="EE90" s="924"/>
      <c r="EF90" s="11" t="s">
        <v>8</v>
      </c>
      <c r="EG90" s="40"/>
      <c r="EH90" s="11" t="s">
        <v>8</v>
      </c>
      <c r="EJ90" s="922" t="s">
        <v>84</v>
      </c>
      <c r="EK90" s="923"/>
      <c r="EL90" s="923"/>
      <c r="EM90" s="923"/>
      <c r="EN90" s="924"/>
      <c r="EO90" s="11" t="s">
        <v>8</v>
      </c>
      <c r="EP90" s="40"/>
      <c r="EQ90" s="11" t="s">
        <v>8</v>
      </c>
    </row>
    <row r="91" spans="1:147" x14ac:dyDescent="0.2">
      <c r="A91" s="155" t="s">
        <v>77</v>
      </c>
      <c r="B91" s="1153" t="s">
        <v>79</v>
      </c>
      <c r="C91" s="1154"/>
      <c r="D91" s="1154"/>
      <c r="E91" s="1155"/>
      <c r="F91" s="114">
        <f>F57</f>
        <v>525.72187896799994</v>
      </c>
      <c r="H91" s="155" t="s">
        <v>77</v>
      </c>
      <c r="I91" s="1153" t="s">
        <v>79</v>
      </c>
      <c r="J91" s="1154"/>
      <c r="K91" s="1154"/>
      <c r="L91" s="1155"/>
      <c r="M91" s="114">
        <f>M57</f>
        <v>538.65463719061268</v>
      </c>
      <c r="O91" s="155" t="s">
        <v>77</v>
      </c>
      <c r="P91" s="1153" t="s">
        <v>79</v>
      </c>
      <c r="Q91" s="1154"/>
      <c r="R91" s="1154"/>
      <c r="S91" s="1155"/>
      <c r="T91" s="114">
        <f>T57</f>
        <v>538.65463719061268</v>
      </c>
      <c r="V91" s="155" t="s">
        <v>77</v>
      </c>
      <c r="W91" s="1153" t="s">
        <v>79</v>
      </c>
      <c r="X91" s="1154"/>
      <c r="Y91" s="1154"/>
      <c r="Z91" s="1155"/>
      <c r="AA91" s="114">
        <f>AA57</f>
        <v>538.65463719061268</v>
      </c>
      <c r="AC91" s="155" t="s">
        <v>77</v>
      </c>
      <c r="AD91" s="1153" t="s">
        <v>79</v>
      </c>
      <c r="AE91" s="1154"/>
      <c r="AF91" s="1154"/>
      <c r="AG91" s="1155"/>
      <c r="AH91" s="114">
        <f>AH57</f>
        <v>559.1335158933332</v>
      </c>
      <c r="AJ91" s="155" t="s">
        <v>77</v>
      </c>
      <c r="AK91" s="1153" t="s">
        <v>79</v>
      </c>
      <c r="AL91" s="1154"/>
      <c r="AM91" s="1154"/>
      <c r="AN91" s="1155"/>
      <c r="AO91" s="114">
        <f>AO57</f>
        <v>559.1335158933332</v>
      </c>
      <c r="AQ91" s="155" t="s">
        <v>77</v>
      </c>
      <c r="AR91" s="1153" t="s">
        <v>79</v>
      </c>
      <c r="AS91" s="1154"/>
      <c r="AT91" s="1154"/>
      <c r="AU91" s="1155"/>
      <c r="AV91" s="114">
        <f>AV57</f>
        <v>579.58962013333326</v>
      </c>
      <c r="AW91" s="175"/>
      <c r="AX91" s="155" t="s">
        <v>77</v>
      </c>
      <c r="AY91" s="1153" t="s">
        <v>79</v>
      </c>
      <c r="AZ91" s="1154"/>
      <c r="BA91" s="1154"/>
      <c r="BB91" s="1155"/>
      <c r="BC91" s="114">
        <f>BC57</f>
        <v>579.58962013333326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579.58962013333326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615.7287376239999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615.7287376239999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615.7287376239999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615.7287376239999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651.86785511466667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651.86785511466667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681.87014133333332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708.09591599999999</v>
      </c>
      <c r="DO91" s="40"/>
      <c r="DP91" s="11">
        <f>DP$57</f>
        <v>681.87014133333332</v>
      </c>
      <c r="DQ91" s="40"/>
      <c r="DR91" s="10" t="s">
        <v>77</v>
      </c>
      <c r="DS91" s="1116" t="s">
        <v>79</v>
      </c>
      <c r="DT91" s="1117"/>
      <c r="DU91" s="1117"/>
      <c r="DV91" s="1118"/>
      <c r="DW91" s="11">
        <f>DW$57</f>
        <v>708.09591599999999</v>
      </c>
      <c r="DX91" s="40"/>
      <c r="DY91" s="11">
        <f>DY$57</f>
        <v>681.87014133333332</v>
      </c>
      <c r="DZ91" s="40"/>
      <c r="EA91" s="10" t="s">
        <v>77</v>
      </c>
      <c r="EB91" s="1116" t="s">
        <v>79</v>
      </c>
      <c r="EC91" s="1117"/>
      <c r="ED91" s="1117"/>
      <c r="EE91" s="1118"/>
      <c r="EF91" s="11">
        <f>EF$57</f>
        <v>735.71165672399991</v>
      </c>
      <c r="EG91" s="40"/>
      <c r="EH91" s="11">
        <f>EH$57</f>
        <v>708.46307684533326</v>
      </c>
      <c r="EJ91" s="10" t="s">
        <v>77</v>
      </c>
      <c r="EK91" s="1116" t="s">
        <v>79</v>
      </c>
      <c r="EL91" s="1117"/>
      <c r="EM91" s="1117"/>
      <c r="EN91" s="1118"/>
      <c r="EO91" s="11">
        <f>EO$57</f>
        <v>735.71165672399991</v>
      </c>
      <c r="EP91" s="40"/>
      <c r="EQ91" s="11">
        <f>EQ$57</f>
        <v>708.46307684533326</v>
      </c>
    </row>
    <row r="92" spans="1:147" x14ac:dyDescent="0.2">
      <c r="A92" s="155" t="s">
        <v>80</v>
      </c>
      <c r="B92" s="1153" t="s">
        <v>81</v>
      </c>
      <c r="C92" s="1154"/>
      <c r="D92" s="1154"/>
      <c r="E92" s="1155"/>
      <c r="F92" s="114">
        <f>F70</f>
        <v>367.80400799999995</v>
      </c>
      <c r="H92" s="155" t="s">
        <v>80</v>
      </c>
      <c r="I92" s="1153" t="s">
        <v>81</v>
      </c>
      <c r="J92" s="1154"/>
      <c r="K92" s="1154"/>
      <c r="L92" s="1155"/>
      <c r="M92" s="114">
        <f>M70</f>
        <v>376.85198659679997</v>
      </c>
      <c r="O92" s="155" t="s">
        <v>80</v>
      </c>
      <c r="P92" s="1153" t="s">
        <v>81</v>
      </c>
      <c r="Q92" s="1154"/>
      <c r="R92" s="1154"/>
      <c r="S92" s="1155"/>
      <c r="T92" s="114">
        <f>T70</f>
        <v>376.85198659679997</v>
      </c>
      <c r="V92" s="155" t="s">
        <v>80</v>
      </c>
      <c r="W92" s="1153" t="s">
        <v>81</v>
      </c>
      <c r="X92" s="1154"/>
      <c r="Y92" s="1154"/>
      <c r="Z92" s="1155"/>
      <c r="AA92" s="114">
        <f>AA70</f>
        <v>376.85198659679997</v>
      </c>
      <c r="AC92" s="155" t="s">
        <v>80</v>
      </c>
      <c r="AD92" s="1153" t="s">
        <v>81</v>
      </c>
      <c r="AE92" s="1154"/>
      <c r="AF92" s="1154"/>
      <c r="AG92" s="1155"/>
      <c r="AH92" s="114">
        <f>AH70</f>
        <v>391.17935999999997</v>
      </c>
      <c r="AJ92" s="155" t="s">
        <v>80</v>
      </c>
      <c r="AK92" s="1153" t="s">
        <v>81</v>
      </c>
      <c r="AL92" s="1154"/>
      <c r="AM92" s="1154"/>
      <c r="AN92" s="1155"/>
      <c r="AO92" s="114">
        <f>AO70</f>
        <v>391.17935999999997</v>
      </c>
      <c r="AQ92" s="155" t="s">
        <v>80</v>
      </c>
      <c r="AR92" s="1153" t="s">
        <v>81</v>
      </c>
      <c r="AS92" s="1154"/>
      <c r="AT92" s="1154"/>
      <c r="AU92" s="1155"/>
      <c r="AV92" s="114">
        <f>AV70</f>
        <v>405.49080000000004</v>
      </c>
      <c r="AW92" s="175"/>
      <c r="AX92" s="155" t="s">
        <v>80</v>
      </c>
      <c r="AY92" s="1153" t="s">
        <v>81</v>
      </c>
      <c r="AZ92" s="1154"/>
      <c r="BA92" s="1154"/>
      <c r="BB92" s="1155"/>
      <c r="BC92" s="114">
        <f>BC70</f>
        <v>405.49080000000004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405.49080000000004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430.77434399999999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430.77434399999999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430.77434399999999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430.77434399999999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456.05788799999999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456.05788799999999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477.048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495.39599999999996</v>
      </c>
      <c r="DO92" s="40"/>
      <c r="DP92" s="11">
        <f>DP$70</f>
        <v>477.048</v>
      </c>
      <c r="DQ92" s="40"/>
      <c r="DR92" s="10" t="s">
        <v>80</v>
      </c>
      <c r="DS92" s="1116" t="s">
        <v>81</v>
      </c>
      <c r="DT92" s="1117"/>
      <c r="DU92" s="1117"/>
      <c r="DV92" s="1118"/>
      <c r="DW92" s="11">
        <f>DW$70</f>
        <v>495.39599999999996</v>
      </c>
      <c r="DX92" s="40"/>
      <c r="DY92" s="11">
        <f>DY$70</f>
        <v>477.048</v>
      </c>
      <c r="DZ92" s="40"/>
      <c r="EA92" s="10" t="s">
        <v>80</v>
      </c>
      <c r="EB92" s="1116" t="s">
        <v>81</v>
      </c>
      <c r="EC92" s="1117"/>
      <c r="ED92" s="1117"/>
      <c r="EE92" s="1118"/>
      <c r="EF92" s="11">
        <f>EF$70</f>
        <v>514.71644399999991</v>
      </c>
      <c r="EG92" s="40"/>
      <c r="EH92" s="11">
        <f>EH$70</f>
        <v>495.652872</v>
      </c>
      <c r="EJ92" s="10" t="s">
        <v>80</v>
      </c>
      <c r="EK92" s="1116" t="s">
        <v>81</v>
      </c>
      <c r="EL92" s="1117"/>
      <c r="EM92" s="1117"/>
      <c r="EN92" s="1118"/>
      <c r="EO92" s="11">
        <f>EO$70</f>
        <v>514.71644399999991</v>
      </c>
      <c r="EP92" s="40"/>
      <c r="EQ92" s="11">
        <f>EQ$70</f>
        <v>495.652872</v>
      </c>
    </row>
    <row r="93" spans="1:147" x14ac:dyDescent="0.2">
      <c r="A93" s="155" t="s">
        <v>83</v>
      </c>
      <c r="B93" s="1153" t="s">
        <v>36</v>
      </c>
      <c r="C93" s="1154"/>
      <c r="D93" s="1154"/>
      <c r="E93" s="1155"/>
      <c r="F93" s="114">
        <f>F84</f>
        <v>461.40750000000003</v>
      </c>
      <c r="H93" s="155" t="s">
        <v>83</v>
      </c>
      <c r="I93" s="1153" t="s">
        <v>36</v>
      </c>
      <c r="J93" s="1154"/>
      <c r="K93" s="1154"/>
      <c r="L93" s="1155"/>
      <c r="M93" s="114">
        <f>M84</f>
        <v>468.21749999999997</v>
      </c>
      <c r="O93" s="155" t="s">
        <v>83</v>
      </c>
      <c r="P93" s="1153" t="s">
        <v>36</v>
      </c>
      <c r="Q93" s="1154"/>
      <c r="R93" s="1154"/>
      <c r="S93" s="1155"/>
      <c r="T93" s="114">
        <f>T84</f>
        <v>468.21749999999997</v>
      </c>
      <c r="V93" s="155" t="s">
        <v>83</v>
      </c>
      <c r="W93" s="1153" t="s">
        <v>36</v>
      </c>
      <c r="X93" s="1154"/>
      <c r="Y93" s="1154"/>
      <c r="Z93" s="1155"/>
      <c r="AA93" s="114">
        <f>AA84</f>
        <v>468.21749999999997</v>
      </c>
      <c r="AC93" s="155" t="s">
        <v>83</v>
      </c>
      <c r="AD93" s="1153" t="s">
        <v>36</v>
      </c>
      <c r="AE93" s="1154"/>
      <c r="AF93" s="1154"/>
      <c r="AG93" s="1155"/>
      <c r="AH93" s="114">
        <f>AH84</f>
        <v>491.58150000000001</v>
      </c>
      <c r="AJ93" s="155" t="s">
        <v>83</v>
      </c>
      <c r="AK93" s="1153" t="s">
        <v>36</v>
      </c>
      <c r="AL93" s="1154"/>
      <c r="AM93" s="1154"/>
      <c r="AN93" s="1155"/>
      <c r="AO93" s="114">
        <f>AO84</f>
        <v>491.58150000000001</v>
      </c>
      <c r="AQ93" s="155" t="s">
        <v>83</v>
      </c>
      <c r="AR93" s="1153" t="s">
        <v>36</v>
      </c>
      <c r="AS93" s="1154"/>
      <c r="AT93" s="1154"/>
      <c r="AU93" s="1155"/>
      <c r="AV93" s="114">
        <f>AV84</f>
        <v>491.58150000000001</v>
      </c>
      <c r="AW93" s="175"/>
      <c r="AX93" s="155" t="s">
        <v>83</v>
      </c>
      <c r="AY93" s="1153" t="s">
        <v>36</v>
      </c>
      <c r="AZ93" s="1154"/>
      <c r="BA93" s="1154"/>
      <c r="BB93" s="1155"/>
      <c r="BC93" s="114">
        <f>BC84</f>
        <v>491.58150000000001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491.58150000000001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540.15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540.15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540.15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540.15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540.15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540.15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595.76250000000005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595.76250000000005</v>
      </c>
      <c r="DO93" s="40"/>
      <c r="DP93" s="11">
        <f>DP$84</f>
        <v>595.76250000000005</v>
      </c>
      <c r="DQ93" s="40"/>
      <c r="DR93" s="10" t="s">
        <v>83</v>
      </c>
      <c r="DS93" s="1116" t="s">
        <v>36</v>
      </c>
      <c r="DT93" s="1117"/>
      <c r="DU93" s="1117"/>
      <c r="DV93" s="1118"/>
      <c r="DW93" s="11">
        <f>DW$84</f>
        <v>595.76250000000005</v>
      </c>
      <c r="DX93" s="40"/>
      <c r="DY93" s="11">
        <f>DY$84</f>
        <v>595.76250000000005</v>
      </c>
      <c r="DZ93" s="40"/>
      <c r="EA93" s="10" t="s">
        <v>83</v>
      </c>
      <c r="EB93" s="1116" t="s">
        <v>36</v>
      </c>
      <c r="EC93" s="1117"/>
      <c r="ED93" s="1117"/>
      <c r="EE93" s="1118"/>
      <c r="EF93" s="11">
        <f>EF$84</f>
        <v>612.48</v>
      </c>
      <c r="EG93" s="40"/>
      <c r="EH93" s="11">
        <f>EH$84</f>
        <v>612.48</v>
      </c>
      <c r="EJ93" s="10" t="s">
        <v>83</v>
      </c>
      <c r="EK93" s="1116" t="s">
        <v>36</v>
      </c>
      <c r="EL93" s="1117"/>
      <c r="EM93" s="1117"/>
      <c r="EN93" s="1118"/>
      <c r="EO93" s="11">
        <f>EO$84</f>
        <v>612.48</v>
      </c>
      <c r="EP93" s="40"/>
      <c r="EQ93" s="11">
        <f>EQ$84</f>
        <v>612.48</v>
      </c>
    </row>
    <row r="94" spans="1:147" x14ac:dyDescent="0.2">
      <c r="A94" s="1021" t="s">
        <v>40</v>
      </c>
      <c r="B94" s="1022"/>
      <c r="C94" s="1022"/>
      <c r="D94" s="1022"/>
      <c r="E94" s="1023"/>
      <c r="F94" s="114">
        <f>SUM(F91:F93)</f>
        <v>1354.9333869679999</v>
      </c>
      <c r="H94" s="1021" t="s">
        <v>40</v>
      </c>
      <c r="I94" s="1022"/>
      <c r="J94" s="1022"/>
      <c r="K94" s="1022"/>
      <c r="L94" s="1023"/>
      <c r="M94" s="114">
        <f>SUM(M91:M93)</f>
        <v>1383.7241237874127</v>
      </c>
      <c r="O94" s="1021" t="s">
        <v>40</v>
      </c>
      <c r="P94" s="1022"/>
      <c r="Q94" s="1022"/>
      <c r="R94" s="1022"/>
      <c r="S94" s="1023"/>
      <c r="T94" s="114">
        <f>SUM(T91:T93)</f>
        <v>1383.7241237874127</v>
      </c>
      <c r="V94" s="1021" t="s">
        <v>40</v>
      </c>
      <c r="W94" s="1022"/>
      <c r="X94" s="1022"/>
      <c r="Y94" s="1022"/>
      <c r="Z94" s="1023"/>
      <c r="AA94" s="114">
        <f>SUM(AA91:AA93)</f>
        <v>1383.7241237874127</v>
      </c>
      <c r="AC94" s="1021" t="s">
        <v>40</v>
      </c>
      <c r="AD94" s="1022"/>
      <c r="AE94" s="1022"/>
      <c r="AF94" s="1022"/>
      <c r="AG94" s="1023"/>
      <c r="AH94" s="114">
        <f>SUM(AH91:AH93)</f>
        <v>1441.8943758933333</v>
      </c>
      <c r="AJ94" s="1021" t="s">
        <v>40</v>
      </c>
      <c r="AK94" s="1022"/>
      <c r="AL94" s="1022"/>
      <c r="AM94" s="1022"/>
      <c r="AN94" s="1023"/>
      <c r="AO94" s="114">
        <f>SUM(AO91:AO93)</f>
        <v>1441.8943758933333</v>
      </c>
      <c r="AQ94" s="1021" t="s">
        <v>40</v>
      </c>
      <c r="AR94" s="1022"/>
      <c r="AS94" s="1022"/>
      <c r="AT94" s="1022"/>
      <c r="AU94" s="1023"/>
      <c r="AV94" s="114">
        <f>SUM(AV91:AV93)</f>
        <v>1476.6619201333333</v>
      </c>
      <c r="AW94" s="175"/>
      <c r="AX94" s="1021" t="s">
        <v>40</v>
      </c>
      <c r="AY94" s="1022"/>
      <c r="AZ94" s="1022"/>
      <c r="BA94" s="1022"/>
      <c r="BB94" s="1023"/>
      <c r="BC94" s="114">
        <f>SUM(BC91:BC93)</f>
        <v>1476.6619201333333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1476.6619201333333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1586.6530816239997</v>
      </c>
      <c r="BS94" s="922" t="s">
        <v>40</v>
      </c>
      <c r="BT94" s="923"/>
      <c r="BU94" s="923"/>
      <c r="BV94" s="923"/>
      <c r="BW94" s="924"/>
      <c r="BX94" s="11">
        <f>SUM(BX$91:BX$93)</f>
        <v>1586.6530816239997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1586.6530816239997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1586.6530816239997</v>
      </c>
      <c r="CN94" s="922" t="s">
        <v>40</v>
      </c>
      <c r="CO94" s="923"/>
      <c r="CP94" s="923"/>
      <c r="CQ94" s="923"/>
      <c r="CR94" s="924"/>
      <c r="CS94" s="11">
        <f>SUM(CS$91:CS$93)</f>
        <v>1648.0757431146667</v>
      </c>
      <c r="CU94" s="922" t="s">
        <v>40</v>
      </c>
      <c r="CV94" s="923"/>
      <c r="CW94" s="923"/>
      <c r="CX94" s="923"/>
      <c r="CY94" s="924"/>
      <c r="CZ94" s="11">
        <f>SUM(CZ$91:CZ$93)</f>
        <v>1648.0757431146667</v>
      </c>
      <c r="DB94" s="922" t="s">
        <v>40</v>
      </c>
      <c r="DC94" s="923"/>
      <c r="DD94" s="923"/>
      <c r="DE94" s="923"/>
      <c r="DF94" s="924"/>
      <c r="DG94" s="11">
        <f>SUM(DG$91:DG$93)</f>
        <v>1754.6806413333334</v>
      </c>
      <c r="DI94" s="922" t="s">
        <v>40</v>
      </c>
      <c r="DJ94" s="923"/>
      <c r="DK94" s="923"/>
      <c r="DL94" s="923"/>
      <c r="DM94" s="924"/>
      <c r="DN94" s="11">
        <f>SUM(DN$91:DN$93)</f>
        <v>1799.254416</v>
      </c>
      <c r="DO94" s="40"/>
      <c r="DP94" s="11">
        <f>SUM(DP$91:DP$93)</f>
        <v>1754.6806413333334</v>
      </c>
      <c r="DQ94" s="40"/>
      <c r="DR94" s="922" t="s">
        <v>40</v>
      </c>
      <c r="DS94" s="923"/>
      <c r="DT94" s="923"/>
      <c r="DU94" s="923"/>
      <c r="DV94" s="924"/>
      <c r="DW94" s="11">
        <f>SUM(DW$91:DW$93)</f>
        <v>1799.254416</v>
      </c>
      <c r="DX94" s="40"/>
      <c r="DY94" s="11">
        <f>SUM(DY$91:DY$93)</f>
        <v>1754.6806413333334</v>
      </c>
      <c r="DZ94" s="40"/>
      <c r="EA94" s="922" t="s">
        <v>40</v>
      </c>
      <c r="EB94" s="923"/>
      <c r="EC94" s="923"/>
      <c r="ED94" s="923"/>
      <c r="EE94" s="924"/>
      <c r="EF94" s="11">
        <f>SUM(EF$91:EF$93)</f>
        <v>1862.9081007239997</v>
      </c>
      <c r="EG94" s="40"/>
      <c r="EH94" s="11">
        <f>SUM(EH$91:EH$93)</f>
        <v>1816.5959488453332</v>
      </c>
      <c r="EJ94" s="922" t="s">
        <v>40</v>
      </c>
      <c r="EK94" s="923"/>
      <c r="EL94" s="923"/>
      <c r="EM94" s="923"/>
      <c r="EN94" s="924"/>
      <c r="EO94" s="11">
        <f>SUM(EO$91:EO$93)</f>
        <v>1862.9081007239997</v>
      </c>
      <c r="EP94" s="40"/>
      <c r="EQ94" s="11">
        <f>SUM(EQ$91:EQ$93)</f>
        <v>1816.5959488453332</v>
      </c>
    </row>
    <row r="95" spans="1:147" x14ac:dyDescent="0.2">
      <c r="A95" s="178"/>
      <c r="B95" s="178"/>
      <c r="C95" s="178"/>
      <c r="D95" s="178"/>
      <c r="E95" s="178"/>
      <c r="F95" s="175"/>
      <c r="H95" s="178"/>
      <c r="I95" s="178"/>
      <c r="J95" s="178"/>
      <c r="K95" s="178"/>
      <c r="L95" s="178"/>
      <c r="M95" s="175"/>
      <c r="O95" s="178"/>
      <c r="P95" s="178"/>
      <c r="Q95" s="178"/>
      <c r="R95" s="178"/>
      <c r="S95" s="178"/>
      <c r="T95" s="175"/>
      <c r="V95" s="178"/>
      <c r="W95" s="178"/>
      <c r="X95" s="178"/>
      <c r="Y95" s="178"/>
      <c r="Z95" s="178"/>
      <c r="AA95" s="175"/>
      <c r="AC95" s="178"/>
      <c r="AD95" s="178"/>
      <c r="AE95" s="178"/>
      <c r="AF95" s="178"/>
      <c r="AG95" s="178"/>
      <c r="AH95" s="175"/>
      <c r="AJ95" s="178"/>
      <c r="AK95" s="178"/>
      <c r="AL95" s="178"/>
      <c r="AM95" s="178"/>
      <c r="AN95" s="178"/>
      <c r="AO95" s="175"/>
      <c r="AQ95" s="178"/>
      <c r="AR95" s="178"/>
      <c r="AS95" s="178"/>
      <c r="AT95" s="178"/>
      <c r="AU95" s="178"/>
      <c r="AV95" s="175"/>
      <c r="AW95" s="175"/>
      <c r="AX95" s="178"/>
      <c r="AY95" s="178"/>
      <c r="AZ95" s="178"/>
      <c r="BA95" s="178"/>
      <c r="BB95" s="178"/>
      <c r="BC95" s="175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52"/>
      <c r="DP95" s="40"/>
      <c r="DQ95" s="40"/>
      <c r="DR95" s="52"/>
      <c r="DS95" s="52"/>
      <c r="DT95" s="52"/>
      <c r="DU95" s="52"/>
      <c r="DV95" s="52"/>
      <c r="DW95" s="40"/>
      <c r="DX95" s="52"/>
      <c r="DY95" s="40"/>
      <c r="DZ95" s="40"/>
      <c r="EA95" s="52"/>
      <c r="EB95" s="52"/>
      <c r="EC95" s="52"/>
      <c r="ED95" s="52"/>
      <c r="EE95" s="52"/>
      <c r="EF95" s="40"/>
      <c r="EG95" s="52"/>
      <c r="EH95" s="40"/>
      <c r="EJ95" s="52"/>
      <c r="EK95" s="52"/>
      <c r="EL95" s="52"/>
      <c r="EM95" s="52"/>
      <c r="EN95" s="52"/>
      <c r="EO95" s="40"/>
      <c r="EP95" s="52"/>
      <c r="EQ95" s="40"/>
    </row>
    <row r="96" spans="1:147" x14ac:dyDescent="0.2">
      <c r="A96" s="178"/>
      <c r="B96" s="178"/>
      <c r="C96" s="178"/>
      <c r="D96" s="178"/>
      <c r="E96" s="178"/>
      <c r="F96" s="175"/>
      <c r="H96" s="178"/>
      <c r="I96" s="178"/>
      <c r="J96" s="178"/>
      <c r="K96" s="178"/>
      <c r="L96" s="178"/>
      <c r="M96" s="175"/>
      <c r="O96" s="178"/>
      <c r="P96" s="178"/>
      <c r="Q96" s="178"/>
      <c r="R96" s="178"/>
      <c r="S96" s="178"/>
      <c r="T96" s="175"/>
      <c r="V96" s="178"/>
      <c r="W96" s="178"/>
      <c r="X96" s="178"/>
      <c r="Y96" s="178"/>
      <c r="Z96" s="178"/>
      <c r="AA96" s="175"/>
      <c r="AC96" s="178"/>
      <c r="AD96" s="178"/>
      <c r="AE96" s="178"/>
      <c r="AF96" s="178"/>
      <c r="AG96" s="178"/>
      <c r="AH96" s="175"/>
      <c r="AJ96" s="178"/>
      <c r="AK96" s="178"/>
      <c r="AL96" s="178"/>
      <c r="AM96" s="178"/>
      <c r="AN96" s="178"/>
      <c r="AO96" s="175"/>
      <c r="AQ96" s="178"/>
      <c r="AR96" s="178"/>
      <c r="AS96" s="178"/>
      <c r="AT96" s="178"/>
      <c r="AU96" s="178"/>
      <c r="AV96" s="175"/>
      <c r="AW96" s="175"/>
      <c r="AX96" s="178"/>
      <c r="AY96" s="178"/>
      <c r="AZ96" s="178"/>
      <c r="BA96" s="178"/>
      <c r="BB96" s="178"/>
      <c r="BC96" s="175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52"/>
      <c r="DP96" s="40"/>
      <c r="DQ96" s="40"/>
      <c r="DR96" s="52"/>
      <c r="DS96" s="52"/>
      <c r="DT96" s="52"/>
      <c r="DU96" s="52"/>
      <c r="DV96" s="52"/>
      <c r="DW96" s="40"/>
      <c r="DX96" s="52"/>
      <c r="DY96" s="40"/>
      <c r="DZ96" s="40"/>
      <c r="EA96" s="52"/>
      <c r="EB96" s="52"/>
      <c r="EC96" s="52"/>
      <c r="ED96" s="52"/>
      <c r="EE96" s="52"/>
      <c r="EF96" s="40"/>
      <c r="EG96" s="52"/>
      <c r="EH96" s="40"/>
      <c r="EJ96" s="52"/>
      <c r="EK96" s="52"/>
      <c r="EL96" s="52"/>
      <c r="EM96" s="52"/>
      <c r="EN96" s="52"/>
      <c r="EO96" s="40"/>
      <c r="EP96" s="52"/>
      <c r="EQ96" s="40"/>
    </row>
    <row r="97" spans="1:147" x14ac:dyDescent="0.2">
      <c r="A97" s="925" t="s">
        <v>108</v>
      </c>
      <c r="B97" s="925"/>
      <c r="C97" s="925"/>
      <c r="D97" s="925"/>
      <c r="E97" s="925"/>
      <c r="F97" s="92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V97" s="925" t="s">
        <v>108</v>
      </c>
      <c r="W97" s="925"/>
      <c r="X97" s="925"/>
      <c r="Y97" s="925"/>
      <c r="Z97" s="925"/>
      <c r="AA97" s="92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52"/>
      <c r="DQ97" s="52"/>
      <c r="DR97" s="925" t="s">
        <v>108</v>
      </c>
      <c r="DS97" s="925"/>
      <c r="DT97" s="925"/>
      <c r="DU97" s="925"/>
      <c r="DV97" s="925"/>
      <c r="DW97" s="925"/>
      <c r="DX97" s="52"/>
      <c r="DY97" s="52"/>
      <c r="DZ97" s="52"/>
      <c r="EA97" s="925" t="s">
        <v>108</v>
      </c>
      <c r="EB97" s="925"/>
      <c r="EC97" s="925"/>
      <c r="ED97" s="925"/>
      <c r="EE97" s="925"/>
      <c r="EF97" s="925"/>
      <c r="EG97" s="52"/>
      <c r="EH97" s="52"/>
      <c r="EJ97" s="925" t="s">
        <v>108</v>
      </c>
      <c r="EK97" s="925"/>
      <c r="EL97" s="925"/>
      <c r="EM97" s="925"/>
      <c r="EN97" s="925"/>
      <c r="EO97" s="925"/>
      <c r="EP97" s="52"/>
      <c r="EQ97" s="52"/>
    </row>
    <row r="98" spans="1:147" x14ac:dyDescent="0.2">
      <c r="A98" s="41"/>
      <c r="B98" s="41"/>
      <c r="C98" s="41"/>
      <c r="D98" s="41"/>
      <c r="E98" s="41"/>
      <c r="F98" s="22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V98" s="41"/>
      <c r="W98" s="41"/>
      <c r="X98" s="41"/>
      <c r="Y98" s="41"/>
      <c r="Z98" s="41"/>
      <c r="AA98" s="22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41"/>
      <c r="DP98" s="22"/>
      <c r="DQ98" s="22"/>
      <c r="DR98" s="41"/>
      <c r="DS98" s="41"/>
      <c r="DT98" s="41"/>
      <c r="DU98" s="41"/>
      <c r="DV98" s="41"/>
      <c r="DW98" s="22"/>
      <c r="DX98" s="41"/>
      <c r="DY98" s="22"/>
      <c r="DZ98" s="22"/>
      <c r="EA98" s="41"/>
      <c r="EB98" s="41"/>
      <c r="EC98" s="41"/>
      <c r="ED98" s="41"/>
      <c r="EE98" s="41"/>
      <c r="EF98" s="22"/>
      <c r="EG98" s="41"/>
      <c r="EH98" s="22"/>
      <c r="EJ98" s="41"/>
      <c r="EK98" s="41"/>
      <c r="EL98" s="41"/>
      <c r="EM98" s="41"/>
      <c r="EN98" s="41"/>
      <c r="EO98" s="22"/>
      <c r="EP98" s="41"/>
      <c r="EQ98" s="22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51" t="s">
        <v>7</v>
      </c>
      <c r="DP99" s="11" t="s">
        <v>8</v>
      </c>
      <c r="DQ99" s="40"/>
      <c r="DR99" s="51">
        <v>3</v>
      </c>
      <c r="DS99" s="938" t="s">
        <v>43</v>
      </c>
      <c r="DT99" s="938"/>
      <c r="DU99" s="938"/>
      <c r="DV99" s="51" t="s">
        <v>7</v>
      </c>
      <c r="DW99" s="11" t="s">
        <v>8</v>
      </c>
      <c r="DX99" s="51" t="s">
        <v>7</v>
      </c>
      <c r="DY99" s="11" t="s">
        <v>8</v>
      </c>
      <c r="DZ99" s="40"/>
      <c r="EA99" s="51">
        <v>3</v>
      </c>
      <c r="EB99" s="938" t="s">
        <v>43</v>
      </c>
      <c r="EC99" s="938"/>
      <c r="ED99" s="938"/>
      <c r="EE99" s="51" t="s">
        <v>7</v>
      </c>
      <c r="EF99" s="11" t="s">
        <v>8</v>
      </c>
      <c r="EG99" s="51" t="s">
        <v>7</v>
      </c>
      <c r="EH99" s="11" t="s">
        <v>8</v>
      </c>
      <c r="EJ99" s="51">
        <v>3</v>
      </c>
      <c r="EK99" s="938" t="s">
        <v>43</v>
      </c>
      <c r="EL99" s="938"/>
      <c r="EM99" s="938"/>
      <c r="EN99" s="51" t="s">
        <v>7</v>
      </c>
      <c r="EO99" s="11" t="s">
        <v>8</v>
      </c>
      <c r="EP99" s="51" t="s">
        <v>7</v>
      </c>
      <c r="EQ99" s="11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9.1877499999999994</v>
      </c>
      <c r="G100" s="6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9.4137686499999997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0.94137686499999995</v>
      </c>
      <c r="U100" s="6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9.4137686499999997</v>
      </c>
      <c r="AB100" s="6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9.7716666666666665</v>
      </c>
      <c r="AJ100" s="155" t="s">
        <v>22</v>
      </c>
      <c r="AK100" s="1012" t="s">
        <v>109</v>
      </c>
      <c r="AL100" s="1012"/>
      <c r="AM100" s="1012"/>
      <c r="AN100" s="383">
        <f>E100*10%</f>
        <v>4.1666666666666669E-4</v>
      </c>
      <c r="AO100" s="38">
        <f>AN100*AO$44</f>
        <v>0.97716666666666663</v>
      </c>
      <c r="AQ100" s="155" t="s">
        <v>22</v>
      </c>
      <c r="AR100" s="1012" t="s">
        <v>109</v>
      </c>
      <c r="AS100" s="1012"/>
      <c r="AT100" s="1012"/>
      <c r="AU100" s="382">
        <f>L100*10%</f>
        <v>4.1666666666666669E-4</v>
      </c>
      <c r="AV100" s="38">
        <f>AU100*AV$44</f>
        <v>1.0129166666666667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1.0129166666666667</v>
      </c>
      <c r="BD100" s="22"/>
      <c r="BE100" s="10" t="s">
        <v>22</v>
      </c>
      <c r="BF100" s="939" t="s">
        <v>109</v>
      </c>
      <c r="BG100" s="939"/>
      <c r="BH100" s="939"/>
      <c r="BI100" s="606">
        <f>L100*10%</f>
        <v>4.1666666666666669E-4</v>
      </c>
      <c r="BJ100" s="50">
        <f>BI$100*BJ$44</f>
        <v>1.0129166666666667</v>
      </c>
      <c r="BK100" s="22"/>
      <c r="BL100" s="10" t="s">
        <v>22</v>
      </c>
      <c r="BM100" s="939" t="s">
        <v>109</v>
      </c>
      <c r="BN100" s="939"/>
      <c r="BO100" s="939"/>
      <c r="BP100" s="606">
        <f>1*(1/12)*0.05/10</f>
        <v>4.1666666666666664E-4</v>
      </c>
      <c r="BQ100" s="50">
        <f>BP$100*BQ$44</f>
        <v>1.0760749999999999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1.0760749999999999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1.0760749999999999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1.0760749999999999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1.1392333333333331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1.1392333333333331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1.1916666666666667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1.2374999999999998</v>
      </c>
      <c r="DO100" s="606">
        <f>1*(1/12)*0.05/10</f>
        <v>4.1666666666666664E-4</v>
      </c>
      <c r="DP100" s="50">
        <f>DO$100*$DP$44</f>
        <v>1.1916666666666667</v>
      </c>
      <c r="DQ100" s="22"/>
      <c r="DR100" s="10" t="s">
        <v>22</v>
      </c>
      <c r="DS100" s="939" t="s">
        <v>109</v>
      </c>
      <c r="DT100" s="939"/>
      <c r="DU100" s="939"/>
      <c r="DV100" s="606">
        <f>1*(1/12)*0.05/10</f>
        <v>4.1666666666666664E-4</v>
      </c>
      <c r="DW100" s="50">
        <f>DV$100*$DW$44</f>
        <v>1.2374999999999998</v>
      </c>
      <c r="DX100" s="606">
        <f>1*(1/12)*0.05/10</f>
        <v>4.1666666666666664E-4</v>
      </c>
      <c r="DY100" s="50">
        <f>DX$100*$DY$44</f>
        <v>1.1916666666666667</v>
      </c>
      <c r="DZ100" s="22"/>
      <c r="EA100" s="10" t="s">
        <v>22</v>
      </c>
      <c r="EB100" s="939" t="s">
        <v>109</v>
      </c>
      <c r="EC100" s="939"/>
      <c r="ED100" s="939"/>
      <c r="EE100" s="606">
        <f>1*(1/12)*0.05/10</f>
        <v>4.1666666666666664E-4</v>
      </c>
      <c r="EF100" s="50">
        <f>EE$100*$EF$44</f>
        <v>1.2857624999999999</v>
      </c>
      <c r="EG100" s="606">
        <f>1*(1/12)*0.05/10</f>
        <v>4.1666666666666664E-4</v>
      </c>
      <c r="EH100" s="50">
        <f>EG$100*$EH$44</f>
        <v>1.2381416666666665</v>
      </c>
      <c r="EJ100" s="10" t="s">
        <v>22</v>
      </c>
      <c r="EK100" s="939" t="s">
        <v>109</v>
      </c>
      <c r="EL100" s="939"/>
      <c r="EM100" s="939"/>
      <c r="EN100" s="383">
        <f>(2*E100)/60+E100*10%</f>
        <v>5.5555555555555556E-4</v>
      </c>
      <c r="EO100" s="50">
        <f>EN$100*$EO$44</f>
        <v>1.71435</v>
      </c>
      <c r="EP100" s="606">
        <f>EN100</f>
        <v>5.5555555555555556E-4</v>
      </c>
      <c r="EQ100" s="50">
        <f>EP$100*$EQ$44</f>
        <v>1.6508555555555555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0.73502000000000001</v>
      </c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0.75310149199999987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7.5310149199999996E-2</v>
      </c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0.75310149199999987</v>
      </c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0.78173333333333328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7.8173333333333331E-2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8.1033333333333332E-2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8.1033333333333332E-2</v>
      </c>
      <c r="BD101" s="22"/>
      <c r="BE101" s="10" t="s">
        <v>23</v>
      </c>
      <c r="BF101" s="940" t="s">
        <v>110</v>
      </c>
      <c r="BG101" s="940"/>
      <c r="BH101" s="940"/>
      <c r="BI101" s="606">
        <f>AU69*BI100</f>
        <v>3.3333333333333335E-5</v>
      </c>
      <c r="BJ101" s="50">
        <f>BI$101*BJ$44</f>
        <v>8.1033333333333332E-2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8.6085999999999996E-2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8.6085999999999996E-2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8.6085999999999996E-2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8.6085999999999996E-2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9.1138666666666659E-2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9.1138666666666659E-2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9.5333333333333339E-2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9.9000000000000005E-2</v>
      </c>
      <c r="DO101" s="606">
        <f>DO69*DO100</f>
        <v>3.3333333333333335E-5</v>
      </c>
      <c r="DP101" s="50">
        <f>DO$101*$DP$44</f>
        <v>9.5333333333333339E-2</v>
      </c>
      <c r="DQ101" s="22"/>
      <c r="DR101" s="10" t="s">
        <v>23</v>
      </c>
      <c r="DS101" s="940" t="s">
        <v>110</v>
      </c>
      <c r="DT101" s="940"/>
      <c r="DU101" s="940"/>
      <c r="DV101" s="606">
        <f>DV69*DV100</f>
        <v>3.3333333333333335E-5</v>
      </c>
      <c r="DW101" s="50">
        <f>DV$101*$DW$44</f>
        <v>9.9000000000000005E-2</v>
      </c>
      <c r="DX101" s="606">
        <f>DX69*DX100</f>
        <v>3.3333333333333335E-5</v>
      </c>
      <c r="DY101" s="50">
        <f>DX$101*$DY$44</f>
        <v>9.5333333333333339E-2</v>
      </c>
      <c r="DZ101" s="22"/>
      <c r="EA101" s="10" t="s">
        <v>23</v>
      </c>
      <c r="EB101" s="940" t="s">
        <v>110</v>
      </c>
      <c r="EC101" s="940"/>
      <c r="ED101" s="940"/>
      <c r="EE101" s="606">
        <f>EE69*EE100</f>
        <v>3.3333333333333335E-5</v>
      </c>
      <c r="EF101" s="50">
        <f>EE$101*$EF$44</f>
        <v>0.10286100000000001</v>
      </c>
      <c r="EG101" s="606">
        <f>EG69*EG100</f>
        <v>3.3333333333333335E-5</v>
      </c>
      <c r="EH101" s="50">
        <f>EG$101*$EH$44</f>
        <v>9.9051333333333338E-2</v>
      </c>
      <c r="EJ101" s="10" t="s">
        <v>23</v>
      </c>
      <c r="EK101" s="940" t="s">
        <v>110</v>
      </c>
      <c r="EL101" s="940"/>
      <c r="EM101" s="940"/>
      <c r="EN101" s="606">
        <f>EN69*EN100</f>
        <v>4.4444444444444447E-5</v>
      </c>
      <c r="EO101" s="50">
        <f>EN$101*$EO$44</f>
        <v>0.13714799999999999</v>
      </c>
      <c r="EP101" s="606">
        <f>EP69*EP100</f>
        <v>4.4444444444444447E-5</v>
      </c>
      <c r="EQ101" s="50">
        <f>EP$101*$EQ$44</f>
        <v>0.13206844444444446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76.736087999999995</v>
      </c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78.623795764799993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78.623795764799993</v>
      </c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78.623795764799993</v>
      </c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81.612959999999987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81.612959999999987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84.598799999999997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84.598799999999997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84.598799999999997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89.873783999999986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89.873783999999986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89.873783999999986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89.873783999999986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95.14876799999999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95.14876799999999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99.527999999999992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103.35599999999999</v>
      </c>
      <c r="DO102" s="1">
        <f>(0.08*0.4*0.9)*(1+(5/56)+(5/56)+(5/56/3))</f>
        <v>3.4799999999999998E-2</v>
      </c>
      <c r="DP102" s="50">
        <f>DO$102*$DP$44</f>
        <v>99.527999999999992</v>
      </c>
      <c r="DQ102" s="22"/>
      <c r="DR102" s="10" t="s">
        <v>24</v>
      </c>
      <c r="DS102" s="940" t="s">
        <v>111</v>
      </c>
      <c r="DT102" s="940"/>
      <c r="DU102" s="940"/>
      <c r="DV102" s="1">
        <f>(0.08*0.4*0.9)*(1+(5/56)+(5/56)+(5/56/3))</f>
        <v>3.4799999999999998E-2</v>
      </c>
      <c r="DW102" s="50">
        <f>DV$102*$DW$44</f>
        <v>103.35599999999999</v>
      </c>
      <c r="DX102" s="1">
        <f>(0.08*0.4*0.9)*(1+(5/56)+(5/56)+(5/56/3))</f>
        <v>3.4799999999999998E-2</v>
      </c>
      <c r="DY102" s="50">
        <f>DX$102*$DY$44</f>
        <v>99.527999999999992</v>
      </c>
      <c r="DZ102" s="22"/>
      <c r="EA102" s="10" t="s">
        <v>24</v>
      </c>
      <c r="EB102" s="940" t="s">
        <v>111</v>
      </c>
      <c r="EC102" s="940"/>
      <c r="ED102" s="940"/>
      <c r="EE102" s="1">
        <f>(0.08*0.4*0.9)*(1+(5/56)+(5/56)+(5/56/3))</f>
        <v>3.4799999999999998E-2</v>
      </c>
      <c r="EF102" s="50">
        <f>EE$102*$EF$44</f>
        <v>107.38688399999999</v>
      </c>
      <c r="EG102" s="1">
        <f>(0.08*0.4*0.9)*(1+(5/56)+(5/56)+(5/56/3))</f>
        <v>3.4799999999999998E-2</v>
      </c>
      <c r="EH102" s="50">
        <f>EG$102*$EH$44</f>
        <v>103.40959199999999</v>
      </c>
      <c r="EJ102" s="10" t="s">
        <v>24</v>
      </c>
      <c r="EK102" s="940" t="s">
        <v>111</v>
      </c>
      <c r="EL102" s="940"/>
      <c r="EM102" s="940"/>
      <c r="EN102" s="1">
        <f>(0.08*0.4*0.9)*(1+(5/56)+(5/56)+(5/56/3))</f>
        <v>3.4799999999999998E-2</v>
      </c>
      <c r="EO102" s="50">
        <f>EN$102*$EO$44</f>
        <v>107.38688399999999</v>
      </c>
      <c r="EP102" s="1">
        <f>(0.08*0.4*0.9)*(1+(5/56)+(5/56)+(5/56/3))</f>
        <v>3.4799999999999998E-2</v>
      </c>
      <c r="EQ102" s="50">
        <f>EP$102*$EQ$44</f>
        <v>103.40959199999999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42.876166666666663</v>
      </c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43.930920366666662</v>
      </c>
      <c r="O103" s="155" t="s">
        <v>25</v>
      </c>
      <c r="P103" s="1017" t="s">
        <v>112</v>
      </c>
      <c r="Q103" s="1017"/>
      <c r="R103" s="1017"/>
      <c r="S103" s="383">
        <f>L103*10%</f>
        <v>1.9444444444444446E-3</v>
      </c>
      <c r="T103" s="38">
        <f t="shared" si="10"/>
        <v>4.3930920366666664</v>
      </c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43.930920366666662</v>
      </c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45.601111111111109</v>
      </c>
      <c r="AJ103" s="155" t="s">
        <v>25</v>
      </c>
      <c r="AK103" s="1017" t="s">
        <v>112</v>
      </c>
      <c r="AL103" s="1017"/>
      <c r="AM103" s="1017"/>
      <c r="AN103" s="383">
        <f>E103*10%</f>
        <v>1.9444444444444446E-3</v>
      </c>
      <c r="AO103" s="38">
        <f t="shared" si="13"/>
        <v>4.5601111111111114</v>
      </c>
      <c r="AQ103" s="155" t="s">
        <v>25</v>
      </c>
      <c r="AR103" s="1017" t="s">
        <v>112</v>
      </c>
      <c r="AS103" s="1017"/>
      <c r="AT103" s="1017"/>
      <c r="AU103" s="382">
        <f>L103*10%</f>
        <v>1.9444444444444446E-3</v>
      </c>
      <c r="AV103" s="38">
        <f t="shared" si="14"/>
        <v>4.7269444444444444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4.7269444444444444</v>
      </c>
      <c r="BD103" s="22"/>
      <c r="BE103" s="10" t="s">
        <v>25</v>
      </c>
      <c r="BF103" s="940" t="s">
        <v>112</v>
      </c>
      <c r="BG103" s="940"/>
      <c r="BH103" s="940"/>
      <c r="BI103" s="606">
        <f>L103*10%</f>
        <v>1.9444444444444446E-3</v>
      </c>
      <c r="BJ103" s="50">
        <f>BI$103*BJ$44</f>
        <v>4.7269444444444444</v>
      </c>
      <c r="BK103" s="22"/>
      <c r="BL103" s="10" t="s">
        <v>25</v>
      </c>
      <c r="BM103" s="940" t="s">
        <v>112</v>
      </c>
      <c r="BN103" s="940"/>
      <c r="BO103" s="940"/>
      <c r="BP103" s="606">
        <f>(7/30)/12/10</f>
        <v>1.9444444444444444E-3</v>
      </c>
      <c r="BQ103" s="50">
        <f>BP$103*BQ$44</f>
        <v>5.0216833333333328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5.0216833333333328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5.0216833333333328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5.0216833333333328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5.3164222222222222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5.3164222222222222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5.5611111111111109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8.6624999999999996</v>
      </c>
      <c r="DO103" s="383">
        <f>(3/60*(7/30)/12)+ 7/30/12/10</f>
        <v>2.9166666666666668E-3</v>
      </c>
      <c r="DP103" s="50">
        <f>DO$103*$DP$44</f>
        <v>8.3416666666666668</v>
      </c>
      <c r="DQ103" s="22"/>
      <c r="DR103" s="10" t="s">
        <v>25</v>
      </c>
      <c r="DS103" s="940" t="s">
        <v>112</v>
      </c>
      <c r="DT103" s="940"/>
      <c r="DU103" s="940"/>
      <c r="DV103" s="606">
        <f>(3/60*(7/30)/12)+ 7/30/12/10</f>
        <v>2.9166666666666668E-3</v>
      </c>
      <c r="DW103" s="50">
        <f>DV$103*$DW$44</f>
        <v>8.6624999999999996</v>
      </c>
      <c r="DX103" s="606">
        <f>(3/60*(7/30)/12)+ 7/30/12/10</f>
        <v>2.9166666666666668E-3</v>
      </c>
      <c r="DY103" s="50">
        <f>DX$103*$DY$44</f>
        <v>8.3416666666666668</v>
      </c>
      <c r="DZ103" s="22"/>
      <c r="EA103" s="10" t="s">
        <v>25</v>
      </c>
      <c r="EB103" s="940" t="s">
        <v>112</v>
      </c>
      <c r="EC103" s="940"/>
      <c r="ED103" s="940"/>
      <c r="EE103" s="606">
        <f>(3/60*(7/30)/12)+ 7/30/12/10</f>
        <v>2.9166666666666668E-3</v>
      </c>
      <c r="EF103" s="50">
        <f>EE$103*$EF$44</f>
        <v>9.0003375000000005</v>
      </c>
      <c r="EG103" s="606">
        <f>(3/60*(7/30)/12)+ 7/30/12/10</f>
        <v>2.9166666666666668E-3</v>
      </c>
      <c r="EH103" s="50">
        <f>EG$103*$EH$44</f>
        <v>8.6669916666666662</v>
      </c>
      <c r="EJ103" s="10" t="s">
        <v>25</v>
      </c>
      <c r="EK103" s="940" t="s">
        <v>112</v>
      </c>
      <c r="EL103" s="940"/>
      <c r="EM103" s="940"/>
      <c r="EN103" s="383">
        <f>(7/30)/12/10</f>
        <v>1.9444444444444444E-3</v>
      </c>
      <c r="EO103" s="50">
        <f>EN$103*$EO$44</f>
        <v>6.0002249999999995</v>
      </c>
      <c r="EP103" s="606">
        <f>EN103</f>
        <v>1.9444444444444444E-3</v>
      </c>
      <c r="EQ103" s="50">
        <f>EP$103*$EQ$44</f>
        <v>5.7779944444444444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7.1517445999999998</v>
      </c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7.3276775171599997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0.73276775171600006</v>
      </c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7.3276775171599997</v>
      </c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7.606265333333333</v>
      </c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0.76062653333333341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0.78845433333333348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0.78845433333333326</v>
      </c>
      <c r="BD104" s="22"/>
      <c r="BE104" s="10" t="s">
        <v>32</v>
      </c>
      <c r="BF104" s="940" t="s">
        <v>129</v>
      </c>
      <c r="BG104" s="940"/>
      <c r="BH104" s="940"/>
      <c r="BI104" s="606">
        <f>AU103*BI70</f>
        <v>3.2433333333333337E-4</v>
      </c>
      <c r="BJ104" s="50">
        <f>BI$104*BJ$44</f>
        <v>0.78845433333333348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3.2433333333333332E-4</v>
      </c>
      <c r="BQ104" s="50">
        <f>BP$104*BQ$44</f>
        <v>0.83761677999999995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0.83761677999999995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0.83761677999999995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0.83761677999999995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0.88677922666666653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0.88677922666666653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0.92759333333333327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1.4449050000000001</v>
      </c>
      <c r="DO104" s="606">
        <f>DO103*DO70</f>
        <v>4.8650000000000001E-4</v>
      </c>
      <c r="DP104" s="50">
        <f>DO$104*$DP$44</f>
        <v>1.3913900000000001</v>
      </c>
      <c r="DQ104" s="22"/>
      <c r="DR104" s="10" t="s">
        <v>32</v>
      </c>
      <c r="DS104" s="940" t="s">
        <v>129</v>
      </c>
      <c r="DT104" s="940"/>
      <c r="DU104" s="940"/>
      <c r="DV104" s="606">
        <f>DV103*DV70</f>
        <v>4.8650000000000001E-4</v>
      </c>
      <c r="DW104" s="50">
        <f>DV$104*$DW$44</f>
        <v>1.4449050000000001</v>
      </c>
      <c r="DX104" s="606">
        <f>DX103*DX70</f>
        <v>4.8650000000000001E-4</v>
      </c>
      <c r="DY104" s="50">
        <f>DX$104*$DY$44</f>
        <v>1.3913900000000001</v>
      </c>
      <c r="DZ104" s="22"/>
      <c r="EA104" s="10" t="s">
        <v>32</v>
      </c>
      <c r="EB104" s="940" t="s">
        <v>129</v>
      </c>
      <c r="EC104" s="940"/>
      <c r="ED104" s="940"/>
      <c r="EE104" s="606">
        <f>EE103*EE70</f>
        <v>4.8650000000000001E-4</v>
      </c>
      <c r="EF104" s="50">
        <f>EE$104*$EF$44</f>
        <v>1.5012562949999999</v>
      </c>
      <c r="EG104" s="606">
        <f>EG103*EG70</f>
        <v>4.8650000000000001E-4</v>
      </c>
      <c r="EH104" s="50">
        <f>EG$104*$EH$44</f>
        <v>1.4456542100000001</v>
      </c>
      <c r="EJ104" s="10" t="s">
        <v>32</v>
      </c>
      <c r="EK104" s="940" t="s">
        <v>129</v>
      </c>
      <c r="EL104" s="940"/>
      <c r="EM104" s="940"/>
      <c r="EN104" s="606">
        <f>EN103*EN70</f>
        <v>3.2433333333333332E-4</v>
      </c>
      <c r="EO104" s="50">
        <f>EN$104*$EO$44</f>
        <v>1.0008375299999999</v>
      </c>
      <c r="EP104" s="606">
        <f>EP103*EP70</f>
        <v>3.2433333333333332E-4</v>
      </c>
      <c r="EQ104" s="50">
        <f>EP$104*$EQ$44</f>
        <v>0.96376947333333329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11.466311999999999</v>
      </c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11.748383275199998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11.748383275199998</v>
      </c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11.748383275199998</v>
      </c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12.195039999999999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12.195039999999999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12.6412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12.6412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12.6412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13.429416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13.429416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13.429416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13.429416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14.217631999999998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14.217631999999998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14.872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15.443999999999999</v>
      </c>
      <c r="DO105" s="1">
        <v>5.1999999999999998E-3</v>
      </c>
      <c r="DP105" s="50">
        <f>DO$105*$DP$44</f>
        <v>14.872</v>
      </c>
      <c r="DQ105" s="22"/>
      <c r="DR105" s="10" t="s">
        <v>33</v>
      </c>
      <c r="DS105" s="916" t="s">
        <v>113</v>
      </c>
      <c r="DT105" s="917"/>
      <c r="DU105" s="918"/>
      <c r="DV105" s="1">
        <v>5.1999999999999998E-3</v>
      </c>
      <c r="DW105" s="50">
        <f>DV$105*$DW$44</f>
        <v>15.443999999999999</v>
      </c>
      <c r="DX105" s="1">
        <v>5.1999999999999998E-3</v>
      </c>
      <c r="DY105" s="50">
        <f>DX$105*$DY$44</f>
        <v>14.872</v>
      </c>
      <c r="DZ105" s="22"/>
      <c r="EA105" s="10" t="s">
        <v>33</v>
      </c>
      <c r="EB105" s="916" t="s">
        <v>113</v>
      </c>
      <c r="EC105" s="917"/>
      <c r="ED105" s="918"/>
      <c r="EE105" s="1">
        <v>5.1999999999999998E-3</v>
      </c>
      <c r="EF105" s="50">
        <f>EE$105*$EF$44</f>
        <v>16.046315999999997</v>
      </c>
      <c r="EG105" s="1">
        <v>5.1999999999999998E-3</v>
      </c>
      <c r="EH105" s="50">
        <f>EG$105*$EH$44</f>
        <v>15.452007999999999</v>
      </c>
      <c r="EJ105" s="10" t="s">
        <v>33</v>
      </c>
      <c r="EK105" s="916" t="s">
        <v>113</v>
      </c>
      <c r="EL105" s="917"/>
      <c r="EM105" s="918"/>
      <c r="EN105" s="1">
        <v>5.1999999999999998E-3</v>
      </c>
      <c r="EO105" s="50">
        <f>EN$105*$EO$44</f>
        <v>16.046315999999997</v>
      </c>
      <c r="EP105" s="1">
        <v>5.1999999999999998E-3</v>
      </c>
      <c r="EQ105" s="50">
        <f>EP$105*$EQ$44</f>
        <v>15.452007999999999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148.15308126666665</v>
      </c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151.79764706582665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96.514725842582664</v>
      </c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151.79764706582665</v>
      </c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157.56877644444444</v>
      </c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100.18407764444444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103.84934877777778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103.84934877777778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103.84934877777778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110.32466111333332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110.32466111333332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110.32466111333332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110.32466111333332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116.79997344888886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116.79997344888886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122.17570444444445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130.24390499999998</v>
      </c>
      <c r="DO106" s="8">
        <f>SUM(DO100:DO105)</f>
        <v>4.3853166666666665E-2</v>
      </c>
      <c r="DP106" s="11">
        <f>SUM(DP$100:DP$105)</f>
        <v>125.42005666666667</v>
      </c>
      <c r="DQ106" s="40"/>
      <c r="DR106" s="922" t="s">
        <v>40</v>
      </c>
      <c r="DS106" s="923"/>
      <c r="DT106" s="923"/>
      <c r="DU106" s="924"/>
      <c r="DV106" s="8">
        <f>SUM(DV100:DV105)</f>
        <v>4.3853166666666665E-2</v>
      </c>
      <c r="DW106" s="11">
        <f>SUM(DW$100:DW$105)</f>
        <v>130.24390499999998</v>
      </c>
      <c r="DX106" s="8">
        <f>SUM(DX100:DX105)</f>
        <v>4.3853166666666665E-2</v>
      </c>
      <c r="DY106" s="11">
        <f>SUM(DY$100:DY$105)</f>
        <v>125.42005666666667</v>
      </c>
      <c r="DZ106" s="40"/>
      <c r="EA106" s="922" t="s">
        <v>40</v>
      </c>
      <c r="EB106" s="923"/>
      <c r="EC106" s="923"/>
      <c r="ED106" s="924"/>
      <c r="EE106" s="8">
        <f>SUM(EE100:EE105)</f>
        <v>4.3853166666666665E-2</v>
      </c>
      <c r="EF106" s="11">
        <f>SUM(EF$100:EF$105)</f>
        <v>135.32341729499998</v>
      </c>
      <c r="EG106" s="8">
        <f>SUM(EG100:EG105)</f>
        <v>4.3853166666666665E-2</v>
      </c>
      <c r="EH106" s="11">
        <f>SUM(EH$100:EH$105)</f>
        <v>130.31143887666664</v>
      </c>
      <c r="EJ106" s="922" t="s">
        <v>40</v>
      </c>
      <c r="EK106" s="923"/>
      <c r="EL106" s="923"/>
      <c r="EM106" s="924"/>
      <c r="EN106" s="8">
        <f>SUM(EN100:EN105)</f>
        <v>4.2868777777777783E-2</v>
      </c>
      <c r="EO106" s="11">
        <f>SUM(EO$100:EO$105)</f>
        <v>132.28576053</v>
      </c>
      <c r="EP106" s="8">
        <f>SUM(EP100:EP105)</f>
        <v>4.2868777777777783E-2</v>
      </c>
      <c r="EQ106" s="11">
        <f>SUM(EQ$100:EQ$105)</f>
        <v>127.38628791777776</v>
      </c>
    </row>
    <row r="107" spans="1:147" x14ac:dyDescent="0.2">
      <c r="A107" s="49"/>
      <c r="B107" s="49"/>
      <c r="C107" s="49"/>
      <c r="D107" s="49"/>
      <c r="E107" s="49"/>
      <c r="F107" s="40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V107" s="49"/>
      <c r="W107" s="49"/>
      <c r="X107" s="49"/>
      <c r="Y107" s="49"/>
      <c r="Z107" s="49"/>
      <c r="AA107" s="40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9"/>
      <c r="DP107" s="40"/>
      <c r="DQ107" s="40"/>
      <c r="DR107" s="49"/>
      <c r="DS107" s="49"/>
      <c r="DT107" s="49"/>
      <c r="DU107" s="49"/>
      <c r="DV107" s="49"/>
      <c r="DW107" s="40"/>
      <c r="DX107" s="49"/>
      <c r="DY107" s="40"/>
      <c r="DZ107" s="40"/>
      <c r="EA107" s="49"/>
      <c r="EB107" s="49"/>
      <c r="EC107" s="49"/>
      <c r="ED107" s="49"/>
      <c r="EE107" s="49"/>
      <c r="EF107" s="40"/>
      <c r="EG107" s="49"/>
      <c r="EH107" s="40"/>
      <c r="EJ107" s="49"/>
      <c r="EK107" s="49"/>
      <c r="EL107" s="49"/>
      <c r="EM107" s="49"/>
      <c r="EN107" s="49"/>
      <c r="EO107" s="40"/>
      <c r="EP107" s="49"/>
      <c r="EQ107" s="40"/>
    </row>
    <row r="108" spans="1:147" x14ac:dyDescent="0.2">
      <c r="A108" s="49"/>
      <c r="B108" s="49"/>
      <c r="C108" s="49"/>
      <c r="D108" s="49"/>
      <c r="E108" s="49"/>
      <c r="F108" s="40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V108" s="49"/>
      <c r="W108" s="49"/>
      <c r="X108" s="49"/>
      <c r="Y108" s="49"/>
      <c r="Z108" s="49"/>
      <c r="AA108" s="40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9"/>
      <c r="DP108" s="40"/>
      <c r="DQ108" s="40"/>
      <c r="DR108" s="49"/>
      <c r="DS108" s="49"/>
      <c r="DT108" s="49"/>
      <c r="DU108" s="49"/>
      <c r="DV108" s="49"/>
      <c r="DW108" s="40"/>
      <c r="DX108" s="49"/>
      <c r="DY108" s="40"/>
      <c r="DZ108" s="40"/>
      <c r="EA108" s="49"/>
      <c r="EB108" s="49"/>
      <c r="EC108" s="49"/>
      <c r="ED108" s="49"/>
      <c r="EE108" s="49"/>
      <c r="EF108" s="40"/>
      <c r="EG108" s="49"/>
      <c r="EH108" s="40"/>
      <c r="EJ108" s="49"/>
      <c r="EK108" s="49"/>
      <c r="EL108" s="49"/>
      <c r="EM108" s="49"/>
      <c r="EN108" s="49"/>
      <c r="EO108" s="40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V109" s="925" t="s">
        <v>114</v>
      </c>
      <c r="W109" s="925"/>
      <c r="X109" s="925"/>
      <c r="Y109" s="925"/>
      <c r="Z109" s="925"/>
      <c r="AA109" s="92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52"/>
      <c r="DQ109" s="52"/>
      <c r="DR109" s="925" t="s">
        <v>114</v>
      </c>
      <c r="DS109" s="925"/>
      <c r="DT109" s="925"/>
      <c r="DU109" s="925"/>
      <c r="DV109" s="925"/>
      <c r="DW109" s="925"/>
      <c r="DX109" s="52"/>
      <c r="DY109" s="52"/>
      <c r="DZ109" s="52"/>
      <c r="EA109" s="925" t="s">
        <v>114</v>
      </c>
      <c r="EB109" s="925"/>
      <c r="EC109" s="925"/>
      <c r="ED109" s="925"/>
      <c r="EE109" s="925"/>
      <c r="EF109" s="925"/>
      <c r="EG109" s="52"/>
      <c r="EH109" s="52"/>
      <c r="EJ109" s="925" t="s">
        <v>114</v>
      </c>
      <c r="EK109" s="925"/>
      <c r="EL109" s="925"/>
      <c r="EM109" s="925"/>
      <c r="EN109" s="925"/>
      <c r="EO109" s="925"/>
      <c r="EP109" s="52"/>
      <c r="EQ109" s="52"/>
    </row>
    <row r="110" spans="1:147" x14ac:dyDescent="0.2">
      <c r="A110" s="41"/>
      <c r="B110" s="41"/>
      <c r="C110" s="41"/>
      <c r="D110" s="41"/>
      <c r="E110" s="41"/>
      <c r="F110" s="42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V110" s="41"/>
      <c r="W110" s="41"/>
      <c r="X110" s="41"/>
      <c r="Y110" s="41"/>
      <c r="Z110" s="41"/>
      <c r="AA110" s="42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1"/>
      <c r="DP110" s="42"/>
      <c r="DQ110" s="42"/>
      <c r="DR110" s="41"/>
      <c r="DS110" s="41"/>
      <c r="DT110" s="41"/>
      <c r="DU110" s="41"/>
      <c r="DV110" s="41"/>
      <c r="DW110" s="42"/>
      <c r="DX110" s="41"/>
      <c r="DY110" s="42"/>
      <c r="DZ110" s="42"/>
      <c r="EA110" s="41"/>
      <c r="EB110" s="41"/>
      <c r="EC110" s="41"/>
      <c r="ED110" s="41"/>
      <c r="EE110" s="41"/>
      <c r="EF110" s="42"/>
      <c r="EG110" s="41"/>
      <c r="EH110" s="42"/>
      <c r="EJ110" s="41"/>
      <c r="EK110" s="41"/>
      <c r="EL110" s="41"/>
      <c r="EM110" s="41"/>
      <c r="EN110" s="41"/>
      <c r="EO110" s="42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V111" s="925" t="s">
        <v>130</v>
      </c>
      <c r="W111" s="925"/>
      <c r="X111" s="925"/>
      <c r="Y111" s="925"/>
      <c r="Z111" s="925"/>
      <c r="AA111" s="92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52"/>
      <c r="DQ111" s="52"/>
      <c r="DR111" s="925" t="s">
        <v>130</v>
      </c>
      <c r="DS111" s="925"/>
      <c r="DT111" s="925"/>
      <c r="DU111" s="925"/>
      <c r="DV111" s="925"/>
      <c r="DW111" s="925"/>
      <c r="DX111" s="52"/>
      <c r="DY111" s="52"/>
      <c r="DZ111" s="52"/>
      <c r="EA111" s="925" t="s">
        <v>130</v>
      </c>
      <c r="EB111" s="925"/>
      <c r="EC111" s="925"/>
      <c r="ED111" s="925"/>
      <c r="EE111" s="925"/>
      <c r="EF111" s="925"/>
      <c r="EG111" s="52"/>
      <c r="EH111" s="52"/>
      <c r="EJ111" s="925" t="s">
        <v>130</v>
      </c>
      <c r="EK111" s="925"/>
      <c r="EL111" s="925"/>
      <c r="EM111" s="925"/>
      <c r="EN111" s="925"/>
      <c r="EO111" s="925"/>
      <c r="EP111" s="52"/>
      <c r="EQ111" s="52"/>
    </row>
    <row r="112" spans="1:147" x14ac:dyDescent="0.2">
      <c r="A112" s="52"/>
      <c r="B112" s="52"/>
      <c r="C112" s="52"/>
      <c r="D112" s="52"/>
      <c r="E112" s="52"/>
      <c r="F112" s="52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V112" s="52"/>
      <c r="W112" s="52"/>
      <c r="X112" s="52"/>
      <c r="Y112" s="52"/>
      <c r="Z112" s="52"/>
      <c r="AA112" s="52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J112" s="52"/>
      <c r="EK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51" t="s">
        <v>7</v>
      </c>
      <c r="DP113" s="11" t="s">
        <v>8</v>
      </c>
      <c r="DQ113" s="40"/>
      <c r="DR113" s="51" t="s">
        <v>39</v>
      </c>
      <c r="DS113" s="914" t="s">
        <v>131</v>
      </c>
      <c r="DT113" s="915"/>
      <c r="DU113" s="926"/>
      <c r="DV113" s="51" t="s">
        <v>7</v>
      </c>
      <c r="DW113" s="11" t="s">
        <v>8</v>
      </c>
      <c r="DX113" s="51" t="s">
        <v>7</v>
      </c>
      <c r="DY113" s="11" t="s">
        <v>8</v>
      </c>
      <c r="DZ113" s="40"/>
      <c r="EA113" s="51" t="s">
        <v>39</v>
      </c>
      <c r="EB113" s="914" t="s">
        <v>131</v>
      </c>
      <c r="EC113" s="915"/>
      <c r="ED113" s="926"/>
      <c r="EE113" s="51" t="s">
        <v>7</v>
      </c>
      <c r="EF113" s="11" t="s">
        <v>8</v>
      </c>
      <c r="EG113" s="51" t="s">
        <v>7</v>
      </c>
      <c r="EH113" s="11" t="s">
        <v>8</v>
      </c>
      <c r="EJ113" s="51" t="s">
        <v>39</v>
      </c>
      <c r="EK113" s="914" t="s">
        <v>131</v>
      </c>
      <c r="EL113" s="915"/>
      <c r="EM113" s="926"/>
      <c r="EN113" s="51" t="s">
        <v>7</v>
      </c>
      <c r="EO113" s="11" t="s">
        <v>8</v>
      </c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38.471409030199538</v>
      </c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39.417805692342448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39.417805692342448</v>
      </c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39.417805692342448</v>
      </c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40.916414273363969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40.916414273363969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42.413356258974851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42.413356258974851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BI114*BJ$44</f>
        <v>42.413356258974851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45.057953766887401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45.057953766887401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45.057953766887401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45.057953766887401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47.702551274799951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47.702551274799951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49.898066187029237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51.817222578838056</v>
      </c>
      <c r="DO114" s="1">
        <v>1.7446876289171062E-2</v>
      </c>
      <c r="DP114" s="50">
        <f>DO$114*$DP$44</f>
        <v>49.898066187029237</v>
      </c>
      <c r="DQ114" s="22"/>
      <c r="DR114" s="10" t="s">
        <v>22</v>
      </c>
      <c r="DS114" s="916" t="s">
        <v>132</v>
      </c>
      <c r="DT114" s="917"/>
      <c r="DU114" s="918"/>
      <c r="DV114" s="1">
        <v>1.7446876289171062E-2</v>
      </c>
      <c r="DW114" s="50">
        <f>DV$114*$DW$44</f>
        <v>51.817222578838056</v>
      </c>
      <c r="DX114" s="1">
        <v>1.7446876289171062E-2</v>
      </c>
      <c r="DY114" s="50">
        <f>DX$114*$DY$44</f>
        <v>49.898066187029237</v>
      </c>
      <c r="DZ114" s="22"/>
      <c r="EA114" s="10" t="s">
        <v>22</v>
      </c>
      <c r="EB114" s="916" t="s">
        <v>132</v>
      </c>
      <c r="EC114" s="917"/>
      <c r="ED114" s="918"/>
      <c r="EE114" s="1">
        <v>1.7446876289171062E-2</v>
      </c>
      <c r="EF114" s="50">
        <f>EE$114*$EF$44</f>
        <v>53.838094259412735</v>
      </c>
      <c r="EG114" s="1">
        <v>1.7446876289171062E-2</v>
      </c>
      <c r="EH114" s="50">
        <f>EG$114*$EH$44</f>
        <v>51.844090768323376</v>
      </c>
      <c r="EJ114" s="10" t="s">
        <v>22</v>
      </c>
      <c r="EK114" s="916" t="s">
        <v>132</v>
      </c>
      <c r="EL114" s="917"/>
      <c r="EM114" s="918"/>
      <c r="EN114" s="1">
        <v>1.7446876289171062E-2</v>
      </c>
      <c r="EO114" s="50">
        <f>EN$114*$EO$44</f>
        <v>53.838094259412735</v>
      </c>
      <c r="EP114" s="1">
        <v>1.7446876289171062E-2</v>
      </c>
      <c r="EQ114" s="50">
        <f>EP$114*$EQ$44</f>
        <v>51.844090768323376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6.0026633333333326</v>
      </c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6.1503288513333318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6.1503288513333318</v>
      </c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6.3841555555555543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1">
        <v>0</v>
      </c>
      <c r="DP115" s="50">
        <f>DO$115*$DP$44</f>
        <v>0</v>
      </c>
      <c r="DQ115" s="22"/>
      <c r="DR115" s="10" t="s">
        <v>23</v>
      </c>
      <c r="DS115" s="916" t="s">
        <v>133</v>
      </c>
      <c r="DT115" s="917"/>
      <c r="DU115" s="918"/>
      <c r="DV115" s="1">
        <v>0</v>
      </c>
      <c r="DW115" s="50">
        <f>DV$115*$DW$44</f>
        <v>0</v>
      </c>
      <c r="DX115" s="1">
        <v>0</v>
      </c>
      <c r="DY115" s="50">
        <f>DX$115*$DY$44</f>
        <v>0</v>
      </c>
      <c r="DZ115" s="22"/>
      <c r="EA115" s="10" t="s">
        <v>23</v>
      </c>
      <c r="EB115" s="916" t="s">
        <v>133</v>
      </c>
      <c r="EC115" s="917"/>
      <c r="ED115" s="918"/>
      <c r="EE115" s="1">
        <v>0</v>
      </c>
      <c r="EF115" s="50">
        <f>EE$115*$EF$44</f>
        <v>0</v>
      </c>
      <c r="EG115" s="1">
        <v>0</v>
      </c>
      <c r="EH115" s="50">
        <f>EG$115*$EH$44</f>
        <v>0</v>
      </c>
      <c r="EJ115" s="10" t="s">
        <v>23</v>
      </c>
      <c r="EK115" s="916" t="s">
        <v>133</v>
      </c>
      <c r="EL115" s="917"/>
      <c r="EM115" s="918"/>
      <c r="EN115" s="1">
        <v>0</v>
      </c>
      <c r="EO115" s="50">
        <f>EN$115*$EO$44</f>
        <v>0</v>
      </c>
      <c r="EP115" s="1">
        <v>0</v>
      </c>
      <c r="EQ115" s="50">
        <f>EP$115*$EQ$44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0.3062583333333333</v>
      </c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0.31379228833333328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0.31379228833333328</v>
      </c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0.32572222222222219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1">
        <v>0</v>
      </c>
      <c r="DP116" s="50">
        <f>DO$116*$DP$44</f>
        <v>0</v>
      </c>
      <c r="DQ116" s="22"/>
      <c r="DR116" s="10" t="s">
        <v>24</v>
      </c>
      <c r="DS116" s="916" t="s">
        <v>134</v>
      </c>
      <c r="DT116" s="917"/>
      <c r="DU116" s="918"/>
      <c r="DV116" s="1">
        <v>0</v>
      </c>
      <c r="DW116" s="50">
        <f>DV$116*$DW$44</f>
        <v>0</v>
      </c>
      <c r="DX116" s="1">
        <v>0</v>
      </c>
      <c r="DY116" s="50">
        <f>DX$116*$DY$44</f>
        <v>0</v>
      </c>
      <c r="DZ116" s="22"/>
      <c r="EA116" s="10" t="s">
        <v>24</v>
      </c>
      <c r="EB116" s="916" t="s">
        <v>134</v>
      </c>
      <c r="EC116" s="917"/>
      <c r="ED116" s="918"/>
      <c r="EE116" s="1">
        <v>0</v>
      </c>
      <c r="EF116" s="50">
        <f>EE$116*$EF$44</f>
        <v>0</v>
      </c>
      <c r="EG116" s="1">
        <v>0</v>
      </c>
      <c r="EH116" s="50">
        <f>EG$116*$EH$44</f>
        <v>0</v>
      </c>
      <c r="EJ116" s="10" t="s">
        <v>24</v>
      </c>
      <c r="EK116" s="916" t="s">
        <v>134</v>
      </c>
      <c r="EL116" s="917"/>
      <c r="EM116" s="918"/>
      <c r="EN116" s="1">
        <v>0</v>
      </c>
      <c r="EO116" s="50">
        <f>EN$116*$EO$44</f>
        <v>0</v>
      </c>
      <c r="EP116" s="1">
        <v>0</v>
      </c>
      <c r="EQ116" s="50">
        <f>EP$116*$EQ$44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7.3501999999999992</v>
      </c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7.5310149199999987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7.5310149199999987</v>
      </c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7.8173333333333321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0.51321111111111106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0.54521133333333327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0.54521133333333327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0.54521133333333327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0.57721155555555548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0.57721155555555548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0.60377777777777764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0.62699999999999989</v>
      </c>
      <c r="DO117" s="1">
        <f>'Relatório de Custos TA 03'!H69</f>
        <v>2.1111111111111108E-4</v>
      </c>
      <c r="DP117" s="50">
        <f>DO$117*$DP$44</f>
        <v>0.60377777777777764</v>
      </c>
      <c r="DQ117" s="22"/>
      <c r="DR117" s="10" t="s">
        <v>25</v>
      </c>
      <c r="DS117" s="940" t="s">
        <v>135</v>
      </c>
      <c r="DT117" s="940"/>
      <c r="DU117" s="940"/>
      <c r="DV117" s="1">
        <f>'Relatório de Custos TA 03'!H69</f>
        <v>2.1111111111111108E-4</v>
      </c>
      <c r="DW117" s="50">
        <f>DV$117*$DW$44</f>
        <v>0.62699999999999989</v>
      </c>
      <c r="DX117" s="1">
        <f>'Relatório de Custos TA 03'!H69</f>
        <v>2.1111111111111108E-4</v>
      </c>
      <c r="DY117" s="50">
        <f>DX$117*$DY$44</f>
        <v>0.60377777777777764</v>
      </c>
      <c r="DZ117" s="22"/>
      <c r="EA117" s="10" t="s">
        <v>25</v>
      </c>
      <c r="EB117" s="940" t="s">
        <v>135</v>
      </c>
      <c r="EC117" s="940"/>
      <c r="ED117" s="940"/>
      <c r="EE117" s="1">
        <f>'Relatório de Custos TA 03'!H69</f>
        <v>2.1111111111111108E-4</v>
      </c>
      <c r="EF117" s="50">
        <f>EE$117*$EF$44</f>
        <v>0.65145299999999984</v>
      </c>
      <c r="EG117" s="1">
        <f>'Relatório de Custos TA 03'!H69</f>
        <v>2.1111111111111108E-4</v>
      </c>
      <c r="EH117" s="50">
        <f>EG$117*$EH$44</f>
        <v>0.627325111111111</v>
      </c>
      <c r="EJ117" s="10" t="s">
        <v>25</v>
      </c>
      <c r="EK117" s="940" t="s">
        <v>135</v>
      </c>
      <c r="EL117" s="940"/>
      <c r="EM117" s="940"/>
      <c r="EN117" s="1">
        <f>'Relatório de Custos TA 03'!H69</f>
        <v>2.1111111111111108E-4</v>
      </c>
      <c r="EO117" s="50">
        <f>EN$117*$EO$44</f>
        <v>0.65145299999999984</v>
      </c>
      <c r="EP117" s="1">
        <f>'Relatório de Custos TA 03'!H69</f>
        <v>2.1111111111111108E-4</v>
      </c>
      <c r="EQ117" s="50">
        <f>EP$117*$EQ$44</f>
        <v>0.627325111111111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0.36751</v>
      </c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0.37655074599999994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0.37655074599999994</v>
      </c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0.39086666666666664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1">
        <v>0</v>
      </c>
      <c r="DP118" s="50">
        <f>DO$118*$DP$44</f>
        <v>0</v>
      </c>
      <c r="DQ118" s="22"/>
      <c r="DR118" s="10" t="s">
        <v>32</v>
      </c>
      <c r="DS118" s="927" t="s">
        <v>136</v>
      </c>
      <c r="DT118" s="928"/>
      <c r="DU118" s="929"/>
      <c r="DV118" s="1">
        <v>0</v>
      </c>
      <c r="DW118" s="50">
        <f>DV$118*$DW$44</f>
        <v>0</v>
      </c>
      <c r="DX118" s="1">
        <v>0</v>
      </c>
      <c r="DY118" s="50">
        <f>DX$118*$DY$44</f>
        <v>0</v>
      </c>
      <c r="DZ118" s="22"/>
      <c r="EA118" s="10" t="s">
        <v>32</v>
      </c>
      <c r="EB118" s="927" t="s">
        <v>136</v>
      </c>
      <c r="EC118" s="928"/>
      <c r="ED118" s="929"/>
      <c r="EE118" s="1">
        <v>0</v>
      </c>
      <c r="EF118" s="50">
        <f>EE$118*$EF$44</f>
        <v>0</v>
      </c>
      <c r="EG118" s="1">
        <v>0</v>
      </c>
      <c r="EH118" s="50">
        <f>EG$118*$EH$44</f>
        <v>0</v>
      </c>
      <c r="EJ118" s="10" t="s">
        <v>32</v>
      </c>
      <c r="EK118" s="927" t="s">
        <v>136</v>
      </c>
      <c r="EL118" s="928"/>
      <c r="EM118" s="929"/>
      <c r="EN118" s="1">
        <v>0</v>
      </c>
      <c r="EO118" s="50">
        <f>EN$118*$EO$44</f>
        <v>0</v>
      </c>
      <c r="EP118" s="1">
        <v>0</v>
      </c>
      <c r="EQ118" s="50">
        <f>EP$118*$EQ$44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1">
        <v>0</v>
      </c>
      <c r="DP119" s="50">
        <f>DO$119*$DP$44</f>
        <v>0</v>
      </c>
      <c r="DQ119" s="22"/>
      <c r="DR119" s="10" t="s">
        <v>33</v>
      </c>
      <c r="DS119" s="916" t="s">
        <v>137</v>
      </c>
      <c r="DT119" s="917"/>
      <c r="DU119" s="918"/>
      <c r="DV119" s="1">
        <v>0</v>
      </c>
      <c r="DW119" s="50">
        <f>DV$119*$DW$44</f>
        <v>0</v>
      </c>
      <c r="DX119" s="1">
        <v>0</v>
      </c>
      <c r="DY119" s="50">
        <f>DX$119*$DY$44</f>
        <v>0</v>
      </c>
      <c r="DZ119" s="22"/>
      <c r="EA119" s="10" t="s">
        <v>33</v>
      </c>
      <c r="EB119" s="916" t="s">
        <v>137</v>
      </c>
      <c r="EC119" s="917"/>
      <c r="ED119" s="918"/>
      <c r="EE119" s="1">
        <v>0</v>
      </c>
      <c r="EF119" s="50">
        <f>EE$119*$EF$44</f>
        <v>0</v>
      </c>
      <c r="EG119" s="1">
        <v>0</v>
      </c>
      <c r="EH119" s="50">
        <f>EG$119*$EH$44</f>
        <v>0</v>
      </c>
      <c r="EJ119" s="10" t="s">
        <v>33</v>
      </c>
      <c r="EK119" s="916" t="s">
        <v>137</v>
      </c>
      <c r="EL119" s="917"/>
      <c r="EM119" s="918"/>
      <c r="EN119" s="1">
        <v>0</v>
      </c>
      <c r="EO119" s="50">
        <f>EN$119*$EO$44</f>
        <v>0</v>
      </c>
      <c r="EP119" s="1">
        <v>0</v>
      </c>
      <c r="EQ119" s="50">
        <f>EP$119*$EQ$44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52.498040696866205</v>
      </c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53.78949249800911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39.417805692342448</v>
      </c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53.78949249800911</v>
      </c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55.834492051141744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40.916414273363969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42.413356258974851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42.926567370085962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42.413356258974851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45.057953766887401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45.603165100220735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45.603165100220735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45.603165100220735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48.279762830355509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48.279762830355509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50.501843964807016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52.444222578838058</v>
      </c>
      <c r="DO120" s="1">
        <f>SUM(DO114:DO119)</f>
        <v>1.7657987400282172E-2</v>
      </c>
      <c r="DP120" s="11">
        <f>SUM(DP$114:DP$119)</f>
        <v>50.501843964807016</v>
      </c>
      <c r="DQ120" s="40"/>
      <c r="DR120" s="24"/>
      <c r="DS120" s="935" t="s">
        <v>42</v>
      </c>
      <c r="DT120" s="941"/>
      <c r="DU120" s="942"/>
      <c r="DV120" s="1">
        <f>SUM(DV114:DV119)</f>
        <v>1.7657987400282172E-2</v>
      </c>
      <c r="DW120" s="11">
        <f>SUM(DW$114:DW$119)</f>
        <v>52.444222578838058</v>
      </c>
      <c r="DX120" s="1">
        <f>SUM(DX114:DX119)</f>
        <v>1.7657987400282172E-2</v>
      </c>
      <c r="DY120" s="11">
        <f>SUM(DY$114:DY$119)</f>
        <v>50.501843964807016</v>
      </c>
      <c r="DZ120" s="40"/>
      <c r="EA120" s="24"/>
      <c r="EB120" s="935" t="s">
        <v>42</v>
      </c>
      <c r="EC120" s="941"/>
      <c r="ED120" s="942"/>
      <c r="EE120" s="1">
        <f>SUM(EE114:EE119)</f>
        <v>1.7657987400282172E-2</v>
      </c>
      <c r="EF120" s="11">
        <f>SUM(EF$114:EF$119)</f>
        <v>54.489547259412731</v>
      </c>
      <c r="EG120" s="1">
        <f>SUM(EG114:EG119)</f>
        <v>1.7657987400282172E-2</v>
      </c>
      <c r="EH120" s="11">
        <f>SUM(EH$114:EH$119)</f>
        <v>52.471415879434488</v>
      </c>
      <c r="EJ120" s="24"/>
      <c r="EK120" s="935" t="s">
        <v>42</v>
      </c>
      <c r="EL120" s="941"/>
      <c r="EM120" s="942"/>
      <c r="EN120" s="1">
        <f>SUM(EN114:EN119)</f>
        <v>1.7657987400282172E-2</v>
      </c>
      <c r="EO120" s="11">
        <f>SUM(EO$114:EO$119)</f>
        <v>54.489547259412731</v>
      </c>
      <c r="EP120" s="1">
        <f>SUM(EP114:EP119)</f>
        <v>1.7657987400282172E-2</v>
      </c>
      <c r="EQ120" s="11">
        <f>SUM(EQ$114:EQ$119)</f>
        <v>52.471415879434488</v>
      </c>
    </row>
    <row r="121" spans="1:147" ht="13.5" x14ac:dyDescent="0.2">
      <c r="A121" s="204"/>
      <c r="B121" s="1148"/>
      <c r="C121" s="1149"/>
      <c r="D121" s="1149"/>
      <c r="E121" s="1149"/>
      <c r="F121" s="1149"/>
      <c r="H121" s="204"/>
      <c r="I121" s="1148"/>
      <c r="J121" s="1149"/>
      <c r="K121" s="1149"/>
      <c r="L121" s="1149"/>
      <c r="M121" s="1149"/>
      <c r="O121" s="204"/>
      <c r="P121" s="1148"/>
      <c r="Q121" s="1149"/>
      <c r="R121" s="1149"/>
      <c r="S121" s="1149"/>
      <c r="T121" s="1149"/>
      <c r="V121" s="204"/>
      <c r="W121" s="1148"/>
      <c r="X121" s="1149"/>
      <c r="Y121" s="1149"/>
      <c r="Z121" s="1149"/>
      <c r="AA121" s="1149"/>
      <c r="AC121" s="204"/>
      <c r="AD121" s="1148"/>
      <c r="AE121" s="1149"/>
      <c r="AF121" s="1149"/>
      <c r="AG121" s="1149"/>
      <c r="AH121" s="1149"/>
      <c r="AJ121" s="204"/>
      <c r="AK121" s="1148"/>
      <c r="AL121" s="1149"/>
      <c r="AM121" s="1149"/>
      <c r="AN121" s="1149"/>
      <c r="AO121" s="114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488"/>
      <c r="DQ121" s="488"/>
      <c r="DR121" s="222"/>
      <c r="DS121" s="1108"/>
      <c r="DT121" s="1109"/>
      <c r="DU121" s="1109"/>
      <c r="DV121" s="1109"/>
      <c r="DW121" s="1109"/>
      <c r="DX121" s="488"/>
      <c r="DY121" s="488"/>
      <c r="DZ121" s="488"/>
      <c r="EA121" s="222"/>
      <c r="EB121" s="1108"/>
      <c r="EC121" s="1109"/>
      <c r="ED121" s="1109"/>
      <c r="EE121" s="1109"/>
      <c r="EF121" s="1109"/>
      <c r="EG121" s="488"/>
      <c r="EH121" s="488"/>
      <c r="EJ121" s="222"/>
      <c r="EK121" s="1108"/>
      <c r="EL121" s="1109"/>
      <c r="EM121" s="1109"/>
      <c r="EN121" s="1109"/>
      <c r="EO121" s="1109"/>
      <c r="EP121" s="488"/>
      <c r="EQ121" s="488"/>
    </row>
    <row r="122" spans="1:147" ht="13.5" x14ac:dyDescent="0.2">
      <c r="A122" s="204"/>
      <c r="B122" s="1148"/>
      <c r="C122" s="1149"/>
      <c r="D122" s="1149"/>
      <c r="E122" s="1149"/>
      <c r="F122" s="1149"/>
      <c r="H122" s="204"/>
      <c r="I122" s="1148"/>
      <c r="J122" s="1149"/>
      <c r="K122" s="1149"/>
      <c r="L122" s="1149"/>
      <c r="M122" s="1149"/>
      <c r="O122" s="204"/>
      <c r="P122" s="1148"/>
      <c r="Q122" s="1149"/>
      <c r="R122" s="1149"/>
      <c r="S122" s="1149"/>
      <c r="T122" s="1149"/>
      <c r="V122" s="204"/>
      <c r="W122" s="1148"/>
      <c r="X122" s="1149"/>
      <c r="Y122" s="1149"/>
      <c r="Z122" s="1149"/>
      <c r="AA122" s="1149"/>
      <c r="AC122" s="204"/>
      <c r="AD122" s="1148"/>
      <c r="AE122" s="1149"/>
      <c r="AF122" s="1149"/>
      <c r="AG122" s="1149"/>
      <c r="AH122" s="1149"/>
      <c r="AJ122" s="204"/>
      <c r="AK122" s="1148"/>
      <c r="AL122" s="1149"/>
      <c r="AM122" s="1149"/>
      <c r="AN122" s="1149"/>
      <c r="AO122" s="1149"/>
      <c r="AQ122" s="204"/>
      <c r="AR122" s="1148"/>
      <c r="AS122" s="1149"/>
      <c r="AT122" s="1149"/>
      <c r="AU122" s="1149"/>
      <c r="AV122" s="1149"/>
      <c r="AW122" s="421"/>
      <c r="AX122" s="204"/>
      <c r="AY122" s="1148"/>
      <c r="AZ122" s="1149"/>
      <c r="BA122" s="1149"/>
      <c r="BB122" s="1149"/>
      <c r="BC122" s="114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488"/>
      <c r="DQ122" s="488"/>
      <c r="DR122" s="222"/>
      <c r="DS122" s="1108"/>
      <c r="DT122" s="1109"/>
      <c r="DU122" s="1109"/>
      <c r="DV122" s="1109"/>
      <c r="DW122" s="1109"/>
      <c r="DX122" s="488"/>
      <c r="DY122" s="488"/>
      <c r="DZ122" s="488"/>
      <c r="EA122" s="222"/>
      <c r="EB122" s="1108"/>
      <c r="EC122" s="1109"/>
      <c r="ED122" s="1109"/>
      <c r="EE122" s="1109"/>
      <c r="EF122" s="1109"/>
      <c r="EG122" s="488"/>
      <c r="EH122" s="488"/>
      <c r="EJ122" s="222"/>
      <c r="EK122" s="1108"/>
      <c r="EL122" s="1109"/>
      <c r="EM122" s="1109"/>
      <c r="EN122" s="1109"/>
      <c r="EO122" s="1109"/>
      <c r="EP122" s="488"/>
      <c r="EQ122" s="488"/>
    </row>
    <row r="123" spans="1:147" x14ac:dyDescent="0.2">
      <c r="A123" s="178"/>
      <c r="B123" s="178"/>
      <c r="C123" s="178"/>
      <c r="D123" s="178"/>
      <c r="E123" s="178"/>
      <c r="F123" s="175"/>
      <c r="H123" s="178"/>
      <c r="I123" s="178"/>
      <c r="J123" s="178"/>
      <c r="K123" s="178"/>
      <c r="L123" s="178"/>
      <c r="M123" s="175"/>
      <c r="O123" s="178"/>
      <c r="P123" s="178"/>
      <c r="Q123" s="178"/>
      <c r="R123" s="178"/>
      <c r="S123" s="178"/>
      <c r="T123" s="175"/>
      <c r="V123" s="178"/>
      <c r="W123" s="178"/>
      <c r="X123" s="178"/>
      <c r="Y123" s="178"/>
      <c r="Z123" s="178"/>
      <c r="AA123" s="175"/>
      <c r="AC123" s="178"/>
      <c r="AD123" s="178"/>
      <c r="AE123" s="178"/>
      <c r="AF123" s="178"/>
      <c r="AG123" s="178"/>
      <c r="AH123" s="175"/>
      <c r="AJ123" s="178"/>
      <c r="AK123" s="178"/>
      <c r="AL123" s="178"/>
      <c r="AM123" s="178"/>
      <c r="AN123" s="178"/>
      <c r="AO123" s="175"/>
      <c r="AQ123" s="178"/>
      <c r="AR123" s="178"/>
      <c r="AS123" s="178"/>
      <c r="AT123" s="178"/>
      <c r="AU123" s="178"/>
      <c r="AV123" s="175"/>
      <c r="AW123" s="175"/>
      <c r="AX123" s="178"/>
      <c r="AY123" s="178"/>
      <c r="AZ123" s="178"/>
      <c r="BA123" s="178"/>
      <c r="BB123" s="178"/>
      <c r="BC123" s="175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52"/>
      <c r="DP123" s="40"/>
      <c r="DQ123" s="40"/>
      <c r="DR123" s="52"/>
      <c r="DS123" s="52"/>
      <c r="DT123" s="52"/>
      <c r="DU123" s="52"/>
      <c r="DV123" s="52"/>
      <c r="DW123" s="40"/>
      <c r="DX123" s="52"/>
      <c r="DY123" s="40"/>
      <c r="DZ123" s="40"/>
      <c r="EA123" s="52"/>
      <c r="EB123" s="52"/>
      <c r="EC123" s="52"/>
      <c r="ED123" s="52"/>
      <c r="EE123" s="52"/>
      <c r="EF123" s="40"/>
      <c r="EG123" s="52"/>
      <c r="EH123" s="40"/>
      <c r="EJ123" s="52"/>
      <c r="EK123" s="52"/>
      <c r="EL123" s="52"/>
      <c r="EM123" s="52"/>
      <c r="EN123" s="52"/>
      <c r="EO123" s="40"/>
      <c r="EP123" s="52"/>
      <c r="EQ123" s="40"/>
    </row>
    <row r="124" spans="1:147" x14ac:dyDescent="0.2">
      <c r="A124" s="1140" t="s">
        <v>138</v>
      </c>
      <c r="B124" s="1140"/>
      <c r="C124" s="1140"/>
      <c r="D124" s="1140"/>
      <c r="E124" s="1140"/>
      <c r="F124" s="1140"/>
      <c r="H124" s="1140" t="s">
        <v>138</v>
      </c>
      <c r="I124" s="1140"/>
      <c r="J124" s="1140"/>
      <c r="K124" s="1140"/>
      <c r="L124" s="1140"/>
      <c r="M124" s="1140"/>
      <c r="O124" s="1140" t="s">
        <v>138</v>
      </c>
      <c r="P124" s="1140"/>
      <c r="Q124" s="1140"/>
      <c r="R124" s="1140"/>
      <c r="S124" s="1140"/>
      <c r="T124" s="1140"/>
      <c r="V124" s="1140" t="s">
        <v>138</v>
      </c>
      <c r="W124" s="1140"/>
      <c r="X124" s="1140"/>
      <c r="Y124" s="1140"/>
      <c r="Z124" s="1140"/>
      <c r="AA124" s="1140"/>
      <c r="AC124" s="1140" t="s">
        <v>138</v>
      </c>
      <c r="AD124" s="1140"/>
      <c r="AE124" s="1140"/>
      <c r="AF124" s="1140"/>
      <c r="AG124" s="1140"/>
      <c r="AH124" s="1140"/>
      <c r="AJ124" s="1140" t="s">
        <v>138</v>
      </c>
      <c r="AK124" s="1140"/>
      <c r="AL124" s="1140"/>
      <c r="AM124" s="1140"/>
      <c r="AN124" s="1140"/>
      <c r="AO124" s="1140"/>
      <c r="AQ124" s="1140" t="s">
        <v>138</v>
      </c>
      <c r="AR124" s="1140"/>
      <c r="AS124" s="1140"/>
      <c r="AT124" s="1140"/>
      <c r="AU124" s="1140"/>
      <c r="AV124" s="1140"/>
      <c r="AW124" s="178"/>
      <c r="AX124" s="1140" t="s">
        <v>138</v>
      </c>
      <c r="AY124" s="1140"/>
      <c r="AZ124" s="1140"/>
      <c r="BA124" s="1140"/>
      <c r="BB124" s="1140"/>
      <c r="BC124" s="1140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52"/>
      <c r="DQ124" s="52"/>
      <c r="DR124" s="925" t="s">
        <v>138</v>
      </c>
      <c r="DS124" s="925"/>
      <c r="DT124" s="925"/>
      <c r="DU124" s="925"/>
      <c r="DV124" s="925"/>
      <c r="DW124" s="925"/>
      <c r="DX124" s="52"/>
      <c r="DY124" s="52"/>
      <c r="DZ124" s="52"/>
      <c r="EA124" s="925" t="s">
        <v>138</v>
      </c>
      <c r="EB124" s="925"/>
      <c r="EC124" s="925"/>
      <c r="ED124" s="925"/>
      <c r="EE124" s="925"/>
      <c r="EF124" s="925"/>
      <c r="EG124" s="52"/>
      <c r="EH124" s="52"/>
      <c r="EJ124" s="925" t="s">
        <v>138</v>
      </c>
      <c r="EK124" s="925"/>
      <c r="EL124" s="925"/>
      <c r="EM124" s="925"/>
      <c r="EN124" s="925"/>
      <c r="EO124" s="925"/>
      <c r="EP124" s="52"/>
      <c r="EQ124" s="52"/>
    </row>
    <row r="125" spans="1:147" x14ac:dyDescent="0.2">
      <c r="A125" s="176"/>
      <c r="B125" s="176"/>
      <c r="C125" s="176"/>
      <c r="D125" s="176"/>
      <c r="E125" s="176"/>
      <c r="F125" s="177"/>
      <c r="H125" s="176"/>
      <c r="I125" s="176"/>
      <c r="J125" s="176"/>
      <c r="K125" s="176"/>
      <c r="L125" s="176"/>
      <c r="M125" s="177"/>
      <c r="O125" s="176"/>
      <c r="P125" s="176"/>
      <c r="Q125" s="176"/>
      <c r="R125" s="176"/>
      <c r="S125" s="176"/>
      <c r="T125" s="177"/>
      <c r="V125" s="176"/>
      <c r="W125" s="176"/>
      <c r="X125" s="176"/>
      <c r="Y125" s="176"/>
      <c r="Z125" s="176"/>
      <c r="AA125" s="177"/>
      <c r="AC125" s="176"/>
      <c r="AD125" s="176"/>
      <c r="AE125" s="176"/>
      <c r="AF125" s="176"/>
      <c r="AG125" s="176"/>
      <c r="AH125" s="177"/>
      <c r="AJ125" s="176"/>
      <c r="AK125" s="176"/>
      <c r="AL125" s="176"/>
      <c r="AM125" s="176"/>
      <c r="AN125" s="176"/>
      <c r="AO125" s="177"/>
      <c r="AQ125" s="176"/>
      <c r="AR125" s="176"/>
      <c r="AS125" s="176"/>
      <c r="AT125" s="176"/>
      <c r="AU125" s="176"/>
      <c r="AV125" s="177"/>
      <c r="AW125" s="177"/>
      <c r="AX125" s="176"/>
      <c r="AY125" s="176"/>
      <c r="AZ125" s="176"/>
      <c r="BA125" s="176"/>
      <c r="BB125" s="176"/>
      <c r="BC125" s="177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1"/>
      <c r="DP125" s="42"/>
      <c r="DQ125" s="42"/>
      <c r="DR125" s="41"/>
      <c r="DS125" s="41"/>
      <c r="DT125" s="41"/>
      <c r="DU125" s="41"/>
      <c r="DV125" s="41"/>
      <c r="DW125" s="42"/>
      <c r="DX125" s="41"/>
      <c r="DY125" s="42"/>
      <c r="DZ125" s="42"/>
      <c r="EA125" s="41"/>
      <c r="EB125" s="41"/>
      <c r="EC125" s="41"/>
      <c r="ED125" s="41"/>
      <c r="EE125" s="41"/>
      <c r="EF125" s="42"/>
      <c r="EG125" s="41"/>
      <c r="EH125" s="42"/>
      <c r="EJ125" s="41"/>
      <c r="EK125" s="41"/>
      <c r="EL125" s="41"/>
      <c r="EM125" s="41"/>
      <c r="EN125" s="41"/>
      <c r="EO125" s="42"/>
      <c r="EP125" s="41"/>
      <c r="EQ125" s="42"/>
    </row>
    <row r="126" spans="1:147" ht="12.75" customHeight="1" x14ac:dyDescent="0.2">
      <c r="A126" s="113" t="s">
        <v>41</v>
      </c>
      <c r="B126" s="1141" t="s">
        <v>139</v>
      </c>
      <c r="C126" s="1142"/>
      <c r="D126" s="1143"/>
      <c r="E126" s="113" t="s">
        <v>7</v>
      </c>
      <c r="F126" s="114" t="s">
        <v>8</v>
      </c>
      <c r="H126" s="113" t="s">
        <v>41</v>
      </c>
      <c r="I126" s="1141" t="s">
        <v>139</v>
      </c>
      <c r="J126" s="1142"/>
      <c r="K126" s="1143"/>
      <c r="L126" s="113" t="s">
        <v>7</v>
      </c>
      <c r="M126" s="114" t="s">
        <v>8</v>
      </c>
      <c r="O126" s="113" t="s">
        <v>41</v>
      </c>
      <c r="P126" s="1141" t="s">
        <v>139</v>
      </c>
      <c r="Q126" s="1142"/>
      <c r="R126" s="1143"/>
      <c r="S126" s="113" t="s">
        <v>7</v>
      </c>
      <c r="T126" s="114" t="s">
        <v>8</v>
      </c>
      <c r="V126" s="113" t="s">
        <v>41</v>
      </c>
      <c r="W126" s="1141" t="s">
        <v>139</v>
      </c>
      <c r="X126" s="1142"/>
      <c r="Y126" s="1143"/>
      <c r="Z126" s="113" t="s">
        <v>7</v>
      </c>
      <c r="AA126" s="114" t="s">
        <v>8</v>
      </c>
      <c r="AC126" s="113" t="s">
        <v>41</v>
      </c>
      <c r="AD126" s="1141" t="s">
        <v>139</v>
      </c>
      <c r="AE126" s="1142"/>
      <c r="AF126" s="1143"/>
      <c r="AG126" s="113" t="s">
        <v>7</v>
      </c>
      <c r="AH126" s="114" t="s">
        <v>8</v>
      </c>
      <c r="AJ126" s="113" t="s">
        <v>41</v>
      </c>
      <c r="AK126" s="1141" t="s">
        <v>139</v>
      </c>
      <c r="AL126" s="1142"/>
      <c r="AM126" s="1143"/>
      <c r="AN126" s="113" t="s">
        <v>7</v>
      </c>
      <c r="AO126" s="114" t="s">
        <v>8</v>
      </c>
      <c r="AQ126" s="113" t="s">
        <v>41</v>
      </c>
      <c r="AR126" s="1141" t="s">
        <v>139</v>
      </c>
      <c r="AS126" s="1142"/>
      <c r="AT126" s="1143"/>
      <c r="AU126" s="113" t="s">
        <v>7</v>
      </c>
      <c r="AV126" s="114" t="s">
        <v>8</v>
      </c>
      <c r="AW126" s="175"/>
      <c r="AX126" s="113" t="s">
        <v>41</v>
      </c>
      <c r="AY126" s="1141" t="s">
        <v>139</v>
      </c>
      <c r="AZ126" s="1142"/>
      <c r="BA126" s="1143"/>
      <c r="BB126" s="113" t="s">
        <v>7</v>
      </c>
      <c r="BC126" s="114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51" t="s">
        <v>7</v>
      </c>
      <c r="DP126" s="11" t="s">
        <v>8</v>
      </c>
      <c r="DQ126" s="40"/>
      <c r="DR126" s="51" t="s">
        <v>41</v>
      </c>
      <c r="DS126" s="914" t="s">
        <v>139</v>
      </c>
      <c r="DT126" s="915"/>
      <c r="DU126" s="926"/>
      <c r="DV126" s="51" t="s">
        <v>7</v>
      </c>
      <c r="DW126" s="11" t="s">
        <v>8</v>
      </c>
      <c r="DX126" s="51" t="s">
        <v>7</v>
      </c>
      <c r="DY126" s="11" t="s">
        <v>8</v>
      </c>
      <c r="DZ126" s="40"/>
      <c r="EA126" s="51" t="s">
        <v>41</v>
      </c>
      <c r="EB126" s="914" t="s">
        <v>139</v>
      </c>
      <c r="EC126" s="915"/>
      <c r="ED126" s="926"/>
      <c r="EE126" s="51" t="s">
        <v>7</v>
      </c>
      <c r="EF126" s="11" t="s">
        <v>8</v>
      </c>
      <c r="EG126" s="51" t="s">
        <v>7</v>
      </c>
      <c r="EH126" s="11" t="s">
        <v>8</v>
      </c>
      <c r="EJ126" s="51" t="s">
        <v>41</v>
      </c>
      <c r="EK126" s="914" t="s">
        <v>139</v>
      </c>
      <c r="EL126" s="915"/>
      <c r="EM126" s="926"/>
      <c r="EN126" s="51" t="s">
        <v>7</v>
      </c>
      <c r="EO126" s="11" t="s">
        <v>8</v>
      </c>
      <c r="EP126" s="51" t="s">
        <v>7</v>
      </c>
      <c r="EQ126" s="11" t="s">
        <v>8</v>
      </c>
    </row>
    <row r="127" spans="1:147" ht="12.75" customHeight="1" x14ac:dyDescent="0.2">
      <c r="A127" s="155" t="s">
        <v>22</v>
      </c>
      <c r="B127" s="1017" t="s">
        <v>140</v>
      </c>
      <c r="C127" s="1017"/>
      <c r="D127" s="1017"/>
      <c r="E127" s="112">
        <v>0</v>
      </c>
      <c r="F127" s="38">
        <v>0</v>
      </c>
      <c r="H127" s="155" t="s">
        <v>22</v>
      </c>
      <c r="I127" s="1017" t="s">
        <v>140</v>
      </c>
      <c r="J127" s="1017"/>
      <c r="K127" s="1017"/>
      <c r="L127" s="112">
        <v>0</v>
      </c>
      <c r="M127" s="38">
        <v>0</v>
      </c>
      <c r="O127" s="155" t="s">
        <v>22</v>
      </c>
      <c r="P127" s="1017" t="s">
        <v>140</v>
      </c>
      <c r="Q127" s="1017"/>
      <c r="R127" s="1017"/>
      <c r="S127" s="112">
        <v>0</v>
      </c>
      <c r="T127" s="38">
        <v>0</v>
      </c>
      <c r="V127" s="155" t="s">
        <v>22</v>
      </c>
      <c r="W127" s="1017" t="s">
        <v>140</v>
      </c>
      <c r="X127" s="1017"/>
      <c r="Y127" s="1017"/>
      <c r="Z127" s="112">
        <v>0</v>
      </c>
      <c r="AA127" s="38">
        <v>0</v>
      </c>
      <c r="AC127" s="155" t="s">
        <v>22</v>
      </c>
      <c r="AD127" s="1017" t="s">
        <v>140</v>
      </c>
      <c r="AE127" s="1017"/>
      <c r="AF127" s="1017"/>
      <c r="AG127" s="112">
        <v>0</v>
      </c>
      <c r="AH127" s="38">
        <v>0</v>
      </c>
      <c r="AJ127" s="155" t="s">
        <v>22</v>
      </c>
      <c r="AK127" s="1017" t="s">
        <v>140</v>
      </c>
      <c r="AL127" s="1017"/>
      <c r="AM127" s="1017"/>
      <c r="AN127" s="112">
        <v>0</v>
      </c>
      <c r="AO127" s="38">
        <v>0</v>
      </c>
      <c r="AQ127" s="155" t="s">
        <v>22</v>
      </c>
      <c r="AR127" s="1017" t="s">
        <v>140</v>
      </c>
      <c r="AS127" s="1017"/>
      <c r="AT127" s="1017"/>
      <c r="AU127" s="112">
        <v>0</v>
      </c>
      <c r="AV127" s="38">
        <v>0</v>
      </c>
      <c r="AW127" s="159"/>
      <c r="AX127" s="155" t="s">
        <v>22</v>
      </c>
      <c r="AY127" s="1017" t="s">
        <v>140</v>
      </c>
      <c r="AZ127" s="1017"/>
      <c r="BA127" s="1017"/>
      <c r="BB127" s="112">
        <v>0</v>
      </c>
      <c r="BC127" s="38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1">
        <v>0</v>
      </c>
      <c r="DP127" s="50">
        <v>0</v>
      </c>
      <c r="DQ127" s="22"/>
      <c r="DR127" s="10" t="s">
        <v>22</v>
      </c>
      <c r="DS127" s="940" t="s">
        <v>140</v>
      </c>
      <c r="DT127" s="940"/>
      <c r="DU127" s="940"/>
      <c r="DV127" s="1">
        <v>0</v>
      </c>
      <c r="DW127" s="50">
        <v>0</v>
      </c>
      <c r="DX127" s="1">
        <v>0</v>
      </c>
      <c r="DY127" s="50">
        <v>0</v>
      </c>
      <c r="DZ127" s="22"/>
      <c r="EA127" s="10" t="s">
        <v>22</v>
      </c>
      <c r="EB127" s="940" t="s">
        <v>140</v>
      </c>
      <c r="EC127" s="940"/>
      <c r="ED127" s="940"/>
      <c r="EE127" s="1">
        <v>0</v>
      </c>
      <c r="EF127" s="50">
        <v>0</v>
      </c>
      <c r="EG127" s="1">
        <v>0</v>
      </c>
      <c r="EH127" s="50">
        <v>0</v>
      </c>
      <c r="EJ127" s="10" t="s">
        <v>22</v>
      </c>
      <c r="EK127" s="940" t="s">
        <v>140</v>
      </c>
      <c r="EL127" s="940"/>
      <c r="EM127" s="940"/>
      <c r="EN127" s="1">
        <v>0</v>
      </c>
      <c r="EO127" s="50">
        <v>0</v>
      </c>
      <c r="EP127" s="1">
        <v>0</v>
      </c>
      <c r="EQ127" s="50">
        <v>0</v>
      </c>
    </row>
    <row r="128" spans="1:147" x14ac:dyDescent="0.2">
      <c r="A128" s="1021" t="s">
        <v>42</v>
      </c>
      <c r="B128" s="1022"/>
      <c r="C128" s="1022"/>
      <c r="D128" s="1022"/>
      <c r="E128" s="115">
        <f>E127</f>
        <v>0</v>
      </c>
      <c r="F128" s="114">
        <f>F127</f>
        <v>0</v>
      </c>
      <c r="H128" s="1021" t="s">
        <v>42</v>
      </c>
      <c r="I128" s="1022"/>
      <c r="J128" s="1022"/>
      <c r="K128" s="1022"/>
      <c r="L128" s="115">
        <f>L127</f>
        <v>0</v>
      </c>
      <c r="M128" s="114">
        <f>M127</f>
        <v>0</v>
      </c>
      <c r="O128" s="1021" t="s">
        <v>42</v>
      </c>
      <c r="P128" s="1022"/>
      <c r="Q128" s="1022"/>
      <c r="R128" s="1022"/>
      <c r="S128" s="115">
        <f>S127</f>
        <v>0</v>
      </c>
      <c r="T128" s="114">
        <f>T127</f>
        <v>0</v>
      </c>
      <c r="V128" s="1021" t="s">
        <v>42</v>
      </c>
      <c r="W128" s="1022"/>
      <c r="X128" s="1022"/>
      <c r="Y128" s="1022"/>
      <c r="Z128" s="115">
        <f>Z127</f>
        <v>0</v>
      </c>
      <c r="AA128" s="114">
        <f>AA127</f>
        <v>0</v>
      </c>
      <c r="AC128" s="1021" t="s">
        <v>42</v>
      </c>
      <c r="AD128" s="1022"/>
      <c r="AE128" s="1022"/>
      <c r="AF128" s="1022"/>
      <c r="AG128" s="115">
        <f>AG127</f>
        <v>0</v>
      </c>
      <c r="AH128" s="114">
        <f>AH127</f>
        <v>0</v>
      </c>
      <c r="AJ128" s="1021" t="s">
        <v>42</v>
      </c>
      <c r="AK128" s="1022"/>
      <c r="AL128" s="1022"/>
      <c r="AM128" s="1022"/>
      <c r="AN128" s="115">
        <f>AN127</f>
        <v>0</v>
      </c>
      <c r="AO128" s="114">
        <f>AO127</f>
        <v>0</v>
      </c>
      <c r="AQ128" s="1021" t="s">
        <v>42</v>
      </c>
      <c r="AR128" s="1022"/>
      <c r="AS128" s="1022"/>
      <c r="AT128" s="1022"/>
      <c r="AU128" s="115">
        <f>AU127</f>
        <v>0</v>
      </c>
      <c r="AV128" s="114">
        <f>AV127</f>
        <v>0</v>
      </c>
      <c r="AW128" s="175"/>
      <c r="AX128" s="1021" t="s">
        <v>42</v>
      </c>
      <c r="AY128" s="1022"/>
      <c r="AZ128" s="1022"/>
      <c r="BA128" s="1022"/>
      <c r="BB128" s="115">
        <f>BB127</f>
        <v>0</v>
      </c>
      <c r="BC128" s="114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8">
        <f>DO127</f>
        <v>0</v>
      </c>
      <c r="DP128" s="11">
        <f>DP$127</f>
        <v>0</v>
      </c>
      <c r="DQ128" s="40"/>
      <c r="DR128" s="922" t="s">
        <v>42</v>
      </c>
      <c r="DS128" s="923"/>
      <c r="DT128" s="923"/>
      <c r="DU128" s="923"/>
      <c r="DV128" s="8">
        <f>DV127</f>
        <v>0</v>
      </c>
      <c r="DW128" s="11">
        <f>DW$127</f>
        <v>0</v>
      </c>
      <c r="DX128" s="8">
        <f>DX127</f>
        <v>0</v>
      </c>
      <c r="DY128" s="11">
        <f>DY$127</f>
        <v>0</v>
      </c>
      <c r="DZ128" s="40"/>
      <c r="EA128" s="922" t="s">
        <v>42</v>
      </c>
      <c r="EB128" s="923"/>
      <c r="EC128" s="923"/>
      <c r="ED128" s="923"/>
      <c r="EE128" s="8">
        <f>EE127</f>
        <v>0</v>
      </c>
      <c r="EF128" s="11">
        <f>EF$127</f>
        <v>0</v>
      </c>
      <c r="EG128" s="8">
        <f>EG127</f>
        <v>0</v>
      </c>
      <c r="EH128" s="11">
        <f>EH$127</f>
        <v>0</v>
      </c>
      <c r="EJ128" s="922" t="s">
        <v>42</v>
      </c>
      <c r="EK128" s="923"/>
      <c r="EL128" s="923"/>
      <c r="EM128" s="923"/>
      <c r="EN128" s="8">
        <f>EN127</f>
        <v>0</v>
      </c>
      <c r="EO128" s="11">
        <f>EO$127</f>
        <v>0</v>
      </c>
      <c r="EP128" s="8">
        <f>EP127</f>
        <v>0</v>
      </c>
      <c r="EQ128" s="11">
        <f>EQ$127</f>
        <v>0</v>
      </c>
    </row>
    <row r="129" spans="1:147" ht="13.5" x14ac:dyDescent="0.2">
      <c r="A129" s="204"/>
      <c r="B129" s="1148"/>
      <c r="C129" s="1149"/>
      <c r="D129" s="1149"/>
      <c r="E129" s="1149"/>
      <c r="F129" s="1149"/>
      <c r="H129" s="204"/>
      <c r="I129" s="1148"/>
      <c r="J129" s="1149"/>
      <c r="K129" s="1149"/>
      <c r="L129" s="1149"/>
      <c r="M129" s="1149"/>
      <c r="O129" s="204"/>
      <c r="P129" s="1148"/>
      <c r="Q129" s="1149"/>
      <c r="R129" s="1149"/>
      <c r="S129" s="1149"/>
      <c r="T129" s="1149"/>
      <c r="V129" s="204"/>
      <c r="W129" s="1148"/>
      <c r="X129" s="1149"/>
      <c r="Y129" s="1149"/>
      <c r="Z129" s="1149"/>
      <c r="AA129" s="1149"/>
      <c r="AC129" s="204"/>
      <c r="AD129" s="1148"/>
      <c r="AE129" s="1149"/>
      <c r="AF129" s="1149"/>
      <c r="AG129" s="1149"/>
      <c r="AH129" s="1149"/>
      <c r="AJ129" s="204"/>
      <c r="AK129" s="1148"/>
      <c r="AL129" s="1149"/>
      <c r="AM129" s="1149"/>
      <c r="AN129" s="1149"/>
      <c r="AO129" s="1149"/>
      <c r="AQ129" s="204"/>
      <c r="AR129" s="1148"/>
      <c r="AS129" s="1149"/>
      <c r="AT129" s="1149"/>
      <c r="AU129" s="1149"/>
      <c r="AV129" s="1149"/>
      <c r="AW129" s="421"/>
      <c r="AX129" s="204"/>
      <c r="AY129" s="1148"/>
      <c r="AZ129" s="1149"/>
      <c r="BA129" s="1149"/>
      <c r="BB129" s="1149"/>
      <c r="BC129" s="114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488"/>
      <c r="DQ129" s="488"/>
      <c r="DR129" s="222"/>
      <c r="DS129" s="1108"/>
      <c r="DT129" s="1109"/>
      <c r="DU129" s="1109"/>
      <c r="DV129" s="1109"/>
      <c r="DW129" s="1109"/>
      <c r="DX129" s="488"/>
      <c r="DY129" s="488"/>
      <c r="DZ129" s="488"/>
      <c r="EA129" s="222"/>
      <c r="EB129" s="1108"/>
      <c r="EC129" s="1109"/>
      <c r="ED129" s="1109"/>
      <c r="EE129" s="1109"/>
      <c r="EF129" s="1109"/>
      <c r="EG129" s="488"/>
      <c r="EH129" s="488"/>
      <c r="EJ129" s="222"/>
      <c r="EK129" s="1108"/>
      <c r="EL129" s="1109"/>
      <c r="EM129" s="1109"/>
      <c r="EN129" s="1109"/>
      <c r="EO129" s="1109"/>
      <c r="EP129" s="488"/>
      <c r="EQ129" s="488"/>
    </row>
    <row r="130" spans="1:147" x14ac:dyDescent="0.2">
      <c r="A130" s="176"/>
      <c r="B130" s="176"/>
      <c r="C130" s="176"/>
      <c r="D130" s="176"/>
      <c r="E130" s="176"/>
      <c r="F130" s="159"/>
      <c r="H130" s="176"/>
      <c r="I130" s="176"/>
      <c r="J130" s="176"/>
      <c r="K130" s="176"/>
      <c r="L130" s="176"/>
      <c r="M130" s="159"/>
      <c r="O130" s="176"/>
      <c r="P130" s="176"/>
      <c r="Q130" s="176"/>
      <c r="R130" s="176"/>
      <c r="S130" s="176"/>
      <c r="T130" s="159"/>
      <c r="V130" s="176"/>
      <c r="W130" s="176"/>
      <c r="X130" s="176"/>
      <c r="Y130" s="176"/>
      <c r="Z130" s="176"/>
      <c r="AA130" s="159"/>
      <c r="AC130" s="176"/>
      <c r="AD130" s="176"/>
      <c r="AE130" s="176"/>
      <c r="AF130" s="176"/>
      <c r="AG130" s="176"/>
      <c r="AH130" s="159"/>
      <c r="AJ130" s="176"/>
      <c r="AK130" s="176"/>
      <c r="AL130" s="176"/>
      <c r="AM130" s="176"/>
      <c r="AN130" s="176"/>
      <c r="AO130" s="159"/>
      <c r="AQ130" s="176"/>
      <c r="AR130" s="176"/>
      <c r="AS130" s="176"/>
      <c r="AT130" s="176"/>
      <c r="AU130" s="176"/>
      <c r="AV130" s="159"/>
      <c r="AW130" s="159"/>
      <c r="AX130" s="176"/>
      <c r="AY130" s="176"/>
      <c r="AZ130" s="176"/>
      <c r="BA130" s="176"/>
      <c r="BB130" s="176"/>
      <c r="BC130" s="159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41"/>
      <c r="DP130" s="22"/>
      <c r="DQ130" s="22"/>
      <c r="DR130" s="41"/>
      <c r="DS130" s="41"/>
      <c r="DT130" s="41"/>
      <c r="DU130" s="41"/>
      <c r="DV130" s="41"/>
      <c r="DW130" s="22"/>
      <c r="DX130" s="41"/>
      <c r="DY130" s="22"/>
      <c r="DZ130" s="22"/>
      <c r="EA130" s="41"/>
      <c r="EB130" s="41"/>
      <c r="EC130" s="41"/>
      <c r="ED130" s="41"/>
      <c r="EE130" s="41"/>
      <c r="EF130" s="22"/>
      <c r="EG130" s="41"/>
      <c r="EH130" s="22"/>
      <c r="EJ130" s="41"/>
      <c r="EK130" s="41"/>
      <c r="EL130" s="41"/>
      <c r="EM130" s="41"/>
      <c r="EN130" s="41"/>
      <c r="EO130" s="22"/>
      <c r="EP130" s="41"/>
      <c r="EQ130" s="22"/>
    </row>
    <row r="131" spans="1:147" x14ac:dyDescent="0.2">
      <c r="A131" s="1140" t="s">
        <v>115</v>
      </c>
      <c r="B131" s="1140"/>
      <c r="C131" s="1140"/>
      <c r="D131" s="1140"/>
      <c r="E131" s="1140"/>
      <c r="F131" s="1140"/>
      <c r="H131" s="1140" t="s">
        <v>115</v>
      </c>
      <c r="I131" s="1140"/>
      <c r="J131" s="1140"/>
      <c r="K131" s="1140"/>
      <c r="L131" s="1140"/>
      <c r="M131" s="1140"/>
      <c r="O131" s="1140" t="s">
        <v>115</v>
      </c>
      <c r="P131" s="1140"/>
      <c r="Q131" s="1140"/>
      <c r="R131" s="1140"/>
      <c r="S131" s="1140"/>
      <c r="T131" s="1140"/>
      <c r="V131" s="1140" t="s">
        <v>115</v>
      </c>
      <c r="W131" s="1140"/>
      <c r="X131" s="1140"/>
      <c r="Y131" s="1140"/>
      <c r="Z131" s="1140"/>
      <c r="AA131" s="1140"/>
      <c r="AC131" s="1140" t="s">
        <v>115</v>
      </c>
      <c r="AD131" s="1140"/>
      <c r="AE131" s="1140"/>
      <c r="AF131" s="1140"/>
      <c r="AG131" s="1140"/>
      <c r="AH131" s="1140"/>
      <c r="AJ131" s="1140" t="s">
        <v>115</v>
      </c>
      <c r="AK131" s="1140"/>
      <c r="AL131" s="1140"/>
      <c r="AM131" s="1140"/>
      <c r="AN131" s="1140"/>
      <c r="AO131" s="1140"/>
      <c r="AQ131" s="1140" t="s">
        <v>115</v>
      </c>
      <c r="AR131" s="1140"/>
      <c r="AS131" s="1140"/>
      <c r="AT131" s="1140"/>
      <c r="AU131" s="1140"/>
      <c r="AV131" s="1140"/>
      <c r="AW131" s="178"/>
      <c r="AX131" s="1140" t="s">
        <v>115</v>
      </c>
      <c r="AY131" s="1140"/>
      <c r="AZ131" s="1140"/>
      <c r="BA131" s="1140"/>
      <c r="BB131" s="1140"/>
      <c r="BC131" s="1140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52"/>
      <c r="DQ131" s="52"/>
      <c r="DR131" s="925" t="s">
        <v>115</v>
      </c>
      <c r="DS131" s="925"/>
      <c r="DT131" s="925"/>
      <c r="DU131" s="925"/>
      <c r="DV131" s="925"/>
      <c r="DW131" s="925"/>
      <c r="DX131" s="52"/>
      <c r="DY131" s="52"/>
      <c r="DZ131" s="52"/>
      <c r="EA131" s="925" t="s">
        <v>115</v>
      </c>
      <c r="EB131" s="925"/>
      <c r="EC131" s="925"/>
      <c r="ED131" s="925"/>
      <c r="EE131" s="925"/>
      <c r="EF131" s="925"/>
      <c r="EG131" s="52"/>
      <c r="EH131" s="52"/>
      <c r="EJ131" s="925" t="s">
        <v>115</v>
      </c>
      <c r="EK131" s="925"/>
      <c r="EL131" s="925"/>
      <c r="EM131" s="925"/>
      <c r="EN131" s="925"/>
      <c r="EO131" s="925"/>
      <c r="EP131" s="52"/>
      <c r="EQ131" s="52"/>
    </row>
    <row r="132" spans="1:147" x14ac:dyDescent="0.2">
      <c r="A132" s="178"/>
      <c r="B132" s="176"/>
      <c r="C132" s="176"/>
      <c r="D132" s="176"/>
      <c r="E132" s="176"/>
      <c r="F132" s="159"/>
      <c r="H132" s="178"/>
      <c r="I132" s="176"/>
      <c r="J132" s="176"/>
      <c r="K132" s="176"/>
      <c r="L132" s="176"/>
      <c r="M132" s="159"/>
      <c r="O132" s="178"/>
      <c r="P132" s="176"/>
      <c r="Q132" s="176"/>
      <c r="R132" s="176"/>
      <c r="S132" s="176"/>
      <c r="T132" s="159"/>
      <c r="V132" s="178"/>
      <c r="W132" s="176"/>
      <c r="X132" s="176"/>
      <c r="Y132" s="176"/>
      <c r="Z132" s="176"/>
      <c r="AA132" s="159"/>
      <c r="AC132" s="178"/>
      <c r="AD132" s="176"/>
      <c r="AE132" s="176"/>
      <c r="AF132" s="176"/>
      <c r="AG132" s="176"/>
      <c r="AH132" s="159"/>
      <c r="AJ132" s="178"/>
      <c r="AK132" s="176"/>
      <c r="AL132" s="176"/>
      <c r="AM132" s="176"/>
      <c r="AN132" s="176"/>
      <c r="AO132" s="159"/>
      <c r="AQ132" s="178"/>
      <c r="AR132" s="176"/>
      <c r="AS132" s="176"/>
      <c r="AT132" s="176"/>
      <c r="AU132" s="176"/>
      <c r="AV132" s="159"/>
      <c r="AW132" s="159"/>
      <c r="AX132" s="178"/>
      <c r="AY132" s="176"/>
      <c r="AZ132" s="176"/>
      <c r="BA132" s="176"/>
      <c r="BB132" s="176"/>
      <c r="BC132" s="159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41"/>
      <c r="DP132" s="22"/>
      <c r="DQ132" s="22"/>
      <c r="DR132" s="52"/>
      <c r="DS132" s="41"/>
      <c r="DT132" s="41"/>
      <c r="DU132" s="41"/>
      <c r="DV132" s="41"/>
      <c r="DW132" s="22"/>
      <c r="DX132" s="41"/>
      <c r="DY132" s="22"/>
      <c r="DZ132" s="22"/>
      <c r="EA132" s="52"/>
      <c r="EB132" s="41"/>
      <c r="EC132" s="41"/>
      <c r="ED132" s="41"/>
      <c r="EE132" s="41"/>
      <c r="EF132" s="22"/>
      <c r="EG132" s="41"/>
      <c r="EH132" s="22"/>
      <c r="EJ132" s="52"/>
      <c r="EK132" s="41"/>
      <c r="EL132" s="41"/>
      <c r="EM132" s="41"/>
      <c r="EN132" s="41"/>
      <c r="EO132" s="22"/>
      <c r="EP132" s="41"/>
      <c r="EQ132" s="22"/>
    </row>
    <row r="133" spans="1:147" x14ac:dyDescent="0.2">
      <c r="A133" s="113">
        <v>4</v>
      </c>
      <c r="B133" s="1021" t="s">
        <v>116</v>
      </c>
      <c r="C133" s="1022"/>
      <c r="D133" s="1022"/>
      <c r="E133" s="1023"/>
      <c r="F133" s="114" t="s">
        <v>8</v>
      </c>
      <c r="H133" s="113">
        <v>4</v>
      </c>
      <c r="I133" s="1021" t="s">
        <v>116</v>
      </c>
      <c r="J133" s="1022"/>
      <c r="K133" s="1022"/>
      <c r="L133" s="1023"/>
      <c r="M133" s="114" t="s">
        <v>8</v>
      </c>
      <c r="O133" s="113">
        <v>4</v>
      </c>
      <c r="P133" s="1021" t="s">
        <v>116</v>
      </c>
      <c r="Q133" s="1022"/>
      <c r="R133" s="1022"/>
      <c r="S133" s="1023"/>
      <c r="T133" s="114" t="s">
        <v>8</v>
      </c>
      <c r="V133" s="113">
        <v>4</v>
      </c>
      <c r="W133" s="1021" t="s">
        <v>116</v>
      </c>
      <c r="X133" s="1022"/>
      <c r="Y133" s="1022"/>
      <c r="Z133" s="1023"/>
      <c r="AA133" s="114" t="s">
        <v>8</v>
      </c>
      <c r="AC133" s="113">
        <v>4</v>
      </c>
      <c r="AD133" s="1021" t="s">
        <v>116</v>
      </c>
      <c r="AE133" s="1022"/>
      <c r="AF133" s="1022"/>
      <c r="AG133" s="1023"/>
      <c r="AH133" s="114" t="s">
        <v>8</v>
      </c>
      <c r="AJ133" s="113">
        <v>4</v>
      </c>
      <c r="AK133" s="1021" t="s">
        <v>116</v>
      </c>
      <c r="AL133" s="1022"/>
      <c r="AM133" s="1022"/>
      <c r="AN133" s="1023"/>
      <c r="AO133" s="114" t="s">
        <v>8</v>
      </c>
      <c r="AQ133" s="113">
        <v>4</v>
      </c>
      <c r="AR133" s="1021" t="s">
        <v>116</v>
      </c>
      <c r="AS133" s="1022"/>
      <c r="AT133" s="1022"/>
      <c r="AU133" s="1023"/>
      <c r="AV133" s="114" t="s">
        <v>8</v>
      </c>
      <c r="AW133" s="175"/>
      <c r="AX133" s="113">
        <v>4</v>
      </c>
      <c r="AY133" s="1021" t="s">
        <v>116</v>
      </c>
      <c r="AZ133" s="1022"/>
      <c r="BA133" s="1022"/>
      <c r="BB133" s="1023"/>
      <c r="BC133" s="114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11" t="s">
        <v>8</v>
      </c>
      <c r="DQ133" s="40"/>
      <c r="DR133" s="51">
        <v>4</v>
      </c>
      <c r="DS133" s="922" t="s">
        <v>116</v>
      </c>
      <c r="DT133" s="923"/>
      <c r="DU133" s="923"/>
      <c r="DV133" s="924"/>
      <c r="DW133" s="11" t="s">
        <v>8</v>
      </c>
      <c r="DX133" s="40"/>
      <c r="DY133" s="11" t="s">
        <v>8</v>
      </c>
      <c r="DZ133" s="40"/>
      <c r="EA133" s="51">
        <v>4</v>
      </c>
      <c r="EB133" s="922" t="s">
        <v>116</v>
      </c>
      <c r="EC133" s="923"/>
      <c r="ED133" s="923"/>
      <c r="EE133" s="924"/>
      <c r="EF133" s="11" t="s">
        <v>8</v>
      </c>
      <c r="EG133" s="40"/>
      <c r="EH133" s="11" t="s">
        <v>8</v>
      </c>
      <c r="EJ133" s="51">
        <v>4</v>
      </c>
      <c r="EK133" s="922" t="s">
        <v>116</v>
      </c>
      <c r="EL133" s="923"/>
      <c r="EM133" s="923"/>
      <c r="EN133" s="924"/>
      <c r="EO133" s="11" t="s">
        <v>8</v>
      </c>
      <c r="EP133" s="40"/>
      <c r="EQ133" s="11" t="s">
        <v>8</v>
      </c>
    </row>
    <row r="134" spans="1:147" x14ac:dyDescent="0.2">
      <c r="A134" s="179" t="s">
        <v>39</v>
      </c>
      <c r="B134" s="1027" t="s">
        <v>131</v>
      </c>
      <c r="C134" s="1028"/>
      <c r="D134" s="1028"/>
      <c r="E134" s="1029"/>
      <c r="F134" s="38">
        <f>F120</f>
        <v>52.498040696866205</v>
      </c>
      <c r="H134" s="179" t="s">
        <v>39</v>
      </c>
      <c r="I134" s="1027" t="s">
        <v>131</v>
      </c>
      <c r="J134" s="1028"/>
      <c r="K134" s="1028"/>
      <c r="L134" s="1029"/>
      <c r="M134" s="38">
        <f>M120</f>
        <v>53.78949249800911</v>
      </c>
      <c r="O134" s="179" t="s">
        <v>39</v>
      </c>
      <c r="P134" s="1027" t="s">
        <v>131</v>
      </c>
      <c r="Q134" s="1028"/>
      <c r="R134" s="1028"/>
      <c r="S134" s="1029"/>
      <c r="T134" s="38">
        <f>T120</f>
        <v>39.417805692342448</v>
      </c>
      <c r="V134" s="179" t="s">
        <v>39</v>
      </c>
      <c r="W134" s="1027" t="s">
        <v>131</v>
      </c>
      <c r="X134" s="1028"/>
      <c r="Y134" s="1028"/>
      <c r="Z134" s="1029"/>
      <c r="AA134" s="38">
        <f>AA120</f>
        <v>53.78949249800911</v>
      </c>
      <c r="AC134" s="179" t="s">
        <v>39</v>
      </c>
      <c r="AD134" s="1027" t="s">
        <v>131</v>
      </c>
      <c r="AE134" s="1028"/>
      <c r="AF134" s="1028"/>
      <c r="AG134" s="1029"/>
      <c r="AH134" s="38">
        <f>AH120</f>
        <v>55.834492051141744</v>
      </c>
      <c r="AJ134" s="179" t="s">
        <v>39</v>
      </c>
      <c r="AK134" s="1027" t="s">
        <v>131</v>
      </c>
      <c r="AL134" s="1028"/>
      <c r="AM134" s="1028"/>
      <c r="AN134" s="1029"/>
      <c r="AO134" s="38">
        <f>AO120</f>
        <v>40.916414273363969</v>
      </c>
      <c r="AQ134" s="179" t="s">
        <v>39</v>
      </c>
      <c r="AR134" s="1027" t="s">
        <v>131</v>
      </c>
      <c r="AS134" s="1028"/>
      <c r="AT134" s="1028"/>
      <c r="AU134" s="1029"/>
      <c r="AV134" s="38">
        <f>AV120</f>
        <v>42.413356258974851</v>
      </c>
      <c r="AW134" s="159"/>
      <c r="AX134" s="179" t="s">
        <v>39</v>
      </c>
      <c r="AY134" s="1027" t="s">
        <v>131</v>
      </c>
      <c r="AZ134" s="1028"/>
      <c r="BA134" s="1028"/>
      <c r="BB134" s="1029"/>
      <c r="BC134" s="38">
        <f>BC120</f>
        <v>42.926567370085962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42.413356258974851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45.057953766887401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45.603165100220735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45.603165100220735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45.603165100220735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48.279762830355509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48.279762830355509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50.501843964807016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52.444222578838058</v>
      </c>
      <c r="DO134" s="22"/>
      <c r="DP134" s="50">
        <f>DP$120</f>
        <v>50.501843964807016</v>
      </c>
      <c r="DQ134" s="22"/>
      <c r="DR134" s="43" t="s">
        <v>39</v>
      </c>
      <c r="DS134" s="927" t="s">
        <v>131</v>
      </c>
      <c r="DT134" s="928"/>
      <c r="DU134" s="928"/>
      <c r="DV134" s="929"/>
      <c r="DW134" s="50">
        <f>DW$120</f>
        <v>52.444222578838058</v>
      </c>
      <c r="DX134" s="22"/>
      <c r="DY134" s="50">
        <f>DY$120</f>
        <v>50.501843964807016</v>
      </c>
      <c r="DZ134" s="22"/>
      <c r="EA134" s="43" t="s">
        <v>39</v>
      </c>
      <c r="EB134" s="927" t="s">
        <v>131</v>
      </c>
      <c r="EC134" s="928"/>
      <c r="ED134" s="928"/>
      <c r="EE134" s="929"/>
      <c r="EF134" s="50">
        <f>EF$120</f>
        <v>54.489547259412731</v>
      </c>
      <c r="EG134" s="22"/>
      <c r="EH134" s="50">
        <f>EH$120</f>
        <v>52.471415879434488</v>
      </c>
      <c r="EJ134" s="43" t="s">
        <v>39</v>
      </c>
      <c r="EK134" s="927" t="s">
        <v>131</v>
      </c>
      <c r="EL134" s="928"/>
      <c r="EM134" s="928"/>
      <c r="EN134" s="929"/>
      <c r="EO134" s="50">
        <f>EO$120</f>
        <v>54.489547259412731</v>
      </c>
      <c r="EP134" s="22"/>
      <c r="EQ134" s="50">
        <f>EQ$120</f>
        <v>52.471415879434488</v>
      </c>
    </row>
    <row r="135" spans="1:147" x14ac:dyDescent="0.2">
      <c r="A135" s="179" t="s">
        <v>41</v>
      </c>
      <c r="B135" s="1027" t="s">
        <v>139</v>
      </c>
      <c r="C135" s="1028"/>
      <c r="D135" s="1028"/>
      <c r="E135" s="1029"/>
      <c r="F135" s="38">
        <f>F128</f>
        <v>0</v>
      </c>
      <c r="H135" s="179" t="s">
        <v>41</v>
      </c>
      <c r="I135" s="1027" t="s">
        <v>139</v>
      </c>
      <c r="J135" s="1028"/>
      <c r="K135" s="1028"/>
      <c r="L135" s="1029"/>
      <c r="M135" s="38">
        <f>M128</f>
        <v>0</v>
      </c>
      <c r="O135" s="179" t="s">
        <v>41</v>
      </c>
      <c r="P135" s="1027" t="s">
        <v>139</v>
      </c>
      <c r="Q135" s="1028"/>
      <c r="R135" s="1028"/>
      <c r="S135" s="1029"/>
      <c r="T135" s="38">
        <f>T128</f>
        <v>0</v>
      </c>
      <c r="V135" s="179" t="s">
        <v>41</v>
      </c>
      <c r="W135" s="1027" t="s">
        <v>139</v>
      </c>
      <c r="X135" s="1028"/>
      <c r="Y135" s="1028"/>
      <c r="Z135" s="1029"/>
      <c r="AA135" s="38">
        <f>AA128</f>
        <v>0</v>
      </c>
      <c r="AC135" s="179" t="s">
        <v>41</v>
      </c>
      <c r="AD135" s="1027" t="s">
        <v>139</v>
      </c>
      <c r="AE135" s="1028"/>
      <c r="AF135" s="1028"/>
      <c r="AG135" s="1029"/>
      <c r="AH135" s="38">
        <f>AH128</f>
        <v>0</v>
      </c>
      <c r="AJ135" s="179" t="s">
        <v>41</v>
      </c>
      <c r="AK135" s="1027" t="s">
        <v>139</v>
      </c>
      <c r="AL135" s="1028"/>
      <c r="AM135" s="1028"/>
      <c r="AN135" s="1029"/>
      <c r="AO135" s="38">
        <f>AO128</f>
        <v>0</v>
      </c>
      <c r="AQ135" s="179" t="s">
        <v>41</v>
      </c>
      <c r="AR135" s="1027" t="s">
        <v>139</v>
      </c>
      <c r="AS135" s="1028"/>
      <c r="AT135" s="1028"/>
      <c r="AU135" s="1029"/>
      <c r="AV135" s="38">
        <f>AV128</f>
        <v>0</v>
      </c>
      <c r="AW135" s="159"/>
      <c r="AX135" s="179" t="s">
        <v>41</v>
      </c>
      <c r="AY135" s="1027" t="s">
        <v>139</v>
      </c>
      <c r="AZ135" s="1028"/>
      <c r="BA135" s="1028"/>
      <c r="BB135" s="1029"/>
      <c r="BC135" s="38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50">
        <f>DP$128</f>
        <v>0</v>
      </c>
      <c r="DQ135" s="22"/>
      <c r="DR135" s="43" t="s">
        <v>41</v>
      </c>
      <c r="DS135" s="927" t="s">
        <v>139</v>
      </c>
      <c r="DT135" s="928"/>
      <c r="DU135" s="928"/>
      <c r="DV135" s="929"/>
      <c r="DW135" s="50">
        <f>DW$128</f>
        <v>0</v>
      </c>
      <c r="DX135" s="22"/>
      <c r="DY135" s="50">
        <f>DY$128</f>
        <v>0</v>
      </c>
      <c r="DZ135" s="22"/>
      <c r="EA135" s="43" t="s">
        <v>41</v>
      </c>
      <c r="EB135" s="927" t="s">
        <v>139</v>
      </c>
      <c r="EC135" s="928"/>
      <c r="ED135" s="928"/>
      <c r="EE135" s="929"/>
      <c r="EF135" s="50">
        <f>EF$128</f>
        <v>0</v>
      </c>
      <c r="EG135" s="22"/>
      <c r="EH135" s="50">
        <f>EH$128</f>
        <v>0</v>
      </c>
      <c r="EJ135" s="43" t="s">
        <v>41</v>
      </c>
      <c r="EK135" s="927" t="s">
        <v>139</v>
      </c>
      <c r="EL135" s="928"/>
      <c r="EM135" s="928"/>
      <c r="EN135" s="929"/>
      <c r="EO135" s="50">
        <f>EO$128</f>
        <v>0</v>
      </c>
      <c r="EP135" s="22"/>
      <c r="EQ135" s="50">
        <f>EQ$128</f>
        <v>0</v>
      </c>
    </row>
    <row r="136" spans="1:147" x14ac:dyDescent="0.2">
      <c r="A136" s="1021" t="s">
        <v>40</v>
      </c>
      <c r="B136" s="1022"/>
      <c r="C136" s="1022"/>
      <c r="D136" s="1022"/>
      <c r="E136" s="1023"/>
      <c r="F136" s="114">
        <f>SUM(F134:F135)</f>
        <v>52.498040696866205</v>
      </c>
      <c r="H136" s="1021" t="s">
        <v>40</v>
      </c>
      <c r="I136" s="1022"/>
      <c r="J136" s="1022"/>
      <c r="K136" s="1022"/>
      <c r="L136" s="1023"/>
      <c r="M136" s="114">
        <f>SUM(M134:M135)</f>
        <v>53.78949249800911</v>
      </c>
      <c r="O136" s="1021" t="s">
        <v>40</v>
      </c>
      <c r="P136" s="1022"/>
      <c r="Q136" s="1022"/>
      <c r="R136" s="1022"/>
      <c r="S136" s="1023"/>
      <c r="T136" s="114">
        <f>SUM(T134:T135)</f>
        <v>39.417805692342448</v>
      </c>
      <c r="V136" s="1021" t="s">
        <v>40</v>
      </c>
      <c r="W136" s="1022"/>
      <c r="X136" s="1022"/>
      <c r="Y136" s="1022"/>
      <c r="Z136" s="1023"/>
      <c r="AA136" s="114">
        <f>SUM(AA134:AA135)</f>
        <v>53.78949249800911</v>
      </c>
      <c r="AC136" s="1021" t="s">
        <v>40</v>
      </c>
      <c r="AD136" s="1022"/>
      <c r="AE136" s="1022"/>
      <c r="AF136" s="1022"/>
      <c r="AG136" s="1023"/>
      <c r="AH136" s="114">
        <f>SUM(AH134:AH135)</f>
        <v>55.834492051141744</v>
      </c>
      <c r="AJ136" s="1021" t="s">
        <v>40</v>
      </c>
      <c r="AK136" s="1022"/>
      <c r="AL136" s="1022"/>
      <c r="AM136" s="1022"/>
      <c r="AN136" s="1023"/>
      <c r="AO136" s="114">
        <f>SUM(AO134:AO135)</f>
        <v>40.916414273363969</v>
      </c>
      <c r="AQ136" s="1021" t="s">
        <v>40</v>
      </c>
      <c r="AR136" s="1022"/>
      <c r="AS136" s="1022"/>
      <c r="AT136" s="1022"/>
      <c r="AU136" s="1023"/>
      <c r="AV136" s="114">
        <f>SUM(AV134:AV135)</f>
        <v>42.413356258974851</v>
      </c>
      <c r="AW136" s="175"/>
      <c r="AX136" s="1021" t="s">
        <v>40</v>
      </c>
      <c r="AY136" s="1022"/>
      <c r="AZ136" s="1022"/>
      <c r="BA136" s="1022"/>
      <c r="BB136" s="1023"/>
      <c r="BC136" s="114">
        <f>SUM(BC134:BC135)</f>
        <v>42.926567370085962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42.413356258974851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45.057953766887401</v>
      </c>
      <c r="BS136" s="922" t="s">
        <v>40</v>
      </c>
      <c r="BT136" s="923"/>
      <c r="BU136" s="923"/>
      <c r="BV136" s="923"/>
      <c r="BW136" s="924"/>
      <c r="BX136" s="11">
        <f>SUM(BX$134:BX$135)</f>
        <v>45.603165100220735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45.603165100220735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45.603165100220735</v>
      </c>
      <c r="CN136" s="922" t="s">
        <v>40</v>
      </c>
      <c r="CO136" s="923"/>
      <c r="CP136" s="923"/>
      <c r="CQ136" s="923"/>
      <c r="CR136" s="924"/>
      <c r="CS136" s="11">
        <f>SUM(CS$134:CS$135)</f>
        <v>48.279762830355509</v>
      </c>
      <c r="CU136" s="922" t="s">
        <v>40</v>
      </c>
      <c r="CV136" s="923"/>
      <c r="CW136" s="923"/>
      <c r="CX136" s="923"/>
      <c r="CY136" s="924"/>
      <c r="CZ136" s="11">
        <f>SUM(CZ$134:CZ$135)</f>
        <v>48.279762830355509</v>
      </c>
      <c r="DB136" s="922" t="s">
        <v>40</v>
      </c>
      <c r="DC136" s="923"/>
      <c r="DD136" s="923"/>
      <c r="DE136" s="923"/>
      <c r="DF136" s="924"/>
      <c r="DG136" s="11">
        <f>SUM(DG$134:DG$135)</f>
        <v>50.501843964807016</v>
      </c>
      <c r="DI136" s="922" t="s">
        <v>40</v>
      </c>
      <c r="DJ136" s="923"/>
      <c r="DK136" s="923"/>
      <c r="DL136" s="923"/>
      <c r="DM136" s="924"/>
      <c r="DN136" s="11">
        <f>SUM(DN$134:DN$135)</f>
        <v>52.444222578838058</v>
      </c>
      <c r="DO136" s="40"/>
      <c r="DP136" s="11">
        <f>SUM(DP$134:DP$135)</f>
        <v>50.501843964807016</v>
      </c>
      <c r="DQ136" s="40"/>
      <c r="DR136" s="922" t="s">
        <v>40</v>
      </c>
      <c r="DS136" s="923"/>
      <c r="DT136" s="923"/>
      <c r="DU136" s="923"/>
      <c r="DV136" s="924"/>
      <c r="DW136" s="11">
        <f>SUM(DW$134:DW$135)</f>
        <v>52.444222578838058</v>
      </c>
      <c r="DX136" s="40"/>
      <c r="DY136" s="11">
        <f>SUM(DY$134:DY$135)</f>
        <v>50.501843964807016</v>
      </c>
      <c r="DZ136" s="40"/>
      <c r="EA136" s="922" t="s">
        <v>40</v>
      </c>
      <c r="EB136" s="923"/>
      <c r="EC136" s="923"/>
      <c r="ED136" s="923"/>
      <c r="EE136" s="924"/>
      <c r="EF136" s="11">
        <f>SUM(EF$134:EF$135)</f>
        <v>54.489547259412731</v>
      </c>
      <c r="EG136" s="40"/>
      <c r="EH136" s="11">
        <f>SUM(EH$134:EH$135)</f>
        <v>52.471415879434488</v>
      </c>
      <c r="EJ136" s="922" t="s">
        <v>40</v>
      </c>
      <c r="EK136" s="923"/>
      <c r="EL136" s="923"/>
      <c r="EM136" s="923"/>
      <c r="EN136" s="924"/>
      <c r="EO136" s="11">
        <f>SUM(EO$134:EO$135)</f>
        <v>54.489547259412731</v>
      </c>
      <c r="EP136" s="40"/>
      <c r="EQ136" s="11">
        <f>SUM(EQ$134:EQ$135)</f>
        <v>52.471415879434488</v>
      </c>
    </row>
    <row r="137" spans="1:147" x14ac:dyDescent="0.2">
      <c r="A137" s="176"/>
      <c r="B137" s="176"/>
      <c r="C137" s="176"/>
      <c r="D137" s="176"/>
      <c r="E137" s="176"/>
      <c r="F137" s="159"/>
      <c r="H137" s="176"/>
      <c r="I137" s="176"/>
      <c r="J137" s="176"/>
      <c r="K137" s="176"/>
      <c r="L137" s="176"/>
      <c r="M137" s="159"/>
      <c r="O137" s="176"/>
      <c r="P137" s="176"/>
      <c r="Q137" s="176"/>
      <c r="R137" s="176"/>
      <c r="S137" s="176"/>
      <c r="T137" s="159"/>
      <c r="V137" s="176"/>
      <c r="W137" s="176"/>
      <c r="X137" s="176"/>
      <c r="Y137" s="176"/>
      <c r="Z137" s="176"/>
      <c r="AA137" s="159"/>
      <c r="AC137" s="176"/>
      <c r="AD137" s="176"/>
      <c r="AE137" s="176"/>
      <c r="AF137" s="176"/>
      <c r="AG137" s="176"/>
      <c r="AH137" s="159"/>
      <c r="AJ137" s="176"/>
      <c r="AK137" s="176"/>
      <c r="AL137" s="176"/>
      <c r="AM137" s="176"/>
      <c r="AN137" s="176"/>
      <c r="AO137" s="159"/>
      <c r="AQ137" s="176"/>
      <c r="AR137" s="176"/>
      <c r="AS137" s="176"/>
      <c r="AT137" s="176"/>
      <c r="AU137" s="176"/>
      <c r="AV137" s="159"/>
      <c r="AW137" s="159"/>
      <c r="AX137" s="176"/>
      <c r="AY137" s="176"/>
      <c r="AZ137" s="176"/>
      <c r="BA137" s="176"/>
      <c r="BB137" s="176"/>
      <c r="BC137" s="159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41"/>
      <c r="DP137" s="22"/>
      <c r="DQ137" s="22"/>
      <c r="DR137" s="41"/>
      <c r="DS137" s="41"/>
      <c r="DT137" s="41"/>
      <c r="DU137" s="41"/>
      <c r="DV137" s="41"/>
      <c r="DW137" s="22"/>
      <c r="DX137" s="41"/>
      <c r="DY137" s="22"/>
      <c r="DZ137" s="22"/>
      <c r="EA137" s="41"/>
      <c r="EB137" s="41"/>
      <c r="EC137" s="41"/>
      <c r="ED137" s="41"/>
      <c r="EE137" s="41"/>
      <c r="EF137" s="22"/>
      <c r="EG137" s="41"/>
      <c r="EH137" s="22"/>
      <c r="EJ137" s="41"/>
      <c r="EK137" s="41"/>
      <c r="EL137" s="41"/>
      <c r="EM137" s="41"/>
      <c r="EN137" s="41"/>
      <c r="EO137" s="22"/>
      <c r="EP137" s="41"/>
      <c r="EQ137" s="22"/>
    </row>
    <row r="138" spans="1:147" x14ac:dyDescent="0.2">
      <c r="A138" s="176"/>
      <c r="B138" s="176"/>
      <c r="C138" s="176"/>
      <c r="D138" s="176"/>
      <c r="E138" s="176"/>
      <c r="F138" s="159"/>
      <c r="H138" s="176"/>
      <c r="I138" s="176"/>
      <c r="J138" s="176"/>
      <c r="K138" s="176"/>
      <c r="L138" s="176"/>
      <c r="M138" s="159"/>
      <c r="O138" s="176"/>
      <c r="P138" s="176"/>
      <c r="Q138" s="176"/>
      <c r="R138" s="176"/>
      <c r="S138" s="176"/>
      <c r="T138" s="159"/>
      <c r="V138" s="176"/>
      <c r="W138" s="176"/>
      <c r="X138" s="176"/>
      <c r="Y138" s="176"/>
      <c r="Z138" s="176"/>
      <c r="AA138" s="159"/>
      <c r="AC138" s="176"/>
      <c r="AD138" s="176"/>
      <c r="AE138" s="176"/>
      <c r="AF138" s="176"/>
      <c r="AG138" s="176"/>
      <c r="AH138" s="159"/>
      <c r="AJ138" s="176"/>
      <c r="AK138" s="176"/>
      <c r="AL138" s="176"/>
      <c r="AM138" s="176"/>
      <c r="AN138" s="176"/>
      <c r="AO138" s="159"/>
      <c r="AQ138" s="176"/>
      <c r="AR138" s="176"/>
      <c r="AS138" s="176"/>
      <c r="AT138" s="176"/>
      <c r="AU138" s="176"/>
      <c r="AV138" s="159"/>
      <c r="AW138" s="159"/>
      <c r="AX138" s="176"/>
      <c r="AY138" s="176"/>
      <c r="AZ138" s="176"/>
      <c r="BA138" s="176"/>
      <c r="BB138" s="176"/>
      <c r="BC138" s="159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41"/>
      <c r="DP138" s="22"/>
      <c r="DQ138" s="22"/>
      <c r="DR138" s="41"/>
      <c r="DS138" s="41"/>
      <c r="DT138" s="41"/>
      <c r="DU138" s="41"/>
      <c r="DV138" s="41"/>
      <c r="DW138" s="22"/>
      <c r="DX138" s="41"/>
      <c r="DY138" s="22"/>
      <c r="DZ138" s="22"/>
      <c r="EA138" s="41"/>
      <c r="EB138" s="41"/>
      <c r="EC138" s="41"/>
      <c r="ED138" s="41"/>
      <c r="EE138" s="41"/>
      <c r="EF138" s="22"/>
      <c r="EG138" s="41"/>
      <c r="EH138" s="22"/>
      <c r="EJ138" s="41"/>
      <c r="EK138" s="41"/>
      <c r="EL138" s="41"/>
      <c r="EM138" s="41"/>
      <c r="EN138" s="41"/>
      <c r="EO138" s="22"/>
      <c r="EP138" s="41"/>
      <c r="EQ138" s="22"/>
    </row>
    <row r="139" spans="1:147" ht="12.75" customHeight="1" x14ac:dyDescent="0.2">
      <c r="A139" s="1147" t="s">
        <v>86</v>
      </c>
      <c r="B139" s="1147"/>
      <c r="C139" s="1147"/>
      <c r="D139" s="1147"/>
      <c r="E139" s="1147"/>
      <c r="F139" s="1147"/>
      <c r="H139" s="1147" t="s">
        <v>86</v>
      </c>
      <c r="I139" s="1147"/>
      <c r="J139" s="1147"/>
      <c r="K139" s="1147"/>
      <c r="L139" s="1147"/>
      <c r="M139" s="1147"/>
      <c r="O139" s="1147" t="s">
        <v>86</v>
      </c>
      <c r="P139" s="1147"/>
      <c r="Q139" s="1147"/>
      <c r="R139" s="1147"/>
      <c r="S139" s="1147"/>
      <c r="T139" s="1147"/>
      <c r="V139" s="1147" t="s">
        <v>86</v>
      </c>
      <c r="W139" s="1147"/>
      <c r="X139" s="1147"/>
      <c r="Y139" s="1147"/>
      <c r="Z139" s="1147"/>
      <c r="AA139" s="1147"/>
      <c r="AC139" s="1147" t="s">
        <v>86</v>
      </c>
      <c r="AD139" s="1147"/>
      <c r="AE139" s="1147"/>
      <c r="AF139" s="1147"/>
      <c r="AG139" s="1147"/>
      <c r="AH139" s="1147"/>
      <c r="AJ139" s="1147" t="s">
        <v>86</v>
      </c>
      <c r="AK139" s="1147"/>
      <c r="AL139" s="1147"/>
      <c r="AM139" s="1147"/>
      <c r="AN139" s="1147"/>
      <c r="AO139" s="1147"/>
      <c r="AQ139" s="1147" t="s">
        <v>86</v>
      </c>
      <c r="AR139" s="1147"/>
      <c r="AS139" s="1147"/>
      <c r="AT139" s="1147"/>
      <c r="AU139" s="1147"/>
      <c r="AV139" s="1147"/>
      <c r="AW139" s="203"/>
      <c r="AX139" s="1147" t="s">
        <v>86</v>
      </c>
      <c r="AY139" s="1147"/>
      <c r="AZ139" s="1147"/>
      <c r="BA139" s="1147"/>
      <c r="BB139" s="1147"/>
      <c r="BC139" s="1147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33"/>
      <c r="DQ139" s="33"/>
      <c r="DR139" s="1110" t="s">
        <v>86</v>
      </c>
      <c r="DS139" s="1110"/>
      <c r="DT139" s="1110"/>
      <c r="DU139" s="1110"/>
      <c r="DV139" s="1110"/>
      <c r="DW139" s="1110"/>
      <c r="DX139" s="33"/>
      <c r="DY139" s="33"/>
      <c r="DZ139" s="33"/>
      <c r="EA139" s="1110" t="s">
        <v>86</v>
      </c>
      <c r="EB139" s="1110"/>
      <c r="EC139" s="1110"/>
      <c r="ED139" s="1110"/>
      <c r="EE139" s="1110"/>
      <c r="EF139" s="1110"/>
      <c r="EG139" s="33"/>
      <c r="EH139" s="33"/>
      <c r="EJ139" s="1110" t="s">
        <v>86</v>
      </c>
      <c r="EK139" s="1110"/>
      <c r="EL139" s="1110"/>
      <c r="EM139" s="1110"/>
      <c r="EN139" s="1110"/>
      <c r="EO139" s="1110"/>
      <c r="EP139" s="33"/>
      <c r="EQ139" s="33"/>
    </row>
    <row r="140" spans="1:147" x14ac:dyDescent="0.2">
      <c r="A140" s="176"/>
      <c r="B140" s="176"/>
      <c r="C140" s="176"/>
      <c r="D140" s="176"/>
      <c r="E140" s="176"/>
      <c r="F140" s="159"/>
      <c r="H140" s="176"/>
      <c r="I140" s="176"/>
      <c r="J140" s="176"/>
      <c r="K140" s="176"/>
      <c r="L140" s="176"/>
      <c r="M140" s="159"/>
      <c r="O140" s="176"/>
      <c r="P140" s="176"/>
      <c r="Q140" s="176"/>
      <c r="R140" s="176"/>
      <c r="S140" s="176"/>
      <c r="T140" s="159"/>
      <c r="V140" s="176"/>
      <c r="W140" s="176"/>
      <c r="X140" s="176"/>
      <c r="Y140" s="176"/>
      <c r="Z140" s="176"/>
      <c r="AA140" s="159"/>
      <c r="AC140" s="176"/>
      <c r="AD140" s="176"/>
      <c r="AE140" s="176"/>
      <c r="AF140" s="176"/>
      <c r="AG140" s="176"/>
      <c r="AH140" s="159"/>
      <c r="AJ140" s="176"/>
      <c r="AK140" s="176"/>
      <c r="AL140" s="176"/>
      <c r="AM140" s="176"/>
      <c r="AN140" s="176"/>
      <c r="AO140" s="159"/>
      <c r="AQ140" s="176"/>
      <c r="AR140" s="176"/>
      <c r="AS140" s="176"/>
      <c r="AT140" s="176"/>
      <c r="AU140" s="176"/>
      <c r="AV140" s="159"/>
      <c r="AW140" s="159"/>
      <c r="AX140" s="176"/>
      <c r="AY140" s="176"/>
      <c r="AZ140" s="176"/>
      <c r="BA140" s="176"/>
      <c r="BB140" s="176"/>
      <c r="BC140" s="159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41"/>
      <c r="DP140" s="22"/>
      <c r="DQ140" s="22"/>
      <c r="DR140" s="41"/>
      <c r="DS140" s="41"/>
      <c r="DT140" s="41"/>
      <c r="DU140" s="41"/>
      <c r="DV140" s="41"/>
      <c r="DW140" s="22"/>
      <c r="DX140" s="41"/>
      <c r="DY140" s="22"/>
      <c r="DZ140" s="22"/>
      <c r="EA140" s="41"/>
      <c r="EB140" s="41"/>
      <c r="EC140" s="41"/>
      <c r="ED140" s="41"/>
      <c r="EE140" s="41"/>
      <c r="EF140" s="22"/>
      <c r="EG140" s="41"/>
      <c r="EH140" s="22"/>
      <c r="EJ140" s="41"/>
      <c r="EK140" s="41"/>
      <c r="EL140" s="41"/>
      <c r="EM140" s="41"/>
      <c r="EN140" s="41"/>
      <c r="EO140" s="22"/>
      <c r="EP140" s="41"/>
      <c r="EQ140" s="22"/>
    </row>
    <row r="141" spans="1:147" x14ac:dyDescent="0.2">
      <c r="A141" s="155">
        <v>5</v>
      </c>
      <c r="B141" s="1021" t="s">
        <v>20</v>
      </c>
      <c r="C141" s="1022"/>
      <c r="D141" s="1022"/>
      <c r="E141" s="1023"/>
      <c r="F141" s="114" t="s">
        <v>8</v>
      </c>
      <c r="H141" s="155">
        <v>5</v>
      </c>
      <c r="I141" s="1021" t="s">
        <v>20</v>
      </c>
      <c r="J141" s="1022"/>
      <c r="K141" s="1022"/>
      <c r="L141" s="1023"/>
      <c r="M141" s="114" t="s">
        <v>8</v>
      </c>
      <c r="O141" s="155">
        <v>5</v>
      </c>
      <c r="P141" s="1021" t="s">
        <v>20</v>
      </c>
      <c r="Q141" s="1022"/>
      <c r="R141" s="1022"/>
      <c r="S141" s="1023"/>
      <c r="T141" s="114" t="s">
        <v>8</v>
      </c>
      <c r="V141" s="155">
        <v>5</v>
      </c>
      <c r="W141" s="1021" t="s">
        <v>20</v>
      </c>
      <c r="X141" s="1022"/>
      <c r="Y141" s="1022"/>
      <c r="Z141" s="1023"/>
      <c r="AA141" s="114" t="s">
        <v>8</v>
      </c>
      <c r="AC141" s="155">
        <v>5</v>
      </c>
      <c r="AD141" s="1021" t="s">
        <v>20</v>
      </c>
      <c r="AE141" s="1022"/>
      <c r="AF141" s="1022"/>
      <c r="AG141" s="1023"/>
      <c r="AH141" s="114" t="s">
        <v>8</v>
      </c>
      <c r="AJ141" s="155">
        <v>5</v>
      </c>
      <c r="AK141" s="1021" t="s">
        <v>20</v>
      </c>
      <c r="AL141" s="1022"/>
      <c r="AM141" s="1022"/>
      <c r="AN141" s="1023"/>
      <c r="AO141" s="114" t="s">
        <v>8</v>
      </c>
      <c r="AQ141" s="155">
        <v>5</v>
      </c>
      <c r="AR141" s="1021" t="s">
        <v>20</v>
      </c>
      <c r="AS141" s="1022"/>
      <c r="AT141" s="1022"/>
      <c r="AU141" s="1023"/>
      <c r="AV141" s="114" t="s">
        <v>8</v>
      </c>
      <c r="AW141" s="175"/>
      <c r="AX141" s="155">
        <v>5</v>
      </c>
      <c r="AY141" s="1021" t="s">
        <v>20</v>
      </c>
      <c r="AZ141" s="1022"/>
      <c r="BA141" s="1022"/>
      <c r="BB141" s="1023"/>
      <c r="BC141" s="114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1" t="s">
        <v>8</v>
      </c>
      <c r="DQ141" s="40"/>
      <c r="DR141" s="10">
        <v>5</v>
      </c>
      <c r="DS141" s="922" t="s">
        <v>20</v>
      </c>
      <c r="DT141" s="923"/>
      <c r="DU141" s="923"/>
      <c r="DV141" s="924"/>
      <c r="DW141" s="11" t="s">
        <v>8</v>
      </c>
      <c r="DX141" s="40"/>
      <c r="DY141" s="11" t="s">
        <v>8</v>
      </c>
      <c r="DZ141" s="40"/>
      <c r="EA141" s="10">
        <v>5</v>
      </c>
      <c r="EB141" s="922" t="s">
        <v>20</v>
      </c>
      <c r="EC141" s="923"/>
      <c r="ED141" s="923"/>
      <c r="EE141" s="924"/>
      <c r="EF141" s="11" t="s">
        <v>8</v>
      </c>
      <c r="EG141" s="40"/>
      <c r="EH141" s="11" t="s">
        <v>8</v>
      </c>
      <c r="EJ141" s="10">
        <v>5</v>
      </c>
      <c r="EK141" s="922" t="s">
        <v>20</v>
      </c>
      <c r="EL141" s="923"/>
      <c r="EM141" s="923"/>
      <c r="EN141" s="924"/>
      <c r="EO141" s="11" t="s">
        <v>8</v>
      </c>
      <c r="EP141" s="40"/>
      <c r="EQ141" s="11" t="s">
        <v>8</v>
      </c>
    </row>
    <row r="142" spans="1:147" x14ac:dyDescent="0.2">
      <c r="A142" s="155" t="s">
        <v>22</v>
      </c>
      <c r="B142" s="1027" t="s">
        <v>48</v>
      </c>
      <c r="C142" s="1028"/>
      <c r="D142" s="1028"/>
      <c r="E142" s="1029"/>
      <c r="F142" s="38">
        <f>SUM('(VI) Uniforme '!$W$18)</f>
        <v>34.390555555555551</v>
      </c>
      <c r="H142" s="155" t="s">
        <v>22</v>
      </c>
      <c r="I142" s="1027" t="s">
        <v>48</v>
      </c>
      <c r="J142" s="1028"/>
      <c r="K142" s="1028"/>
      <c r="L142" s="1029"/>
      <c r="M142" s="38">
        <f>SUM('(VI) Uniforme '!$W$18)</f>
        <v>34.390555555555551</v>
      </c>
      <c r="O142" s="155" t="s">
        <v>22</v>
      </c>
      <c r="P142" s="1027" t="s">
        <v>48</v>
      </c>
      <c r="Q142" s="1028"/>
      <c r="R142" s="1028"/>
      <c r="S142" s="1029"/>
      <c r="T142" s="38">
        <f>SUM('(VI) Uniforme '!$W$18)</f>
        <v>34.390555555555551</v>
      </c>
      <c r="V142" s="155" t="s">
        <v>22</v>
      </c>
      <c r="W142" s="1027" t="s">
        <v>48</v>
      </c>
      <c r="X142" s="1028"/>
      <c r="Y142" s="1028"/>
      <c r="Z142" s="1029"/>
      <c r="AA142" s="398">
        <f>SUM('(VI) Uniforme '!$W$18)*1.0676</f>
        <v>36.715357111111111</v>
      </c>
      <c r="AC142" s="155" t="s">
        <v>22</v>
      </c>
      <c r="AD142" s="1027" t="s">
        <v>48</v>
      </c>
      <c r="AE142" s="1028"/>
      <c r="AF142" s="1028"/>
      <c r="AG142" s="1029"/>
      <c r="AH142" s="38">
        <f>SUM('(VI) Uniforme '!$W$18)*1.0676</f>
        <v>36.715357111111111</v>
      </c>
      <c r="AJ142" s="155" t="s">
        <v>22</v>
      </c>
      <c r="AK142" s="1027" t="s">
        <v>48</v>
      </c>
      <c r="AL142" s="1028"/>
      <c r="AM142" s="1028"/>
      <c r="AN142" s="1029"/>
      <c r="AO142" s="38">
        <f>SUM('(VI) Uniforme '!$W$18)*1.0676</f>
        <v>36.715357111111111</v>
      </c>
      <c r="AQ142" s="155" t="s">
        <v>22</v>
      </c>
      <c r="AR142" s="1027" t="s">
        <v>48</v>
      </c>
      <c r="AS142" s="1028"/>
      <c r="AT142" s="1028"/>
      <c r="AU142" s="1029"/>
      <c r="AV142" s="38">
        <f>SUM('(VI) Uniforme '!$W$18)*1.0676</f>
        <v>36.715357111111111</v>
      </c>
      <c r="AW142" s="159"/>
      <c r="AX142" s="155" t="s">
        <v>22</v>
      </c>
      <c r="AY142" s="1027" t="s">
        <v>48</v>
      </c>
      <c r="AZ142" s="1028"/>
      <c r="BA142" s="1028"/>
      <c r="BB142" s="1029"/>
      <c r="BC142" s="38">
        <f>SUM('[5](VI) Uniforme '!$W$18)*1.0676</f>
        <v>36.715357111111111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'!W24:X24)</f>
        <v>41.16892992868889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'!W24:X24)</f>
        <v>41.16892992868889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'!W24:X24)</f>
        <v>41.16892992868889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'!W24:X24)</f>
        <v>41.16892992868889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'!W26:X26)</f>
        <v>42.889791199708085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'!W26:X26)</f>
        <v>42.889791199708085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'!W26:X26)</f>
        <v>42.889791199708085</v>
      </c>
      <c r="DO142" s="22"/>
      <c r="DP142" s="50">
        <f>SUM('(VI) Uniforme '!Z26:AA26)</f>
        <v>42.889791199708093</v>
      </c>
      <c r="DQ142" s="22"/>
      <c r="DR142" s="10" t="s">
        <v>22</v>
      </c>
      <c r="DS142" s="927" t="s">
        <v>48</v>
      </c>
      <c r="DT142" s="928"/>
      <c r="DU142" s="928"/>
      <c r="DV142" s="929"/>
      <c r="DW142" s="398">
        <f>SUM('(VI) Uniforme '!W28:X28)</f>
        <v>44.47</v>
      </c>
      <c r="DX142" s="22"/>
      <c r="DY142" s="398">
        <f>SUM('(VI) Uniforme '!W28:X28)</f>
        <v>44.47</v>
      </c>
      <c r="DZ142" s="22"/>
      <c r="EA142" s="10" t="s">
        <v>22</v>
      </c>
      <c r="EB142" s="927" t="s">
        <v>48</v>
      </c>
      <c r="EC142" s="928"/>
      <c r="ED142" s="928"/>
      <c r="EE142" s="929"/>
      <c r="EF142" s="50">
        <f>SUM('(VI) Uniforme '!S28:T28)</f>
        <v>44.47</v>
      </c>
      <c r="EG142" s="22"/>
      <c r="EH142" s="50">
        <f>SUM('(VI) Uniforme '!S28:T28)</f>
        <v>44.47</v>
      </c>
      <c r="EJ142" s="10" t="s">
        <v>22</v>
      </c>
      <c r="EK142" s="927" t="s">
        <v>48</v>
      </c>
      <c r="EL142" s="928"/>
      <c r="EM142" s="928"/>
      <c r="EN142" s="929"/>
      <c r="EO142" s="50">
        <f>SUM('(VI) Uniforme '!S28:T28)</f>
        <v>44.47</v>
      </c>
      <c r="EP142" s="22"/>
      <c r="EQ142" s="50">
        <f>SUM('(VI) Uniforme '!Z28:AA28)</f>
        <v>44.47</v>
      </c>
    </row>
    <row r="143" spans="1:147" x14ac:dyDescent="0.2">
      <c r="A143" s="155" t="s">
        <v>23</v>
      </c>
      <c r="B143" s="1027" t="s">
        <v>319</v>
      </c>
      <c r="C143" s="1028"/>
      <c r="D143" s="1028"/>
      <c r="E143" s="1029"/>
      <c r="F143" s="38">
        <f>SUM('(IV) Ferramentas '!$J$65:$K$65)</f>
        <v>7.8512112499999995</v>
      </c>
      <c r="H143" s="155" t="s">
        <v>23</v>
      </c>
      <c r="I143" s="1027" t="s">
        <v>319</v>
      </c>
      <c r="J143" s="1028"/>
      <c r="K143" s="1028"/>
      <c r="L143" s="1029"/>
      <c r="M143" s="38">
        <f>SUM('(IV) Ferramentas '!$J$65:$K$65)</f>
        <v>7.8512112499999995</v>
      </c>
      <c r="O143" s="155" t="s">
        <v>23</v>
      </c>
      <c r="P143" s="1027" t="s">
        <v>319</v>
      </c>
      <c r="Q143" s="1028"/>
      <c r="R143" s="1028"/>
      <c r="S143" s="1029"/>
      <c r="T143" s="38">
        <f>SUM('(IV) Ferramentas '!$J$65:$K$65)</f>
        <v>7.8512112499999995</v>
      </c>
      <c r="V143" s="155" t="s">
        <v>23</v>
      </c>
      <c r="W143" s="1027" t="s">
        <v>319</v>
      </c>
      <c r="X143" s="1028"/>
      <c r="Y143" s="1028"/>
      <c r="Z143" s="1029"/>
      <c r="AA143" s="50">
        <f>T143</f>
        <v>7.8512112499999995</v>
      </c>
      <c r="AC143" s="155" t="s">
        <v>23</v>
      </c>
      <c r="AD143" s="1027" t="s">
        <v>319</v>
      </c>
      <c r="AE143" s="1028"/>
      <c r="AF143" s="1028"/>
      <c r="AG143" s="1029"/>
      <c r="AH143" s="38">
        <f>AA143</f>
        <v>7.8512112499999995</v>
      </c>
      <c r="AJ143" s="155" t="s">
        <v>23</v>
      </c>
      <c r="AK143" s="1027" t="s">
        <v>319</v>
      </c>
      <c r="AL143" s="1028"/>
      <c r="AM143" s="1028"/>
      <c r="AN143" s="1029"/>
      <c r="AO143" s="38">
        <f>AH143</f>
        <v>7.8512112499999995</v>
      </c>
      <c r="AQ143" s="155" t="s">
        <v>23</v>
      </c>
      <c r="AR143" s="1027" t="s">
        <v>319</v>
      </c>
      <c r="AS143" s="1028"/>
      <c r="AT143" s="1028"/>
      <c r="AU143" s="1029"/>
      <c r="AV143" s="38">
        <f>AO143</f>
        <v>7.8512112499999995</v>
      </c>
      <c r="AW143" s="159"/>
      <c r="AX143" s="155" t="s">
        <v>23</v>
      </c>
      <c r="AY143" s="1027" t="s">
        <v>319</v>
      </c>
      <c r="AZ143" s="1028"/>
      <c r="BA143" s="1028"/>
      <c r="BB143" s="1029"/>
      <c r="BC143" s="38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50">
        <f>SUM('(IV) Ferramentas '!J71:K71)</f>
        <v>7.8512112499999995</v>
      </c>
      <c r="DQ143" s="22"/>
      <c r="DR143" s="10" t="s">
        <v>23</v>
      </c>
      <c r="DS143" s="927" t="s">
        <v>319</v>
      </c>
      <c r="DT143" s="928"/>
      <c r="DU143" s="928"/>
      <c r="DV143" s="929"/>
      <c r="DW143" s="50">
        <f>SUM('(IV) Ferramentas '!J71:K71)</f>
        <v>7.8512112499999995</v>
      </c>
      <c r="DX143" s="22"/>
      <c r="DY143" s="50">
        <f>SUM('(IV) Ferramentas '!J71:K71)</f>
        <v>7.8512112499999995</v>
      </c>
      <c r="DZ143" s="22"/>
      <c r="EA143" s="10" t="s">
        <v>23</v>
      </c>
      <c r="EB143" s="927" t="s">
        <v>319</v>
      </c>
      <c r="EC143" s="928"/>
      <c r="ED143" s="928"/>
      <c r="EE143" s="929"/>
      <c r="EF143" s="50">
        <f>SUM('(IV) Ferramentas '!J71:K71)</f>
        <v>7.8512112499999995</v>
      </c>
      <c r="EG143" s="22"/>
      <c r="EH143" s="50">
        <f>SUM('(IV) Ferramentas '!J71:K71)</f>
        <v>7.8512112499999995</v>
      </c>
      <c r="EJ143" s="10" t="s">
        <v>23</v>
      </c>
      <c r="EK143" s="927" t="s">
        <v>319</v>
      </c>
      <c r="EL143" s="928"/>
      <c r="EM143" s="928"/>
      <c r="EN143" s="929"/>
      <c r="EO143" s="50">
        <f>SUM('(IV) Ferramentas '!J71:K71)</f>
        <v>7.8512112499999995</v>
      </c>
      <c r="EP143" s="22"/>
      <c r="EQ143" s="50">
        <f>SUM('(IV) Ferramentas '!J71:K71)</f>
        <v>7.8512112499999995</v>
      </c>
    </row>
    <row r="144" spans="1:147" x14ac:dyDescent="0.2">
      <c r="A144" s="155" t="s">
        <v>24</v>
      </c>
      <c r="B144" s="1027" t="s">
        <v>38</v>
      </c>
      <c r="C144" s="1028"/>
      <c r="D144" s="1028"/>
      <c r="E144" s="1029"/>
      <c r="F144" s="38">
        <f>SUM('(V) Equipamentos'!$I$11:$J$11)</f>
        <v>42.256437499999997</v>
      </c>
      <c r="H144" s="155" t="s">
        <v>24</v>
      </c>
      <c r="I144" s="1027" t="s">
        <v>38</v>
      </c>
      <c r="J144" s="1028"/>
      <c r="K144" s="1028"/>
      <c r="L144" s="1029"/>
      <c r="M144" s="38">
        <f>SUM('(V) Equipamentos'!$I$11:$J$11)</f>
        <v>42.256437499999997</v>
      </c>
      <c r="O144" s="155" t="s">
        <v>24</v>
      </c>
      <c r="P144" s="1027" t="s">
        <v>38</v>
      </c>
      <c r="Q144" s="1028"/>
      <c r="R144" s="1028"/>
      <c r="S144" s="1029"/>
      <c r="T144" s="38">
        <f>SUM('(V) Equipamentos'!$I$11:$J$11)</f>
        <v>42.256437499999997</v>
      </c>
      <c r="V144" s="155" t="s">
        <v>24</v>
      </c>
      <c r="W144" s="1027" t="s">
        <v>38</v>
      </c>
      <c r="X144" s="1028"/>
      <c r="Y144" s="1028"/>
      <c r="Z144" s="1029"/>
      <c r="AA144" s="50">
        <f>T144</f>
        <v>42.256437499999997</v>
      </c>
      <c r="AC144" s="155" t="s">
        <v>24</v>
      </c>
      <c r="AD144" s="1027" t="s">
        <v>38</v>
      </c>
      <c r="AE144" s="1028"/>
      <c r="AF144" s="1028"/>
      <c r="AG144" s="1029"/>
      <c r="AH144" s="38">
        <f>AA144</f>
        <v>42.256437499999997</v>
      </c>
      <c r="AJ144" s="155" t="s">
        <v>24</v>
      </c>
      <c r="AK144" s="1027" t="s">
        <v>38</v>
      </c>
      <c r="AL144" s="1028"/>
      <c r="AM144" s="1028"/>
      <c r="AN144" s="1029"/>
      <c r="AO144" s="38">
        <f>AH144</f>
        <v>42.256437499999997</v>
      </c>
      <c r="AQ144" s="155" t="s">
        <v>24</v>
      </c>
      <c r="AR144" s="1027" t="s">
        <v>38</v>
      </c>
      <c r="AS144" s="1028"/>
      <c r="AT144" s="1028"/>
      <c r="AU144" s="1029"/>
      <c r="AV144" s="38">
        <f>AO144</f>
        <v>42.256437499999997</v>
      </c>
      <c r="AW144" s="159"/>
      <c r="AX144" s="155" t="s">
        <v>24</v>
      </c>
      <c r="AY144" s="1027" t="s">
        <v>38</v>
      </c>
      <c r="AZ144" s="1028"/>
      <c r="BA144" s="1028"/>
      <c r="BB144" s="1029"/>
      <c r="BC144" s="38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50">
        <f>SUM('(V) Equipamentos'!I17:J17)</f>
        <v>42.256437499999997</v>
      </c>
      <c r="DQ144" s="22"/>
      <c r="DR144" s="10" t="s">
        <v>24</v>
      </c>
      <c r="DS144" s="927" t="s">
        <v>38</v>
      </c>
      <c r="DT144" s="928"/>
      <c r="DU144" s="928"/>
      <c r="DV144" s="929"/>
      <c r="DW144" s="50">
        <f>SUM('(V) Equipamentos'!I17:J17)</f>
        <v>42.256437499999997</v>
      </c>
      <c r="DX144" s="22"/>
      <c r="DY144" s="50">
        <f>SUM('(V) Equipamentos'!I17:J17)</f>
        <v>42.256437499999997</v>
      </c>
      <c r="DZ144" s="22"/>
      <c r="EA144" s="10" t="s">
        <v>24</v>
      </c>
      <c r="EB144" s="927" t="s">
        <v>38</v>
      </c>
      <c r="EC144" s="928"/>
      <c r="ED144" s="928"/>
      <c r="EE144" s="929"/>
      <c r="EF144" s="50">
        <f>SUM('(V) Equipamentos'!I17:J17)</f>
        <v>42.256437499999997</v>
      </c>
      <c r="EG144" s="22"/>
      <c r="EH144" s="50">
        <f>SUM('(V) Equipamentos'!I17:J17)</f>
        <v>42.256437499999997</v>
      </c>
      <c r="EJ144" s="10" t="s">
        <v>24</v>
      </c>
      <c r="EK144" s="927" t="s">
        <v>38</v>
      </c>
      <c r="EL144" s="928"/>
      <c r="EM144" s="928"/>
      <c r="EN144" s="929"/>
      <c r="EO144" s="50">
        <f>SUM('(V) Equipamentos'!I17:J17)</f>
        <v>42.256437499999997</v>
      </c>
      <c r="EP144" s="22"/>
      <c r="EQ144" s="50">
        <f>SUM('(V) Equipamentos'!I17:J17)</f>
        <v>42.256437499999997</v>
      </c>
    </row>
    <row r="145" spans="1:147" x14ac:dyDescent="0.2">
      <c r="A145" s="155" t="s">
        <v>25</v>
      </c>
      <c r="B145" s="1027" t="s">
        <v>808</v>
      </c>
      <c r="C145" s="1028"/>
      <c r="D145" s="1028"/>
      <c r="E145" s="1029"/>
      <c r="F145" s="38">
        <f>SUM('(VII) EPI'!$H$27:$I$27)</f>
        <v>37.149849421296295</v>
      </c>
      <c r="H145" s="155" t="s">
        <v>25</v>
      </c>
      <c r="I145" s="1027" t="s">
        <v>808</v>
      </c>
      <c r="J145" s="1028"/>
      <c r="K145" s="1028"/>
      <c r="L145" s="1029"/>
      <c r="M145" s="38">
        <f>SUM('(VII) EPI'!$H$27:$I$27)</f>
        <v>37.149849421296295</v>
      </c>
      <c r="O145" s="155" t="s">
        <v>25</v>
      </c>
      <c r="P145" s="1027" t="s">
        <v>808</v>
      </c>
      <c r="Q145" s="1028"/>
      <c r="R145" s="1028"/>
      <c r="S145" s="1029"/>
      <c r="T145" s="38">
        <f>SUM('(VII) EPI'!$H$27:$I$27)</f>
        <v>37.149849421296295</v>
      </c>
      <c r="V145" s="155" t="s">
        <v>25</v>
      </c>
      <c r="W145" s="1027" t="s">
        <v>808</v>
      </c>
      <c r="X145" s="1028"/>
      <c r="Y145" s="1028"/>
      <c r="Z145" s="1029"/>
      <c r="AA145" s="398">
        <f>SUM('(VII) EPI'!$H$27:$I$27)*1.0676</f>
        <v>39.661179242175926</v>
      </c>
      <c r="AC145" s="155" t="s">
        <v>25</v>
      </c>
      <c r="AD145" s="1027" t="s">
        <v>808</v>
      </c>
      <c r="AE145" s="1028"/>
      <c r="AF145" s="1028"/>
      <c r="AG145" s="1029"/>
      <c r="AH145" s="38">
        <f>SUM('(VII) EPI'!$H$27:$I$27)*1.0676</f>
        <v>39.661179242175926</v>
      </c>
      <c r="AJ145" s="155" t="s">
        <v>25</v>
      </c>
      <c r="AK145" s="1027" t="s">
        <v>808</v>
      </c>
      <c r="AL145" s="1028"/>
      <c r="AM145" s="1028"/>
      <c r="AN145" s="1029"/>
      <c r="AO145" s="38">
        <f>SUM('(VII) EPI'!$H$27:$I$27)*1.0676</f>
        <v>39.661179242175926</v>
      </c>
      <c r="AQ145" s="155" t="s">
        <v>25</v>
      </c>
      <c r="AR145" s="1027" t="s">
        <v>808</v>
      </c>
      <c r="AS145" s="1028"/>
      <c r="AT145" s="1028"/>
      <c r="AU145" s="1029"/>
      <c r="AV145" s="38">
        <f>SUM('(VII) EPI'!$H$27:$I$27)*1.0676</f>
        <v>39.661179242175926</v>
      </c>
      <c r="AW145" s="159"/>
      <c r="AX145" s="155" t="s">
        <v>25</v>
      </c>
      <c r="AY145" s="1027" t="s">
        <v>808</v>
      </c>
      <c r="AZ145" s="1028"/>
      <c r="BA145" s="1028"/>
      <c r="BB145" s="1029"/>
      <c r="BC145" s="38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50">
        <f>SUM('(VII) EPI'!H33:I33)</f>
        <v>46.331013240133601</v>
      </c>
      <c r="DQ145" s="22"/>
      <c r="DR145" s="10" t="s">
        <v>25</v>
      </c>
      <c r="DS145" s="927" t="s">
        <v>808</v>
      </c>
      <c r="DT145" s="928"/>
      <c r="DU145" s="928"/>
      <c r="DV145" s="929"/>
      <c r="DW145" s="398">
        <f>SUM('(VII) EPI'!H35:I35)</f>
        <v>48.04</v>
      </c>
      <c r="DX145" s="22"/>
      <c r="DY145" s="398">
        <f>SUM('(VII) EPI'!H35:I35)</f>
        <v>48.04</v>
      </c>
      <c r="DZ145" s="22"/>
      <c r="EA145" s="10" t="s">
        <v>25</v>
      </c>
      <c r="EB145" s="927" t="s">
        <v>808</v>
      </c>
      <c r="EC145" s="928"/>
      <c r="ED145" s="928"/>
      <c r="EE145" s="929"/>
      <c r="EF145" s="50">
        <f>SUM('(VII) EPI'!H35:I35)</f>
        <v>48.04</v>
      </c>
      <c r="EG145" s="22"/>
      <c r="EH145" s="50">
        <f>SUM('(VII) EPI'!H35:I35)</f>
        <v>48.04</v>
      </c>
      <c r="EJ145" s="10" t="s">
        <v>25</v>
      </c>
      <c r="EK145" s="927" t="s">
        <v>808</v>
      </c>
      <c r="EL145" s="928"/>
      <c r="EM145" s="928"/>
      <c r="EN145" s="929"/>
      <c r="EO145" s="50">
        <f>SUM('(VII) EPI'!H35:I35)</f>
        <v>48.04</v>
      </c>
      <c r="EP145" s="22"/>
      <c r="EQ145" s="50">
        <f>SUM('(VII) EPI'!H35:I35)</f>
        <v>48.04</v>
      </c>
    </row>
    <row r="146" spans="1:147" x14ac:dyDescent="0.2">
      <c r="A146" s="1021" t="s">
        <v>40</v>
      </c>
      <c r="B146" s="1022"/>
      <c r="C146" s="1022"/>
      <c r="D146" s="1022"/>
      <c r="E146" s="1023"/>
      <c r="F146" s="114">
        <f>SUM(F142:F145)</f>
        <v>121.64805372685184</v>
      </c>
      <c r="H146" s="1021" t="s">
        <v>40</v>
      </c>
      <c r="I146" s="1022"/>
      <c r="J146" s="1022"/>
      <c r="K146" s="1022"/>
      <c r="L146" s="1023"/>
      <c r="M146" s="114">
        <f>SUM(M142:M145)</f>
        <v>121.64805372685184</v>
      </c>
      <c r="O146" s="1021" t="s">
        <v>40</v>
      </c>
      <c r="P146" s="1022"/>
      <c r="Q146" s="1022"/>
      <c r="R146" s="1022"/>
      <c r="S146" s="1023"/>
      <c r="T146" s="114">
        <f>SUM(T142:T145)</f>
        <v>121.64805372685184</v>
      </c>
      <c r="V146" s="1021" t="s">
        <v>40</v>
      </c>
      <c r="W146" s="1022"/>
      <c r="X146" s="1022"/>
      <c r="Y146" s="1022"/>
      <c r="Z146" s="1023"/>
      <c r="AA146" s="114">
        <f>SUM(AA142:AA145)</f>
        <v>126.48418510328705</v>
      </c>
      <c r="AC146" s="1021" t="s">
        <v>40</v>
      </c>
      <c r="AD146" s="1022"/>
      <c r="AE146" s="1022"/>
      <c r="AF146" s="1022"/>
      <c r="AG146" s="1023"/>
      <c r="AH146" s="114">
        <f>SUM(AH142:AH145)</f>
        <v>126.48418510328705</v>
      </c>
      <c r="AJ146" s="1021" t="s">
        <v>40</v>
      </c>
      <c r="AK146" s="1022"/>
      <c r="AL146" s="1022"/>
      <c r="AM146" s="1022"/>
      <c r="AN146" s="1023"/>
      <c r="AO146" s="114">
        <f>SUM(AO142:AO145)</f>
        <v>126.48418510328705</v>
      </c>
      <c r="AQ146" s="1021" t="s">
        <v>40</v>
      </c>
      <c r="AR146" s="1022"/>
      <c r="AS146" s="1022"/>
      <c r="AT146" s="1022"/>
      <c r="AU146" s="1023"/>
      <c r="AV146" s="114">
        <f>SUM(AV142:AV145)</f>
        <v>126.48418510328705</v>
      </c>
      <c r="AW146" s="175"/>
      <c r="AX146" s="1021" t="s">
        <v>40</v>
      </c>
      <c r="AY146" s="1022"/>
      <c r="AZ146" s="1022"/>
      <c r="BA146" s="1022"/>
      <c r="BB146" s="1023"/>
      <c r="BC146" s="114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135.74865896294074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135.74865896294074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135.74865896294074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11">
        <f>SUM(DP$142:DP$145)</f>
        <v>139.3284531898417</v>
      </c>
      <c r="DQ146" s="40"/>
      <c r="DR146" s="922" t="s">
        <v>40</v>
      </c>
      <c r="DS146" s="923"/>
      <c r="DT146" s="923"/>
      <c r="DU146" s="923"/>
      <c r="DV146" s="924"/>
      <c r="DW146" s="11">
        <f>SUM(DW$142:DW$145)</f>
        <v>142.61764875</v>
      </c>
      <c r="DX146" s="40"/>
      <c r="DY146" s="11">
        <f>SUM(DY$142:DY$145)</f>
        <v>142.61764875</v>
      </c>
      <c r="DZ146" s="40"/>
      <c r="EA146" s="922" t="s">
        <v>40</v>
      </c>
      <c r="EB146" s="923"/>
      <c r="EC146" s="923"/>
      <c r="ED146" s="923"/>
      <c r="EE146" s="924"/>
      <c r="EF146" s="11">
        <f>SUM(EF$142:EF$145)</f>
        <v>142.61764875</v>
      </c>
      <c r="EG146" s="40"/>
      <c r="EH146" s="11">
        <f>SUM(EH$142:EH$145)</f>
        <v>142.61764875</v>
      </c>
      <c r="EJ146" s="922" t="s">
        <v>40</v>
      </c>
      <c r="EK146" s="923"/>
      <c r="EL146" s="923"/>
      <c r="EM146" s="923"/>
      <c r="EN146" s="924"/>
      <c r="EO146" s="11">
        <f>SUM(EO$142:EO$145)</f>
        <v>142.61764875</v>
      </c>
      <c r="EP146" s="40"/>
      <c r="EQ146" s="11">
        <f>SUM(EQ$142:EQ$145)</f>
        <v>142.61764875</v>
      </c>
    </row>
    <row r="147" spans="1:147" ht="13.5" x14ac:dyDescent="0.2">
      <c r="A147" s="204" t="s">
        <v>98</v>
      </c>
      <c r="B147" s="176" t="s">
        <v>105</v>
      </c>
      <c r="C147" s="176"/>
      <c r="D147" s="176"/>
      <c r="E147" s="176"/>
      <c r="F147" s="159"/>
      <c r="H147" s="204" t="s">
        <v>98</v>
      </c>
      <c r="I147" s="176" t="s">
        <v>105</v>
      </c>
      <c r="J147" s="176"/>
      <c r="K147" s="176"/>
      <c r="L147" s="176"/>
      <c r="M147" s="159"/>
      <c r="O147" s="204" t="s">
        <v>98</v>
      </c>
      <c r="P147" s="176" t="s">
        <v>105</v>
      </c>
      <c r="Q147" s="176"/>
      <c r="R147" s="176"/>
      <c r="S147" s="176"/>
      <c r="T147" s="159"/>
      <c r="V147" s="204" t="s">
        <v>98</v>
      </c>
      <c r="W147" s="176" t="s">
        <v>105</v>
      </c>
      <c r="X147" s="176"/>
      <c r="Y147" s="176"/>
      <c r="Z147" s="176"/>
      <c r="AA147" s="159"/>
      <c r="AC147" s="204" t="s">
        <v>98</v>
      </c>
      <c r="AD147" s="176" t="s">
        <v>105</v>
      </c>
      <c r="AE147" s="176"/>
      <c r="AF147" s="176"/>
      <c r="AG147" s="176"/>
      <c r="AH147" s="159"/>
      <c r="AJ147" s="204" t="s">
        <v>98</v>
      </c>
      <c r="AK147" s="176" t="s">
        <v>105</v>
      </c>
      <c r="AL147" s="176"/>
      <c r="AM147" s="176"/>
      <c r="AN147" s="176"/>
      <c r="AO147" s="159"/>
      <c r="AQ147" s="204" t="s">
        <v>98</v>
      </c>
      <c r="AR147" s="176" t="s">
        <v>105</v>
      </c>
      <c r="AS147" s="176"/>
      <c r="AT147" s="176"/>
      <c r="AU147" s="176"/>
      <c r="AV147" s="159"/>
      <c r="AW147" s="159"/>
      <c r="AX147" s="204" t="s">
        <v>98</v>
      </c>
      <c r="AY147" s="176" t="s">
        <v>105</v>
      </c>
      <c r="AZ147" s="176"/>
      <c r="BA147" s="176"/>
      <c r="BB147" s="176"/>
      <c r="BC147" s="159"/>
      <c r="BD147" s="22"/>
      <c r="BE147" s="222" t="s">
        <v>98</v>
      </c>
      <c r="BF147" s="41" t="s">
        <v>105</v>
      </c>
      <c r="BG147" s="41"/>
      <c r="BH147" s="41"/>
      <c r="BI147" s="41"/>
      <c r="BJ147" s="22"/>
      <c r="BK147" s="22"/>
      <c r="BL147" s="222" t="s">
        <v>98</v>
      </c>
      <c r="BM147" s="41" t="s">
        <v>105</v>
      </c>
      <c r="BN147" s="41"/>
      <c r="BO147" s="41"/>
      <c r="BP147" s="41"/>
      <c r="BQ147" s="22"/>
      <c r="BS147" s="222" t="s">
        <v>98</v>
      </c>
      <c r="BT147" s="41" t="s">
        <v>105</v>
      </c>
      <c r="BU147" s="41"/>
      <c r="BV147" s="41"/>
      <c r="BW147" s="41"/>
      <c r="BX147" s="22"/>
      <c r="BY147" s="22"/>
      <c r="BZ147" s="222" t="s">
        <v>98</v>
      </c>
      <c r="CA147" s="41" t="s">
        <v>105</v>
      </c>
      <c r="CB147" s="41"/>
      <c r="CC147" s="41"/>
      <c r="CD147" s="41"/>
      <c r="CE147" s="22"/>
      <c r="CF147" s="22"/>
      <c r="CG147" s="222" t="s">
        <v>98</v>
      </c>
      <c r="CH147" s="41" t="s">
        <v>105</v>
      </c>
      <c r="CI147" s="41"/>
      <c r="CJ147" s="41"/>
      <c r="CK147" s="41"/>
      <c r="CL147" s="22"/>
      <c r="CN147" s="222" t="s">
        <v>98</v>
      </c>
      <c r="CO147" s="41" t="s">
        <v>105</v>
      </c>
      <c r="CP147" s="41"/>
      <c r="CQ147" s="41"/>
      <c r="CR147" s="41"/>
      <c r="CS147" s="22"/>
      <c r="CU147" s="222" t="s">
        <v>98</v>
      </c>
      <c r="CV147" s="41" t="s">
        <v>105</v>
      </c>
      <c r="CW147" s="41"/>
      <c r="CX147" s="41"/>
      <c r="CY147" s="41"/>
      <c r="CZ147" s="22"/>
      <c r="DB147" s="222" t="s">
        <v>98</v>
      </c>
      <c r="DC147" s="41" t="s">
        <v>105</v>
      </c>
      <c r="DD147" s="41"/>
      <c r="DE147" s="41"/>
      <c r="DF147" s="41"/>
      <c r="DG147" s="22"/>
      <c r="DI147" s="222" t="s">
        <v>98</v>
      </c>
      <c r="DJ147" s="41" t="s">
        <v>105</v>
      </c>
      <c r="DK147" s="41"/>
      <c r="DL147" s="41"/>
      <c r="DM147" s="41"/>
      <c r="DN147" s="22"/>
      <c r="DO147" s="41"/>
      <c r="DP147" s="22"/>
      <c r="DQ147" s="22"/>
      <c r="DR147" s="222" t="s">
        <v>98</v>
      </c>
      <c r="DS147" s="41" t="s">
        <v>105</v>
      </c>
      <c r="DT147" s="41"/>
      <c r="DU147" s="41"/>
      <c r="DV147" s="41"/>
      <c r="DW147" s="22"/>
      <c r="DX147" s="41"/>
      <c r="DY147" s="22"/>
      <c r="DZ147" s="22"/>
      <c r="EA147" s="222" t="s">
        <v>98</v>
      </c>
      <c r="EB147" s="41" t="s">
        <v>105</v>
      </c>
      <c r="EC147" s="41"/>
      <c r="ED147" s="41"/>
      <c r="EE147" s="41"/>
      <c r="EF147" s="22"/>
      <c r="EG147" s="41"/>
      <c r="EH147" s="22"/>
      <c r="EJ147" s="222" t="s">
        <v>98</v>
      </c>
      <c r="EK147" s="41" t="s">
        <v>105</v>
      </c>
      <c r="EL147" s="41"/>
      <c r="EM147" s="41"/>
      <c r="EN147" s="41"/>
      <c r="EO147" s="22"/>
      <c r="EP147" s="41"/>
      <c r="EQ147" s="22"/>
    </row>
    <row r="148" spans="1:147" x14ac:dyDescent="0.2">
      <c r="A148" s="176"/>
      <c r="B148" s="176"/>
      <c r="C148" s="176"/>
      <c r="D148" s="176"/>
      <c r="E148" s="176"/>
      <c r="F148" s="159"/>
      <c r="H148" s="176"/>
      <c r="I148" s="176"/>
      <c r="J148" s="176"/>
      <c r="K148" s="176"/>
      <c r="L148" s="176"/>
      <c r="M148" s="159"/>
      <c r="O148" s="176"/>
      <c r="P148" s="176"/>
      <c r="Q148" s="176"/>
      <c r="R148" s="176"/>
      <c r="S148" s="176"/>
      <c r="T148" s="159"/>
      <c r="V148" s="176"/>
      <c r="W148" s="176"/>
      <c r="X148" s="176"/>
      <c r="Y148" s="176"/>
      <c r="Z148" s="176"/>
      <c r="AA148" s="159"/>
      <c r="AC148" s="176"/>
      <c r="AD148" s="176"/>
      <c r="AE148" s="176"/>
      <c r="AF148" s="176"/>
      <c r="AG148" s="176"/>
      <c r="AH148" s="159"/>
      <c r="AJ148" s="176"/>
      <c r="AK148" s="176"/>
      <c r="AL148" s="176"/>
      <c r="AM148" s="176"/>
      <c r="AN148" s="176"/>
      <c r="AO148" s="159"/>
      <c r="AQ148" s="176"/>
      <c r="AR148" s="176"/>
      <c r="AS148" s="176"/>
      <c r="AT148" s="176"/>
      <c r="AU148" s="176"/>
      <c r="AV148" s="159"/>
      <c r="AW148" s="159"/>
      <c r="AX148" s="176"/>
      <c r="AY148" s="176"/>
      <c r="AZ148" s="176"/>
      <c r="BA148" s="176"/>
      <c r="BB148" s="176"/>
      <c r="BC148" s="159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41"/>
      <c r="DP148" s="22"/>
      <c r="DQ148" s="22"/>
      <c r="DR148" s="41"/>
      <c r="DS148" s="41"/>
      <c r="DT148" s="41"/>
      <c r="DU148" s="41"/>
      <c r="DV148" s="41"/>
      <c r="DW148" s="22"/>
      <c r="DX148" s="41"/>
      <c r="DY148" s="22"/>
      <c r="DZ148" s="22"/>
      <c r="EA148" s="41"/>
      <c r="EB148" s="41"/>
      <c r="EC148" s="41"/>
      <c r="ED148" s="41"/>
      <c r="EE148" s="41"/>
      <c r="EF148" s="22"/>
      <c r="EG148" s="41"/>
      <c r="EH148" s="22"/>
      <c r="EJ148" s="41"/>
      <c r="EK148" s="41"/>
      <c r="EL148" s="41"/>
      <c r="EM148" s="41"/>
      <c r="EN148" s="41"/>
      <c r="EO148" s="22"/>
      <c r="EP148" s="41"/>
      <c r="EQ148" s="22"/>
    </row>
    <row r="149" spans="1:147" x14ac:dyDescent="0.2">
      <c r="A149" s="1140" t="s">
        <v>87</v>
      </c>
      <c r="B149" s="1140"/>
      <c r="C149" s="1140"/>
      <c r="D149" s="1140"/>
      <c r="E149" s="1140"/>
      <c r="F149" s="1140"/>
      <c r="H149" s="1140" t="s">
        <v>87</v>
      </c>
      <c r="I149" s="1140"/>
      <c r="J149" s="1140"/>
      <c r="K149" s="1140"/>
      <c r="L149" s="1140"/>
      <c r="M149" s="1140"/>
      <c r="O149" s="1140" t="s">
        <v>87</v>
      </c>
      <c r="P149" s="1140"/>
      <c r="Q149" s="1140"/>
      <c r="R149" s="1140"/>
      <c r="S149" s="1140"/>
      <c r="T149" s="1140"/>
      <c r="V149" s="1140" t="s">
        <v>87</v>
      </c>
      <c r="W149" s="1140"/>
      <c r="X149" s="1140"/>
      <c r="Y149" s="1140"/>
      <c r="Z149" s="1140"/>
      <c r="AA149" s="1140"/>
      <c r="AC149" s="1140" t="s">
        <v>87</v>
      </c>
      <c r="AD149" s="1140"/>
      <c r="AE149" s="1140"/>
      <c r="AF149" s="1140"/>
      <c r="AG149" s="1140"/>
      <c r="AH149" s="1140"/>
      <c r="AJ149" s="1140" t="s">
        <v>87</v>
      </c>
      <c r="AK149" s="1140"/>
      <c r="AL149" s="1140"/>
      <c r="AM149" s="1140"/>
      <c r="AN149" s="1140"/>
      <c r="AO149" s="1140"/>
      <c r="AQ149" s="1140" t="s">
        <v>87</v>
      </c>
      <c r="AR149" s="1140"/>
      <c r="AS149" s="1140"/>
      <c r="AT149" s="1140"/>
      <c r="AU149" s="1140"/>
      <c r="AV149" s="1140"/>
      <c r="AW149" s="178"/>
      <c r="AX149" s="1140" t="s">
        <v>87</v>
      </c>
      <c r="AY149" s="1140"/>
      <c r="AZ149" s="1140"/>
      <c r="BA149" s="1140"/>
      <c r="BB149" s="1140"/>
      <c r="BC149" s="1140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52"/>
      <c r="DQ149" s="52"/>
      <c r="DR149" s="925" t="s">
        <v>87</v>
      </c>
      <c r="DS149" s="925"/>
      <c r="DT149" s="925"/>
      <c r="DU149" s="925"/>
      <c r="DV149" s="925"/>
      <c r="DW149" s="925"/>
      <c r="DX149" s="52"/>
      <c r="DY149" s="52"/>
      <c r="DZ149" s="52"/>
      <c r="EA149" s="925" t="s">
        <v>87</v>
      </c>
      <c r="EB149" s="925"/>
      <c r="EC149" s="925"/>
      <c r="ED149" s="925"/>
      <c r="EE149" s="925"/>
      <c r="EF149" s="925"/>
      <c r="EG149" s="52"/>
      <c r="EH149" s="52"/>
      <c r="EJ149" s="925" t="s">
        <v>87</v>
      </c>
      <c r="EK149" s="925"/>
      <c r="EL149" s="925"/>
      <c r="EM149" s="925"/>
      <c r="EN149" s="925"/>
      <c r="EO149" s="925"/>
      <c r="EP149" s="52"/>
      <c r="EQ149" s="52"/>
    </row>
    <row r="150" spans="1:147" x14ac:dyDescent="0.2">
      <c r="A150" s="176"/>
      <c r="B150" s="176"/>
      <c r="C150" s="176"/>
      <c r="D150" s="176"/>
      <c r="E150" s="176"/>
      <c r="F150" s="159"/>
      <c r="H150" s="176"/>
      <c r="I150" s="176"/>
      <c r="J150" s="176"/>
      <c r="K150" s="176"/>
      <c r="L150" s="176"/>
      <c r="M150" s="159"/>
      <c r="O150" s="176"/>
      <c r="P150" s="176"/>
      <c r="Q150" s="176"/>
      <c r="R150" s="176"/>
      <c r="S150" s="176"/>
      <c r="T150" s="159"/>
      <c r="V150" s="176"/>
      <c r="W150" s="176"/>
      <c r="X150" s="176"/>
      <c r="Y150" s="176"/>
      <c r="Z150" s="176"/>
      <c r="AA150" s="159"/>
      <c r="AC150" s="176"/>
      <c r="AD150" s="176"/>
      <c r="AE150" s="176"/>
      <c r="AF150" s="176"/>
      <c r="AG150" s="176"/>
      <c r="AH150" s="159"/>
      <c r="AJ150" s="176"/>
      <c r="AK150" s="176"/>
      <c r="AL150" s="176"/>
      <c r="AM150" s="176"/>
      <c r="AN150" s="176"/>
      <c r="AO150" s="159"/>
      <c r="AQ150" s="176"/>
      <c r="AR150" s="176"/>
      <c r="AS150" s="176"/>
      <c r="AT150" s="176"/>
      <c r="AU150" s="176"/>
      <c r="AV150" s="159"/>
      <c r="AW150" s="159"/>
      <c r="AX150" s="176"/>
      <c r="AY150" s="176"/>
      <c r="AZ150" s="176"/>
      <c r="BA150" s="176"/>
      <c r="BB150" s="176"/>
      <c r="BC150" s="159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41"/>
      <c r="DP150" s="22"/>
      <c r="DQ150" s="22"/>
      <c r="DR150" s="41"/>
      <c r="DS150" s="41"/>
      <c r="DT150" s="41"/>
      <c r="DU150" s="41"/>
      <c r="DV150" s="41"/>
      <c r="DW150" s="22"/>
      <c r="DX150" s="41"/>
      <c r="DY150" s="22"/>
      <c r="DZ150" s="22"/>
      <c r="EA150" s="41"/>
      <c r="EB150" s="41"/>
      <c r="EC150" s="41"/>
      <c r="ED150" s="41"/>
      <c r="EE150" s="41"/>
      <c r="EF150" s="22"/>
      <c r="EG150" s="41"/>
      <c r="EH150" s="22"/>
      <c r="EJ150" s="41"/>
      <c r="EK150" s="41"/>
      <c r="EL150" s="41"/>
      <c r="EM150" s="41"/>
      <c r="EN150" s="41"/>
      <c r="EO150" s="22"/>
      <c r="EP150" s="41"/>
      <c r="EQ150" s="22"/>
    </row>
    <row r="151" spans="1:147" x14ac:dyDescent="0.2">
      <c r="A151" s="113">
        <v>6</v>
      </c>
      <c r="B151" s="1016" t="s">
        <v>44</v>
      </c>
      <c r="C151" s="1016"/>
      <c r="D151" s="1016"/>
      <c r="E151" s="113" t="s">
        <v>7</v>
      </c>
      <c r="F151" s="114" t="s">
        <v>8</v>
      </c>
      <c r="H151" s="113">
        <v>6</v>
      </c>
      <c r="I151" s="1016" t="s">
        <v>44</v>
      </c>
      <c r="J151" s="1016"/>
      <c r="K151" s="1016"/>
      <c r="L151" s="113" t="s">
        <v>7</v>
      </c>
      <c r="M151" s="114" t="s">
        <v>8</v>
      </c>
      <c r="O151" s="113">
        <v>6</v>
      </c>
      <c r="P151" s="1016" t="s">
        <v>44</v>
      </c>
      <c r="Q151" s="1016"/>
      <c r="R151" s="1016"/>
      <c r="S151" s="113" t="s">
        <v>7</v>
      </c>
      <c r="T151" s="114" t="s">
        <v>8</v>
      </c>
      <c r="V151" s="113">
        <v>6</v>
      </c>
      <c r="W151" s="1016" t="s">
        <v>44</v>
      </c>
      <c r="X151" s="1016"/>
      <c r="Y151" s="1016"/>
      <c r="Z151" s="113" t="s">
        <v>7</v>
      </c>
      <c r="AA151" s="114" t="s">
        <v>8</v>
      </c>
      <c r="AC151" s="113">
        <v>6</v>
      </c>
      <c r="AD151" s="1016" t="s">
        <v>44</v>
      </c>
      <c r="AE151" s="1016"/>
      <c r="AF151" s="1016"/>
      <c r="AG151" s="113" t="s">
        <v>7</v>
      </c>
      <c r="AH151" s="114" t="s">
        <v>8</v>
      </c>
      <c r="AJ151" s="113">
        <v>6</v>
      </c>
      <c r="AK151" s="1016" t="s">
        <v>44</v>
      </c>
      <c r="AL151" s="1016"/>
      <c r="AM151" s="1016"/>
      <c r="AN151" s="113" t="s">
        <v>7</v>
      </c>
      <c r="AO151" s="114" t="s">
        <v>8</v>
      </c>
      <c r="AQ151" s="113">
        <v>6</v>
      </c>
      <c r="AR151" s="1016" t="s">
        <v>44</v>
      </c>
      <c r="AS151" s="1016"/>
      <c r="AT151" s="1016"/>
      <c r="AU151" s="113" t="s">
        <v>7</v>
      </c>
      <c r="AV151" s="114" t="s">
        <v>8</v>
      </c>
      <c r="AW151" s="175"/>
      <c r="AX151" s="113">
        <v>6</v>
      </c>
      <c r="AY151" s="1016" t="s">
        <v>44</v>
      </c>
      <c r="AZ151" s="1016"/>
      <c r="BA151" s="1016"/>
      <c r="BB151" s="113" t="s">
        <v>7</v>
      </c>
      <c r="BC151" s="114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51" t="s">
        <v>7</v>
      </c>
      <c r="DP151" s="11" t="s">
        <v>8</v>
      </c>
      <c r="DQ151" s="40"/>
      <c r="DR151" s="51">
        <v>6</v>
      </c>
      <c r="DS151" s="938" t="s">
        <v>44</v>
      </c>
      <c r="DT151" s="938"/>
      <c r="DU151" s="938"/>
      <c r="DV151" s="51" t="s">
        <v>7</v>
      </c>
      <c r="DW151" s="11" t="s">
        <v>8</v>
      </c>
      <c r="DX151" s="51" t="s">
        <v>7</v>
      </c>
      <c r="DY151" s="11" t="s">
        <v>8</v>
      </c>
      <c r="DZ151" s="40"/>
      <c r="EA151" s="51">
        <v>6</v>
      </c>
      <c r="EB151" s="938" t="s">
        <v>44</v>
      </c>
      <c r="EC151" s="938"/>
      <c r="ED151" s="938"/>
      <c r="EE151" s="51" t="s">
        <v>7</v>
      </c>
      <c r="EF151" s="11" t="s">
        <v>8</v>
      </c>
      <c r="EG151" s="51" t="s">
        <v>7</v>
      </c>
      <c r="EH151" s="11" t="s">
        <v>8</v>
      </c>
      <c r="EJ151" s="51">
        <v>6</v>
      </c>
      <c r="EK151" s="938" t="s">
        <v>44</v>
      </c>
      <c r="EL151" s="938"/>
      <c r="EM151" s="938"/>
      <c r="EN151" s="51" t="s">
        <v>7</v>
      </c>
      <c r="EO151" s="11" t="s">
        <v>8</v>
      </c>
      <c r="EP151" s="51" t="s">
        <v>7</v>
      </c>
      <c r="EQ151" s="11" t="s">
        <v>8</v>
      </c>
    </row>
    <row r="152" spans="1:147" x14ac:dyDescent="0.2">
      <c r="A152" s="155" t="s">
        <v>22</v>
      </c>
      <c r="B152" s="1012" t="s">
        <v>141</v>
      </c>
      <c r="C152" s="1012"/>
      <c r="D152" s="1012"/>
      <c r="E152" s="1">
        <f>'Eng Eletricista'!E152</f>
        <v>7.0000000000000007E-2</v>
      </c>
      <c r="F152" s="38">
        <f>E152*($F$44+$F$94+$F$106+$F$136+$F$146)</f>
        <v>271.7604793860869</v>
      </c>
      <c r="H152" s="155" t="s">
        <v>22</v>
      </c>
      <c r="I152" s="1012" t="s">
        <v>141</v>
      </c>
      <c r="J152" s="1012"/>
      <c r="K152" s="1012"/>
      <c r="L152" s="1">
        <v>7.0000000000000007E-2</v>
      </c>
      <c r="M152" s="38">
        <f>L152*(M$44+M$94+M$106+M$136+M$146)</f>
        <v>277.91846551546706</v>
      </c>
      <c r="O152" s="155" t="s">
        <v>22</v>
      </c>
      <c r="P152" s="1012" t="s">
        <v>141</v>
      </c>
      <c r="Q152" s="1012"/>
      <c r="R152" s="1012"/>
      <c r="S152" s="1">
        <v>7.0000000000000007E-2</v>
      </c>
      <c r="T152" s="38">
        <f>S152*(T$44+T$94+T$106+T$136+T$146)</f>
        <v>273.04264295344331</v>
      </c>
      <c r="V152" s="155" t="s">
        <v>22</v>
      </c>
      <c r="W152" s="1012" t="s">
        <v>141</v>
      </c>
      <c r="X152" s="1012"/>
      <c r="Y152" s="1012"/>
      <c r="Z152" s="1">
        <v>7.0000000000000007E-2</v>
      </c>
      <c r="AA152" s="38">
        <f>Z152*(AA$44+AA$94+AA$106+AA$136+AA$146)</f>
        <v>278.25699471181753</v>
      </c>
      <c r="AC152" s="155" t="s">
        <v>22</v>
      </c>
      <c r="AD152" s="1012" t="s">
        <v>141</v>
      </c>
      <c r="AE152" s="1012"/>
      <c r="AF152" s="1012"/>
      <c r="AG152" s="1">
        <v>7.0000000000000007E-2</v>
      </c>
      <c r="AH152" s="38">
        <f>AG152*(AH$44+AH$94+AH$106+AH$136+AH$146)</f>
        <v>288.88872806445443</v>
      </c>
      <c r="AJ152" s="155" t="s">
        <v>22</v>
      </c>
      <c r="AK152" s="1012" t="s">
        <v>141</v>
      </c>
      <c r="AL152" s="1012"/>
      <c r="AM152" s="1012"/>
      <c r="AN152" s="1">
        <v>7.0000000000000007E-2</v>
      </c>
      <c r="AO152" s="38">
        <f>AN152*(AO$44+AO$94+AO$106+AO$136+AO$146)</f>
        <v>283.82753370401002</v>
      </c>
      <c r="AQ152" s="155" t="s">
        <v>22</v>
      </c>
      <c r="AR152" s="1012" t="s">
        <v>141</v>
      </c>
      <c r="AS152" s="1012"/>
      <c r="AT152" s="1012"/>
      <c r="AU152" s="1">
        <v>7.0000000000000007E-2</v>
      </c>
      <c r="AV152" s="38">
        <f>AU152*(AV$44+AV$94+AV$106+AV$136+AV$146)</f>
        <v>292.62861671913612</v>
      </c>
      <c r="AW152" s="159"/>
      <c r="AX152" s="155" t="s">
        <v>22</v>
      </c>
      <c r="AY152" s="1012" t="s">
        <v>141</v>
      </c>
      <c r="AZ152" s="1012"/>
      <c r="BA152" s="1012"/>
      <c r="BB152" s="1">
        <v>7.0000000000000007E-2</v>
      </c>
      <c r="BC152" s="38">
        <f>BB152*(BC$44+BC$94+BC$106+BC$136+BC$146)</f>
        <v>292.90165089079892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293.27712988931188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312.22550488270127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312.26366967603462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312.26366967603462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312.26366967603462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327.81448968497961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328.06507528086269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344.86806500526995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356.38896977380762</v>
      </c>
      <c r="DO152" s="1">
        <v>7.0000000000000007E-2</v>
      </c>
      <c r="DP152" s="50">
        <f>DO$152*($DP$44+$DP$94+$DP$106+$DP$136+$DP$146)</f>
        <v>345.09516966082549</v>
      </c>
      <c r="DQ152" s="22"/>
      <c r="DR152" s="10" t="s">
        <v>22</v>
      </c>
      <c r="DS152" s="939" t="s">
        <v>141</v>
      </c>
      <c r="DT152" s="939"/>
      <c r="DU152" s="939"/>
      <c r="DV152" s="1">
        <v>7.0000000000000007E-2</v>
      </c>
      <c r="DW152" s="50">
        <f>DV$152*($DW$44+$DW$94+$DW$106+$DW$136+$DW$146)</f>
        <v>356.6192134630187</v>
      </c>
      <c r="DX152" s="1">
        <v>7.0000000000000007E-2</v>
      </c>
      <c r="DY152" s="50">
        <f>DX$152*($DY$44+$DY$94+$DY$106+$DY$136+$DY$146)</f>
        <v>345.32541335003657</v>
      </c>
      <c r="DZ152" s="22"/>
      <c r="EA152" s="10" t="s">
        <v>22</v>
      </c>
      <c r="EB152" s="939" t="s">
        <v>141</v>
      </c>
      <c r="EC152" s="939"/>
      <c r="ED152" s="939"/>
      <c r="EE152" s="1">
        <v>7.0000000000000007E-2</v>
      </c>
      <c r="EF152" s="50">
        <f>EE$152*($EF$44+$EF$94+$EF$106+$EF$136+$EF$146)</f>
        <v>369.68180998198886</v>
      </c>
      <c r="EG152" s="1">
        <v>7.0000000000000007E-2</v>
      </c>
      <c r="EH152" s="50">
        <f>EG$152*($EH$44+$EH$94+$EH$106+$EH$136+$EH$146)</f>
        <v>357.94755166460033</v>
      </c>
      <c r="EJ152" s="10" t="s">
        <v>22</v>
      </c>
      <c r="EK152" s="939" t="s">
        <v>141</v>
      </c>
      <c r="EL152" s="939"/>
      <c r="EM152" s="939"/>
      <c r="EN152" s="1">
        <v>7.0000000000000007E-2</v>
      </c>
      <c r="EO152" s="50">
        <f>EN$152*($EO$44+$EO$94+$EO$106+$EO$136+$EO$146)</f>
        <v>369.46917400843887</v>
      </c>
      <c r="EP152" s="1">
        <v>7.0000000000000007E-2</v>
      </c>
      <c r="EQ152" s="50">
        <f>EP$152*($EQ$44+$EQ$94+$EQ$106+$EQ$136+$EQ$146)</f>
        <v>357.74279109747812</v>
      </c>
    </row>
    <row r="153" spans="1:147" x14ac:dyDescent="0.2">
      <c r="A153" s="155" t="s">
        <v>23</v>
      </c>
      <c r="B153" s="1018" t="s">
        <v>15</v>
      </c>
      <c r="C153" s="1019"/>
      <c r="D153" s="1020"/>
      <c r="E153" s="1">
        <f>'Eng Eletricista'!E153</f>
        <v>0.17132166403937935</v>
      </c>
      <c r="F153" s="38">
        <f>E153*($F$44+$F$94+$F$106+$F$136+$F$146+$F$152)</f>
        <v>711.67927967090463</v>
      </c>
      <c r="H153" s="155" t="s">
        <v>23</v>
      </c>
      <c r="I153" s="1018" t="s">
        <v>15</v>
      </c>
      <c r="J153" s="1019"/>
      <c r="K153" s="1020"/>
      <c r="L153" s="1">
        <v>0.17132166403937935</v>
      </c>
      <c r="M153" s="38">
        <f>L153*(M$44+M$94+M$106+M$136+M$146+M$152)</f>
        <v>727.80565368481882</v>
      </c>
      <c r="O153" s="155" t="s">
        <v>23</v>
      </c>
      <c r="P153" s="1018" t="s">
        <v>15</v>
      </c>
      <c r="Q153" s="1019"/>
      <c r="R153" s="1020"/>
      <c r="S153" s="1">
        <v>0.17132166403937935</v>
      </c>
      <c r="T153" s="38">
        <f>S153*(T$44+T$94+T$106+T$136+T$146+T$152)</f>
        <v>715.03697629440853</v>
      </c>
      <c r="V153" s="155" t="s">
        <v>23</v>
      </c>
      <c r="W153" s="1018" t="s">
        <v>15</v>
      </c>
      <c r="X153" s="1019"/>
      <c r="Y153" s="1020"/>
      <c r="Z153" s="1">
        <v>0.17132166403937935</v>
      </c>
      <c r="AA153" s="38">
        <f>Z153*(AA$44+AA$94+AA$106+AA$136+AA$146+AA$152)</f>
        <v>728.69218514498743</v>
      </c>
      <c r="AC153" s="155" t="s">
        <v>23</v>
      </c>
      <c r="AD153" s="1018" t="s">
        <v>15</v>
      </c>
      <c r="AE153" s="1019"/>
      <c r="AF153" s="1020"/>
      <c r="AG153" s="1">
        <v>0.17132166403937935</v>
      </c>
      <c r="AH153" s="38">
        <f>AG153*(AH$44+AH$94+AH$106+AH$136+AH$146+AH$152)</f>
        <v>756.5342921031089</v>
      </c>
      <c r="AJ153" s="155" t="s">
        <v>23</v>
      </c>
      <c r="AK153" s="1018" t="s">
        <v>15</v>
      </c>
      <c r="AL153" s="1019"/>
      <c r="AM153" s="1020"/>
      <c r="AN153" s="1">
        <v>0.17132166403937935</v>
      </c>
      <c r="AO153" s="38">
        <f>AN153*(AO$44+AO$94+AO$106+AO$136+AO$146+AO$152)</f>
        <v>743.2801678652786</v>
      </c>
      <c r="AQ153" s="155" t="s">
        <v>23</v>
      </c>
      <c r="AR153" s="1018" t="s">
        <v>15</v>
      </c>
      <c r="AS153" s="1019"/>
      <c r="AT153" s="1020"/>
      <c r="AU153" s="1">
        <v>0.17132166403937935</v>
      </c>
      <c r="AV153" s="38">
        <f>AU153*(AV$44+AV$94+AV$106+AV$136+AV$146+AV$152)</f>
        <v>766.32821530278056</v>
      </c>
      <c r="AW153" s="159"/>
      <c r="AX153" s="155" t="s">
        <v>23</v>
      </c>
      <c r="AY153" s="1018" t="s">
        <v>15</v>
      </c>
      <c r="AZ153" s="1019"/>
      <c r="BA153" s="1020"/>
      <c r="BB153" s="1">
        <v>0.17132166403937935</v>
      </c>
      <c r="BC153" s="38">
        <f>BB153*(BC$44+BC$94+BC$106+BC$136+BC$146+BC$152)</f>
        <v>767.04323009467919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768.02652473633168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817.6480366526074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817.74798162138882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817.74798162138882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817.74798162138882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858.47206485548861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859.12829190063076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903.13152463851065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933.3021705887686</v>
      </c>
      <c r="DO153" s="1">
        <v>0.17132166403937935</v>
      </c>
      <c r="DP153" s="50">
        <f>DO$153*($DP$44+$DP$94+$DP$106+$DP$136+$DP$146+$DP$152)</f>
        <v>903.7262604074524</v>
      </c>
      <c r="DQ153" s="22"/>
      <c r="DR153" s="10" t="s">
        <v>23</v>
      </c>
      <c r="DS153" s="916" t="s">
        <v>15</v>
      </c>
      <c r="DT153" s="917"/>
      <c r="DU153" s="918"/>
      <c r="DV153" s="1">
        <v>0.17132166403937935</v>
      </c>
      <c r="DW153" s="50">
        <f>DV$153*($DW$44+$DW$94+$DW$106+$DW$136+$DW$146+$DW$152)</f>
        <v>933.90512677745585</v>
      </c>
      <c r="DX153" s="1">
        <v>0.17132166403937935</v>
      </c>
      <c r="DY153" s="50">
        <f>DX$153*($DY$44+$DY$94+$DY$106+$DY$136+$DY$146+$DY$152)</f>
        <v>904.32921659613999</v>
      </c>
      <c r="DZ153" s="22"/>
      <c r="EA153" s="10" t="s">
        <v>23</v>
      </c>
      <c r="EB153" s="916" t="s">
        <v>15</v>
      </c>
      <c r="EC153" s="917"/>
      <c r="ED153" s="918"/>
      <c r="EE153" s="1">
        <v>0.17132166403937935</v>
      </c>
      <c r="EF153" s="50">
        <f>EE$153*($EF$44+$EF$94+$EF$106+$EF$136+$EF$146+$EF$152)</f>
        <v>968.11311501126056</v>
      </c>
      <c r="EG153" s="1">
        <v>0.17132166403937935</v>
      </c>
      <c r="EH153" s="50">
        <f>EG$153*($EH$44+$EH$94+$EH$106+$EH$136+$EH$146+$EH$152)</f>
        <v>937.38374433287299</v>
      </c>
      <c r="EJ153" s="10" t="s">
        <v>23</v>
      </c>
      <c r="EK153" s="916" t="s">
        <v>15</v>
      </c>
      <c r="EL153" s="917"/>
      <c r="EM153" s="918"/>
      <c r="EN153" s="1">
        <v>0.17132166403937935</v>
      </c>
      <c r="EO153" s="50">
        <f>EN$153*($EO$44+$EO$94+$EO$106+$EO$136+$EO$146+$EO$152)</f>
        <v>967.55626945067718</v>
      </c>
      <c r="EP153" s="1">
        <v>0.17132166403937935</v>
      </c>
      <c r="EQ153" s="50">
        <f>EP$153*($EQ$44+$EQ$94+$EQ$106+$EQ$136+$EQ$146+$EQ$152)</f>
        <v>936.84752268194075</v>
      </c>
    </row>
    <row r="154" spans="1:147" x14ac:dyDescent="0.2">
      <c r="A154" s="155" t="s">
        <v>24</v>
      </c>
      <c r="B154" s="1141" t="s">
        <v>16</v>
      </c>
      <c r="C154" s="1142"/>
      <c r="D154" s="1142"/>
      <c r="E154" s="116">
        <f>E155+E156+E157+E158</f>
        <v>0.10149999999999999</v>
      </c>
      <c r="F154" s="114">
        <f>SUM(F155:F158)</f>
        <v>549.66258280924944</v>
      </c>
      <c r="H154" s="155" t="s">
        <v>24</v>
      </c>
      <c r="I154" s="1141" t="s">
        <v>16</v>
      </c>
      <c r="J154" s="1142"/>
      <c r="K154" s="1142"/>
      <c r="L154" s="116">
        <f>L155+L156+L157+L158</f>
        <v>0.10149999999999999</v>
      </c>
      <c r="M154" s="114">
        <f>SUM(M155:M158)</f>
        <v>562.1177218656162</v>
      </c>
      <c r="O154" s="155" t="s">
        <v>24</v>
      </c>
      <c r="P154" s="1141" t="s">
        <v>16</v>
      </c>
      <c r="Q154" s="1142"/>
      <c r="R154" s="1142"/>
      <c r="S154" s="116">
        <f>S155+S156+S157+S158</f>
        <v>0.10149999999999999</v>
      </c>
      <c r="T154" s="114">
        <f>SUM(T155:T158)</f>
        <v>552.25588607250938</v>
      </c>
      <c r="V154" s="155" t="s">
        <v>24</v>
      </c>
      <c r="W154" s="1141" t="s">
        <v>16</v>
      </c>
      <c r="X154" s="1142"/>
      <c r="Y154" s="1142"/>
      <c r="Z154" s="116">
        <f>Z155+Z156+Z157+Z158</f>
        <v>0.10149999999999999</v>
      </c>
      <c r="AA154" s="114">
        <f>SUM(AA155:AA158)</f>
        <v>562.80243081536003</v>
      </c>
      <c r="AC154" s="155" t="s">
        <v>24</v>
      </c>
      <c r="AD154" s="1141" t="s">
        <v>16</v>
      </c>
      <c r="AE154" s="1142"/>
      <c r="AF154" s="1142"/>
      <c r="AG154" s="116">
        <f>AG155+AG156+AG157+AG158</f>
        <v>0.10149999999999999</v>
      </c>
      <c r="AH154" s="114">
        <f>SUM(AH155:AH158)</f>
        <v>584.30616832550527</v>
      </c>
      <c r="AJ154" s="155" t="s">
        <v>24</v>
      </c>
      <c r="AK154" s="1141" t="s">
        <v>16</v>
      </c>
      <c r="AL154" s="1142"/>
      <c r="AM154" s="1142"/>
      <c r="AN154" s="116">
        <f>AN155+AN156+AN157+AN158</f>
        <v>0.10149999999999999</v>
      </c>
      <c r="AO154" s="114">
        <f>SUM(AO155:AO158)</f>
        <v>574.06939964395917</v>
      </c>
      <c r="AQ154" s="155" t="s">
        <v>24</v>
      </c>
      <c r="AR154" s="1141" t="s">
        <v>16</v>
      </c>
      <c r="AS154" s="1142"/>
      <c r="AT154" s="1142"/>
      <c r="AU154" s="116">
        <f>AU155+AU156+AU157+AU158</f>
        <v>0.10149999999999999</v>
      </c>
      <c r="AV154" s="114">
        <f>SUM(AV155:AV158)</f>
        <v>591.87046487809903</v>
      </c>
      <c r="AW154" s="175"/>
      <c r="AX154" s="155" t="s">
        <v>24</v>
      </c>
      <c r="AY154" s="1141" t="s">
        <v>16</v>
      </c>
      <c r="AZ154" s="1142"/>
      <c r="BA154" s="1142"/>
      <c r="BB154" s="116">
        <f>BB155+BB156+BB157+BB158</f>
        <v>0.10149999999999999</v>
      </c>
      <c r="BC154" s="114">
        <f>SUM(BC155:BC158)</f>
        <v>592.42270363014416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593.18214722760717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631.50711913828673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631.58431122642037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631.58431122642037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631.58431122642037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663.03739046085457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663.54422473697537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697.52994168779651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720.83211677108784</v>
      </c>
      <c r="DO154" s="607">
        <f>DO155+DO156+DO157+DO158</f>
        <v>0.10149999999999999</v>
      </c>
      <c r="DP154" s="11">
        <f>SUM(DP$155:DP$158)</f>
        <v>697.98928342807687</v>
      </c>
      <c r="DQ154" s="40"/>
      <c r="DR154" s="10" t="s">
        <v>24</v>
      </c>
      <c r="DS154" s="914" t="s">
        <v>16</v>
      </c>
      <c r="DT154" s="915"/>
      <c r="DU154" s="915"/>
      <c r="DV154" s="607">
        <f>DV155+DV156+DV157+DV158</f>
        <v>0.10149999999999999</v>
      </c>
      <c r="DW154" s="11">
        <f>SUM(DW$155:DW$158)</f>
        <v>721.29780751895953</v>
      </c>
      <c r="DX154" s="607">
        <f>DX155+DX156+DX157+DX158</f>
        <v>0.10149999999999999</v>
      </c>
      <c r="DY154" s="11">
        <f>SUM(DY$155:DY$158)</f>
        <v>698.45497417594879</v>
      </c>
      <c r="DZ154" s="40"/>
      <c r="EA154" s="10" t="s">
        <v>24</v>
      </c>
      <c r="EB154" s="914" t="s">
        <v>16</v>
      </c>
      <c r="EC154" s="915"/>
      <c r="ED154" s="915"/>
      <c r="EE154" s="607">
        <f>EE155+EE156+EE157+EE158</f>
        <v>0.10149999999999999</v>
      </c>
      <c r="EF154" s="11">
        <f>SUM(EF$155:EF$158)</f>
        <v>747.71820741313149</v>
      </c>
      <c r="EG154" s="607">
        <f>EG155+EG156+EG157+EG158</f>
        <v>0.10149999999999999</v>
      </c>
      <c r="EH154" s="11">
        <f>SUM(EH$155:EH$158)</f>
        <v>723.98450356974286</v>
      </c>
      <c r="EJ154" s="10" t="s">
        <v>24</v>
      </c>
      <c r="EK154" s="914" t="s">
        <v>16</v>
      </c>
      <c r="EL154" s="915"/>
      <c r="EM154" s="915"/>
      <c r="EN154" s="607">
        <f>EN155+EN156+EN157+EN158</f>
        <v>0.10149999999999999</v>
      </c>
      <c r="EO154" s="11">
        <f>SUM(EO$155:EO$158)</f>
        <v>747.28813002040806</v>
      </c>
      <c r="EP154" s="607">
        <f>EP155+EP156+EP157+EP158</f>
        <v>0.10149999999999999</v>
      </c>
      <c r="EQ154" s="11">
        <f>SUM(EQ$155:EQ$158)</f>
        <v>723.57035496934259</v>
      </c>
    </row>
    <row r="155" spans="1:147" x14ac:dyDescent="0.2">
      <c r="A155" s="180" t="s">
        <v>88</v>
      </c>
      <c r="B155" s="1018" t="s">
        <v>17</v>
      </c>
      <c r="C155" s="1019"/>
      <c r="D155" s="1020"/>
      <c r="E155" s="1">
        <f>'Eng Eletricista'!E155</f>
        <v>0.03</v>
      </c>
      <c r="F155" s="38">
        <f>E155*(F44+F94+F106+F136+F146+F152+F153)/(1-E154)</f>
        <v>162.46184713573874</v>
      </c>
      <c r="H155" s="180" t="s">
        <v>88</v>
      </c>
      <c r="I155" s="1018" t="s">
        <v>17</v>
      </c>
      <c r="J155" s="1019"/>
      <c r="K155" s="1020"/>
      <c r="L155" s="1">
        <v>0.03</v>
      </c>
      <c r="M155" s="38">
        <f>L155*(M44+M94+M106+M136+M146+M152+M153)/(1-L154)</f>
        <v>166.14316902432006</v>
      </c>
      <c r="O155" s="180" t="s">
        <v>88</v>
      </c>
      <c r="P155" s="1018" t="s">
        <v>17</v>
      </c>
      <c r="Q155" s="1019"/>
      <c r="R155" s="1020"/>
      <c r="S155" s="1">
        <v>0.03</v>
      </c>
      <c r="T155" s="38">
        <f>S155*(T44+T94+T106+T136+T146+T152+T153)/(1-S154)</f>
        <v>163.22834071108653</v>
      </c>
      <c r="V155" s="180" t="s">
        <v>88</v>
      </c>
      <c r="W155" s="1018" t="s">
        <v>17</v>
      </c>
      <c r="X155" s="1019"/>
      <c r="Y155" s="1020"/>
      <c r="Z155" s="1">
        <v>0.03</v>
      </c>
      <c r="AA155" s="38">
        <f>Z155*(AA44+AA94+AA106+AA136+AA146+AA152+AA153)/(1-Z154)</f>
        <v>166.345546053801</v>
      </c>
      <c r="AC155" s="180" t="s">
        <v>88</v>
      </c>
      <c r="AD155" s="1018" t="s">
        <v>17</v>
      </c>
      <c r="AE155" s="1019"/>
      <c r="AF155" s="1020"/>
      <c r="AG155" s="1">
        <v>0.03</v>
      </c>
      <c r="AH155" s="38">
        <f>AG155*(AH44+AH94+AH106+AH136+AH146+AH152+AH153)/(1-AG154)</f>
        <v>172.70133053955823</v>
      </c>
      <c r="AJ155" s="180" t="s">
        <v>88</v>
      </c>
      <c r="AK155" s="1018" t="s">
        <v>17</v>
      </c>
      <c r="AL155" s="1019"/>
      <c r="AM155" s="1020"/>
      <c r="AN155" s="1">
        <v>0.03</v>
      </c>
      <c r="AO155" s="38">
        <f>AN155*(AO44+AO94+AO106+AO136+AO146+AO152+AO153)/(1-AN154)</f>
        <v>169.67568462383028</v>
      </c>
      <c r="AQ155" s="180" t="s">
        <v>88</v>
      </c>
      <c r="AR155" s="1018" t="s">
        <v>17</v>
      </c>
      <c r="AS155" s="1019"/>
      <c r="AT155" s="1020"/>
      <c r="AU155" s="1">
        <v>0.03</v>
      </c>
      <c r="AV155" s="38">
        <f>AU155*(AV44+AV94+AV106+AV136+AV146+AV152+AV153)/(1-AU154)</f>
        <v>174.93708321520165</v>
      </c>
      <c r="AW155" s="159"/>
      <c r="AX155" s="180" t="s">
        <v>88</v>
      </c>
      <c r="AY155" s="1018" t="s">
        <v>17</v>
      </c>
      <c r="AZ155" s="1019"/>
      <c r="BA155" s="1020"/>
      <c r="BB155" s="1">
        <v>0.03</v>
      </c>
      <c r="BC155" s="38">
        <f>BB155*(BC44+BC94+BC106+BC136+BC146+BC152+BC153)/(1-BB154)</f>
        <v>175.10030649166822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175.32477257958831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186.65235048422267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186.67516587973014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186.67516587973014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186.67516587973014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195.97164250074522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196.1214457350666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206.16648522792016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213.05382761707031</v>
      </c>
      <c r="DO155" s="1">
        <v>0.03</v>
      </c>
      <c r="DP155" s="50">
        <f>DO$155*(DP$44+DP$94+DP$106+DP$136+DP$146+DP$152+DP$153)/(1-DO$154)</f>
        <v>206.30225125953012</v>
      </c>
      <c r="DQ155" s="22"/>
      <c r="DR155" s="30" t="s">
        <v>88</v>
      </c>
      <c r="DS155" s="916" t="s">
        <v>17</v>
      </c>
      <c r="DT155" s="917"/>
      <c r="DU155" s="918"/>
      <c r="DV155" s="1">
        <v>0.03</v>
      </c>
      <c r="DW155" s="50">
        <f>DV$155*(DW$44+DW$94+DW$106+DW$136+DW$146+DW$152+DW$153)/(1-DV$154)</f>
        <v>213.19147020264813</v>
      </c>
      <c r="DX155" s="1">
        <v>0.03</v>
      </c>
      <c r="DY155" s="50">
        <f>DX$155*(DY$44+DY$94+DY$106+DY$136+DY$146+DY$152+DY$153)/(1-DX$154)</f>
        <v>206.439893845108</v>
      </c>
      <c r="DZ155" s="22"/>
      <c r="EA155" s="30" t="s">
        <v>88</v>
      </c>
      <c r="EB155" s="916" t="s">
        <v>17</v>
      </c>
      <c r="EC155" s="917"/>
      <c r="ED155" s="918"/>
      <c r="EE155" s="1">
        <v>0.03</v>
      </c>
      <c r="EF155" s="50">
        <f>EE$155*(EF$44+EF$94+EF$106+EF$136+EF$146+EF$152+EF$153)/(1-EE$154)</f>
        <v>221.00045539304378</v>
      </c>
      <c r="EG155" s="1">
        <v>0.03</v>
      </c>
      <c r="EH155" s="50">
        <f>EG$155*(EH$44+EH$94+EH$106+EH$136+EH$146+EH$152+EH$153)/(1-EG$154)</f>
        <v>213.98556755755948</v>
      </c>
      <c r="EJ155" s="30" t="s">
        <v>88</v>
      </c>
      <c r="EK155" s="916" t="s">
        <v>17</v>
      </c>
      <c r="EL155" s="917"/>
      <c r="EM155" s="918"/>
      <c r="EN155" s="1">
        <v>0.03</v>
      </c>
      <c r="EO155" s="50">
        <f>EN$155*(EO$44+EO$94+EO$106+EO$136+EO$146+EO$152+EO$153)/(1-EN$154)</f>
        <v>220.87333892228807</v>
      </c>
      <c r="EP155" s="1">
        <v>0.03</v>
      </c>
      <c r="EQ155" s="50">
        <f>EP$155*(EQ$44+EQ$94+EQ$106+EQ$136+EQ$146+EQ$152+EQ$153)/(1-EP$154)</f>
        <v>213.86315910423917</v>
      </c>
    </row>
    <row r="156" spans="1:147" x14ac:dyDescent="0.2">
      <c r="A156" s="180" t="s">
        <v>89</v>
      </c>
      <c r="B156" s="1018" t="s">
        <v>18</v>
      </c>
      <c r="C156" s="1019"/>
      <c r="D156" s="1020"/>
      <c r="E156" s="1">
        <f>'Eng Eletricista'!E156</f>
        <v>6.4999999999999997E-3</v>
      </c>
      <c r="F156" s="38">
        <f>E156*(F44+F94+F106+F136+F146+F152+F153)/(1-E154)</f>
        <v>35.200066879410059</v>
      </c>
      <c r="H156" s="180" t="s">
        <v>89</v>
      </c>
      <c r="I156" s="1018" t="s">
        <v>18</v>
      </c>
      <c r="J156" s="1019"/>
      <c r="K156" s="1020"/>
      <c r="L156" s="1">
        <v>6.4999999999999997E-3</v>
      </c>
      <c r="M156" s="38">
        <f>L156*(M44+M94+M106+M136+M146+M152+M153)/(1-L154)</f>
        <v>35.997686621936012</v>
      </c>
      <c r="O156" s="180" t="s">
        <v>89</v>
      </c>
      <c r="P156" s="1018" t="s">
        <v>18</v>
      </c>
      <c r="Q156" s="1019"/>
      <c r="R156" s="1020"/>
      <c r="S156" s="1">
        <v>6.4999999999999997E-3</v>
      </c>
      <c r="T156" s="38">
        <f>S156*(T44+T94+T106+T136+T146+T152+T153)/(1-S154)</f>
        <v>35.366140487402077</v>
      </c>
      <c r="V156" s="180" t="s">
        <v>89</v>
      </c>
      <c r="W156" s="1018" t="s">
        <v>18</v>
      </c>
      <c r="X156" s="1019"/>
      <c r="Y156" s="1020"/>
      <c r="Z156" s="1">
        <v>6.4999999999999997E-3</v>
      </c>
      <c r="AA156" s="38">
        <f>Z156*(AA44+AA94+AA106+AA136+AA146+AA152+AA153)/(1-Z154)</f>
        <v>36.041534978323547</v>
      </c>
      <c r="AC156" s="180" t="s">
        <v>89</v>
      </c>
      <c r="AD156" s="1018" t="s">
        <v>18</v>
      </c>
      <c r="AE156" s="1019"/>
      <c r="AF156" s="1020"/>
      <c r="AG156" s="1">
        <v>6.4999999999999997E-3</v>
      </c>
      <c r="AH156" s="38">
        <f>AG156*(AH44+AH94+AH106+AH136+AH146+AH152+AH153)/(1-AG154)</f>
        <v>37.418621616904275</v>
      </c>
      <c r="AJ156" s="180" t="s">
        <v>89</v>
      </c>
      <c r="AK156" s="1018" t="s">
        <v>18</v>
      </c>
      <c r="AL156" s="1019"/>
      <c r="AM156" s="1020"/>
      <c r="AN156" s="1">
        <v>6.4999999999999997E-3</v>
      </c>
      <c r="AO156" s="38">
        <f>AN156*(AO44+AO94+AO106+AO136+AO146+AO152+AO153)/(1-AN154)</f>
        <v>36.763065001829894</v>
      </c>
      <c r="AQ156" s="180" t="s">
        <v>89</v>
      </c>
      <c r="AR156" s="1018" t="s">
        <v>18</v>
      </c>
      <c r="AS156" s="1019"/>
      <c r="AT156" s="1020"/>
      <c r="AU156" s="1">
        <v>6.4999999999999997E-3</v>
      </c>
      <c r="AV156" s="38">
        <f>AU156*(AV44+AV94+AV106+AV136+AV146+AV152+AV153)/(1-AU154)</f>
        <v>37.903034696627024</v>
      </c>
      <c r="AW156" s="159"/>
      <c r="AX156" s="180" t="s">
        <v>89</v>
      </c>
      <c r="AY156" s="1018" t="s">
        <v>18</v>
      </c>
      <c r="AZ156" s="1019"/>
      <c r="BA156" s="1020"/>
      <c r="BB156" s="1">
        <v>6.4999999999999997E-3</v>
      </c>
      <c r="BC156" s="38">
        <f>BB156*(BC44+BC94+BC106+BC136+BC146+BC152+BC153)/(1-BB154)</f>
        <v>37.938399739861445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37.987034058910801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40.441342604914915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40.446285940608192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40.446285940608192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40.446285940608192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42.460522541828134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42.492979909264434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44.669405132716037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46.16166265036523</v>
      </c>
      <c r="DO156" s="1">
        <v>6.4999999999999997E-3</v>
      </c>
      <c r="DP156" s="50">
        <f>DO$156*(DP$44+DP$94+DP$106+DP$136+DP$146+DP$152+DP$153)/(1-DO$154)</f>
        <v>44.698821106231527</v>
      </c>
      <c r="DQ156" s="22"/>
      <c r="DR156" s="30" t="s">
        <v>89</v>
      </c>
      <c r="DS156" s="916" t="s">
        <v>18</v>
      </c>
      <c r="DT156" s="917"/>
      <c r="DU156" s="918"/>
      <c r="DV156" s="1">
        <v>6.4999999999999997E-3</v>
      </c>
      <c r="DW156" s="50">
        <f>DV$156*(DW$44+DW$94+DW$106+DW$136+DW$146+DW$152+DW$153)/(1-DV$154)</f>
        <v>46.191485210573767</v>
      </c>
      <c r="DX156" s="1">
        <v>6.4999999999999997E-3</v>
      </c>
      <c r="DY156" s="50">
        <f>DX$156*(DY$44+DY$94+DY$106+DY$136+DY$146+DY$152+DY$153)/(1-DX$154)</f>
        <v>44.728643666440071</v>
      </c>
      <c r="DZ156" s="22"/>
      <c r="EA156" s="30" t="s">
        <v>89</v>
      </c>
      <c r="EB156" s="916" t="s">
        <v>18</v>
      </c>
      <c r="EC156" s="917"/>
      <c r="ED156" s="918"/>
      <c r="EE156" s="1">
        <v>6.4999999999999997E-3</v>
      </c>
      <c r="EF156" s="50">
        <f>EE$156*(EF$44+EF$94+EF$106+EF$136+EF$146+EF$152+EF$153)/(1-EE$154)</f>
        <v>47.883432001826151</v>
      </c>
      <c r="EG156" s="1">
        <v>6.4999999999999997E-3</v>
      </c>
      <c r="EH156" s="50">
        <f>EG$156*(EH$44+EH$94+EH$106+EH$136+EH$146+EH$152+EH$153)/(1-EG$154)</f>
        <v>46.36353963747122</v>
      </c>
      <c r="EJ156" s="30" t="s">
        <v>89</v>
      </c>
      <c r="EK156" s="916" t="s">
        <v>18</v>
      </c>
      <c r="EL156" s="917"/>
      <c r="EM156" s="918"/>
      <c r="EN156" s="1">
        <v>6.4999999999999997E-3</v>
      </c>
      <c r="EO156" s="50">
        <f>EN$156*(EO$44+EO$94+EO$106+EO$136+EO$146+EO$152+EO$153)/(1-EN$154)</f>
        <v>47.855890099829082</v>
      </c>
      <c r="EP156" s="1">
        <v>6.4999999999999997E-3</v>
      </c>
      <c r="EQ156" s="50">
        <f>EP$156*(EQ$44+EQ$94+EQ$106+EQ$136+EQ$146+EQ$152+EQ$153)/(1-EP$154)</f>
        <v>46.337017805918492</v>
      </c>
    </row>
    <row r="157" spans="1:147" x14ac:dyDescent="0.2">
      <c r="A157" s="180" t="s">
        <v>90</v>
      </c>
      <c r="B157" s="1144" t="s">
        <v>19</v>
      </c>
      <c r="C157" s="1145"/>
      <c r="D157" s="1146"/>
      <c r="E157" s="1">
        <f>'Eng Eletricista'!E157</f>
        <v>0.02</v>
      </c>
      <c r="F157" s="38">
        <f>E157*(F44+F94+F106+F136+F146+F152+F153)/(1-E154)</f>
        <v>108.3078980904925</v>
      </c>
      <c r="H157" s="180" t="s">
        <v>90</v>
      </c>
      <c r="I157" s="1144" t="s">
        <v>19</v>
      </c>
      <c r="J157" s="1145"/>
      <c r="K157" s="1146"/>
      <c r="L157" s="1">
        <v>0.02</v>
      </c>
      <c r="M157" s="38">
        <f>L157*(M44+M94+M106+M136+M146+M152+M153)/(1-L154)</f>
        <v>110.76211268288004</v>
      </c>
      <c r="O157" s="180" t="s">
        <v>90</v>
      </c>
      <c r="P157" s="1144" t="s">
        <v>19</v>
      </c>
      <c r="Q157" s="1145"/>
      <c r="R157" s="1146"/>
      <c r="S157" s="1">
        <v>0.02</v>
      </c>
      <c r="T157" s="38">
        <f>S157*(T44+T94+T106+T136+T146+T152+T153)/(1-S154)</f>
        <v>108.81889380739102</v>
      </c>
      <c r="V157" s="180" t="s">
        <v>90</v>
      </c>
      <c r="W157" s="1144" t="s">
        <v>19</v>
      </c>
      <c r="X157" s="1145"/>
      <c r="Y157" s="1146"/>
      <c r="Z157" s="1">
        <v>0.02</v>
      </c>
      <c r="AA157" s="38">
        <f>Z157*(AA44+AA94+AA106+AA136+AA146+AA152+AA153)/(1-Z154)</f>
        <v>110.89703070253401</v>
      </c>
      <c r="AC157" s="180" t="s">
        <v>90</v>
      </c>
      <c r="AD157" s="1144" t="s">
        <v>19</v>
      </c>
      <c r="AE157" s="1145"/>
      <c r="AF157" s="1146"/>
      <c r="AG157" s="1">
        <v>0.02</v>
      </c>
      <c r="AH157" s="38">
        <f>AG157*(AH44+AH94+AH106+AH136+AH146+AH152+AH153)/(1-AG154)</f>
        <v>115.13422035970549</v>
      </c>
      <c r="AJ157" s="180" t="s">
        <v>90</v>
      </c>
      <c r="AK157" s="1144" t="s">
        <v>19</v>
      </c>
      <c r="AL157" s="1145"/>
      <c r="AM157" s="1146"/>
      <c r="AN157" s="1">
        <v>0.02</v>
      </c>
      <c r="AO157" s="38">
        <f>AN157*(AO44+AO94+AO106+AO136+AO146+AO152+AO153)/(1-AN154)</f>
        <v>113.11712308255353</v>
      </c>
      <c r="AQ157" s="180" t="s">
        <v>90</v>
      </c>
      <c r="AR157" s="1144" t="s">
        <v>19</v>
      </c>
      <c r="AS157" s="1145"/>
      <c r="AT157" s="1146"/>
      <c r="AU157" s="1">
        <v>0.02</v>
      </c>
      <c r="AV157" s="38">
        <f>AU157*(AV44+AV94+AV106+AV136+AV146+AV152+AV153)/(1-AU154)</f>
        <v>116.62472214346779</v>
      </c>
      <c r="AW157" s="159"/>
      <c r="AX157" s="180" t="s">
        <v>90</v>
      </c>
      <c r="AY157" s="1144" t="s">
        <v>19</v>
      </c>
      <c r="AZ157" s="1145"/>
      <c r="BA157" s="1146"/>
      <c r="BB157" s="1">
        <v>0.02</v>
      </c>
      <c r="BC157" s="38">
        <f>BB157*(BC44+BC94+BC106+BC136+BC146+BC152+BC153)/(1-BB154)</f>
        <v>116.73353766111215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116.88318171972556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124.43490032281512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124.45011058648676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124.45011058648676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124.45011058648676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130.64776166716348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130.7476304900444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137.44432348528011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142.03588507804687</v>
      </c>
      <c r="DO157" s="1">
        <v>0.02</v>
      </c>
      <c r="DP157" s="50">
        <f>DO$157*(DP$44+DP$94+DP$106+DP$136+DP$146+DP$152+DP$153)/(1-DO$154)</f>
        <v>137.53483417302007</v>
      </c>
      <c r="DQ157" s="22"/>
      <c r="DR157" s="30" t="s">
        <v>90</v>
      </c>
      <c r="DS157" s="919" t="s">
        <v>19</v>
      </c>
      <c r="DT157" s="920"/>
      <c r="DU157" s="921"/>
      <c r="DV157" s="1">
        <v>0.02</v>
      </c>
      <c r="DW157" s="50">
        <f>DV$157*(DW$44+DW$94+DW$106+DW$136+DW$146+DW$152+DW$153)/(1-DV$154)</f>
        <v>142.12764680176545</v>
      </c>
      <c r="DX157" s="1">
        <v>0.02</v>
      </c>
      <c r="DY157" s="50">
        <f>DX$157*(DY$44+DY$94+DY$106+DY$136+DY$146+DY$152+DY$153)/(1-DX$154)</f>
        <v>137.62659589673868</v>
      </c>
      <c r="DZ157" s="22"/>
      <c r="EA157" s="30" t="s">
        <v>90</v>
      </c>
      <c r="EB157" s="919" t="s">
        <v>19</v>
      </c>
      <c r="EC157" s="920"/>
      <c r="ED157" s="921"/>
      <c r="EE157" s="1">
        <v>0.02</v>
      </c>
      <c r="EF157" s="50">
        <f>EE$157*(EF$44+EF$94+EF$106+EF$136+EF$146+EF$152+EF$153)/(1-EE$154)</f>
        <v>147.33363692869585</v>
      </c>
      <c r="EG157" s="1">
        <v>0.02</v>
      </c>
      <c r="EH157" s="50">
        <f>EG$157*(EH$44+EH$94+EH$106+EH$136+EH$146+EH$152+EH$153)/(1-EG$154)</f>
        <v>142.65704503837298</v>
      </c>
      <c r="EJ157" s="30" t="s">
        <v>90</v>
      </c>
      <c r="EK157" s="919" t="s">
        <v>19</v>
      </c>
      <c r="EL157" s="920"/>
      <c r="EM157" s="921"/>
      <c r="EN157" s="1">
        <v>0.02</v>
      </c>
      <c r="EO157" s="50">
        <f>EN$157*(EO$44+EO$94+EO$106+EO$136+EO$146+EO$152+EO$153)/(1-EN$154)</f>
        <v>147.24889261485873</v>
      </c>
      <c r="EP157" s="1">
        <v>0.02</v>
      </c>
      <c r="EQ157" s="50">
        <f>EP$157*(EQ$44+EQ$94+EQ$106+EQ$136+EQ$146+EQ$152+EQ$153)/(1-EP$154)</f>
        <v>142.57543940282613</v>
      </c>
    </row>
    <row r="158" spans="1:147" x14ac:dyDescent="0.2">
      <c r="A158" s="180" t="s">
        <v>825</v>
      </c>
      <c r="B158" s="1144" t="s">
        <v>826</v>
      </c>
      <c r="C158" s="1145"/>
      <c r="D158" s="1146"/>
      <c r="E158" s="1">
        <f>'Eng Eletricista'!E158</f>
        <v>4.4999999999999998E-2</v>
      </c>
      <c r="F158" s="38">
        <f>E158*(F44+F94+F106+F136+F146+F152+F153)/(1-E154)</f>
        <v>243.69277070360812</v>
      </c>
      <c r="H158" s="180" t="s">
        <v>825</v>
      </c>
      <c r="I158" s="1144" t="s">
        <v>826</v>
      </c>
      <c r="J158" s="1145"/>
      <c r="K158" s="1146"/>
      <c r="L158" s="1">
        <v>4.4999999999999998E-2</v>
      </c>
      <c r="M158" s="38">
        <f>L158*(M44+M94+M106+M136+M146+M152+M153)/(1-L154)</f>
        <v>249.21475353648009</v>
      </c>
      <c r="O158" s="180" t="s">
        <v>825</v>
      </c>
      <c r="P158" s="1144" t="s">
        <v>826</v>
      </c>
      <c r="Q158" s="1145"/>
      <c r="R158" s="1146"/>
      <c r="S158" s="1">
        <v>4.4999999999999998E-2</v>
      </c>
      <c r="T158" s="38">
        <f>S158*(T44+T94+T106+T136+T146+T152+T153)/(1-S154)</f>
        <v>244.84251106662978</v>
      </c>
      <c r="V158" s="180" t="s">
        <v>825</v>
      </c>
      <c r="W158" s="1144" t="s">
        <v>826</v>
      </c>
      <c r="X158" s="1145"/>
      <c r="Y158" s="1146"/>
      <c r="Z158" s="1">
        <v>4.4999999999999998E-2</v>
      </c>
      <c r="AA158" s="38">
        <f>Z158*(AA44+AA94+AA106+AA136+AA146+AA152+AA153)/(1-Z154)</f>
        <v>249.51831908070147</v>
      </c>
      <c r="AC158" s="180" t="s">
        <v>825</v>
      </c>
      <c r="AD158" s="1144" t="s">
        <v>826</v>
      </c>
      <c r="AE158" s="1145"/>
      <c r="AF158" s="1146"/>
      <c r="AG158" s="1">
        <v>4.4999999999999998E-2</v>
      </c>
      <c r="AH158" s="38">
        <f>AG158*(AH44+AH94+AH106+AH136+AH146+AH152+AH153)/(1-AG154)</f>
        <v>259.05199580933737</v>
      </c>
      <c r="AJ158" s="180" t="s">
        <v>825</v>
      </c>
      <c r="AK158" s="1144" t="s">
        <v>826</v>
      </c>
      <c r="AL158" s="1145"/>
      <c r="AM158" s="1146"/>
      <c r="AN158" s="1">
        <v>4.4999999999999998E-2</v>
      </c>
      <c r="AO158" s="38">
        <f>AN158*(AO44+AO94+AO106+AO136+AO146+AO152+AO153)/(1-AN154)</f>
        <v>254.51352693574543</v>
      </c>
      <c r="AQ158" s="180" t="s">
        <v>825</v>
      </c>
      <c r="AR158" s="1144" t="s">
        <v>826</v>
      </c>
      <c r="AS158" s="1145"/>
      <c r="AT158" s="1146"/>
      <c r="AU158" s="1">
        <v>4.4999999999999998E-2</v>
      </c>
      <c r="AV158" s="38">
        <f>AU158*(AV44+AV94+AV106+AV136+AV146+AV152+AV153)/(1-AU154)</f>
        <v>262.40562482280251</v>
      </c>
      <c r="AW158" s="159"/>
      <c r="AX158" s="180" t="s">
        <v>825</v>
      </c>
      <c r="AY158" s="1144" t="s">
        <v>826</v>
      </c>
      <c r="AZ158" s="1145"/>
      <c r="BA158" s="1146"/>
      <c r="BB158" s="1">
        <v>4.4999999999999998E-2</v>
      </c>
      <c r="BC158" s="38">
        <f>BB158*(BC44+BC94+BC106+BC136+BC146+BC152+BC153)/(1-BB154)</f>
        <v>262.65045973750233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262.98715886938248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279.97852572633406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280.01274881959523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280.01274881959523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280.01274881959523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293.95746375111781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294.18216860259997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309.2497278418802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319.58074142560548</v>
      </c>
      <c r="DO158" s="1">
        <v>4.4999999999999998E-2</v>
      </c>
      <c r="DP158" s="50">
        <f>DO$158*(DP$44+DP$94+DP$106+DP$136+DP$146+DP$152+DP$153)/(1-DO$154)</f>
        <v>309.45337688929516</v>
      </c>
      <c r="DQ158" s="22"/>
      <c r="DR158" s="30" t="s">
        <v>825</v>
      </c>
      <c r="DS158" s="919" t="s">
        <v>826</v>
      </c>
      <c r="DT158" s="920"/>
      <c r="DU158" s="921"/>
      <c r="DV158" s="1">
        <v>4.4999999999999998E-2</v>
      </c>
      <c r="DW158" s="50">
        <f>DV$158*(DW$44+DW$94+DW$106+DW$136+DW$146+DW$152+DW$153)/(1-DV$154)</f>
        <v>319.7872053039722</v>
      </c>
      <c r="DX158" s="1">
        <v>4.4999999999999998E-2</v>
      </c>
      <c r="DY158" s="50">
        <f>DX$158*(DY$44+DY$94+DY$106+DY$136+DY$146+DY$152+DY$153)/(1-DX$154)</f>
        <v>309.65984076766199</v>
      </c>
      <c r="DZ158" s="22"/>
      <c r="EA158" s="30" t="s">
        <v>825</v>
      </c>
      <c r="EB158" s="919" t="s">
        <v>826</v>
      </c>
      <c r="EC158" s="920"/>
      <c r="ED158" s="921"/>
      <c r="EE158" s="1">
        <v>4.4999999999999998E-2</v>
      </c>
      <c r="EF158" s="50">
        <f>EE$158*(EF$44+EF$94+EF$106+EF$136+EF$146+EF$152+EF$153)/(1-EE$154)</f>
        <v>331.50068308956565</v>
      </c>
      <c r="EG158" s="1">
        <v>4.4999999999999998E-2</v>
      </c>
      <c r="EH158" s="50">
        <f>EG$158*(EH$44+EH$94+EH$106+EH$136+EH$146+EH$152+EH$153)/(1-EG$154)</f>
        <v>320.97835133633924</v>
      </c>
      <c r="EJ158" s="30" t="s">
        <v>825</v>
      </c>
      <c r="EK158" s="919" t="s">
        <v>826</v>
      </c>
      <c r="EL158" s="920"/>
      <c r="EM158" s="921"/>
      <c r="EN158" s="1">
        <v>4.4999999999999998E-2</v>
      </c>
      <c r="EO158" s="50">
        <f>EN$158*(EO$44+EO$94+EO$106+EO$136+EO$146+EO$152+EO$153)/(1-EN$154)</f>
        <v>331.31000838343215</v>
      </c>
      <c r="EP158" s="1">
        <v>4.4999999999999998E-2</v>
      </c>
      <c r="EQ158" s="50">
        <f>EP$158*(EQ$44+EQ$94+EQ$106+EQ$136+EQ$146+EQ$152+EQ$153)/(1-EP$154)</f>
        <v>320.79473865635879</v>
      </c>
    </row>
    <row r="159" spans="1:147" x14ac:dyDescent="0.2">
      <c r="A159" s="1021" t="s">
        <v>40</v>
      </c>
      <c r="B159" s="1022"/>
      <c r="C159" s="1022"/>
      <c r="D159" s="1022"/>
      <c r="E159" s="1023"/>
      <c r="F159" s="114">
        <f>F152+F153+F154</f>
        <v>1533.102341866241</v>
      </c>
      <c r="H159" s="1021" t="s">
        <v>40</v>
      </c>
      <c r="I159" s="1022"/>
      <c r="J159" s="1022"/>
      <c r="K159" s="1022"/>
      <c r="L159" s="1023"/>
      <c r="M159" s="114">
        <f>M152+M153+M154</f>
        <v>1567.8418410659021</v>
      </c>
      <c r="O159" s="1021" t="s">
        <v>40</v>
      </c>
      <c r="P159" s="1022"/>
      <c r="Q159" s="1022"/>
      <c r="R159" s="1022"/>
      <c r="S159" s="1023"/>
      <c r="T159" s="114">
        <f>T152+T153+T154</f>
        <v>1540.3355053203613</v>
      </c>
      <c r="V159" s="1021" t="s">
        <v>40</v>
      </c>
      <c r="W159" s="1022"/>
      <c r="X159" s="1022"/>
      <c r="Y159" s="1022"/>
      <c r="Z159" s="1023"/>
      <c r="AA159" s="114">
        <f>AA152+AA153+AA154</f>
        <v>1569.751610672165</v>
      </c>
      <c r="AC159" s="1021" t="s">
        <v>40</v>
      </c>
      <c r="AD159" s="1022"/>
      <c r="AE159" s="1022"/>
      <c r="AF159" s="1022"/>
      <c r="AG159" s="1023"/>
      <c r="AH159" s="114">
        <f>AH152+AH153+AH154</f>
        <v>1629.7291884930685</v>
      </c>
      <c r="AJ159" s="1021" t="s">
        <v>40</v>
      </c>
      <c r="AK159" s="1022"/>
      <c r="AL159" s="1022"/>
      <c r="AM159" s="1022"/>
      <c r="AN159" s="1023"/>
      <c r="AO159" s="114">
        <f>AO152+AO153+AO154</f>
        <v>1601.1771012132476</v>
      </c>
      <c r="AQ159" s="1021" t="s">
        <v>40</v>
      </c>
      <c r="AR159" s="1022"/>
      <c r="AS159" s="1022"/>
      <c r="AT159" s="1022"/>
      <c r="AU159" s="1023"/>
      <c r="AV159" s="114">
        <f>AV152+AV153+AV154</f>
        <v>1650.8272969000157</v>
      </c>
      <c r="AW159" s="175"/>
      <c r="AX159" s="1021" t="s">
        <v>40</v>
      </c>
      <c r="AY159" s="1022"/>
      <c r="AZ159" s="1022"/>
      <c r="BA159" s="1022"/>
      <c r="BB159" s="1023"/>
      <c r="BC159" s="114">
        <f>BC152+BC153+BC154</f>
        <v>1652.367584615622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1654.4858018532507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1761.3806606735955</v>
      </c>
      <c r="BS159" s="922" t="s">
        <v>40</v>
      </c>
      <c r="BT159" s="923"/>
      <c r="BU159" s="923"/>
      <c r="BV159" s="923"/>
      <c r="BW159" s="924"/>
      <c r="BX159" s="11">
        <f>BX$152+BX$153+BX$154</f>
        <v>1761.5959625238438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1761.5959625238438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1761.5959625238438</v>
      </c>
      <c r="CN159" s="922" t="s">
        <v>40</v>
      </c>
      <c r="CO159" s="923"/>
      <c r="CP159" s="923"/>
      <c r="CQ159" s="923"/>
      <c r="CR159" s="924"/>
      <c r="CS159" s="11">
        <f>CS$152+CS$153+CS$154</f>
        <v>1849.3239450013227</v>
      </c>
      <c r="CU159" s="922" t="s">
        <v>40</v>
      </c>
      <c r="CV159" s="923"/>
      <c r="CW159" s="923"/>
      <c r="CX159" s="923"/>
      <c r="CY159" s="924"/>
      <c r="CZ159" s="11">
        <f>CZ$152+CZ$153+CZ$154</f>
        <v>1850.7375919184688</v>
      </c>
      <c r="DB159" s="922" t="s">
        <v>40</v>
      </c>
      <c r="DC159" s="923"/>
      <c r="DD159" s="923"/>
      <c r="DE159" s="923"/>
      <c r="DF159" s="924"/>
      <c r="DG159" s="11">
        <f>DG$152+DG$153+DG$154</f>
        <v>1945.5295313315771</v>
      </c>
      <c r="DI159" s="922" t="s">
        <v>40</v>
      </c>
      <c r="DJ159" s="923"/>
      <c r="DK159" s="923"/>
      <c r="DL159" s="923"/>
      <c r="DM159" s="924"/>
      <c r="DN159" s="11">
        <f>DN$152+DN$153+DN$154</f>
        <v>2010.5232571336642</v>
      </c>
      <c r="DO159" s="40"/>
      <c r="DP159" s="11">
        <f>DP$152+DP$153+DP$154</f>
        <v>1946.8107134963548</v>
      </c>
      <c r="DQ159" s="40"/>
      <c r="DR159" s="922" t="s">
        <v>40</v>
      </c>
      <c r="DS159" s="923"/>
      <c r="DT159" s="923"/>
      <c r="DU159" s="923"/>
      <c r="DV159" s="924"/>
      <c r="DW159" s="11">
        <f>DW$152+DW$153+DW$154</f>
        <v>2011.8221477594338</v>
      </c>
      <c r="DX159" s="40"/>
      <c r="DY159" s="11">
        <f>DY$152+DY$153+DY$154</f>
        <v>1948.1096041221253</v>
      </c>
      <c r="DZ159" s="40"/>
      <c r="EA159" s="922" t="s">
        <v>40</v>
      </c>
      <c r="EB159" s="923"/>
      <c r="EC159" s="923"/>
      <c r="ED159" s="923"/>
      <c r="EE159" s="924"/>
      <c r="EF159" s="11">
        <f>EF$152+EF$153+EF$154</f>
        <v>2085.5131324063809</v>
      </c>
      <c r="EG159" s="40"/>
      <c r="EH159" s="11">
        <f>EH$152+EH$153+EH$154</f>
        <v>2019.3157995672161</v>
      </c>
      <c r="EJ159" s="922" t="s">
        <v>40</v>
      </c>
      <c r="EK159" s="923"/>
      <c r="EL159" s="923"/>
      <c r="EM159" s="923"/>
      <c r="EN159" s="924"/>
      <c r="EO159" s="11">
        <f>EO$152+EO$153+EO$154</f>
        <v>2084.3135734795242</v>
      </c>
      <c r="EP159" s="40"/>
      <c r="EQ159" s="11">
        <f>EQ$152+EQ$153+EQ$154</f>
        <v>2018.1606687487615</v>
      </c>
    </row>
    <row r="160" spans="1:147" x14ac:dyDescent="0.2">
      <c r="A160" s="206"/>
      <c r="B160" s="206"/>
      <c r="C160" s="176"/>
      <c r="D160" s="176"/>
      <c r="E160" s="176"/>
      <c r="F160" s="159"/>
      <c r="H160" s="206"/>
      <c r="I160" s="206"/>
      <c r="J160" s="176"/>
      <c r="K160" s="176"/>
      <c r="L160" s="176"/>
      <c r="M160" s="159"/>
      <c r="O160" s="206"/>
      <c r="P160" s="206"/>
      <c r="Q160" s="176"/>
      <c r="R160" s="176"/>
      <c r="S160" s="176"/>
      <c r="T160" s="159"/>
      <c r="V160" s="206"/>
      <c r="W160" s="206"/>
      <c r="X160" s="176"/>
      <c r="Y160" s="176"/>
      <c r="Z160" s="176"/>
      <c r="AA160" s="159"/>
      <c r="AC160" s="206"/>
      <c r="AD160" s="206"/>
      <c r="AE160" s="176"/>
      <c r="AF160" s="176"/>
      <c r="AG160" s="176"/>
      <c r="AH160" s="159"/>
      <c r="AJ160" s="206"/>
      <c r="AK160" s="206"/>
      <c r="AL160" s="176"/>
      <c r="AM160" s="176"/>
      <c r="AN160" s="176"/>
      <c r="AO160" s="159"/>
      <c r="AQ160" s="206"/>
      <c r="AR160" s="206"/>
      <c r="AS160" s="176"/>
      <c r="AT160" s="176"/>
      <c r="AU160" s="176"/>
      <c r="AV160" s="159"/>
      <c r="AW160" s="159"/>
      <c r="AX160" s="206"/>
      <c r="AY160" s="206"/>
      <c r="AZ160" s="176"/>
      <c r="BA160" s="176"/>
      <c r="BB160" s="176"/>
      <c r="BC160" s="159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41"/>
      <c r="DP160" s="22"/>
      <c r="DQ160" s="22"/>
      <c r="DR160" s="225"/>
      <c r="DS160" s="225"/>
      <c r="DT160" s="41"/>
      <c r="DU160" s="41"/>
      <c r="DV160" s="41"/>
      <c r="DW160" s="22"/>
      <c r="DX160" s="41"/>
      <c r="DY160" s="22"/>
      <c r="DZ160" s="22"/>
      <c r="EA160" s="225"/>
      <c r="EB160" s="225"/>
      <c r="EC160" s="41"/>
      <c r="ED160" s="41"/>
      <c r="EE160" s="41"/>
      <c r="EF160" s="22"/>
      <c r="EG160" s="41"/>
      <c r="EH160" s="22"/>
      <c r="EJ160" s="225"/>
      <c r="EK160" s="225"/>
      <c r="EL160" s="41"/>
      <c r="EM160" s="41"/>
      <c r="EN160" s="41"/>
      <c r="EO160" s="22"/>
      <c r="EP160" s="41"/>
      <c r="EQ160" s="22"/>
    </row>
    <row r="161" spans="1:147" x14ac:dyDescent="0.2">
      <c r="A161" s="206"/>
      <c r="B161" s="206"/>
      <c r="C161" s="176"/>
      <c r="D161" s="176"/>
      <c r="E161" s="176"/>
      <c r="F161" s="159"/>
      <c r="H161" s="206"/>
      <c r="I161" s="206"/>
      <c r="J161" s="176"/>
      <c r="K161" s="176"/>
      <c r="L161" s="176"/>
      <c r="M161" s="159"/>
      <c r="O161" s="206"/>
      <c r="P161" s="206"/>
      <c r="Q161" s="176"/>
      <c r="R161" s="176"/>
      <c r="S161" s="176"/>
      <c r="T161" s="159"/>
      <c r="V161" s="206"/>
      <c r="W161" s="206"/>
      <c r="X161" s="176"/>
      <c r="Y161" s="176"/>
      <c r="Z161" s="176"/>
      <c r="AA161" s="159"/>
      <c r="AC161" s="206"/>
      <c r="AD161" s="206"/>
      <c r="AE161" s="176"/>
      <c r="AF161" s="176"/>
      <c r="AG161" s="176"/>
      <c r="AH161" s="159"/>
      <c r="AJ161" s="206"/>
      <c r="AK161" s="206"/>
      <c r="AL161" s="176"/>
      <c r="AM161" s="176"/>
      <c r="AN161" s="176"/>
      <c r="AO161" s="159"/>
      <c r="AQ161" s="206"/>
      <c r="AR161" s="206"/>
      <c r="AS161" s="176"/>
      <c r="AT161" s="176"/>
      <c r="AU161" s="176"/>
      <c r="AV161" s="159"/>
      <c r="AW161" s="159"/>
      <c r="AX161" s="206"/>
      <c r="AY161" s="206"/>
      <c r="AZ161" s="176"/>
      <c r="BA161" s="176"/>
      <c r="BB161" s="176"/>
      <c r="BC161" s="159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41"/>
      <c r="DP161" s="22"/>
      <c r="DQ161" s="22"/>
      <c r="DR161" s="225"/>
      <c r="DS161" s="225"/>
      <c r="DT161" s="41"/>
      <c r="DU161" s="41"/>
      <c r="DV161" s="41"/>
      <c r="DW161" s="22"/>
      <c r="DX161" s="41"/>
      <c r="DY161" s="22"/>
      <c r="DZ161" s="22"/>
      <c r="EA161" s="225"/>
      <c r="EB161" s="225"/>
      <c r="EC161" s="41"/>
      <c r="ED161" s="41"/>
      <c r="EE161" s="41"/>
      <c r="EF161" s="22"/>
      <c r="EG161" s="41"/>
      <c r="EH161" s="22"/>
      <c r="EJ161" s="225"/>
      <c r="EK161" s="225"/>
      <c r="EL161" s="41"/>
      <c r="EM161" s="41"/>
      <c r="EN161" s="41"/>
      <c r="EO161" s="22"/>
      <c r="EP161" s="41"/>
      <c r="EQ161" s="22"/>
    </row>
    <row r="162" spans="1:147" x14ac:dyDescent="0.2">
      <c r="A162" s="206"/>
      <c r="B162" s="206"/>
      <c r="C162" s="176"/>
      <c r="D162" s="176"/>
      <c r="E162" s="176"/>
      <c r="F162" s="159"/>
      <c r="H162" s="206"/>
      <c r="I162" s="206"/>
      <c r="J162" s="176"/>
      <c r="K162" s="176"/>
      <c r="L162" s="176"/>
      <c r="M162" s="159"/>
      <c r="O162" s="206"/>
      <c r="P162" s="206"/>
      <c r="Q162" s="176"/>
      <c r="R162" s="176"/>
      <c r="S162" s="176"/>
      <c r="T162" s="159"/>
      <c r="V162" s="206"/>
      <c r="W162" s="206"/>
      <c r="X162" s="176"/>
      <c r="Y162" s="176"/>
      <c r="Z162" s="176"/>
      <c r="AA162" s="159"/>
      <c r="AC162" s="206"/>
      <c r="AD162" s="206"/>
      <c r="AE162" s="176"/>
      <c r="AF162" s="176"/>
      <c r="AG162" s="176"/>
      <c r="AH162" s="159"/>
      <c r="AJ162" s="206"/>
      <c r="AK162" s="206"/>
      <c r="AL162" s="176"/>
      <c r="AM162" s="176"/>
      <c r="AN162" s="176"/>
      <c r="AO162" s="159"/>
      <c r="AQ162" s="206"/>
      <c r="AR162" s="206"/>
      <c r="AS162" s="176"/>
      <c r="AT162" s="176"/>
      <c r="AU162" s="176"/>
      <c r="AV162" s="159"/>
      <c r="AW162" s="159"/>
      <c r="AX162" s="206"/>
      <c r="AY162" s="206"/>
      <c r="AZ162" s="176"/>
      <c r="BA162" s="176"/>
      <c r="BB162" s="176"/>
      <c r="BC162" s="159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41"/>
      <c r="DP162" s="22"/>
      <c r="DQ162" s="22"/>
      <c r="DR162" s="225"/>
      <c r="DS162" s="225"/>
      <c r="DT162" s="41"/>
      <c r="DU162" s="41"/>
      <c r="DV162" s="41"/>
      <c r="DW162" s="22"/>
      <c r="DX162" s="41"/>
      <c r="DY162" s="22"/>
      <c r="DZ162" s="22"/>
      <c r="EA162" s="225"/>
      <c r="EB162" s="225"/>
      <c r="EC162" s="41"/>
      <c r="ED162" s="41"/>
      <c r="EE162" s="41"/>
      <c r="EF162" s="22"/>
      <c r="EG162" s="41"/>
      <c r="EH162" s="22"/>
      <c r="EJ162" s="225"/>
      <c r="EK162" s="225"/>
      <c r="EL162" s="41"/>
      <c r="EM162" s="41"/>
      <c r="EN162" s="41"/>
      <c r="EO162" s="22"/>
      <c r="EP162" s="41"/>
      <c r="EQ162" s="22"/>
    </row>
    <row r="163" spans="1:147" x14ac:dyDescent="0.2">
      <c r="A163" s="206"/>
      <c r="B163" s="206"/>
      <c r="C163" s="176"/>
      <c r="D163" s="176"/>
      <c r="E163" s="176"/>
      <c r="F163" s="159"/>
      <c r="H163" s="206"/>
      <c r="I163" s="206"/>
      <c r="J163" s="176"/>
      <c r="K163" s="176"/>
      <c r="L163" s="176"/>
      <c r="M163" s="159"/>
      <c r="O163" s="206"/>
      <c r="P163" s="206"/>
      <c r="Q163" s="176"/>
      <c r="R163" s="176"/>
      <c r="S163" s="176"/>
      <c r="T163" s="159"/>
      <c r="V163" s="206"/>
      <c r="W163" s="206"/>
      <c r="X163" s="176"/>
      <c r="Y163" s="176"/>
      <c r="Z163" s="176"/>
      <c r="AA163" s="159"/>
      <c r="AC163" s="206"/>
      <c r="AD163" s="206"/>
      <c r="AE163" s="176"/>
      <c r="AF163" s="176"/>
      <c r="AG163" s="176"/>
      <c r="AH163" s="159"/>
      <c r="AJ163" s="206"/>
      <c r="AK163" s="206"/>
      <c r="AL163" s="176"/>
      <c r="AM163" s="176"/>
      <c r="AN163" s="176"/>
      <c r="AO163" s="159"/>
      <c r="AQ163" s="206"/>
      <c r="AR163" s="206"/>
      <c r="AS163" s="176"/>
      <c r="AT163" s="176"/>
      <c r="AU163" s="176"/>
      <c r="AV163" s="159"/>
      <c r="AW163" s="159"/>
      <c r="AX163" s="206"/>
      <c r="AY163" s="206"/>
      <c r="AZ163" s="176"/>
      <c r="BA163" s="176"/>
      <c r="BB163" s="176"/>
      <c r="BC163" s="159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41"/>
      <c r="DP163" s="22"/>
      <c r="DQ163" s="22"/>
      <c r="DR163" s="225"/>
      <c r="DS163" s="225"/>
      <c r="DT163" s="41"/>
      <c r="DU163" s="41"/>
      <c r="DV163" s="41"/>
      <c r="DW163" s="22"/>
      <c r="DX163" s="41"/>
      <c r="DY163" s="22"/>
      <c r="DZ163" s="22"/>
      <c r="EA163" s="225"/>
      <c r="EB163" s="225"/>
      <c r="EC163" s="41"/>
      <c r="ED163" s="41"/>
      <c r="EE163" s="41"/>
      <c r="EF163" s="22"/>
      <c r="EG163" s="41"/>
      <c r="EH163" s="22"/>
      <c r="EJ163" s="225"/>
      <c r="EK163" s="225"/>
      <c r="EL163" s="41"/>
      <c r="EM163" s="41"/>
      <c r="EN163" s="41"/>
      <c r="EO163" s="22"/>
      <c r="EP163" s="41"/>
      <c r="EQ163" s="22"/>
    </row>
    <row r="164" spans="1:147" x14ac:dyDescent="0.2">
      <c r="A164" s="1140" t="s">
        <v>117</v>
      </c>
      <c r="B164" s="1140"/>
      <c r="C164" s="1140"/>
      <c r="D164" s="1140"/>
      <c r="E164" s="1140"/>
      <c r="F164" s="1140"/>
      <c r="H164" s="1140" t="s">
        <v>117</v>
      </c>
      <c r="I164" s="1140"/>
      <c r="J164" s="1140"/>
      <c r="K164" s="1140"/>
      <c r="L164" s="1140"/>
      <c r="M164" s="1140"/>
      <c r="O164" s="1140" t="s">
        <v>117</v>
      </c>
      <c r="P164" s="1140"/>
      <c r="Q164" s="1140"/>
      <c r="R164" s="1140"/>
      <c r="S164" s="1140"/>
      <c r="T164" s="1140"/>
      <c r="V164" s="1140" t="s">
        <v>117</v>
      </c>
      <c r="W164" s="1140"/>
      <c r="X164" s="1140"/>
      <c r="Y164" s="1140"/>
      <c r="Z164" s="1140"/>
      <c r="AA164" s="1140"/>
      <c r="AC164" s="1140" t="s">
        <v>117</v>
      </c>
      <c r="AD164" s="1140"/>
      <c r="AE164" s="1140"/>
      <c r="AF164" s="1140"/>
      <c r="AG164" s="1140"/>
      <c r="AH164" s="1140"/>
      <c r="AJ164" s="1140" t="s">
        <v>117</v>
      </c>
      <c r="AK164" s="1140"/>
      <c r="AL164" s="1140"/>
      <c r="AM164" s="1140"/>
      <c r="AN164" s="1140"/>
      <c r="AO164" s="1140"/>
      <c r="AQ164" s="1140" t="s">
        <v>117</v>
      </c>
      <c r="AR164" s="1140"/>
      <c r="AS164" s="1140"/>
      <c r="AT164" s="1140"/>
      <c r="AU164" s="1140"/>
      <c r="AV164" s="1140"/>
      <c r="AW164" s="178"/>
      <c r="AX164" s="1140" t="s">
        <v>117</v>
      </c>
      <c r="AY164" s="1140"/>
      <c r="AZ164" s="1140"/>
      <c r="BA164" s="1140"/>
      <c r="BB164" s="1140"/>
      <c r="BC164" s="1140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52"/>
      <c r="DQ164" s="52"/>
      <c r="DR164" s="925" t="s">
        <v>117</v>
      </c>
      <c r="DS164" s="925"/>
      <c r="DT164" s="925"/>
      <c r="DU164" s="925"/>
      <c r="DV164" s="925"/>
      <c r="DW164" s="925"/>
      <c r="DX164" s="52"/>
      <c r="DY164" s="52"/>
      <c r="DZ164" s="52"/>
      <c r="EA164" s="925" t="s">
        <v>117</v>
      </c>
      <c r="EB164" s="925"/>
      <c r="EC164" s="925"/>
      <c r="ED164" s="925"/>
      <c r="EE164" s="925"/>
      <c r="EF164" s="925"/>
      <c r="EG164" s="52"/>
      <c r="EH164" s="52"/>
      <c r="EJ164" s="925" t="s">
        <v>117</v>
      </c>
      <c r="EK164" s="925"/>
      <c r="EL164" s="925"/>
      <c r="EM164" s="925"/>
      <c r="EN164" s="925"/>
      <c r="EO164" s="925"/>
      <c r="EP164" s="52"/>
      <c r="EQ164" s="52"/>
    </row>
    <row r="165" spans="1:147" ht="12.75" customHeight="1" x14ac:dyDescent="0.2">
      <c r="A165" s="1141" t="s">
        <v>56</v>
      </c>
      <c r="B165" s="1142"/>
      <c r="C165" s="1142"/>
      <c r="D165" s="1142"/>
      <c r="E165" s="1143"/>
      <c r="F165" s="114" t="s">
        <v>8</v>
      </c>
      <c r="H165" s="1141" t="s">
        <v>56</v>
      </c>
      <c r="I165" s="1142"/>
      <c r="J165" s="1142"/>
      <c r="K165" s="1142"/>
      <c r="L165" s="1143"/>
      <c r="M165" s="114" t="s">
        <v>8</v>
      </c>
      <c r="O165" s="1141" t="s">
        <v>56</v>
      </c>
      <c r="P165" s="1142"/>
      <c r="Q165" s="1142"/>
      <c r="R165" s="1142"/>
      <c r="S165" s="1143"/>
      <c r="T165" s="114" t="s">
        <v>8</v>
      </c>
      <c r="V165" s="1141" t="s">
        <v>56</v>
      </c>
      <c r="W165" s="1142"/>
      <c r="X165" s="1142"/>
      <c r="Y165" s="1142"/>
      <c r="Z165" s="1143"/>
      <c r="AA165" s="114" t="s">
        <v>8</v>
      </c>
      <c r="AC165" s="1141" t="s">
        <v>56</v>
      </c>
      <c r="AD165" s="1142"/>
      <c r="AE165" s="1142"/>
      <c r="AF165" s="1142"/>
      <c r="AG165" s="1143"/>
      <c r="AH165" s="114" t="s">
        <v>8</v>
      </c>
      <c r="AJ165" s="1141" t="s">
        <v>56</v>
      </c>
      <c r="AK165" s="1142"/>
      <c r="AL165" s="1142"/>
      <c r="AM165" s="1142"/>
      <c r="AN165" s="1143"/>
      <c r="AO165" s="114" t="s">
        <v>8</v>
      </c>
      <c r="AQ165" s="1141" t="s">
        <v>56</v>
      </c>
      <c r="AR165" s="1142"/>
      <c r="AS165" s="1142"/>
      <c r="AT165" s="1142"/>
      <c r="AU165" s="1143"/>
      <c r="AV165" s="114" t="s">
        <v>8</v>
      </c>
      <c r="AW165" s="175"/>
      <c r="AX165" s="1141" t="s">
        <v>56</v>
      </c>
      <c r="AY165" s="1142"/>
      <c r="AZ165" s="1142"/>
      <c r="BA165" s="1142"/>
      <c r="BB165" s="1143"/>
      <c r="BC165" s="114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11" t="s">
        <v>8</v>
      </c>
      <c r="DQ165" s="40"/>
      <c r="DR165" s="914" t="s">
        <v>56</v>
      </c>
      <c r="DS165" s="915"/>
      <c r="DT165" s="915"/>
      <c r="DU165" s="915"/>
      <c r="DV165" s="926"/>
      <c r="DW165" s="11" t="s">
        <v>8</v>
      </c>
      <c r="DX165" s="40"/>
      <c r="DY165" s="11" t="s">
        <v>8</v>
      </c>
      <c r="DZ165" s="40"/>
      <c r="EA165" s="914" t="s">
        <v>56</v>
      </c>
      <c r="EB165" s="915"/>
      <c r="EC165" s="915"/>
      <c r="ED165" s="915"/>
      <c r="EE165" s="926"/>
      <c r="EF165" s="11" t="s">
        <v>8</v>
      </c>
      <c r="EG165" s="40"/>
      <c r="EH165" s="11" t="s">
        <v>8</v>
      </c>
      <c r="EJ165" s="914" t="s">
        <v>56</v>
      </c>
      <c r="EK165" s="915"/>
      <c r="EL165" s="915"/>
      <c r="EM165" s="915"/>
      <c r="EN165" s="926"/>
      <c r="EO165" s="11" t="s">
        <v>8</v>
      </c>
      <c r="EP165" s="40"/>
      <c r="EQ165" s="11" t="s">
        <v>8</v>
      </c>
    </row>
    <row r="166" spans="1:147" x14ac:dyDescent="0.2">
      <c r="A166" s="155" t="s">
        <v>22</v>
      </c>
      <c r="B166" s="1027" t="s">
        <v>45</v>
      </c>
      <c r="C166" s="1028"/>
      <c r="D166" s="1028"/>
      <c r="E166" s="1029"/>
      <c r="F166" s="38">
        <f>F44</f>
        <v>2205.06</v>
      </c>
      <c r="G166" s="361" t="s">
        <v>827</v>
      </c>
      <c r="H166" s="155" t="s">
        <v>22</v>
      </c>
      <c r="I166" s="1027" t="s">
        <v>45</v>
      </c>
      <c r="J166" s="1028"/>
      <c r="K166" s="1028"/>
      <c r="L166" s="1029"/>
      <c r="M166" s="38">
        <f>M44</f>
        <v>2259.3044759999998</v>
      </c>
      <c r="O166" s="155" t="s">
        <v>22</v>
      </c>
      <c r="P166" s="1027" t="s">
        <v>45</v>
      </c>
      <c r="Q166" s="1028"/>
      <c r="R166" s="1028"/>
      <c r="S166" s="1029"/>
      <c r="T166" s="38">
        <f>T44</f>
        <v>2259.3044759999998</v>
      </c>
      <c r="U166" s="361" t="s">
        <v>827</v>
      </c>
      <c r="V166" s="155" t="s">
        <v>22</v>
      </c>
      <c r="W166" s="1027" t="s">
        <v>45</v>
      </c>
      <c r="X166" s="1028"/>
      <c r="Y166" s="1028"/>
      <c r="Z166" s="1029"/>
      <c r="AA166" s="38">
        <f>AA44</f>
        <v>2259.3044759999998</v>
      </c>
      <c r="AB166" s="361" t="s">
        <v>827</v>
      </c>
      <c r="AC166" s="155" t="s">
        <v>22</v>
      </c>
      <c r="AD166" s="1027" t="s">
        <v>45</v>
      </c>
      <c r="AE166" s="1028"/>
      <c r="AF166" s="1028"/>
      <c r="AG166" s="1029"/>
      <c r="AH166" s="38">
        <f>AH44</f>
        <v>2345.1999999999998</v>
      </c>
      <c r="AJ166" s="155" t="s">
        <v>22</v>
      </c>
      <c r="AK166" s="1027" t="s">
        <v>45</v>
      </c>
      <c r="AL166" s="1028"/>
      <c r="AM166" s="1028"/>
      <c r="AN166" s="1029"/>
      <c r="AO166" s="38">
        <f>AO44</f>
        <v>2345.1999999999998</v>
      </c>
      <c r="AQ166" s="155" t="s">
        <v>22</v>
      </c>
      <c r="AR166" s="1027" t="s">
        <v>45</v>
      </c>
      <c r="AS166" s="1028"/>
      <c r="AT166" s="1028"/>
      <c r="AU166" s="1029"/>
      <c r="AV166" s="38">
        <f>AV44</f>
        <v>2431</v>
      </c>
      <c r="AW166" s="159"/>
      <c r="AX166" s="155" t="s">
        <v>22</v>
      </c>
      <c r="AY166" s="1027" t="s">
        <v>45</v>
      </c>
      <c r="AZ166" s="1028"/>
      <c r="BA166" s="1028"/>
      <c r="BB166" s="1029"/>
      <c r="BC166" s="38">
        <f>BC44</f>
        <v>2431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2431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2582.58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2582.58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2582.58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2582.58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2734.16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2734.16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2860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2970</v>
      </c>
      <c r="DO166" s="22"/>
      <c r="DP166" s="50">
        <f>DP$44</f>
        <v>2860</v>
      </c>
      <c r="DQ166" s="22"/>
      <c r="DR166" s="10" t="s">
        <v>22</v>
      </c>
      <c r="DS166" s="927" t="s">
        <v>45</v>
      </c>
      <c r="DT166" s="928"/>
      <c r="DU166" s="928"/>
      <c r="DV166" s="929"/>
      <c r="DW166" s="50">
        <f>DW$44</f>
        <v>2970</v>
      </c>
      <c r="DX166" s="22"/>
      <c r="DY166" s="50">
        <f>DY$44</f>
        <v>2860</v>
      </c>
      <c r="DZ166" s="22"/>
      <c r="EA166" s="10" t="s">
        <v>22</v>
      </c>
      <c r="EB166" s="927" t="s">
        <v>45</v>
      </c>
      <c r="EC166" s="928"/>
      <c r="ED166" s="928"/>
      <c r="EE166" s="929"/>
      <c r="EF166" s="50">
        <f>EF$44</f>
        <v>3085.83</v>
      </c>
      <c r="EG166" s="22"/>
      <c r="EH166" s="50">
        <f>EH$44</f>
        <v>2971.54</v>
      </c>
      <c r="EJ166" s="10" t="s">
        <v>22</v>
      </c>
      <c r="EK166" s="927" t="s">
        <v>45</v>
      </c>
      <c r="EL166" s="928"/>
      <c r="EM166" s="928"/>
      <c r="EN166" s="929"/>
      <c r="EO166" s="50">
        <f>EO$44</f>
        <v>3085.83</v>
      </c>
      <c r="EP166" s="22"/>
      <c r="EQ166" s="50">
        <f>EQ$44</f>
        <v>2971.54</v>
      </c>
    </row>
    <row r="167" spans="1:147" x14ac:dyDescent="0.2">
      <c r="A167" s="155" t="s">
        <v>23</v>
      </c>
      <c r="B167" s="1027" t="s">
        <v>91</v>
      </c>
      <c r="C167" s="1028"/>
      <c r="D167" s="1028"/>
      <c r="E167" s="1029"/>
      <c r="F167" s="38">
        <f>F94</f>
        <v>1354.9333869679999</v>
      </c>
      <c r="G167" s="362">
        <f>(F167+F168+F169-F84)/F166</f>
        <v>0.49621189851139325</v>
      </c>
      <c r="H167" s="155" t="s">
        <v>23</v>
      </c>
      <c r="I167" s="1027" t="s">
        <v>91</v>
      </c>
      <c r="J167" s="1028"/>
      <c r="K167" s="1028"/>
      <c r="L167" s="1029"/>
      <c r="M167" s="38">
        <f>M94</f>
        <v>1383.7241237874127</v>
      </c>
      <c r="O167" s="155" t="s">
        <v>23</v>
      </c>
      <c r="P167" s="1027" t="s">
        <v>91</v>
      </c>
      <c r="Q167" s="1028"/>
      <c r="R167" s="1028"/>
      <c r="S167" s="1029"/>
      <c r="T167" s="38">
        <f>T94</f>
        <v>1383.7241237874127</v>
      </c>
      <c r="U167" s="362" t="e">
        <f>(#REF!+#REF!+#REF!-#REF!)/#REF!</f>
        <v>#REF!</v>
      </c>
      <c r="V167" s="155" t="s">
        <v>23</v>
      </c>
      <c r="W167" s="1027" t="s">
        <v>91</v>
      </c>
      <c r="X167" s="1028"/>
      <c r="Y167" s="1028"/>
      <c r="Z167" s="1029"/>
      <c r="AA167" s="38">
        <f>AA94</f>
        <v>1383.7241237874127</v>
      </c>
      <c r="AB167" s="362" t="e">
        <f>(#REF!+#REF!+#REF!-#REF!)/#REF!</f>
        <v>#REF!</v>
      </c>
      <c r="AC167" s="155" t="s">
        <v>23</v>
      </c>
      <c r="AD167" s="1027" t="s">
        <v>91</v>
      </c>
      <c r="AE167" s="1028"/>
      <c r="AF167" s="1028"/>
      <c r="AG167" s="1029"/>
      <c r="AH167" s="38">
        <f>AH94</f>
        <v>1441.8943758933333</v>
      </c>
      <c r="AJ167" s="155" t="s">
        <v>23</v>
      </c>
      <c r="AK167" s="1027" t="s">
        <v>91</v>
      </c>
      <c r="AL167" s="1028"/>
      <c r="AM167" s="1028"/>
      <c r="AN167" s="1029"/>
      <c r="AO167" s="38">
        <f>AO94</f>
        <v>1441.8943758933333</v>
      </c>
      <c r="AQ167" s="155" t="s">
        <v>23</v>
      </c>
      <c r="AR167" s="1027" t="s">
        <v>91</v>
      </c>
      <c r="AS167" s="1028"/>
      <c r="AT167" s="1028"/>
      <c r="AU167" s="1029"/>
      <c r="AV167" s="38">
        <f>AV94</f>
        <v>1476.6619201333333</v>
      </c>
      <c r="AW167" s="159"/>
      <c r="AX167" s="155" t="s">
        <v>23</v>
      </c>
      <c r="AY167" s="1027" t="s">
        <v>91</v>
      </c>
      <c r="AZ167" s="1028"/>
      <c r="BA167" s="1028"/>
      <c r="BB167" s="1029"/>
      <c r="BC167" s="38">
        <f>BC94</f>
        <v>1476.6619201333333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1476.6619201333333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1586.6530816239997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1586.6530816239997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1586.6530816239997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1586.6530816239997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1648.0757431146667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1648.0757431146667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1754.6806413333334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1799.254416</v>
      </c>
      <c r="DO167" s="22"/>
      <c r="DP167" s="50">
        <f>DP$94</f>
        <v>1754.6806413333334</v>
      </c>
      <c r="DQ167" s="22"/>
      <c r="DR167" s="10" t="s">
        <v>23</v>
      </c>
      <c r="DS167" s="927" t="s">
        <v>91</v>
      </c>
      <c r="DT167" s="928"/>
      <c r="DU167" s="928"/>
      <c r="DV167" s="929"/>
      <c r="DW167" s="50">
        <f>DW$94</f>
        <v>1799.254416</v>
      </c>
      <c r="DX167" s="22"/>
      <c r="DY167" s="50">
        <f>DY$94</f>
        <v>1754.6806413333334</v>
      </c>
      <c r="DZ167" s="22"/>
      <c r="EA167" s="10" t="s">
        <v>23</v>
      </c>
      <c r="EB167" s="927" t="s">
        <v>91</v>
      </c>
      <c r="EC167" s="928"/>
      <c r="ED167" s="928"/>
      <c r="EE167" s="929"/>
      <c r="EF167" s="50">
        <f>EF$94</f>
        <v>1862.9081007239997</v>
      </c>
      <c r="EG167" s="22"/>
      <c r="EH167" s="50">
        <f>EH$94</f>
        <v>1816.5959488453332</v>
      </c>
      <c r="EJ167" s="10" t="s">
        <v>23</v>
      </c>
      <c r="EK167" s="927" t="s">
        <v>91</v>
      </c>
      <c r="EL167" s="928"/>
      <c r="EM167" s="928"/>
      <c r="EN167" s="929"/>
      <c r="EO167" s="50">
        <f>EO$94</f>
        <v>1862.9081007239997</v>
      </c>
      <c r="EP167" s="22"/>
      <c r="EQ167" s="50">
        <f>EQ$94</f>
        <v>1816.5959488453332</v>
      </c>
    </row>
    <row r="168" spans="1:147" x14ac:dyDescent="0.2">
      <c r="A168" s="155" t="s">
        <v>24</v>
      </c>
      <c r="B168" s="1027" t="s">
        <v>92</v>
      </c>
      <c r="C168" s="1028"/>
      <c r="D168" s="1028"/>
      <c r="E168" s="1029"/>
      <c r="F168" s="38">
        <f>F106</f>
        <v>148.15308126666665</v>
      </c>
      <c r="H168" s="155" t="s">
        <v>24</v>
      </c>
      <c r="I168" s="1027" t="s">
        <v>92</v>
      </c>
      <c r="J168" s="1028"/>
      <c r="K168" s="1028"/>
      <c r="L168" s="1029"/>
      <c r="M168" s="38">
        <f>M106</f>
        <v>151.79764706582665</v>
      </c>
      <c r="O168" s="155" t="s">
        <v>24</v>
      </c>
      <c r="P168" s="1027" t="s">
        <v>92</v>
      </c>
      <c r="Q168" s="1028"/>
      <c r="R168" s="1028"/>
      <c r="S168" s="1029"/>
      <c r="T168" s="38">
        <f>T106</f>
        <v>96.514725842582664</v>
      </c>
      <c r="V168" s="155" t="s">
        <v>24</v>
      </c>
      <c r="W168" s="1027" t="s">
        <v>92</v>
      </c>
      <c r="X168" s="1028"/>
      <c r="Y168" s="1028"/>
      <c r="Z168" s="1029"/>
      <c r="AA168" s="38">
        <f>AA106</f>
        <v>151.79764706582665</v>
      </c>
      <c r="AC168" s="155" t="s">
        <v>24</v>
      </c>
      <c r="AD168" s="1027" t="s">
        <v>92</v>
      </c>
      <c r="AE168" s="1028"/>
      <c r="AF168" s="1028"/>
      <c r="AG168" s="1029"/>
      <c r="AH168" s="38">
        <f>AH106</f>
        <v>157.56877644444444</v>
      </c>
      <c r="AJ168" s="155" t="s">
        <v>24</v>
      </c>
      <c r="AK168" s="1027" t="s">
        <v>92</v>
      </c>
      <c r="AL168" s="1028"/>
      <c r="AM168" s="1028"/>
      <c r="AN168" s="1029"/>
      <c r="AO168" s="38">
        <f>AO106</f>
        <v>100.18407764444444</v>
      </c>
      <c r="AQ168" s="155" t="s">
        <v>24</v>
      </c>
      <c r="AR168" s="1027" t="s">
        <v>92</v>
      </c>
      <c r="AS168" s="1028"/>
      <c r="AT168" s="1028"/>
      <c r="AU168" s="1029"/>
      <c r="AV168" s="38">
        <f>AV106</f>
        <v>103.84934877777778</v>
      </c>
      <c r="AW168" s="159"/>
      <c r="AX168" s="155" t="s">
        <v>24</v>
      </c>
      <c r="AY168" s="1027" t="s">
        <v>92</v>
      </c>
      <c r="AZ168" s="1028"/>
      <c r="BA168" s="1028"/>
      <c r="BB168" s="1029"/>
      <c r="BC168" s="38">
        <f>BC106</f>
        <v>103.84934877777778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103.84934877777778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110.32466111333332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110.32466111333332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110.32466111333332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110.32466111333332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116.79997344888886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116.79997344888886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122.17570444444445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130.24390499999998</v>
      </c>
      <c r="DO168" s="22"/>
      <c r="DP168" s="50">
        <f>DP$106</f>
        <v>125.42005666666667</v>
      </c>
      <c r="DQ168" s="22"/>
      <c r="DR168" s="10" t="s">
        <v>24</v>
      </c>
      <c r="DS168" s="927" t="s">
        <v>92</v>
      </c>
      <c r="DT168" s="928"/>
      <c r="DU168" s="928"/>
      <c r="DV168" s="929"/>
      <c r="DW168" s="50">
        <f>DW$106</f>
        <v>130.24390499999998</v>
      </c>
      <c r="DX168" s="22"/>
      <c r="DY168" s="50">
        <f>DY$106</f>
        <v>125.42005666666667</v>
      </c>
      <c r="DZ168" s="22"/>
      <c r="EA168" s="10" t="s">
        <v>24</v>
      </c>
      <c r="EB168" s="927" t="s">
        <v>92</v>
      </c>
      <c r="EC168" s="928"/>
      <c r="ED168" s="928"/>
      <c r="EE168" s="929"/>
      <c r="EF168" s="50">
        <f>EF$106</f>
        <v>135.32341729499998</v>
      </c>
      <c r="EG168" s="22"/>
      <c r="EH168" s="50">
        <f>EH$106</f>
        <v>130.31143887666664</v>
      </c>
      <c r="EJ168" s="10" t="s">
        <v>24</v>
      </c>
      <c r="EK168" s="927" t="s">
        <v>92</v>
      </c>
      <c r="EL168" s="928"/>
      <c r="EM168" s="928"/>
      <c r="EN168" s="929"/>
      <c r="EO168" s="50">
        <f>EO$106</f>
        <v>132.28576053</v>
      </c>
      <c r="EP168" s="22"/>
      <c r="EQ168" s="50">
        <f>EQ$106</f>
        <v>127.38628791777776</v>
      </c>
    </row>
    <row r="169" spans="1:147" x14ac:dyDescent="0.2">
      <c r="A169" s="155" t="s">
        <v>25</v>
      </c>
      <c r="B169" s="1027" t="s">
        <v>93</v>
      </c>
      <c r="C169" s="1028"/>
      <c r="D169" s="1028"/>
      <c r="E169" s="1029"/>
      <c r="F169" s="38">
        <f>F136</f>
        <v>52.498040696866205</v>
      </c>
      <c r="H169" s="155" t="s">
        <v>25</v>
      </c>
      <c r="I169" s="1027" t="s">
        <v>93</v>
      </c>
      <c r="J169" s="1028"/>
      <c r="K169" s="1028"/>
      <c r="L169" s="1029"/>
      <c r="M169" s="38">
        <f>M136</f>
        <v>53.78949249800911</v>
      </c>
      <c r="O169" s="155" t="s">
        <v>25</v>
      </c>
      <c r="P169" s="1027" t="s">
        <v>93</v>
      </c>
      <c r="Q169" s="1028"/>
      <c r="R169" s="1028"/>
      <c r="S169" s="1029"/>
      <c r="T169" s="38">
        <f>T136</f>
        <v>39.417805692342448</v>
      </c>
      <c r="V169" s="155" t="s">
        <v>25</v>
      </c>
      <c r="W169" s="1027" t="s">
        <v>93</v>
      </c>
      <c r="X169" s="1028"/>
      <c r="Y169" s="1028"/>
      <c r="Z169" s="1029"/>
      <c r="AA169" s="38">
        <f>AA136</f>
        <v>53.78949249800911</v>
      </c>
      <c r="AC169" s="155" t="s">
        <v>25</v>
      </c>
      <c r="AD169" s="1027" t="s">
        <v>93</v>
      </c>
      <c r="AE169" s="1028"/>
      <c r="AF169" s="1028"/>
      <c r="AG169" s="1029"/>
      <c r="AH169" s="38">
        <f>AH136</f>
        <v>55.834492051141744</v>
      </c>
      <c r="AJ169" s="155" t="s">
        <v>25</v>
      </c>
      <c r="AK169" s="1027" t="s">
        <v>93</v>
      </c>
      <c r="AL169" s="1028"/>
      <c r="AM169" s="1028"/>
      <c r="AN169" s="1029"/>
      <c r="AO169" s="38">
        <f>AO136</f>
        <v>40.916414273363969</v>
      </c>
      <c r="AQ169" s="155" t="s">
        <v>25</v>
      </c>
      <c r="AR169" s="1027" t="s">
        <v>93</v>
      </c>
      <c r="AS169" s="1028"/>
      <c r="AT169" s="1028"/>
      <c r="AU169" s="1029"/>
      <c r="AV169" s="38">
        <f>AV136</f>
        <v>42.413356258974851</v>
      </c>
      <c r="AW169" s="159"/>
      <c r="AX169" s="155" t="s">
        <v>25</v>
      </c>
      <c r="AY169" s="1027" t="s">
        <v>93</v>
      </c>
      <c r="AZ169" s="1028"/>
      <c r="BA169" s="1028"/>
      <c r="BB169" s="1029"/>
      <c r="BC169" s="38">
        <f>BC136</f>
        <v>42.926567370085962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42.413356258974851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45.057953766887401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45.603165100220735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45.603165100220735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45.603165100220735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48.279762830355509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48.279762830355509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50.501843964807016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52.444222578838058</v>
      </c>
      <c r="DO169" s="22"/>
      <c r="DP169" s="50">
        <f>DP$136</f>
        <v>50.501843964807016</v>
      </c>
      <c r="DQ169" s="22"/>
      <c r="DR169" s="10" t="s">
        <v>25</v>
      </c>
      <c r="DS169" s="927" t="s">
        <v>93</v>
      </c>
      <c r="DT169" s="928"/>
      <c r="DU169" s="928"/>
      <c r="DV169" s="929"/>
      <c r="DW169" s="50">
        <f>DW$136</f>
        <v>52.444222578838058</v>
      </c>
      <c r="DX169" s="22"/>
      <c r="DY169" s="50">
        <f>DY$136</f>
        <v>50.501843964807016</v>
      </c>
      <c r="DZ169" s="22"/>
      <c r="EA169" s="10" t="s">
        <v>25</v>
      </c>
      <c r="EB169" s="927" t="s">
        <v>93</v>
      </c>
      <c r="EC169" s="928"/>
      <c r="ED169" s="928"/>
      <c r="EE169" s="929"/>
      <c r="EF169" s="50">
        <f>EF$136</f>
        <v>54.489547259412731</v>
      </c>
      <c r="EG169" s="22"/>
      <c r="EH169" s="50">
        <f>EH$136</f>
        <v>52.471415879434488</v>
      </c>
      <c r="EJ169" s="10" t="s">
        <v>25</v>
      </c>
      <c r="EK169" s="927" t="s">
        <v>93</v>
      </c>
      <c r="EL169" s="928"/>
      <c r="EM169" s="928"/>
      <c r="EN169" s="929"/>
      <c r="EO169" s="50">
        <f>EO$136</f>
        <v>54.489547259412731</v>
      </c>
      <c r="EP169" s="22"/>
      <c r="EQ169" s="50">
        <f>EQ$136</f>
        <v>52.471415879434488</v>
      </c>
    </row>
    <row r="170" spans="1:147" x14ac:dyDescent="0.2">
      <c r="A170" s="155" t="s">
        <v>32</v>
      </c>
      <c r="B170" s="1027" t="s">
        <v>120</v>
      </c>
      <c r="C170" s="1028"/>
      <c r="D170" s="1028"/>
      <c r="E170" s="1029"/>
      <c r="F170" s="38">
        <f>F146</f>
        <v>121.64805372685184</v>
      </c>
      <c r="H170" s="155" t="s">
        <v>32</v>
      </c>
      <c r="I170" s="1027" t="s">
        <v>120</v>
      </c>
      <c r="J170" s="1028"/>
      <c r="K170" s="1028"/>
      <c r="L170" s="1029"/>
      <c r="M170" s="38">
        <f>M146</f>
        <v>121.64805372685184</v>
      </c>
      <c r="O170" s="155" t="s">
        <v>32</v>
      </c>
      <c r="P170" s="1027" t="s">
        <v>120</v>
      </c>
      <c r="Q170" s="1028"/>
      <c r="R170" s="1028"/>
      <c r="S170" s="1029"/>
      <c r="T170" s="38">
        <f>T146</f>
        <v>121.64805372685184</v>
      </c>
      <c r="V170" s="155" t="s">
        <v>32</v>
      </c>
      <c r="W170" s="1027" t="s">
        <v>120</v>
      </c>
      <c r="X170" s="1028"/>
      <c r="Y170" s="1028"/>
      <c r="Z170" s="1029"/>
      <c r="AA170" s="38">
        <f>AA146</f>
        <v>126.48418510328705</v>
      </c>
      <c r="AC170" s="155" t="s">
        <v>32</v>
      </c>
      <c r="AD170" s="1027" t="s">
        <v>120</v>
      </c>
      <c r="AE170" s="1028"/>
      <c r="AF170" s="1028"/>
      <c r="AG170" s="1029"/>
      <c r="AH170" s="38">
        <f>AH146</f>
        <v>126.48418510328705</v>
      </c>
      <c r="AJ170" s="155" t="s">
        <v>32</v>
      </c>
      <c r="AK170" s="1027" t="s">
        <v>120</v>
      </c>
      <c r="AL170" s="1028"/>
      <c r="AM170" s="1028"/>
      <c r="AN170" s="1029"/>
      <c r="AO170" s="38">
        <f>AO146</f>
        <v>126.48418510328705</v>
      </c>
      <c r="AQ170" s="155" t="s">
        <v>32</v>
      </c>
      <c r="AR170" s="1027" t="s">
        <v>120</v>
      </c>
      <c r="AS170" s="1028"/>
      <c r="AT170" s="1028"/>
      <c r="AU170" s="1029"/>
      <c r="AV170" s="38">
        <f>AV146</f>
        <v>126.48418510328705</v>
      </c>
      <c r="AW170" s="159"/>
      <c r="AX170" s="155" t="s">
        <v>32</v>
      </c>
      <c r="AY170" s="1027" t="s">
        <v>120</v>
      </c>
      <c r="AZ170" s="1028"/>
      <c r="BA170" s="1028"/>
      <c r="BB170" s="1029"/>
      <c r="BC170" s="38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135.74865896294074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135.74865896294074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135.74865896294074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50">
        <f>DP$146</f>
        <v>139.3284531898417</v>
      </c>
      <c r="DQ170" s="22"/>
      <c r="DR170" s="10" t="s">
        <v>32</v>
      </c>
      <c r="DS170" s="927" t="s">
        <v>120</v>
      </c>
      <c r="DT170" s="928"/>
      <c r="DU170" s="928"/>
      <c r="DV170" s="929"/>
      <c r="DW170" s="50">
        <f>DW$146</f>
        <v>142.61764875</v>
      </c>
      <c r="DX170" s="22"/>
      <c r="DY170" s="50">
        <f>DY$146</f>
        <v>142.61764875</v>
      </c>
      <c r="DZ170" s="22"/>
      <c r="EA170" s="10" t="s">
        <v>32</v>
      </c>
      <c r="EB170" s="927" t="s">
        <v>120</v>
      </c>
      <c r="EC170" s="928"/>
      <c r="ED170" s="928"/>
      <c r="EE170" s="929"/>
      <c r="EF170" s="50">
        <f>EF$146</f>
        <v>142.61764875</v>
      </c>
      <c r="EG170" s="22"/>
      <c r="EH170" s="50">
        <f>EH$146</f>
        <v>142.61764875</v>
      </c>
      <c r="EJ170" s="10" t="s">
        <v>32</v>
      </c>
      <c r="EK170" s="927" t="s">
        <v>120</v>
      </c>
      <c r="EL170" s="928"/>
      <c r="EM170" s="928"/>
      <c r="EN170" s="929"/>
      <c r="EO170" s="50">
        <f>EO$146</f>
        <v>142.61764875</v>
      </c>
      <c r="EP170" s="22"/>
      <c r="EQ170" s="50">
        <f>EQ$146</f>
        <v>142.61764875</v>
      </c>
    </row>
    <row r="171" spans="1:147" x14ac:dyDescent="0.2">
      <c r="A171" s="1021" t="s">
        <v>119</v>
      </c>
      <c r="B171" s="1022"/>
      <c r="C171" s="1022"/>
      <c r="D171" s="1022"/>
      <c r="E171" s="1023"/>
      <c r="F171" s="114">
        <f>SUM(F166:F170)</f>
        <v>3882.2925626583842</v>
      </c>
      <c r="H171" s="1021" t="s">
        <v>119</v>
      </c>
      <c r="I171" s="1022"/>
      <c r="J171" s="1022"/>
      <c r="K171" s="1022"/>
      <c r="L171" s="1023"/>
      <c r="M171" s="114">
        <f>SUM(M166:M170)</f>
        <v>3970.2637930781002</v>
      </c>
      <c r="O171" s="1021" t="s">
        <v>119</v>
      </c>
      <c r="P171" s="1022"/>
      <c r="Q171" s="1022"/>
      <c r="R171" s="1022"/>
      <c r="S171" s="1023"/>
      <c r="T171" s="114">
        <f>SUM(T166:T170)</f>
        <v>3900.6091850491894</v>
      </c>
      <c r="V171" s="1021" t="s">
        <v>119</v>
      </c>
      <c r="W171" s="1022"/>
      <c r="X171" s="1022"/>
      <c r="Y171" s="1022"/>
      <c r="Z171" s="1023"/>
      <c r="AA171" s="114">
        <f>SUM(AA166:AA170)</f>
        <v>3975.0999244545355</v>
      </c>
      <c r="AC171" s="1021" t="s">
        <v>119</v>
      </c>
      <c r="AD171" s="1022"/>
      <c r="AE171" s="1022"/>
      <c r="AF171" s="1022"/>
      <c r="AG171" s="1023"/>
      <c r="AH171" s="114">
        <f>SUM(AH166:AH170)</f>
        <v>4126.9818294922061</v>
      </c>
      <c r="AJ171" s="1021" t="s">
        <v>119</v>
      </c>
      <c r="AK171" s="1022"/>
      <c r="AL171" s="1022"/>
      <c r="AM171" s="1022"/>
      <c r="AN171" s="1023"/>
      <c r="AO171" s="114">
        <f>SUM(AO166:AO170)</f>
        <v>4054.6790529144287</v>
      </c>
      <c r="AQ171" s="1021" t="s">
        <v>119</v>
      </c>
      <c r="AR171" s="1022"/>
      <c r="AS171" s="1022"/>
      <c r="AT171" s="1022"/>
      <c r="AU171" s="1023"/>
      <c r="AV171" s="114">
        <f>SUM(AV166:AV170)</f>
        <v>4180.4088102733731</v>
      </c>
      <c r="AW171" s="175"/>
      <c r="AX171" s="1021" t="s">
        <v>119</v>
      </c>
      <c r="AY171" s="1022"/>
      <c r="AZ171" s="1022"/>
      <c r="BA171" s="1022"/>
      <c r="BB171" s="1023"/>
      <c r="BC171" s="114">
        <f>SUM(BC166:BC170)</f>
        <v>4184.3092984399846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4189.6732841330268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4460.3643554671607</v>
      </c>
      <c r="BS171" s="922" t="s">
        <v>119</v>
      </c>
      <c r="BT171" s="923"/>
      <c r="BU171" s="923"/>
      <c r="BV171" s="923"/>
      <c r="BW171" s="924"/>
      <c r="BX171" s="11">
        <f>SUM(BX$166:BX$170)</f>
        <v>4460.9095668004938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4460.9095668004938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4460.9095668004938</v>
      </c>
      <c r="CN171" s="922" t="s">
        <v>119</v>
      </c>
      <c r="CO171" s="923"/>
      <c r="CP171" s="923"/>
      <c r="CQ171" s="923"/>
      <c r="CR171" s="924"/>
      <c r="CS171" s="11">
        <f>SUM(CS$166:CS$170)</f>
        <v>4683.0641383568509</v>
      </c>
      <c r="CU171" s="922" t="s">
        <v>119</v>
      </c>
      <c r="CV171" s="923"/>
      <c r="CW171" s="923"/>
      <c r="CX171" s="923"/>
      <c r="CY171" s="924"/>
      <c r="CZ171" s="11">
        <f>SUM(CZ$166:CZ$170)</f>
        <v>4686.6439325837518</v>
      </c>
      <c r="DB171" s="922" t="s">
        <v>119</v>
      </c>
      <c r="DC171" s="923"/>
      <c r="DD171" s="923"/>
      <c r="DE171" s="923"/>
      <c r="DF171" s="924"/>
      <c r="DG171" s="11">
        <f>SUM(DG$166:DG$170)</f>
        <v>4926.6866429324273</v>
      </c>
      <c r="DI171" s="922" t="s">
        <v>119</v>
      </c>
      <c r="DJ171" s="923"/>
      <c r="DK171" s="923"/>
      <c r="DL171" s="923"/>
      <c r="DM171" s="924"/>
      <c r="DN171" s="11">
        <f>SUM(DN$166:DN$170)</f>
        <v>5091.2709967686797</v>
      </c>
      <c r="DO171" s="40"/>
      <c r="DP171" s="11">
        <f>SUM(DP$166:DP$170)</f>
        <v>4929.9309951546493</v>
      </c>
      <c r="DQ171" s="40"/>
      <c r="DR171" s="922" t="s">
        <v>119</v>
      </c>
      <c r="DS171" s="923"/>
      <c r="DT171" s="923"/>
      <c r="DU171" s="923"/>
      <c r="DV171" s="924"/>
      <c r="DW171" s="11">
        <f>SUM(DW$166:DW$170)</f>
        <v>5094.5601923288377</v>
      </c>
      <c r="DX171" s="40"/>
      <c r="DY171" s="11">
        <f>SUM(DY$166:DY$170)</f>
        <v>4933.2201907148074</v>
      </c>
      <c r="DZ171" s="40"/>
      <c r="EA171" s="922" t="s">
        <v>119</v>
      </c>
      <c r="EB171" s="923"/>
      <c r="EC171" s="923"/>
      <c r="ED171" s="923"/>
      <c r="EE171" s="924"/>
      <c r="EF171" s="11">
        <f>SUM(EF$166:EF$170)</f>
        <v>5281.1687140284121</v>
      </c>
      <c r="EG171" s="40"/>
      <c r="EH171" s="11">
        <f>SUM(EH$166:EH$170)</f>
        <v>5113.5364523514327</v>
      </c>
      <c r="EJ171" s="922" t="s">
        <v>119</v>
      </c>
      <c r="EK171" s="923"/>
      <c r="EL171" s="923"/>
      <c r="EM171" s="923"/>
      <c r="EN171" s="924"/>
      <c r="EO171" s="11">
        <f>SUM(EO$166:EO$170)</f>
        <v>5278.131057263412</v>
      </c>
      <c r="EP171" s="40"/>
      <c r="EQ171" s="11">
        <f>SUM(EQ$166:EQ$170)</f>
        <v>5110.6113013925442</v>
      </c>
    </row>
    <row r="172" spans="1:147" x14ac:dyDescent="0.2">
      <c r="A172" s="155" t="s">
        <v>33</v>
      </c>
      <c r="B172" s="1027" t="s">
        <v>121</v>
      </c>
      <c r="C172" s="1028"/>
      <c r="D172" s="1028"/>
      <c r="E172" s="1029"/>
      <c r="F172" s="38">
        <f>F159</f>
        <v>1533.102341866241</v>
      </c>
      <c r="H172" s="155" t="s">
        <v>33</v>
      </c>
      <c r="I172" s="1027" t="s">
        <v>121</v>
      </c>
      <c r="J172" s="1028"/>
      <c r="K172" s="1028"/>
      <c r="L172" s="1029"/>
      <c r="M172" s="38">
        <f>M159</f>
        <v>1567.8418410659021</v>
      </c>
      <c r="O172" s="155" t="s">
        <v>33</v>
      </c>
      <c r="P172" s="1027" t="s">
        <v>121</v>
      </c>
      <c r="Q172" s="1028"/>
      <c r="R172" s="1028"/>
      <c r="S172" s="1029"/>
      <c r="T172" s="38">
        <f>T159</f>
        <v>1540.3355053203613</v>
      </c>
      <c r="V172" s="155" t="s">
        <v>33</v>
      </c>
      <c r="W172" s="1027" t="s">
        <v>121</v>
      </c>
      <c r="X172" s="1028"/>
      <c r="Y172" s="1028"/>
      <c r="Z172" s="1029"/>
      <c r="AA172" s="38">
        <f>AA159</f>
        <v>1569.751610672165</v>
      </c>
      <c r="AC172" s="155" t="s">
        <v>33</v>
      </c>
      <c r="AD172" s="1027" t="s">
        <v>121</v>
      </c>
      <c r="AE172" s="1028"/>
      <c r="AF172" s="1028"/>
      <c r="AG172" s="1029"/>
      <c r="AH172" s="38">
        <f>AH159</f>
        <v>1629.7291884930685</v>
      </c>
      <c r="AJ172" s="155" t="s">
        <v>33</v>
      </c>
      <c r="AK172" s="1027" t="s">
        <v>121</v>
      </c>
      <c r="AL172" s="1028"/>
      <c r="AM172" s="1028"/>
      <c r="AN172" s="1029"/>
      <c r="AO172" s="38">
        <f>AO159</f>
        <v>1601.1771012132476</v>
      </c>
      <c r="AQ172" s="155" t="s">
        <v>33</v>
      </c>
      <c r="AR172" s="1027" t="s">
        <v>121</v>
      </c>
      <c r="AS172" s="1028"/>
      <c r="AT172" s="1028"/>
      <c r="AU172" s="1029"/>
      <c r="AV172" s="38">
        <f>AV159</f>
        <v>1650.8272969000157</v>
      </c>
      <c r="AW172" s="159"/>
      <c r="AX172" s="155" t="s">
        <v>33</v>
      </c>
      <c r="AY172" s="1027" t="s">
        <v>121</v>
      </c>
      <c r="AZ172" s="1028"/>
      <c r="BA172" s="1028"/>
      <c r="BB172" s="1029"/>
      <c r="BC172" s="38">
        <f>BC159</f>
        <v>1652.367584615622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1654.4858018532507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1761.3806606735955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1761.5959625238438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1761.5959625238438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1761.5959625238438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1849.3239450013227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1850.7375919184688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1945.5295313315771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2010.5232571336642</v>
      </c>
      <c r="DO172" s="22"/>
      <c r="DP172" s="50">
        <f>DP$159</f>
        <v>1946.8107134963548</v>
      </c>
      <c r="DQ172" s="22"/>
      <c r="DR172" s="10" t="s">
        <v>33</v>
      </c>
      <c r="DS172" s="927" t="s">
        <v>121</v>
      </c>
      <c r="DT172" s="928"/>
      <c r="DU172" s="928"/>
      <c r="DV172" s="929"/>
      <c r="DW172" s="50">
        <f>DW$159</f>
        <v>2011.8221477594338</v>
      </c>
      <c r="DX172" s="22"/>
      <c r="DY172" s="50">
        <f>DY$159</f>
        <v>1948.1096041221253</v>
      </c>
      <c r="DZ172" s="22"/>
      <c r="EA172" s="10" t="s">
        <v>33</v>
      </c>
      <c r="EB172" s="927" t="s">
        <v>121</v>
      </c>
      <c r="EC172" s="928"/>
      <c r="ED172" s="928"/>
      <c r="EE172" s="929"/>
      <c r="EF172" s="50">
        <f>EF$159</f>
        <v>2085.5131324063809</v>
      </c>
      <c r="EG172" s="22"/>
      <c r="EH172" s="50">
        <f>EH$159</f>
        <v>2019.3157995672161</v>
      </c>
      <c r="EJ172" s="10" t="s">
        <v>33</v>
      </c>
      <c r="EK172" s="927" t="s">
        <v>121</v>
      </c>
      <c r="EL172" s="928"/>
      <c r="EM172" s="928"/>
      <c r="EN172" s="929"/>
      <c r="EO172" s="50">
        <f>EO$159</f>
        <v>2084.3135734795242</v>
      </c>
      <c r="EP172" s="22"/>
      <c r="EQ172" s="50">
        <f>EQ$159</f>
        <v>2018.1606687487615</v>
      </c>
    </row>
    <row r="173" spans="1:147" x14ac:dyDescent="0.2">
      <c r="A173" s="1021" t="s">
        <v>118</v>
      </c>
      <c r="B173" s="1022"/>
      <c r="C173" s="1022"/>
      <c r="D173" s="1022"/>
      <c r="E173" s="1023"/>
      <c r="F173" s="114">
        <f>SUM(F171:F172)</f>
        <v>5415.3949045246254</v>
      </c>
      <c r="G173" s="9"/>
      <c r="H173" s="1021" t="s">
        <v>118</v>
      </c>
      <c r="I173" s="1022"/>
      <c r="J173" s="1022"/>
      <c r="K173" s="1022"/>
      <c r="L173" s="1023"/>
      <c r="M173" s="114">
        <f>SUM(M171:M172)</f>
        <v>5538.1056341440026</v>
      </c>
      <c r="O173" s="1021" t="s">
        <v>118</v>
      </c>
      <c r="P173" s="1022"/>
      <c r="Q173" s="1022"/>
      <c r="R173" s="1022"/>
      <c r="S173" s="1023"/>
      <c r="T173" s="114">
        <f>SUM(T171:T172)</f>
        <v>5440.9446903695507</v>
      </c>
      <c r="U173" s="9"/>
      <c r="V173" s="1021" t="s">
        <v>118</v>
      </c>
      <c r="W173" s="1022"/>
      <c r="X173" s="1022"/>
      <c r="Y173" s="1022"/>
      <c r="Z173" s="1023"/>
      <c r="AA173" s="114">
        <f>SUM(AA171:AA172)</f>
        <v>5544.8515351267006</v>
      </c>
      <c r="AB173" s="9"/>
      <c r="AC173" s="1021" t="s">
        <v>118</v>
      </c>
      <c r="AD173" s="1022"/>
      <c r="AE173" s="1022"/>
      <c r="AF173" s="1022"/>
      <c r="AG173" s="1023"/>
      <c r="AH173" s="114">
        <f>SUM(AH171:AH172)</f>
        <v>5756.7110179852743</v>
      </c>
      <c r="AJ173" s="1021" t="s">
        <v>118</v>
      </c>
      <c r="AK173" s="1022"/>
      <c r="AL173" s="1022"/>
      <c r="AM173" s="1022"/>
      <c r="AN173" s="1023"/>
      <c r="AO173" s="114">
        <f>SUM(AO171:AO172)</f>
        <v>5655.8561541276758</v>
      </c>
      <c r="AQ173" s="1021" t="s">
        <v>118</v>
      </c>
      <c r="AR173" s="1022"/>
      <c r="AS173" s="1022"/>
      <c r="AT173" s="1022"/>
      <c r="AU173" s="1023"/>
      <c r="AV173" s="114">
        <f>SUM(AV171:AV172)</f>
        <v>5831.2361071733885</v>
      </c>
      <c r="AW173" s="175"/>
      <c r="AX173" s="1021" t="s">
        <v>118</v>
      </c>
      <c r="AY173" s="1022"/>
      <c r="AZ173" s="1022"/>
      <c r="BA173" s="1022"/>
      <c r="BB173" s="1023"/>
      <c r="BC173" s="114">
        <f>SUM(BC171:BC172)</f>
        <v>5836.6768830556066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5844.1590859862772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6221.745016140756</v>
      </c>
      <c r="BS173" s="922" t="s">
        <v>118</v>
      </c>
      <c r="BT173" s="923"/>
      <c r="BU173" s="923"/>
      <c r="BV173" s="923"/>
      <c r="BW173" s="924"/>
      <c r="BX173" s="11">
        <f>SUM(BX$171:BX$172)</f>
        <v>6222.5055293243377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6222.5055293243377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6222.5055293243377</v>
      </c>
      <c r="CN173" s="922" t="s">
        <v>118</v>
      </c>
      <c r="CO173" s="923"/>
      <c r="CP173" s="923"/>
      <c r="CQ173" s="923"/>
      <c r="CR173" s="924"/>
      <c r="CS173" s="11">
        <f>SUM(CS$171:CS$172)</f>
        <v>6532.3880833581734</v>
      </c>
      <c r="CU173" s="922" t="s">
        <v>118</v>
      </c>
      <c r="CV173" s="923"/>
      <c r="CW173" s="923"/>
      <c r="CX173" s="923"/>
      <c r="CY173" s="924"/>
      <c r="CZ173" s="11">
        <f>SUM(CZ$171:CZ$172)</f>
        <v>6537.3815245022206</v>
      </c>
      <c r="DB173" s="922" t="s">
        <v>118</v>
      </c>
      <c r="DC173" s="923"/>
      <c r="DD173" s="923"/>
      <c r="DE173" s="923"/>
      <c r="DF173" s="924"/>
      <c r="DG173" s="11">
        <f>SUM(DG$171:DG$172)</f>
        <v>6872.2161742640046</v>
      </c>
      <c r="DI173" s="922" t="s">
        <v>118</v>
      </c>
      <c r="DJ173" s="923"/>
      <c r="DK173" s="923"/>
      <c r="DL173" s="923"/>
      <c r="DM173" s="924"/>
      <c r="DN173" s="11">
        <f>SUM(DN$171:DN$172)</f>
        <v>7101.7942539023443</v>
      </c>
      <c r="DO173" s="40"/>
      <c r="DP173" s="11">
        <f>SUM(DP$171:DP$172)</f>
        <v>6876.741708651004</v>
      </c>
      <c r="DQ173" s="40"/>
      <c r="DR173" s="922" t="s">
        <v>118</v>
      </c>
      <c r="DS173" s="923"/>
      <c r="DT173" s="923"/>
      <c r="DU173" s="923"/>
      <c r="DV173" s="924"/>
      <c r="DW173" s="11">
        <f>SUM(DW$171:DW$172)</f>
        <v>7106.382340088272</v>
      </c>
      <c r="DX173" s="40"/>
      <c r="DY173" s="11">
        <f>SUM(DY$171:DY$172)</f>
        <v>6881.3297948369327</v>
      </c>
      <c r="DZ173" s="40"/>
      <c r="EA173" s="922" t="s">
        <v>118</v>
      </c>
      <c r="EB173" s="923"/>
      <c r="EC173" s="923"/>
      <c r="ED173" s="923"/>
      <c r="EE173" s="924"/>
      <c r="EF173" s="11">
        <f>SUM(EF$171:EF$172)</f>
        <v>7366.6818464347925</v>
      </c>
      <c r="EG173" s="40"/>
      <c r="EH173" s="11">
        <f>SUM(EH$171:EH$172)</f>
        <v>7132.852251918649</v>
      </c>
      <c r="EJ173" s="922" t="s">
        <v>118</v>
      </c>
      <c r="EK173" s="923"/>
      <c r="EL173" s="923"/>
      <c r="EM173" s="923"/>
      <c r="EN173" s="924"/>
      <c r="EO173" s="11">
        <f>SUM(EO$171:EO$172)</f>
        <v>7362.4446307429362</v>
      </c>
      <c r="EP173" s="40"/>
      <c r="EQ173" s="11">
        <f>SUM(EQ$171:EQ$172)</f>
        <v>7128.7719701413062</v>
      </c>
    </row>
    <row r="174" spans="1:147" ht="15" x14ac:dyDescent="0.2">
      <c r="A174" s="1138" t="s">
        <v>125</v>
      </c>
      <c r="B174" s="1139"/>
      <c r="C174" s="1139"/>
      <c r="D174" s="1139"/>
      <c r="E174" s="1139"/>
      <c r="F174" s="114">
        <f>F173/F44</f>
        <v>2.4558945808842507</v>
      </c>
      <c r="G174" s="29"/>
      <c r="H174" s="1138" t="s">
        <v>125</v>
      </c>
      <c r="I174" s="1139"/>
      <c r="J174" s="1139"/>
      <c r="K174" s="1139"/>
      <c r="L174" s="1139"/>
      <c r="M174" s="114">
        <f>M173/M44</f>
        <v>2.4512435986268559</v>
      </c>
      <c r="O174" s="1138" t="s">
        <v>125</v>
      </c>
      <c r="P174" s="1139"/>
      <c r="Q174" s="1139"/>
      <c r="R174" s="1139"/>
      <c r="S174" s="1139"/>
      <c r="T174" s="114">
        <f>T173/T44</f>
        <v>2.4082387956856999</v>
      </c>
      <c r="U174" s="29"/>
      <c r="V174" s="1138" t="s">
        <v>125</v>
      </c>
      <c r="W174" s="1139"/>
      <c r="X174" s="1139"/>
      <c r="Y174" s="1139"/>
      <c r="Z174" s="1139"/>
      <c r="AA174" s="114">
        <f>AA173/AA44</f>
        <v>2.4542294294674347</v>
      </c>
      <c r="AB174" s="29"/>
      <c r="AC174" s="1138" t="s">
        <v>125</v>
      </c>
      <c r="AD174" s="1139"/>
      <c r="AE174" s="1139"/>
      <c r="AF174" s="1139"/>
      <c r="AG174" s="1139"/>
      <c r="AH174" s="114">
        <f>AH173/AH44</f>
        <v>2.4546780735055753</v>
      </c>
      <c r="AJ174" s="1138" t="s">
        <v>125</v>
      </c>
      <c r="AK174" s="1139"/>
      <c r="AL174" s="1139"/>
      <c r="AM174" s="1139"/>
      <c r="AN174" s="1139"/>
      <c r="AO174" s="114">
        <f>AO173/AO44</f>
        <v>2.4116732705644193</v>
      </c>
      <c r="AQ174" s="1138" t="s">
        <v>125</v>
      </c>
      <c r="AR174" s="1139"/>
      <c r="AS174" s="1139"/>
      <c r="AT174" s="1139"/>
      <c r="AU174" s="1139"/>
      <c r="AV174" s="114">
        <f>AV173/AV44</f>
        <v>2.3986985220787282</v>
      </c>
      <c r="AW174" s="175"/>
      <c r="AX174" s="1138" t="s">
        <v>125</v>
      </c>
      <c r="AY174" s="1139"/>
      <c r="AZ174" s="1139"/>
      <c r="BA174" s="1139"/>
      <c r="BB174" s="1139"/>
      <c r="BC174" s="114">
        <f>BC173/BC44</f>
        <v>2.4009366034782422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2.4040144327380819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2.4091199560674812</v>
      </c>
      <c r="BS174" s="930" t="s">
        <v>125</v>
      </c>
      <c r="BT174" s="1098"/>
      <c r="BU174" s="1098"/>
      <c r="BV174" s="1098"/>
      <c r="BW174" s="1098"/>
      <c r="BX174" s="11">
        <f>BX$173/BX$44</f>
        <v>2.4094144341411834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2.4094144341411834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2.4094144341411834</v>
      </c>
      <c r="CN174" s="930" t="s">
        <v>125</v>
      </c>
      <c r="CO174" s="1098"/>
      <c r="CP174" s="1098"/>
      <c r="CQ174" s="1098"/>
      <c r="CR174" s="1098"/>
      <c r="CS174" s="11">
        <f>CS$173/CS$44</f>
        <v>2.3891754993702539</v>
      </c>
      <c r="CU174" s="930" t="s">
        <v>125</v>
      </c>
      <c r="CV174" s="1098"/>
      <c r="CW174" s="1098"/>
      <c r="CX174" s="1098"/>
      <c r="CY174" s="1098"/>
      <c r="CZ174" s="11">
        <f>CZ$173/CZ$44</f>
        <v>2.3910018157321522</v>
      </c>
      <c r="DB174" s="930" t="s">
        <v>125</v>
      </c>
      <c r="DC174" s="1098"/>
      <c r="DD174" s="1098"/>
      <c r="DE174" s="1098"/>
      <c r="DF174" s="1098"/>
      <c r="DG174" s="11">
        <f>DG$173/DG$44</f>
        <v>2.4028727882041974</v>
      </c>
      <c r="DI174" s="930" t="s">
        <v>125</v>
      </c>
      <c r="DJ174" s="1098"/>
      <c r="DK174" s="1098"/>
      <c r="DL174" s="1098"/>
      <c r="DM174" s="1098"/>
      <c r="DN174" s="11">
        <f>DN$173/DN$44</f>
        <v>2.3911765164654359</v>
      </c>
      <c r="DO174" s="40"/>
      <c r="DP174" s="11">
        <f>DP$173/DP$44</f>
        <v>2.4044551428849665</v>
      </c>
      <c r="DQ174" s="40"/>
      <c r="DR174" s="930" t="s">
        <v>125</v>
      </c>
      <c r="DS174" s="1098"/>
      <c r="DT174" s="1098"/>
      <c r="DU174" s="1098"/>
      <c r="DV174" s="1098"/>
      <c r="DW174" s="11">
        <f>DW$173/DW$44</f>
        <v>2.3927213266290477</v>
      </c>
      <c r="DX174" s="40"/>
      <c r="DY174" s="11">
        <f>DY$173/DY$44</f>
        <v>2.4060593688241023</v>
      </c>
      <c r="DZ174" s="40"/>
      <c r="EA174" s="930" t="s">
        <v>125</v>
      </c>
      <c r="EB174" s="1098"/>
      <c r="EC174" s="1098"/>
      <c r="ED174" s="1098"/>
      <c r="EE174" s="1098"/>
      <c r="EF174" s="11">
        <f>EF$173/EF$44</f>
        <v>2.3872610760912925</v>
      </c>
      <c r="EG174" s="40"/>
      <c r="EH174" s="11">
        <f>EH$173/EH$44</f>
        <v>2.4003891086502787</v>
      </c>
      <c r="EJ174" s="930" t="s">
        <v>125</v>
      </c>
      <c r="EK174" s="1098"/>
      <c r="EL174" s="1098"/>
      <c r="EM174" s="1098"/>
      <c r="EN174" s="1098"/>
      <c r="EO174" s="11">
        <f>EO$173/EO$44</f>
        <v>2.3858879558313117</v>
      </c>
      <c r="EP174" s="40"/>
      <c r="EQ174" s="11">
        <f>EQ$173/EQ$44</f>
        <v>2.3990159883902979</v>
      </c>
    </row>
    <row r="175" spans="1:147" x14ac:dyDescent="0.2">
      <c r="A175" s="176"/>
      <c r="B175" s="176"/>
      <c r="C175" s="176"/>
      <c r="D175" s="156"/>
      <c r="E175" s="156"/>
      <c r="F175" s="159"/>
      <c r="H175" s="176"/>
      <c r="I175" s="176"/>
      <c r="J175" s="176"/>
      <c r="K175" s="156"/>
      <c r="L175" s="156"/>
      <c r="M175" s="159"/>
      <c r="O175" s="176"/>
      <c r="P175" s="176"/>
      <c r="Q175" s="176"/>
      <c r="R175" s="156"/>
      <c r="S175" s="156"/>
      <c r="T175" s="159"/>
      <c r="V175" s="176"/>
      <c r="W175" s="176"/>
      <c r="X175" s="176"/>
      <c r="Y175" s="156"/>
      <c r="Z175" s="156"/>
      <c r="AA175" s="159"/>
      <c r="AC175" s="176"/>
      <c r="AD175" s="176"/>
      <c r="AE175" s="176"/>
      <c r="AF175" s="156"/>
      <c r="AG175" s="156"/>
      <c r="AH175" s="159"/>
      <c r="AJ175" s="176"/>
      <c r="AK175" s="176"/>
      <c r="AL175" s="176"/>
      <c r="AM175" s="156"/>
      <c r="AN175" s="156"/>
      <c r="AO175" s="159"/>
      <c r="AQ175" s="176"/>
      <c r="AR175" s="176"/>
      <c r="AS175" s="176"/>
      <c r="AT175" s="156"/>
      <c r="AU175" s="156"/>
      <c r="AV175" s="159"/>
      <c r="AW175" s="159"/>
      <c r="AX175" s="176"/>
      <c r="AY175" s="176"/>
      <c r="AZ175" s="176"/>
      <c r="BA175" s="156"/>
      <c r="BB175" s="156"/>
      <c r="BC175" s="159"/>
      <c r="BD175" s="22"/>
      <c r="BE175" s="41"/>
      <c r="BF175" s="41"/>
      <c r="BG175" s="41"/>
      <c r="BH175" s="108"/>
      <c r="BI175" s="108"/>
      <c r="BJ175" s="22"/>
      <c r="BK175" s="22"/>
      <c r="BL175" s="41"/>
      <c r="BM175" s="41"/>
      <c r="BN175" s="41"/>
      <c r="BO175" s="108"/>
      <c r="BP175" s="108"/>
      <c r="BQ175" s="22"/>
      <c r="BS175" s="41"/>
      <c r="BT175" s="41"/>
      <c r="BU175" s="41"/>
      <c r="BV175" s="108"/>
      <c r="BW175" s="108"/>
      <c r="BX175" s="22"/>
      <c r="BY175" s="22"/>
      <c r="BZ175" s="41"/>
      <c r="CA175" s="41"/>
      <c r="CB175" s="41"/>
      <c r="CC175" s="108"/>
      <c r="CD175" s="108"/>
      <c r="CE175" s="22"/>
      <c r="CF175" s="22"/>
      <c r="CG175" s="41"/>
      <c r="CH175" s="41"/>
      <c r="CI175" s="41"/>
      <c r="CJ175" s="108"/>
      <c r="CK175" s="108"/>
      <c r="CL175" s="22"/>
      <c r="CN175" s="41"/>
      <c r="CO175" s="41"/>
      <c r="CP175" s="41"/>
      <c r="CQ175" s="108"/>
      <c r="CR175" s="108"/>
      <c r="CS175" s="22"/>
      <c r="CU175" s="41"/>
      <c r="CV175" s="41"/>
      <c r="CW175" s="41"/>
      <c r="CX175" s="108"/>
      <c r="CY175" s="108"/>
      <c r="CZ175" s="22"/>
      <c r="DB175" s="41"/>
      <c r="DC175" s="41"/>
      <c r="DD175" s="41"/>
      <c r="DE175" s="108"/>
      <c r="DF175" s="108"/>
      <c r="DG175" s="22"/>
      <c r="DI175" s="41"/>
      <c r="DJ175" s="41"/>
      <c r="DK175" s="41"/>
      <c r="DL175" s="108"/>
      <c r="DM175" s="108"/>
      <c r="DN175" s="22"/>
      <c r="DO175" s="108"/>
      <c r="DP175" s="22"/>
      <c r="DQ175" s="22"/>
      <c r="DR175" s="41"/>
      <c r="DS175" s="41"/>
      <c r="DT175" s="41"/>
      <c r="DU175" s="108"/>
      <c r="DV175" s="108"/>
      <c r="DW175" s="22"/>
      <c r="DX175" s="108"/>
      <c r="DY175" s="22"/>
      <c r="DZ175" s="22"/>
      <c r="EA175" s="41"/>
      <c r="EB175" s="41"/>
      <c r="EC175" s="41"/>
      <c r="ED175" s="108"/>
      <c r="EE175" s="108"/>
      <c r="EF175" s="22"/>
      <c r="EG175" s="108"/>
      <c r="EH175" s="22"/>
      <c r="EJ175" s="41"/>
      <c r="EK175" s="41"/>
      <c r="EL175" s="41"/>
      <c r="EM175" s="108"/>
      <c r="EN175" s="108"/>
      <c r="EO175" s="22"/>
      <c r="EP175" s="108"/>
      <c r="EQ175" s="22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413"/>
      <c r="DQ176" s="413"/>
      <c r="DR176" s="882" t="s">
        <v>123</v>
      </c>
      <c r="DS176" s="882"/>
      <c r="DT176" s="882"/>
      <c r="DU176" s="882"/>
      <c r="DV176" s="882"/>
      <c r="DW176" s="882"/>
      <c r="DX176" s="413"/>
      <c r="DY176" s="413"/>
      <c r="DZ176" s="413"/>
      <c r="EA176" s="882" t="s">
        <v>123</v>
      </c>
      <c r="EB176" s="882"/>
      <c r="EC176" s="882"/>
      <c r="ED176" s="882"/>
      <c r="EE176" s="882"/>
      <c r="EF176" s="882"/>
      <c r="EG176" s="413"/>
      <c r="EH176" s="413"/>
      <c r="EJ176" s="882" t="s">
        <v>123</v>
      </c>
      <c r="EK176" s="882"/>
      <c r="EL176" s="882"/>
      <c r="EM176" s="882"/>
      <c r="EN176" s="882"/>
      <c r="EO176" s="882"/>
      <c r="EP176" s="413"/>
      <c r="EQ176" s="413"/>
    </row>
    <row r="177" spans="1:147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J177" s="370"/>
      <c r="EK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49"/>
      <c r="DQ178" s="49"/>
      <c r="DR178" s="883" t="s">
        <v>47</v>
      </c>
      <c r="DS178" s="884"/>
      <c r="DT178" s="885"/>
      <c r="DU178" s="884" t="s">
        <v>51</v>
      </c>
      <c r="DV178" s="884"/>
      <c r="DW178" s="885"/>
      <c r="DX178" s="49"/>
      <c r="DY178" s="49"/>
      <c r="DZ178" s="49"/>
      <c r="EA178" s="883" t="s">
        <v>47</v>
      </c>
      <c r="EB178" s="884"/>
      <c r="EC178" s="885"/>
      <c r="ED178" s="884" t="s">
        <v>51</v>
      </c>
      <c r="EE178" s="884"/>
      <c r="EF178" s="885"/>
      <c r="EG178" s="49"/>
      <c r="EH178" s="49"/>
      <c r="EJ178" s="883" t="s">
        <v>47</v>
      </c>
      <c r="EK178" s="884"/>
      <c r="EL178" s="885"/>
      <c r="EM178" s="884" t="s">
        <v>51</v>
      </c>
      <c r="EN178" s="884"/>
      <c r="EO178" s="885"/>
      <c r="EP178" s="49"/>
      <c r="EQ178" s="49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431"/>
      <c r="DQ179" s="431"/>
      <c r="DR179" s="886" t="s">
        <v>54</v>
      </c>
      <c r="DS179" s="887"/>
      <c r="DT179" s="888"/>
      <c r="DU179" s="889">
        <f>DV53</f>
        <v>8.3333333333333329E-2</v>
      </c>
      <c r="DV179" s="889"/>
      <c r="DW179" s="890"/>
      <c r="DX179" s="431"/>
      <c r="DY179" s="431"/>
      <c r="DZ179" s="431"/>
      <c r="EA179" s="886" t="s">
        <v>54</v>
      </c>
      <c r="EB179" s="887"/>
      <c r="EC179" s="888"/>
      <c r="ED179" s="889">
        <f>EE53</f>
        <v>8.3333333333333329E-2</v>
      </c>
      <c r="EE179" s="889"/>
      <c r="EF179" s="890"/>
      <c r="EG179" s="431"/>
      <c r="EH179" s="431"/>
      <c r="EJ179" s="886" t="s">
        <v>54</v>
      </c>
      <c r="EK179" s="887"/>
      <c r="EL179" s="888"/>
      <c r="EM179" s="889">
        <f>EN53</f>
        <v>8.3333333333333329E-2</v>
      </c>
      <c r="EN179" s="889"/>
      <c r="EO179" s="890"/>
      <c r="EP179" s="431"/>
      <c r="EQ179" s="431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431"/>
      <c r="DQ180" s="431"/>
      <c r="DR180" s="891" t="s">
        <v>53</v>
      </c>
      <c r="DS180" s="892"/>
      <c r="DT180" s="893"/>
      <c r="DU180" s="894">
        <f>DV54</f>
        <v>0.121</v>
      </c>
      <c r="DV180" s="894"/>
      <c r="DW180" s="895"/>
      <c r="DX180" s="431"/>
      <c r="DY180" s="431"/>
      <c r="DZ180" s="431"/>
      <c r="EA180" s="891" t="s">
        <v>53</v>
      </c>
      <c r="EB180" s="892"/>
      <c r="EC180" s="893"/>
      <c r="ED180" s="894">
        <f>EE54</f>
        <v>0.121</v>
      </c>
      <c r="EE180" s="894"/>
      <c r="EF180" s="895"/>
      <c r="EG180" s="431"/>
      <c r="EH180" s="431"/>
      <c r="EJ180" s="891" t="s">
        <v>53</v>
      </c>
      <c r="EK180" s="892"/>
      <c r="EL180" s="893"/>
      <c r="EM180" s="894">
        <f>EN54</f>
        <v>0.121</v>
      </c>
      <c r="EN180" s="894"/>
      <c r="EO180" s="895"/>
      <c r="EP180" s="431"/>
      <c r="EQ180" s="431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431"/>
      <c r="DQ181" s="431"/>
      <c r="DR181" s="896" t="s">
        <v>55</v>
      </c>
      <c r="DS181" s="897"/>
      <c r="DT181" s="898"/>
      <c r="DU181" s="899">
        <f>DV102+DV105</f>
        <v>3.9999999999999994E-2</v>
      </c>
      <c r="DV181" s="899"/>
      <c r="DW181" s="900"/>
      <c r="DX181" s="431"/>
      <c r="DY181" s="431"/>
      <c r="DZ181" s="431"/>
      <c r="EA181" s="896" t="s">
        <v>55</v>
      </c>
      <c r="EB181" s="897"/>
      <c r="EC181" s="898"/>
      <c r="ED181" s="899">
        <f>EE102+EE105</f>
        <v>3.9999999999999994E-2</v>
      </c>
      <c r="EE181" s="899"/>
      <c r="EF181" s="900"/>
      <c r="EG181" s="431"/>
      <c r="EH181" s="431"/>
      <c r="EJ181" s="896" t="s">
        <v>55</v>
      </c>
      <c r="EK181" s="897"/>
      <c r="EL181" s="898"/>
      <c r="EM181" s="899">
        <f>EN102+EN105</f>
        <v>3.9999999999999994E-2</v>
      </c>
      <c r="EN181" s="899"/>
      <c r="EO181" s="900"/>
      <c r="EP181" s="431"/>
      <c r="EQ181" s="431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534"/>
      <c r="DQ182" s="534"/>
      <c r="DR182" s="901" t="s">
        <v>42</v>
      </c>
      <c r="DS182" s="902"/>
      <c r="DT182" s="903"/>
      <c r="DU182" s="904">
        <f>SUM(DU179:DW181)</f>
        <v>0.24433333333333329</v>
      </c>
      <c r="DV182" s="905"/>
      <c r="DW182" s="906"/>
      <c r="DX182" s="534"/>
      <c r="DY182" s="534"/>
      <c r="DZ182" s="534"/>
      <c r="EA182" s="901" t="s">
        <v>42</v>
      </c>
      <c r="EB182" s="902"/>
      <c r="EC182" s="903"/>
      <c r="ED182" s="904">
        <f>SUM(ED179:EF181)</f>
        <v>0.24433333333333329</v>
      </c>
      <c r="EE182" s="905"/>
      <c r="EF182" s="906"/>
      <c r="EG182" s="534"/>
      <c r="EH182" s="534"/>
      <c r="EJ182" s="901" t="s">
        <v>42</v>
      </c>
      <c r="EK182" s="902"/>
      <c r="EL182" s="903"/>
      <c r="EM182" s="904">
        <f>SUM(EM179:EO181)</f>
        <v>0.24433333333333329</v>
      </c>
      <c r="EN182" s="905"/>
      <c r="EO182" s="906"/>
      <c r="EP182" s="534"/>
      <c r="EQ182" s="53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373" t="s">
        <v>828</v>
      </c>
      <c r="DP183" s="374">
        <f>DO56</f>
        <v>3.4082799999999996E-2</v>
      </c>
      <c r="DQ183" s="431"/>
      <c r="DR183" s="907" t="s">
        <v>122</v>
      </c>
      <c r="DS183" s="908"/>
      <c r="DT183" s="909"/>
      <c r="DU183" s="373" t="s">
        <v>828</v>
      </c>
      <c r="DV183" s="373" t="s">
        <v>828</v>
      </c>
      <c r="DW183" s="374">
        <f>DV56</f>
        <v>3.4082799999999996E-2</v>
      </c>
      <c r="DX183" s="373" t="s">
        <v>828</v>
      </c>
      <c r="DY183" s="374">
        <f>DX56</f>
        <v>3.4082799999999996E-2</v>
      </c>
      <c r="DZ183" s="431"/>
      <c r="EA183" s="907" t="s">
        <v>122</v>
      </c>
      <c r="EB183" s="908"/>
      <c r="EC183" s="909"/>
      <c r="ED183" s="373" t="s">
        <v>828</v>
      </c>
      <c r="EE183" s="373" t="s">
        <v>828</v>
      </c>
      <c r="EF183" s="374">
        <f>EE56</f>
        <v>3.4082799999999996E-2</v>
      </c>
      <c r="EG183" s="373" t="s">
        <v>828</v>
      </c>
      <c r="EH183" s="374">
        <f>EG56</f>
        <v>3.4082799999999996E-2</v>
      </c>
      <c r="EJ183" s="907" t="s">
        <v>122</v>
      </c>
      <c r="EK183" s="908"/>
      <c r="EL183" s="909"/>
      <c r="EM183" s="373" t="s">
        <v>828</v>
      </c>
      <c r="EN183" s="373" t="s">
        <v>828</v>
      </c>
      <c r="EO183" s="374">
        <f>EN56</f>
        <v>3.4082799999999996E-2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608" t="s">
        <v>828</v>
      </c>
      <c r="DP184" s="609">
        <f>DP183+DN182</f>
        <v>3.4082799999999996E-2</v>
      </c>
      <c r="DQ184" s="431"/>
      <c r="DR184" s="910" t="s">
        <v>52</v>
      </c>
      <c r="DS184" s="911"/>
      <c r="DT184" s="912"/>
      <c r="DU184" s="608" t="s">
        <v>828</v>
      </c>
      <c r="DV184" s="608" t="s">
        <v>828</v>
      </c>
      <c r="DW184" s="609">
        <f>DW183+DU182</f>
        <v>0.27841613333333326</v>
      </c>
      <c r="DX184" s="608" t="s">
        <v>828</v>
      </c>
      <c r="DY184" s="609">
        <f>DY183+DW182</f>
        <v>3.4082799999999996E-2</v>
      </c>
      <c r="DZ184" s="431"/>
      <c r="EA184" s="910" t="s">
        <v>52</v>
      </c>
      <c r="EB184" s="911"/>
      <c r="EC184" s="912"/>
      <c r="ED184" s="608" t="s">
        <v>828</v>
      </c>
      <c r="EE184" s="608" t="s">
        <v>828</v>
      </c>
      <c r="EF184" s="609">
        <f>EF183+ED182</f>
        <v>0.27841613333333326</v>
      </c>
      <c r="EG184" s="608" t="s">
        <v>828</v>
      </c>
      <c r="EH184" s="609">
        <f>EH183+EF182</f>
        <v>3.4082799999999996E-2</v>
      </c>
      <c r="EJ184" s="910" t="s">
        <v>52</v>
      </c>
      <c r="EK184" s="911"/>
      <c r="EL184" s="912"/>
      <c r="EM184" s="608" t="s">
        <v>828</v>
      </c>
      <c r="EN184" s="608" t="s">
        <v>828</v>
      </c>
      <c r="EO184" s="609">
        <f>EO183+EM182</f>
        <v>0.27841613333333326</v>
      </c>
      <c r="EP184" s="608" t="s">
        <v>828</v>
      </c>
      <c r="EQ184" s="609">
        <f>EQ183+EO182</f>
        <v>3.4082799999999996E-2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365"/>
      <c r="DQ185" s="365"/>
      <c r="DR185" s="881" t="s">
        <v>58</v>
      </c>
      <c r="DS185" s="881"/>
      <c r="DT185" s="881"/>
      <c r="DU185" s="881"/>
      <c r="DV185" s="881"/>
      <c r="DW185" s="881"/>
      <c r="DX185" s="365"/>
      <c r="DY185" s="365"/>
      <c r="DZ185" s="365"/>
      <c r="EA185" s="881" t="s">
        <v>58</v>
      </c>
      <c r="EB185" s="881"/>
      <c r="EC185" s="881"/>
      <c r="ED185" s="881"/>
      <c r="EE185" s="881"/>
      <c r="EF185" s="881"/>
      <c r="EG185" s="365"/>
      <c r="EH185" s="365"/>
      <c r="EJ185" s="881" t="s">
        <v>58</v>
      </c>
      <c r="EK185" s="881"/>
      <c r="EL185" s="881"/>
      <c r="EM185" s="881"/>
      <c r="EN185" s="881"/>
      <c r="EO185" s="881"/>
      <c r="EP185" s="365"/>
      <c r="EQ185" s="365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7"/>
      <c r="DQ186" s="367"/>
      <c r="DR186" s="366"/>
      <c r="DS186" s="366"/>
      <c r="DT186" s="366"/>
      <c r="DU186" s="367"/>
      <c r="DV186" s="367"/>
      <c r="DW186" s="367"/>
      <c r="DX186" s="367"/>
      <c r="DY186" s="367"/>
      <c r="DZ186" s="367"/>
      <c r="EA186" s="366"/>
      <c r="EB186" s="366"/>
      <c r="EC186" s="366"/>
      <c r="ED186" s="367"/>
      <c r="EE186" s="367"/>
      <c r="EF186" s="367"/>
      <c r="EG186" s="367"/>
      <c r="EH186" s="367"/>
      <c r="EJ186" s="366"/>
      <c r="EK186" s="366"/>
      <c r="EL186" s="366"/>
      <c r="EM186" s="367"/>
      <c r="EN186" s="367"/>
      <c r="EO186" s="367"/>
      <c r="EP186" s="367"/>
      <c r="EQ186" s="367"/>
    </row>
    <row r="187" spans="1:147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365"/>
      <c r="DQ187" s="365"/>
      <c r="DR187" s="881" t="s">
        <v>829</v>
      </c>
      <c r="DS187" s="881"/>
      <c r="DT187" s="881"/>
      <c r="DU187" s="881"/>
      <c r="DV187" s="881"/>
      <c r="DW187" s="881"/>
      <c r="DX187" s="365"/>
      <c r="DY187" s="365"/>
      <c r="DZ187" s="365"/>
      <c r="EA187" s="881" t="s">
        <v>829</v>
      </c>
      <c r="EB187" s="881"/>
      <c r="EC187" s="881"/>
      <c r="ED187" s="881"/>
      <c r="EE187" s="881"/>
      <c r="EF187" s="881"/>
      <c r="EG187" s="365"/>
      <c r="EH187" s="365"/>
      <c r="EJ187" s="881" t="s">
        <v>829</v>
      </c>
      <c r="EK187" s="881"/>
      <c r="EL187" s="881"/>
      <c r="EM187" s="881"/>
      <c r="EN187" s="881"/>
      <c r="EO187" s="881"/>
      <c r="EP187" s="365"/>
      <c r="EQ187" s="365"/>
    </row>
    <row r="188" spans="1:147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365"/>
      <c r="DQ188" s="365"/>
      <c r="DR188" s="881" t="s">
        <v>839</v>
      </c>
      <c r="DS188" s="881"/>
      <c r="DT188" s="881"/>
      <c r="DU188" s="881"/>
      <c r="DV188" s="881"/>
      <c r="DW188" s="881"/>
      <c r="DX188" s="365"/>
      <c r="DY188" s="365"/>
      <c r="DZ188" s="365"/>
      <c r="EA188" s="881" t="s">
        <v>839</v>
      </c>
      <c r="EB188" s="881"/>
      <c r="EC188" s="881"/>
      <c r="ED188" s="881"/>
      <c r="EE188" s="881"/>
      <c r="EF188" s="881"/>
      <c r="EG188" s="365"/>
      <c r="EH188" s="365"/>
      <c r="EJ188" s="881" t="s">
        <v>839</v>
      </c>
      <c r="EK188" s="881"/>
      <c r="EL188" s="881"/>
      <c r="EM188" s="881"/>
      <c r="EN188" s="881"/>
      <c r="EO188" s="881"/>
      <c r="EP188" s="365"/>
      <c r="EQ188" s="365"/>
    </row>
    <row r="189" spans="1:147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J189" s="365"/>
      <c r="EK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366"/>
      <c r="DQ190" s="366"/>
      <c r="DR190" s="913" t="s">
        <v>830</v>
      </c>
      <c r="DS190" s="913"/>
      <c r="DT190" s="913"/>
      <c r="DU190" s="913"/>
      <c r="DV190" s="913"/>
      <c r="DW190" s="913"/>
      <c r="DX190" s="366"/>
      <c r="DY190" s="366"/>
      <c r="DZ190" s="366"/>
      <c r="EA190" s="913" t="s">
        <v>830</v>
      </c>
      <c r="EB190" s="913"/>
      <c r="EC190" s="913"/>
      <c r="ED190" s="913"/>
      <c r="EE190" s="913"/>
      <c r="EF190" s="913"/>
      <c r="EG190" s="366"/>
      <c r="EH190" s="366"/>
      <c r="EJ190" s="913" t="s">
        <v>830</v>
      </c>
      <c r="EK190" s="913"/>
      <c r="EL190" s="913"/>
      <c r="EM190" s="913"/>
      <c r="EN190" s="913"/>
      <c r="EO190" s="913"/>
      <c r="EP190" s="366"/>
      <c r="EQ190" s="366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412"/>
      <c r="DQ191" s="412"/>
      <c r="DR191" s="368"/>
      <c r="DS191" s="880" t="s">
        <v>834</v>
      </c>
      <c r="DT191" s="880"/>
      <c r="DU191" s="880"/>
      <c r="DV191" s="880"/>
      <c r="DW191" s="880"/>
      <c r="DX191" s="412"/>
      <c r="DY191" s="412"/>
      <c r="DZ191" s="412"/>
      <c r="EA191" s="368"/>
      <c r="EB191" s="880" t="s">
        <v>834</v>
      </c>
      <c r="EC191" s="880"/>
      <c r="ED191" s="880"/>
      <c r="EE191" s="880"/>
      <c r="EF191" s="880"/>
      <c r="EG191" s="412"/>
      <c r="EH191" s="412"/>
      <c r="EJ191" s="368"/>
      <c r="EK191" s="880" t="s">
        <v>834</v>
      </c>
      <c r="EL191" s="880"/>
      <c r="EM191" s="880"/>
      <c r="EN191" s="880"/>
      <c r="EO191" s="880"/>
      <c r="EP191" s="412"/>
      <c r="EQ191" s="412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412"/>
      <c r="DQ192" s="412"/>
      <c r="DR192" s="366"/>
      <c r="DS192" s="880" t="s">
        <v>836</v>
      </c>
      <c r="DT192" s="880"/>
      <c r="DU192" s="880"/>
      <c r="DV192" s="880"/>
      <c r="DW192" s="880"/>
      <c r="DX192" s="412"/>
      <c r="DY192" s="412"/>
      <c r="DZ192" s="412"/>
      <c r="EA192" s="366"/>
      <c r="EB192" s="880" t="s">
        <v>836</v>
      </c>
      <c r="EC192" s="880"/>
      <c r="ED192" s="880"/>
      <c r="EE192" s="880"/>
      <c r="EF192" s="880"/>
      <c r="EG192" s="412"/>
      <c r="EH192" s="412"/>
      <c r="EJ192" s="366"/>
      <c r="EK192" s="880" t="s">
        <v>836</v>
      </c>
      <c r="EL192" s="880"/>
      <c r="EM192" s="880"/>
      <c r="EN192" s="880"/>
      <c r="EO192" s="880"/>
      <c r="EP192" s="412"/>
      <c r="EQ192" s="412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412"/>
      <c r="DQ193" s="412"/>
      <c r="DR193" s="366"/>
      <c r="DS193" s="880" t="s">
        <v>837</v>
      </c>
      <c r="DT193" s="880"/>
      <c r="DU193" s="880"/>
      <c r="DV193" s="880"/>
      <c r="DW193" s="880"/>
      <c r="DX193" s="412"/>
      <c r="DY193" s="412"/>
      <c r="DZ193" s="412"/>
      <c r="EA193" s="366"/>
      <c r="EB193" s="880" t="s">
        <v>837</v>
      </c>
      <c r="EC193" s="880"/>
      <c r="ED193" s="880"/>
      <c r="EE193" s="880"/>
      <c r="EF193" s="880"/>
      <c r="EG193" s="412"/>
      <c r="EH193" s="412"/>
      <c r="EJ193" s="366"/>
      <c r="EK193" s="880" t="s">
        <v>837</v>
      </c>
      <c r="EL193" s="880"/>
      <c r="EM193" s="880"/>
      <c r="EN193" s="880"/>
      <c r="EO193" s="880"/>
      <c r="EP193" s="412"/>
      <c r="EQ193" s="412"/>
    </row>
    <row r="194" spans="1:147" ht="12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412"/>
      <c r="DQ194" s="412"/>
      <c r="DR194" s="366"/>
      <c r="DS194" s="880" t="s">
        <v>838</v>
      </c>
      <c r="DT194" s="880"/>
      <c r="DU194" s="880"/>
      <c r="DV194" s="880"/>
      <c r="DW194" s="880"/>
      <c r="DX194" s="412"/>
      <c r="DY194" s="412"/>
      <c r="DZ194" s="412"/>
      <c r="EA194" s="366"/>
      <c r="EB194" s="880" t="s">
        <v>838</v>
      </c>
      <c r="EC194" s="880"/>
      <c r="ED194" s="880"/>
      <c r="EE194" s="880"/>
      <c r="EF194" s="880"/>
      <c r="EG194" s="412"/>
      <c r="EH194" s="412"/>
      <c r="EJ194" s="366"/>
      <c r="EK194" s="880" t="s">
        <v>838</v>
      </c>
      <c r="EL194" s="880"/>
      <c r="EM194" s="880"/>
      <c r="EN194" s="880"/>
      <c r="EO194" s="880"/>
      <c r="EP194" s="412"/>
      <c r="EQ194" s="412"/>
    </row>
    <row r="195" spans="1:147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6"/>
      <c r="DP195" s="369"/>
      <c r="DQ195" s="369"/>
      <c r="DR195" s="366"/>
      <c r="DS195" s="366"/>
      <c r="DT195" s="366"/>
      <c r="DU195" s="366"/>
      <c r="DV195" s="366"/>
      <c r="DW195" s="369"/>
      <c r="DX195" s="366"/>
      <c r="DY195" s="369"/>
      <c r="DZ195" s="369"/>
      <c r="EA195" s="366"/>
      <c r="EB195" s="366"/>
      <c r="EC195" s="366"/>
      <c r="ED195" s="366"/>
      <c r="EE195" s="366"/>
      <c r="EF195" s="369"/>
      <c r="EG195" s="366"/>
      <c r="EH195" s="369"/>
      <c r="EJ195" s="366"/>
      <c r="EK195" s="366"/>
      <c r="EL195" s="366"/>
      <c r="EM195" s="366"/>
      <c r="EN195" s="366"/>
      <c r="EO195" s="369"/>
      <c r="EP195" s="366"/>
      <c r="EQ195" s="369"/>
    </row>
    <row r="196" spans="1:147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365"/>
      <c r="DQ196" s="365"/>
      <c r="DR196" s="881" t="s">
        <v>835</v>
      </c>
      <c r="DS196" s="881"/>
      <c r="DT196" s="881"/>
      <c r="DU196" s="881"/>
      <c r="DV196" s="881"/>
      <c r="DW196" s="881"/>
      <c r="DX196" s="365"/>
      <c r="DY196" s="365"/>
      <c r="DZ196" s="365"/>
      <c r="EA196" s="881" t="s">
        <v>835</v>
      </c>
      <c r="EB196" s="881"/>
      <c r="EC196" s="881"/>
      <c r="ED196" s="881"/>
      <c r="EE196" s="881"/>
      <c r="EF196" s="881"/>
      <c r="EG196" s="365"/>
      <c r="EH196" s="365"/>
      <c r="EJ196" s="881" t="s">
        <v>835</v>
      </c>
      <c r="EK196" s="881"/>
      <c r="EL196" s="881"/>
      <c r="EM196" s="881"/>
      <c r="EN196" s="881"/>
      <c r="EO196" s="881"/>
      <c r="EP196" s="365"/>
      <c r="EQ196" s="365"/>
    </row>
    <row r="197" spans="1:147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  <row r="198" spans="1:147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  <row r="199" spans="1:147" x14ac:dyDescent="0.2">
      <c r="AX199" s="34"/>
      <c r="AY199" s="34"/>
      <c r="AZ199" s="34"/>
      <c r="BA199" s="34"/>
      <c r="BB199" s="34"/>
      <c r="BC199" s="35"/>
      <c r="BS199" s="34"/>
      <c r="BT199" s="34"/>
      <c r="BU199" s="34"/>
      <c r="BV199" s="34"/>
      <c r="BW199" s="34"/>
      <c r="BX199" s="35"/>
      <c r="BY199" s="35"/>
      <c r="BZ199" s="34"/>
      <c r="CA199" s="34"/>
      <c r="CB199" s="34"/>
      <c r="CC199" s="34"/>
      <c r="CD199" s="34"/>
      <c r="CE199" s="35"/>
      <c r="CF199" s="35"/>
      <c r="CG199" s="34"/>
      <c r="CH199" s="34"/>
      <c r="CI199" s="34"/>
      <c r="CJ199" s="34"/>
      <c r="CK199" s="34"/>
      <c r="CL199" s="35"/>
    </row>
    <row r="200" spans="1:147" x14ac:dyDescent="0.2">
      <c r="AX200" s="34"/>
      <c r="AY200" s="34"/>
      <c r="AZ200" s="34"/>
      <c r="BA200" s="34"/>
      <c r="BB200" s="34"/>
      <c r="BC200" s="35"/>
      <c r="BS200" s="34"/>
      <c r="BT200" s="34"/>
      <c r="BU200" s="34"/>
      <c r="BV200" s="34"/>
      <c r="BW200" s="34"/>
      <c r="BX200" s="35"/>
      <c r="BY200" s="35"/>
      <c r="BZ200" s="34"/>
      <c r="CA200" s="34"/>
      <c r="CB200" s="34"/>
      <c r="CC200" s="34"/>
      <c r="CD200" s="34"/>
      <c r="CE200" s="35"/>
      <c r="CF200" s="35"/>
      <c r="CG200" s="34"/>
      <c r="CH200" s="34"/>
      <c r="CI200" s="34"/>
      <c r="CJ200" s="34"/>
      <c r="CK200" s="34"/>
      <c r="CL200" s="35"/>
    </row>
    <row r="201" spans="1:147" x14ac:dyDescent="0.2">
      <c r="AX201" s="34"/>
      <c r="AY201" s="34"/>
      <c r="AZ201" s="34"/>
      <c r="BA201" s="34"/>
      <c r="BB201" s="34"/>
      <c r="BC201" s="35"/>
      <c r="BS201" s="34"/>
      <c r="BT201" s="34"/>
      <c r="BU201" s="34"/>
      <c r="BV201" s="34"/>
      <c r="BW201" s="34"/>
      <c r="BX201" s="35"/>
      <c r="BY201" s="35"/>
      <c r="BZ201" s="34"/>
      <c r="CA201" s="34"/>
      <c r="CB201" s="34"/>
      <c r="CC201" s="34"/>
      <c r="CD201" s="34"/>
      <c r="CE201" s="35"/>
      <c r="CF201" s="35"/>
      <c r="CG201" s="34"/>
      <c r="CH201" s="34"/>
      <c r="CI201" s="34"/>
      <c r="CJ201" s="34"/>
      <c r="CK201" s="34"/>
      <c r="CL201" s="35"/>
    </row>
    <row r="202" spans="1:147" x14ac:dyDescent="0.2">
      <c r="AX202" s="34"/>
      <c r="AY202" s="34"/>
      <c r="AZ202" s="34"/>
      <c r="BA202" s="34"/>
      <c r="BB202" s="34"/>
      <c r="BC202" s="35"/>
      <c r="BS202" s="34"/>
      <c r="BT202" s="34"/>
      <c r="BU202" s="34"/>
      <c r="BV202" s="34"/>
      <c r="BW202" s="34"/>
      <c r="BX202" s="35"/>
      <c r="BY202" s="35"/>
      <c r="BZ202" s="34"/>
      <c r="CA202" s="34"/>
      <c r="CB202" s="34"/>
      <c r="CC202" s="34"/>
      <c r="CD202" s="34"/>
      <c r="CE202" s="35"/>
      <c r="CF202" s="35"/>
      <c r="CG202" s="34"/>
      <c r="CH202" s="34"/>
      <c r="CI202" s="34"/>
      <c r="CJ202" s="34"/>
      <c r="CK202" s="34"/>
      <c r="CL202" s="35"/>
    </row>
    <row r="203" spans="1:147" x14ac:dyDescent="0.2">
      <c r="AX203" s="34"/>
      <c r="AY203" s="34"/>
      <c r="AZ203" s="34"/>
      <c r="BA203" s="34"/>
      <c r="BB203" s="34"/>
      <c r="BC203" s="35"/>
      <c r="BS203" s="34"/>
      <c r="BT203" s="34"/>
      <c r="BU203" s="34"/>
      <c r="BV203" s="34"/>
      <c r="BW203" s="34"/>
      <c r="BX203" s="35"/>
      <c r="BY203" s="35"/>
      <c r="BZ203" s="34"/>
      <c r="CA203" s="34"/>
      <c r="CB203" s="34"/>
      <c r="CC203" s="34"/>
      <c r="CD203" s="34"/>
      <c r="CE203" s="35"/>
      <c r="CF203" s="35"/>
      <c r="CG203" s="34"/>
      <c r="CH203" s="34"/>
      <c r="CI203" s="34"/>
      <c r="CJ203" s="34"/>
      <c r="CK203" s="34"/>
      <c r="CL203" s="35"/>
    </row>
    <row r="204" spans="1:147" x14ac:dyDescent="0.2">
      <c r="AX204" s="34"/>
      <c r="AY204" s="34"/>
      <c r="AZ204" s="34"/>
      <c r="BA204" s="34"/>
      <c r="BB204" s="34"/>
      <c r="BC204" s="35"/>
      <c r="BS204" s="34"/>
      <c r="BT204" s="34"/>
      <c r="BU204" s="34"/>
      <c r="BV204" s="34"/>
      <c r="BW204" s="34"/>
      <c r="BX204" s="35"/>
      <c r="BY204" s="35"/>
      <c r="BZ204" s="34"/>
      <c r="CA204" s="34"/>
      <c r="CB204" s="34"/>
      <c r="CC204" s="34"/>
      <c r="CD204" s="34"/>
      <c r="CE204" s="35"/>
      <c r="CF204" s="35"/>
      <c r="CG204" s="34"/>
      <c r="CH204" s="34"/>
      <c r="CI204" s="34"/>
      <c r="CJ204" s="34"/>
      <c r="CK204" s="34"/>
      <c r="CL204" s="35"/>
    </row>
    <row r="205" spans="1:147" x14ac:dyDescent="0.2">
      <c r="AX205" s="34"/>
      <c r="AY205" s="34"/>
      <c r="AZ205" s="34"/>
      <c r="BA205" s="34"/>
      <c r="BB205" s="34"/>
      <c r="BC205" s="35"/>
      <c r="BS205" s="34"/>
      <c r="BT205" s="34"/>
      <c r="BU205" s="34"/>
      <c r="BV205" s="34"/>
      <c r="BW205" s="34"/>
      <c r="BX205" s="35"/>
      <c r="BY205" s="35"/>
      <c r="BZ205" s="34"/>
      <c r="CA205" s="34"/>
      <c r="CB205" s="34"/>
      <c r="CC205" s="34"/>
      <c r="CD205" s="34"/>
      <c r="CE205" s="35"/>
      <c r="CF205" s="35"/>
      <c r="CG205" s="34"/>
      <c r="CH205" s="34"/>
      <c r="CI205" s="34"/>
      <c r="CJ205" s="34"/>
      <c r="CK205" s="34"/>
      <c r="CL205" s="35"/>
    </row>
    <row r="206" spans="1:147" x14ac:dyDescent="0.2">
      <c r="AX206" s="34"/>
      <c r="AY206" s="34"/>
      <c r="AZ206" s="34"/>
      <c r="BA206" s="34"/>
      <c r="BB206" s="34"/>
      <c r="BC206" s="35"/>
      <c r="BS206" s="34"/>
      <c r="BT206" s="34"/>
      <c r="BU206" s="34"/>
      <c r="BV206" s="34"/>
      <c r="BW206" s="34"/>
      <c r="BX206" s="35"/>
      <c r="BY206" s="35"/>
      <c r="BZ206" s="34"/>
      <c r="CA206" s="34"/>
      <c r="CB206" s="34"/>
      <c r="CC206" s="34"/>
      <c r="CD206" s="34"/>
      <c r="CE206" s="35"/>
      <c r="CF206" s="35"/>
      <c r="CG206" s="34"/>
      <c r="CH206" s="34"/>
      <c r="CI206" s="34"/>
      <c r="CJ206" s="34"/>
      <c r="CK206" s="34"/>
      <c r="CL206" s="35"/>
    </row>
    <row r="207" spans="1:147" x14ac:dyDescent="0.2">
      <c r="AX207" s="34"/>
      <c r="AY207" s="34"/>
      <c r="AZ207" s="34"/>
      <c r="BA207" s="34"/>
      <c r="BB207" s="34"/>
      <c r="BC207" s="35"/>
      <c r="BS207" s="34"/>
      <c r="BT207" s="34"/>
      <c r="BU207" s="34"/>
      <c r="BV207" s="34"/>
      <c r="BW207" s="34"/>
      <c r="BX207" s="35"/>
      <c r="BY207" s="35"/>
      <c r="BZ207" s="34"/>
      <c r="CA207" s="34"/>
      <c r="CB207" s="34"/>
      <c r="CC207" s="34"/>
      <c r="CD207" s="34"/>
      <c r="CE207" s="35"/>
      <c r="CF207" s="35"/>
      <c r="CG207" s="34"/>
      <c r="CH207" s="34"/>
      <c r="CI207" s="34"/>
      <c r="CJ207" s="34"/>
      <c r="CK207" s="34"/>
      <c r="CL207" s="35"/>
    </row>
    <row r="208" spans="1:147" x14ac:dyDescent="0.2">
      <c r="AX208" s="34"/>
      <c r="AY208" s="34"/>
      <c r="AZ208" s="34"/>
      <c r="BA208" s="34"/>
      <c r="BB208" s="34"/>
      <c r="BC208" s="35"/>
      <c r="BS208" s="34"/>
      <c r="BT208" s="34"/>
      <c r="BU208" s="34"/>
      <c r="BV208" s="34"/>
      <c r="BW208" s="34"/>
      <c r="BX208" s="35"/>
      <c r="BY208" s="35"/>
      <c r="BZ208" s="34"/>
      <c r="CA208" s="34"/>
      <c r="CB208" s="34"/>
      <c r="CC208" s="34"/>
      <c r="CD208" s="34"/>
      <c r="CE208" s="35"/>
      <c r="CF208" s="35"/>
      <c r="CG208" s="34"/>
      <c r="CH208" s="34"/>
      <c r="CI208" s="34"/>
      <c r="CJ208" s="34"/>
      <c r="CK208" s="34"/>
      <c r="CL208" s="35"/>
    </row>
    <row r="209" spans="50:90" x14ac:dyDescent="0.2">
      <c r="AX209" s="34"/>
      <c r="AY209" s="34"/>
      <c r="AZ209" s="34"/>
      <c r="BA209" s="34"/>
      <c r="BB209" s="34"/>
      <c r="BC209" s="35"/>
      <c r="BS209" s="34"/>
      <c r="BT209" s="34"/>
      <c r="BU209" s="34"/>
      <c r="BV209" s="34"/>
      <c r="BW209" s="34"/>
      <c r="BX209" s="35"/>
      <c r="BY209" s="35"/>
      <c r="BZ209" s="34"/>
      <c r="CA209" s="34"/>
      <c r="CB209" s="34"/>
      <c r="CC209" s="34"/>
      <c r="CD209" s="34"/>
      <c r="CE209" s="35"/>
      <c r="CF209" s="35"/>
      <c r="CG209" s="34"/>
      <c r="CH209" s="34"/>
      <c r="CI209" s="34"/>
      <c r="CJ209" s="34"/>
      <c r="CK209" s="34"/>
      <c r="CL209" s="35"/>
    </row>
    <row r="210" spans="50:90" x14ac:dyDescent="0.2">
      <c r="AX210" s="34"/>
      <c r="AY210" s="34"/>
      <c r="AZ210" s="34"/>
      <c r="BA210" s="34"/>
      <c r="BB210" s="34"/>
      <c r="BC210" s="35"/>
      <c r="BS210" s="34"/>
      <c r="BT210" s="34"/>
      <c r="BU210" s="34"/>
      <c r="BV210" s="34"/>
      <c r="BW210" s="34"/>
      <c r="BX210" s="35"/>
      <c r="BY210" s="35"/>
      <c r="BZ210" s="34"/>
      <c r="CA210" s="34"/>
      <c r="CB210" s="34"/>
      <c r="CC210" s="34"/>
      <c r="CD210" s="34"/>
      <c r="CE210" s="35"/>
      <c r="CF210" s="35"/>
      <c r="CG210" s="34"/>
      <c r="CH210" s="34"/>
      <c r="CI210" s="34"/>
      <c r="CJ210" s="34"/>
      <c r="CK210" s="34"/>
      <c r="CL210" s="35"/>
    </row>
    <row r="211" spans="50:90" x14ac:dyDescent="0.2">
      <c r="AX211" s="34"/>
      <c r="AY211" s="34"/>
      <c r="AZ211" s="34"/>
      <c r="BA211" s="34"/>
      <c r="BB211" s="34"/>
      <c r="BC211" s="35"/>
      <c r="BS211" s="34"/>
      <c r="BT211" s="34"/>
      <c r="BU211" s="34"/>
      <c r="BV211" s="34"/>
      <c r="BW211" s="34"/>
      <c r="BX211" s="35"/>
      <c r="BY211" s="35"/>
      <c r="BZ211" s="34"/>
      <c r="CA211" s="34"/>
      <c r="CB211" s="34"/>
      <c r="CC211" s="34"/>
      <c r="CD211" s="34"/>
      <c r="CE211" s="35"/>
      <c r="CF211" s="35"/>
      <c r="CG211" s="34"/>
      <c r="CH211" s="34"/>
      <c r="CI211" s="34"/>
      <c r="CJ211" s="34"/>
      <c r="CK211" s="34"/>
      <c r="CL211" s="35"/>
    </row>
    <row r="212" spans="50:90" x14ac:dyDescent="0.2">
      <c r="AX212" s="34"/>
      <c r="AY212" s="34"/>
      <c r="AZ212" s="34"/>
      <c r="BA212" s="34"/>
      <c r="BB212" s="34"/>
      <c r="BC212" s="35"/>
      <c r="BS212" s="34"/>
      <c r="BT212" s="34"/>
      <c r="BU212" s="34"/>
      <c r="BV212" s="34"/>
      <c r="BW212" s="34"/>
      <c r="BX212" s="35"/>
      <c r="BY212" s="35"/>
      <c r="BZ212" s="34"/>
      <c r="CA212" s="34"/>
      <c r="CB212" s="34"/>
      <c r="CC212" s="34"/>
      <c r="CD212" s="34"/>
      <c r="CE212" s="35"/>
      <c r="CF212" s="35"/>
      <c r="CG212" s="34"/>
      <c r="CH212" s="34"/>
      <c r="CI212" s="34"/>
      <c r="CJ212" s="34"/>
      <c r="CK212" s="34"/>
      <c r="CL212" s="35"/>
    </row>
    <row r="213" spans="50:90" x14ac:dyDescent="0.2">
      <c r="AX213" s="34"/>
      <c r="AY213" s="34"/>
      <c r="AZ213" s="34"/>
      <c r="BA213" s="34"/>
      <c r="BB213" s="34"/>
      <c r="BC213" s="35"/>
      <c r="BS213" s="34"/>
      <c r="BT213" s="34"/>
      <c r="BU213" s="34"/>
      <c r="BV213" s="34"/>
      <c r="BW213" s="34"/>
      <c r="BX213" s="35"/>
      <c r="BY213" s="35"/>
      <c r="BZ213" s="34"/>
      <c r="CA213" s="34"/>
      <c r="CB213" s="34"/>
      <c r="CC213" s="34"/>
      <c r="CD213" s="34"/>
      <c r="CE213" s="35"/>
      <c r="CF213" s="35"/>
      <c r="CG213" s="34"/>
      <c r="CH213" s="34"/>
      <c r="CI213" s="34"/>
      <c r="CJ213" s="34"/>
      <c r="CK213" s="34"/>
      <c r="CL213" s="35"/>
    </row>
    <row r="214" spans="50:90" x14ac:dyDescent="0.2">
      <c r="AX214" s="34"/>
      <c r="AY214" s="34"/>
      <c r="AZ214" s="34"/>
      <c r="BA214" s="34"/>
      <c r="BB214" s="34"/>
      <c r="BC214" s="35"/>
      <c r="BS214" s="34"/>
      <c r="BT214" s="34"/>
      <c r="BU214" s="34"/>
      <c r="BV214" s="34"/>
      <c r="BW214" s="34"/>
      <c r="BX214" s="35"/>
      <c r="BY214" s="35"/>
      <c r="BZ214" s="34"/>
      <c r="CA214" s="34"/>
      <c r="CB214" s="34"/>
      <c r="CC214" s="34"/>
      <c r="CD214" s="34"/>
      <c r="CE214" s="35"/>
      <c r="CF214" s="35"/>
      <c r="CG214" s="34"/>
      <c r="CH214" s="34"/>
      <c r="CI214" s="34"/>
      <c r="CJ214" s="34"/>
      <c r="CK214" s="34"/>
      <c r="CL214" s="35"/>
    </row>
    <row r="215" spans="50:90" x14ac:dyDescent="0.2">
      <c r="AX215" s="34"/>
      <c r="AY215" s="34"/>
      <c r="AZ215" s="34"/>
      <c r="BA215" s="34"/>
      <c r="BB215" s="34"/>
      <c r="BC215" s="35"/>
      <c r="BS215" s="34"/>
      <c r="BT215" s="34"/>
      <c r="BU215" s="34"/>
      <c r="BV215" s="34"/>
      <c r="BW215" s="34"/>
      <c r="BX215" s="35"/>
      <c r="BY215" s="35"/>
      <c r="BZ215" s="34"/>
      <c r="CA215" s="34"/>
      <c r="CB215" s="34"/>
      <c r="CC215" s="34"/>
      <c r="CD215" s="34"/>
      <c r="CE215" s="35"/>
      <c r="CF215" s="35"/>
      <c r="CG215" s="34"/>
      <c r="CH215" s="34"/>
      <c r="CI215" s="34"/>
      <c r="CJ215" s="34"/>
      <c r="CK215" s="34"/>
      <c r="CL215" s="35"/>
    </row>
    <row r="216" spans="50:90" x14ac:dyDescent="0.2">
      <c r="AX216" s="34"/>
      <c r="AY216" s="34"/>
      <c r="AZ216" s="34"/>
      <c r="BA216" s="34"/>
      <c r="BB216" s="34"/>
      <c r="BC216" s="35"/>
      <c r="BS216" s="34"/>
      <c r="BT216" s="34"/>
      <c r="BU216" s="34"/>
      <c r="BV216" s="34"/>
      <c r="BW216" s="34"/>
      <c r="BX216" s="35"/>
      <c r="BY216" s="35"/>
      <c r="BZ216" s="34"/>
      <c r="CA216" s="34"/>
      <c r="CB216" s="34"/>
      <c r="CC216" s="34"/>
      <c r="CD216" s="34"/>
      <c r="CE216" s="35"/>
      <c r="CF216" s="35"/>
      <c r="CG216" s="34"/>
      <c r="CH216" s="34"/>
      <c r="CI216" s="34"/>
      <c r="CJ216" s="34"/>
      <c r="CK216" s="34"/>
      <c r="CL216" s="35"/>
    </row>
    <row r="217" spans="50:90" x14ac:dyDescent="0.2">
      <c r="AX217" s="34"/>
      <c r="AY217" s="34"/>
      <c r="AZ217" s="34"/>
      <c r="BA217" s="34"/>
      <c r="BB217" s="34"/>
      <c r="BC217" s="35"/>
      <c r="BS217" s="34"/>
      <c r="BT217" s="34"/>
      <c r="BU217" s="34"/>
      <c r="BV217" s="34"/>
      <c r="BW217" s="34"/>
      <c r="BX217" s="35"/>
      <c r="BY217" s="35"/>
      <c r="BZ217" s="34"/>
      <c r="CA217" s="34"/>
      <c r="CB217" s="34"/>
      <c r="CC217" s="34"/>
      <c r="CD217" s="34"/>
      <c r="CE217" s="35"/>
      <c r="CF217" s="35"/>
      <c r="CG217" s="34"/>
      <c r="CH217" s="34"/>
      <c r="CI217" s="34"/>
      <c r="CJ217" s="34"/>
      <c r="CK217" s="34"/>
      <c r="CL217" s="35"/>
    </row>
    <row r="218" spans="50:90" x14ac:dyDescent="0.2">
      <c r="AX218" s="34"/>
      <c r="AY218" s="34"/>
      <c r="AZ218" s="34"/>
      <c r="BA218" s="34"/>
      <c r="BB218" s="34"/>
      <c r="BC218" s="35"/>
      <c r="BS218" s="34"/>
      <c r="BT218" s="34"/>
      <c r="BU218" s="34"/>
      <c r="BV218" s="34"/>
      <c r="BW218" s="34"/>
      <c r="BX218" s="35"/>
      <c r="BY218" s="35"/>
      <c r="BZ218" s="34"/>
      <c r="CA218" s="34"/>
      <c r="CB218" s="34"/>
      <c r="CC218" s="34"/>
      <c r="CD218" s="34"/>
      <c r="CE218" s="35"/>
      <c r="CF218" s="35"/>
      <c r="CG218" s="34"/>
      <c r="CH218" s="34"/>
      <c r="CI218" s="34"/>
      <c r="CJ218" s="34"/>
      <c r="CK218" s="34"/>
      <c r="CL218" s="35"/>
    </row>
    <row r="219" spans="50:90" x14ac:dyDescent="0.2">
      <c r="AX219" s="34"/>
      <c r="AY219" s="34"/>
      <c r="AZ219" s="34"/>
      <c r="BA219" s="34"/>
      <c r="BB219" s="34"/>
      <c r="BC219" s="35"/>
      <c r="BS219" s="34"/>
      <c r="BT219" s="34"/>
      <c r="BU219" s="34"/>
      <c r="BV219" s="34"/>
      <c r="BW219" s="34"/>
      <c r="BX219" s="35"/>
      <c r="BY219" s="35"/>
      <c r="BZ219" s="34"/>
      <c r="CA219" s="34"/>
      <c r="CB219" s="34"/>
      <c r="CC219" s="34"/>
      <c r="CD219" s="34"/>
      <c r="CE219" s="35"/>
      <c r="CF219" s="35"/>
      <c r="CG219" s="34"/>
      <c r="CH219" s="34"/>
      <c r="CI219" s="34"/>
      <c r="CJ219" s="34"/>
      <c r="CK219" s="34"/>
      <c r="CL219" s="35"/>
    </row>
    <row r="220" spans="50:90" x14ac:dyDescent="0.2">
      <c r="AX220" s="34"/>
      <c r="AY220" s="34"/>
      <c r="AZ220" s="34"/>
      <c r="BA220" s="34"/>
      <c r="BB220" s="34"/>
      <c r="BC220" s="35"/>
      <c r="BS220" s="34"/>
      <c r="BT220" s="34"/>
      <c r="BU220" s="34"/>
      <c r="BV220" s="34"/>
      <c r="BW220" s="34"/>
      <c r="BX220" s="35"/>
      <c r="BY220" s="35"/>
      <c r="BZ220" s="34"/>
      <c r="CA220" s="34"/>
      <c r="CB220" s="34"/>
      <c r="CC220" s="34"/>
      <c r="CD220" s="34"/>
      <c r="CE220" s="35"/>
      <c r="CF220" s="35"/>
      <c r="CG220" s="34"/>
      <c r="CH220" s="34"/>
      <c r="CI220" s="34"/>
      <c r="CJ220" s="34"/>
      <c r="CK220" s="34"/>
      <c r="CL220" s="35"/>
    </row>
    <row r="221" spans="50:90" x14ac:dyDescent="0.2">
      <c r="AX221" s="34"/>
      <c r="AY221" s="34"/>
      <c r="AZ221" s="34"/>
      <c r="BA221" s="34"/>
      <c r="BB221" s="34"/>
      <c r="BC221" s="35"/>
      <c r="BS221" s="34"/>
      <c r="BT221" s="34"/>
      <c r="BU221" s="34"/>
      <c r="BV221" s="34"/>
      <c r="BW221" s="34"/>
      <c r="BX221" s="35"/>
      <c r="BY221" s="35"/>
      <c r="BZ221" s="34"/>
      <c r="CA221" s="34"/>
      <c r="CB221" s="34"/>
      <c r="CC221" s="34"/>
      <c r="CD221" s="34"/>
      <c r="CE221" s="35"/>
      <c r="CF221" s="35"/>
      <c r="CG221" s="34"/>
      <c r="CH221" s="34"/>
      <c r="CI221" s="34"/>
      <c r="CJ221" s="34"/>
      <c r="CK221" s="34"/>
      <c r="CL221" s="35"/>
    </row>
    <row r="222" spans="50:90" x14ac:dyDescent="0.2">
      <c r="AX222" s="34"/>
      <c r="AY222" s="34"/>
      <c r="AZ222" s="34"/>
      <c r="BA222" s="34"/>
      <c r="BB222" s="34"/>
      <c r="BC222" s="35"/>
      <c r="BS222" s="34"/>
      <c r="BT222" s="34"/>
      <c r="BU222" s="34"/>
      <c r="BV222" s="34"/>
      <c r="BW222" s="34"/>
      <c r="BX222" s="35"/>
      <c r="BY222" s="35"/>
      <c r="BZ222" s="34"/>
      <c r="CA222" s="34"/>
      <c r="CB222" s="34"/>
      <c r="CC222" s="34"/>
      <c r="CD222" s="34"/>
      <c r="CE222" s="35"/>
      <c r="CF222" s="35"/>
      <c r="CG222" s="34"/>
      <c r="CH222" s="34"/>
      <c r="CI222" s="34"/>
      <c r="CJ222" s="34"/>
      <c r="CK222" s="34"/>
      <c r="CL222" s="35"/>
    </row>
    <row r="223" spans="50:90" x14ac:dyDescent="0.2">
      <c r="AX223" s="34"/>
      <c r="AY223" s="34"/>
      <c r="AZ223" s="34"/>
      <c r="BA223" s="34"/>
      <c r="BB223" s="34"/>
      <c r="BC223" s="35"/>
      <c r="BS223" s="34"/>
      <c r="BT223" s="34"/>
      <c r="BU223" s="34"/>
      <c r="BV223" s="34"/>
      <c r="BW223" s="34"/>
      <c r="BX223" s="35"/>
      <c r="BY223" s="35"/>
      <c r="BZ223" s="34"/>
      <c r="CA223" s="34"/>
      <c r="CB223" s="34"/>
      <c r="CC223" s="34"/>
      <c r="CD223" s="34"/>
      <c r="CE223" s="35"/>
      <c r="CF223" s="35"/>
      <c r="CG223" s="34"/>
      <c r="CH223" s="34"/>
      <c r="CI223" s="34"/>
      <c r="CJ223" s="34"/>
      <c r="CK223" s="34"/>
      <c r="CL223" s="35"/>
    </row>
    <row r="224" spans="50:90" x14ac:dyDescent="0.2">
      <c r="AX224" s="34"/>
      <c r="AY224" s="34"/>
      <c r="AZ224" s="34"/>
      <c r="BA224" s="34"/>
      <c r="BB224" s="34"/>
      <c r="BC224" s="35"/>
      <c r="BS224" s="34"/>
      <c r="BT224" s="34"/>
      <c r="BU224" s="34"/>
      <c r="BV224" s="34"/>
      <c r="BW224" s="34"/>
      <c r="BX224" s="35"/>
      <c r="BY224" s="35"/>
      <c r="BZ224" s="34"/>
      <c r="CA224" s="34"/>
      <c r="CB224" s="34"/>
      <c r="CC224" s="34"/>
      <c r="CD224" s="34"/>
      <c r="CE224" s="35"/>
      <c r="CF224" s="35"/>
      <c r="CG224" s="34"/>
      <c r="CH224" s="34"/>
      <c r="CI224" s="34"/>
      <c r="CJ224" s="34"/>
      <c r="CK224" s="34"/>
      <c r="CL224" s="35"/>
    </row>
    <row r="225" spans="50:90" x14ac:dyDescent="0.2">
      <c r="AX225" s="34"/>
      <c r="AY225" s="34"/>
      <c r="AZ225" s="34"/>
      <c r="BA225" s="34"/>
      <c r="BB225" s="34"/>
      <c r="BC225" s="35"/>
      <c r="BS225" s="34"/>
      <c r="BT225" s="34"/>
      <c r="BU225" s="34"/>
      <c r="BV225" s="34"/>
      <c r="BW225" s="34"/>
      <c r="BX225" s="35"/>
      <c r="BY225" s="35"/>
      <c r="BZ225" s="34"/>
      <c r="CA225" s="34"/>
      <c r="CB225" s="34"/>
      <c r="CC225" s="34"/>
      <c r="CD225" s="34"/>
      <c r="CE225" s="35"/>
      <c r="CF225" s="35"/>
      <c r="CG225" s="34"/>
      <c r="CH225" s="34"/>
      <c r="CI225" s="34"/>
      <c r="CJ225" s="34"/>
      <c r="CK225" s="34"/>
      <c r="CL225" s="35"/>
    </row>
    <row r="226" spans="50:90" x14ac:dyDescent="0.2">
      <c r="AX226" s="34"/>
      <c r="AY226" s="34"/>
      <c r="AZ226" s="34"/>
      <c r="BA226" s="34"/>
      <c r="BB226" s="34"/>
      <c r="BC226" s="35"/>
      <c r="BS226" s="34"/>
      <c r="BT226" s="34"/>
      <c r="BU226" s="34"/>
      <c r="BV226" s="34"/>
      <c r="BW226" s="34"/>
      <c r="BX226" s="35"/>
      <c r="BY226" s="35"/>
      <c r="BZ226" s="34"/>
      <c r="CA226" s="34"/>
      <c r="CB226" s="34"/>
      <c r="CC226" s="34"/>
      <c r="CD226" s="34"/>
      <c r="CE226" s="35"/>
      <c r="CF226" s="35"/>
      <c r="CG226" s="34"/>
      <c r="CH226" s="34"/>
      <c r="CI226" s="34"/>
      <c r="CJ226" s="34"/>
      <c r="CK226" s="34"/>
      <c r="CL226" s="35"/>
    </row>
    <row r="227" spans="50:90" x14ac:dyDescent="0.2">
      <c r="AX227" s="34"/>
      <c r="AY227" s="34"/>
      <c r="AZ227" s="34"/>
      <c r="BA227" s="34"/>
      <c r="BB227" s="34"/>
      <c r="BC227" s="35"/>
      <c r="BS227" s="34"/>
      <c r="BT227" s="34"/>
      <c r="BU227" s="34"/>
      <c r="BV227" s="34"/>
      <c r="BW227" s="34"/>
      <c r="BX227" s="35"/>
      <c r="BY227" s="35"/>
      <c r="BZ227" s="34"/>
      <c r="CA227" s="34"/>
      <c r="CB227" s="34"/>
      <c r="CC227" s="34"/>
      <c r="CD227" s="34"/>
      <c r="CE227" s="35"/>
      <c r="CF227" s="35"/>
      <c r="CG227" s="34"/>
      <c r="CH227" s="34"/>
      <c r="CI227" s="34"/>
      <c r="CJ227" s="34"/>
      <c r="CK227" s="34"/>
      <c r="CL227" s="35"/>
    </row>
    <row r="228" spans="50:90" x14ac:dyDescent="0.2">
      <c r="AX228" s="34"/>
      <c r="AY228" s="34"/>
      <c r="AZ228" s="34"/>
      <c r="BA228" s="34"/>
      <c r="BB228" s="34"/>
      <c r="BC228" s="35"/>
      <c r="BS228" s="34"/>
      <c r="BT228" s="34"/>
      <c r="BU228" s="34"/>
      <c r="BV228" s="34"/>
      <c r="BW228" s="34"/>
      <c r="BX228" s="35"/>
      <c r="BY228" s="35"/>
      <c r="BZ228" s="34"/>
      <c r="CA228" s="34"/>
      <c r="CB228" s="34"/>
      <c r="CC228" s="34"/>
      <c r="CD228" s="34"/>
      <c r="CE228" s="35"/>
      <c r="CF228" s="35"/>
      <c r="CG228" s="34"/>
      <c r="CH228" s="34"/>
      <c r="CI228" s="34"/>
      <c r="CJ228" s="34"/>
      <c r="CK228" s="34"/>
      <c r="CL228" s="35"/>
    </row>
    <row r="229" spans="50:90" x14ac:dyDescent="0.2">
      <c r="AX229" s="34"/>
      <c r="AY229" s="34"/>
      <c r="AZ229" s="34"/>
      <c r="BA229" s="34"/>
      <c r="BB229" s="34"/>
      <c r="BC229" s="35"/>
      <c r="BS229" s="34"/>
      <c r="BT229" s="34"/>
      <c r="BU229" s="34"/>
      <c r="BV229" s="34"/>
      <c r="BW229" s="34"/>
      <c r="BX229" s="35"/>
      <c r="BY229" s="35"/>
      <c r="BZ229" s="34"/>
      <c r="CA229" s="34"/>
      <c r="CB229" s="34"/>
      <c r="CC229" s="34"/>
      <c r="CD229" s="34"/>
      <c r="CE229" s="35"/>
      <c r="CF229" s="35"/>
      <c r="CG229" s="34"/>
      <c r="CH229" s="34"/>
      <c r="CI229" s="34"/>
      <c r="CJ229" s="34"/>
      <c r="CK229" s="34"/>
      <c r="CL229" s="35"/>
    </row>
    <row r="230" spans="50:90" x14ac:dyDescent="0.2">
      <c r="AX230" s="34"/>
      <c r="AY230" s="34"/>
      <c r="AZ230" s="34"/>
      <c r="BA230" s="34"/>
      <c r="BB230" s="34"/>
      <c r="BC230" s="35"/>
      <c r="BS230" s="34"/>
      <c r="BT230" s="34"/>
      <c r="BU230" s="34"/>
      <c r="BV230" s="34"/>
      <c r="BW230" s="34"/>
      <c r="BX230" s="35"/>
      <c r="BY230" s="35"/>
      <c r="BZ230" s="34"/>
      <c r="CA230" s="34"/>
      <c r="CB230" s="34"/>
      <c r="CC230" s="34"/>
      <c r="CD230" s="34"/>
      <c r="CE230" s="35"/>
      <c r="CF230" s="35"/>
      <c r="CG230" s="34"/>
      <c r="CH230" s="34"/>
      <c r="CI230" s="34"/>
      <c r="CJ230" s="34"/>
      <c r="CK230" s="34"/>
      <c r="CL230" s="35"/>
    </row>
    <row r="231" spans="50:90" x14ac:dyDescent="0.2">
      <c r="AX231" s="34"/>
      <c r="AY231" s="34"/>
      <c r="AZ231" s="34"/>
      <c r="BA231" s="34"/>
      <c r="BB231" s="34"/>
      <c r="BC231" s="35"/>
      <c r="BS231" s="34"/>
      <c r="BT231" s="34"/>
      <c r="BU231" s="34"/>
      <c r="BV231" s="34"/>
      <c r="BW231" s="34"/>
      <c r="BX231" s="35"/>
      <c r="BY231" s="35"/>
      <c r="BZ231" s="34"/>
      <c r="CA231" s="34"/>
      <c r="CB231" s="34"/>
      <c r="CC231" s="34"/>
      <c r="CD231" s="34"/>
      <c r="CE231" s="35"/>
      <c r="CF231" s="35"/>
      <c r="CG231" s="34"/>
      <c r="CH231" s="34"/>
      <c r="CI231" s="34"/>
      <c r="CJ231" s="34"/>
      <c r="CK231" s="34"/>
      <c r="CL231" s="35"/>
    </row>
    <row r="232" spans="50:90" x14ac:dyDescent="0.2">
      <c r="AX232" s="34"/>
      <c r="AY232" s="34"/>
      <c r="AZ232" s="34"/>
      <c r="BA232" s="34"/>
      <c r="BB232" s="34"/>
      <c r="BC232" s="35"/>
      <c r="BS232" s="34"/>
      <c r="BT232" s="34"/>
      <c r="BU232" s="34"/>
      <c r="BV232" s="34"/>
      <c r="BW232" s="34"/>
      <c r="BX232" s="35"/>
      <c r="BY232" s="35"/>
      <c r="BZ232" s="34"/>
      <c r="CA232" s="34"/>
      <c r="CB232" s="34"/>
      <c r="CC232" s="34"/>
      <c r="CD232" s="34"/>
      <c r="CE232" s="35"/>
      <c r="CF232" s="35"/>
      <c r="CG232" s="34"/>
      <c r="CH232" s="34"/>
      <c r="CI232" s="34"/>
      <c r="CJ232" s="34"/>
      <c r="CK232" s="34"/>
      <c r="CL232" s="35"/>
    </row>
    <row r="233" spans="50:90" x14ac:dyDescent="0.2">
      <c r="AX233" s="34"/>
      <c r="AY233" s="34"/>
      <c r="AZ233" s="34"/>
      <c r="BA233" s="34"/>
      <c r="BB233" s="34"/>
      <c r="BC233" s="35"/>
      <c r="BS233" s="34"/>
      <c r="BT233" s="34"/>
      <c r="BU233" s="34"/>
      <c r="BV233" s="34"/>
      <c r="BW233" s="34"/>
      <c r="BX233" s="35"/>
      <c r="BY233" s="35"/>
      <c r="BZ233" s="34"/>
      <c r="CA233" s="34"/>
      <c r="CB233" s="34"/>
      <c r="CC233" s="34"/>
      <c r="CD233" s="34"/>
      <c r="CE233" s="35"/>
      <c r="CF233" s="35"/>
      <c r="CG233" s="34"/>
      <c r="CH233" s="34"/>
      <c r="CI233" s="34"/>
      <c r="CJ233" s="34"/>
      <c r="CK233" s="34"/>
      <c r="CL233" s="35"/>
    </row>
    <row r="234" spans="50:90" x14ac:dyDescent="0.2">
      <c r="AX234" s="34"/>
      <c r="AY234" s="34"/>
      <c r="AZ234" s="34"/>
      <c r="BA234" s="34"/>
      <c r="BB234" s="34"/>
      <c r="BC234" s="35"/>
      <c r="BS234" s="34"/>
      <c r="BT234" s="34"/>
      <c r="BU234" s="34"/>
      <c r="BV234" s="34"/>
      <c r="BW234" s="34"/>
      <c r="BX234" s="35"/>
      <c r="BY234" s="35"/>
      <c r="BZ234" s="34"/>
      <c r="CA234" s="34"/>
      <c r="CB234" s="34"/>
      <c r="CC234" s="34"/>
      <c r="CD234" s="34"/>
      <c r="CE234" s="35"/>
      <c r="CF234" s="35"/>
      <c r="CG234" s="34"/>
      <c r="CH234" s="34"/>
      <c r="CI234" s="34"/>
      <c r="CJ234" s="34"/>
      <c r="CK234" s="34"/>
      <c r="CL234" s="35"/>
    </row>
    <row r="235" spans="50:90" x14ac:dyDescent="0.2">
      <c r="AX235" s="34"/>
      <c r="AY235" s="34"/>
      <c r="AZ235" s="34"/>
      <c r="BA235" s="34"/>
      <c r="BB235" s="34"/>
      <c r="BC235" s="35"/>
      <c r="BS235" s="34"/>
      <c r="BT235" s="34"/>
      <c r="BU235" s="34"/>
      <c r="BV235" s="34"/>
      <c r="BW235" s="34"/>
      <c r="BX235" s="35"/>
      <c r="BY235" s="35"/>
      <c r="BZ235" s="34"/>
      <c r="CA235" s="34"/>
      <c r="CB235" s="34"/>
      <c r="CC235" s="34"/>
      <c r="CD235" s="34"/>
      <c r="CE235" s="35"/>
      <c r="CF235" s="35"/>
      <c r="CG235" s="34"/>
      <c r="CH235" s="34"/>
      <c r="CI235" s="34"/>
      <c r="CJ235" s="34"/>
      <c r="CK235" s="34"/>
      <c r="CL235" s="35"/>
    </row>
    <row r="236" spans="50:90" x14ac:dyDescent="0.2">
      <c r="AX236" s="34"/>
      <c r="AY236" s="34"/>
      <c r="AZ236" s="34"/>
      <c r="BA236" s="34"/>
      <c r="BB236" s="34"/>
      <c r="BC236" s="35"/>
      <c r="BS236" s="34"/>
      <c r="BT236" s="34"/>
      <c r="BU236" s="34"/>
      <c r="BV236" s="34"/>
      <c r="BW236" s="34"/>
      <c r="BX236" s="35"/>
      <c r="BY236" s="35"/>
      <c r="BZ236" s="34"/>
      <c r="CA236" s="34"/>
      <c r="CB236" s="34"/>
      <c r="CC236" s="34"/>
      <c r="CD236" s="34"/>
      <c r="CE236" s="35"/>
      <c r="CF236" s="35"/>
      <c r="CG236" s="34"/>
      <c r="CH236" s="34"/>
      <c r="CI236" s="34"/>
      <c r="CJ236" s="34"/>
      <c r="CK236" s="34"/>
      <c r="CL236" s="35"/>
    </row>
    <row r="237" spans="50:90" x14ac:dyDescent="0.2">
      <c r="AX237" s="34"/>
      <c r="AY237" s="34"/>
      <c r="AZ237" s="34"/>
      <c r="BA237" s="34"/>
      <c r="BB237" s="34"/>
      <c r="BC237" s="35"/>
      <c r="BS237" s="34"/>
      <c r="BT237" s="34"/>
      <c r="BU237" s="34"/>
      <c r="BV237" s="34"/>
      <c r="BW237" s="34"/>
      <c r="BX237" s="35"/>
      <c r="BY237" s="35"/>
      <c r="BZ237" s="34"/>
      <c r="CA237" s="34"/>
      <c r="CB237" s="34"/>
      <c r="CC237" s="34"/>
      <c r="CD237" s="34"/>
      <c r="CE237" s="35"/>
      <c r="CF237" s="35"/>
      <c r="CG237" s="34"/>
      <c r="CH237" s="34"/>
      <c r="CI237" s="34"/>
      <c r="CJ237" s="34"/>
      <c r="CK237" s="34"/>
      <c r="CL237" s="35"/>
    </row>
    <row r="238" spans="50:90" x14ac:dyDescent="0.2">
      <c r="AX238" s="34"/>
      <c r="AY238" s="34"/>
      <c r="AZ238" s="34"/>
      <c r="BA238" s="34"/>
      <c r="BB238" s="34"/>
      <c r="BC238" s="35"/>
      <c r="BS238" s="34"/>
      <c r="BT238" s="34"/>
      <c r="BU238" s="34"/>
      <c r="BV238" s="34"/>
      <c r="BW238" s="34"/>
      <c r="BX238" s="35"/>
      <c r="BY238" s="35"/>
      <c r="BZ238" s="34"/>
      <c r="CA238" s="34"/>
      <c r="CB238" s="34"/>
      <c r="CC238" s="34"/>
      <c r="CD238" s="34"/>
      <c r="CE238" s="35"/>
      <c r="CF238" s="35"/>
      <c r="CG238" s="34"/>
      <c r="CH238" s="34"/>
      <c r="CI238" s="34"/>
      <c r="CJ238" s="34"/>
      <c r="CK238" s="34"/>
      <c r="CL238" s="35"/>
    </row>
    <row r="239" spans="50:90" x14ac:dyDescent="0.2">
      <c r="AX239" s="34"/>
      <c r="AY239" s="34"/>
      <c r="AZ239" s="34"/>
      <c r="BA239" s="34"/>
      <c r="BB239" s="34"/>
      <c r="BC239" s="35"/>
      <c r="BS239" s="34"/>
      <c r="BT239" s="34"/>
      <c r="BU239" s="34"/>
      <c r="BV239" s="34"/>
      <c r="BW239" s="34"/>
      <c r="BX239" s="35"/>
      <c r="BY239" s="35"/>
      <c r="BZ239" s="34"/>
      <c r="CA239" s="34"/>
      <c r="CB239" s="34"/>
      <c r="CC239" s="34"/>
      <c r="CD239" s="34"/>
      <c r="CE239" s="35"/>
      <c r="CF239" s="35"/>
      <c r="CG239" s="34"/>
      <c r="CH239" s="34"/>
      <c r="CI239" s="34"/>
      <c r="CJ239" s="34"/>
      <c r="CK239" s="34"/>
      <c r="CL239" s="35"/>
    </row>
    <row r="240" spans="50:90" x14ac:dyDescent="0.2">
      <c r="AX240" s="34"/>
      <c r="AY240" s="34"/>
      <c r="AZ240" s="34"/>
      <c r="BA240" s="34"/>
      <c r="BB240" s="34"/>
      <c r="BC240" s="35"/>
      <c r="BS240" s="34"/>
      <c r="BT240" s="34"/>
      <c r="BU240" s="34"/>
      <c r="BV240" s="34"/>
      <c r="BW240" s="34"/>
      <c r="BX240" s="35"/>
      <c r="BY240" s="35"/>
      <c r="BZ240" s="34"/>
      <c r="CA240" s="34"/>
      <c r="CB240" s="34"/>
      <c r="CC240" s="34"/>
      <c r="CD240" s="34"/>
      <c r="CE240" s="35"/>
      <c r="CF240" s="35"/>
      <c r="CG240" s="34"/>
      <c r="CH240" s="34"/>
      <c r="CI240" s="34"/>
      <c r="CJ240" s="34"/>
      <c r="CK240" s="34"/>
      <c r="CL240" s="35"/>
    </row>
    <row r="241" spans="50:90" x14ac:dyDescent="0.2">
      <c r="AX241" s="34"/>
      <c r="AY241" s="34"/>
      <c r="AZ241" s="34"/>
      <c r="BA241" s="34"/>
      <c r="BB241" s="34"/>
      <c r="BC241" s="35"/>
      <c r="BS241" s="34"/>
      <c r="BT241" s="34"/>
      <c r="BU241" s="34"/>
      <c r="BV241" s="34"/>
      <c r="BW241" s="34"/>
      <c r="BX241" s="35"/>
      <c r="BY241" s="35"/>
      <c r="BZ241" s="34"/>
      <c r="CA241" s="34"/>
      <c r="CB241" s="34"/>
      <c r="CC241" s="34"/>
      <c r="CD241" s="34"/>
      <c r="CE241" s="35"/>
      <c r="CF241" s="35"/>
      <c r="CG241" s="34"/>
      <c r="CH241" s="34"/>
      <c r="CI241" s="34"/>
      <c r="CJ241" s="34"/>
      <c r="CK241" s="34"/>
      <c r="CL241" s="35"/>
    </row>
    <row r="242" spans="50:90" x14ac:dyDescent="0.2">
      <c r="AX242" s="34"/>
      <c r="AY242" s="34"/>
      <c r="AZ242" s="34"/>
      <c r="BA242" s="34"/>
      <c r="BB242" s="34"/>
      <c r="BC242" s="35"/>
      <c r="BS242" s="34"/>
      <c r="BT242" s="34"/>
      <c r="BU242" s="34"/>
      <c r="BV242" s="34"/>
      <c r="BW242" s="34"/>
      <c r="BX242" s="35"/>
      <c r="BY242" s="35"/>
      <c r="BZ242" s="34"/>
      <c r="CA242" s="34"/>
      <c r="CB242" s="34"/>
      <c r="CC242" s="34"/>
      <c r="CD242" s="34"/>
      <c r="CE242" s="35"/>
      <c r="CF242" s="35"/>
      <c r="CG242" s="34"/>
      <c r="CH242" s="34"/>
      <c r="CI242" s="34"/>
      <c r="CJ242" s="34"/>
      <c r="CK242" s="34"/>
      <c r="CL242" s="35"/>
    </row>
    <row r="243" spans="50:90" x14ac:dyDescent="0.2">
      <c r="AX243" s="34"/>
      <c r="AY243" s="34"/>
      <c r="AZ243" s="34"/>
      <c r="BA243" s="34"/>
      <c r="BB243" s="34"/>
      <c r="BC243" s="35"/>
      <c r="BS243" s="34"/>
      <c r="BT243" s="34"/>
      <c r="BU243" s="34"/>
      <c r="BV243" s="34"/>
      <c r="BW243" s="34"/>
      <c r="BX243" s="35"/>
      <c r="BY243" s="35"/>
      <c r="BZ243" s="34"/>
      <c r="CA243" s="34"/>
      <c r="CB243" s="34"/>
      <c r="CC243" s="34"/>
      <c r="CD243" s="34"/>
      <c r="CE243" s="35"/>
      <c r="CF243" s="35"/>
      <c r="CG243" s="34"/>
      <c r="CH243" s="34"/>
      <c r="CI243" s="34"/>
      <c r="CJ243" s="34"/>
      <c r="CK243" s="34"/>
      <c r="CL243" s="35"/>
    </row>
    <row r="244" spans="50:90" x14ac:dyDescent="0.2">
      <c r="AX244" s="34"/>
      <c r="AY244" s="34"/>
      <c r="AZ244" s="34"/>
      <c r="BA244" s="34"/>
      <c r="BB244" s="34"/>
      <c r="BC244" s="35"/>
      <c r="BS244" s="34"/>
      <c r="BT244" s="34"/>
      <c r="BU244" s="34"/>
      <c r="BV244" s="34"/>
      <c r="BW244" s="34"/>
      <c r="BX244" s="35"/>
      <c r="BY244" s="35"/>
      <c r="BZ244" s="34"/>
      <c r="CA244" s="34"/>
      <c r="CB244" s="34"/>
      <c r="CC244" s="34"/>
      <c r="CD244" s="34"/>
      <c r="CE244" s="35"/>
      <c r="CF244" s="35"/>
      <c r="CG244" s="34"/>
      <c r="CH244" s="34"/>
      <c r="CI244" s="34"/>
      <c r="CJ244" s="34"/>
      <c r="CK244" s="34"/>
      <c r="CL244" s="35"/>
    </row>
    <row r="245" spans="50:90" x14ac:dyDescent="0.2">
      <c r="AX245" s="34"/>
      <c r="AY245" s="34"/>
      <c r="AZ245" s="34"/>
      <c r="BA245" s="34"/>
      <c r="BB245" s="34"/>
      <c r="BC245" s="35"/>
      <c r="BS245" s="34"/>
      <c r="BT245" s="34"/>
      <c r="BU245" s="34"/>
      <c r="BV245" s="34"/>
      <c r="BW245" s="34"/>
      <c r="BX245" s="35"/>
      <c r="BY245" s="35"/>
      <c r="BZ245" s="34"/>
      <c r="CA245" s="34"/>
      <c r="CB245" s="34"/>
      <c r="CC245" s="34"/>
      <c r="CD245" s="34"/>
      <c r="CE245" s="35"/>
      <c r="CF245" s="35"/>
      <c r="CG245" s="34"/>
      <c r="CH245" s="34"/>
      <c r="CI245" s="34"/>
      <c r="CJ245" s="34"/>
      <c r="CK245" s="34"/>
      <c r="CL245" s="35"/>
    </row>
    <row r="246" spans="50:90" x14ac:dyDescent="0.2">
      <c r="AX246" s="34"/>
      <c r="AY246" s="34"/>
      <c r="AZ246" s="34"/>
      <c r="BA246" s="34"/>
      <c r="BB246" s="34"/>
      <c r="BC246" s="35"/>
      <c r="BS246" s="34"/>
      <c r="BT246" s="34"/>
      <c r="BU246" s="34"/>
      <c r="BV246" s="34"/>
      <c r="BW246" s="34"/>
      <c r="BX246" s="35"/>
      <c r="BY246" s="35"/>
      <c r="BZ246" s="34"/>
      <c r="CA246" s="34"/>
      <c r="CB246" s="34"/>
      <c r="CC246" s="34"/>
      <c r="CD246" s="34"/>
      <c r="CE246" s="35"/>
      <c r="CF246" s="35"/>
      <c r="CG246" s="34"/>
      <c r="CH246" s="34"/>
      <c r="CI246" s="34"/>
      <c r="CJ246" s="34"/>
      <c r="CK246" s="34"/>
      <c r="CL246" s="35"/>
    </row>
    <row r="247" spans="50:90" x14ac:dyDescent="0.2">
      <c r="AX247" s="34"/>
      <c r="AY247" s="34"/>
      <c r="AZ247" s="34"/>
      <c r="BA247" s="34"/>
      <c r="BB247" s="34"/>
      <c r="BC247" s="35"/>
      <c r="BS247" s="34"/>
      <c r="BT247" s="34"/>
      <c r="BU247" s="34"/>
      <c r="BV247" s="34"/>
      <c r="BW247" s="34"/>
      <c r="BX247" s="35"/>
      <c r="BY247" s="35"/>
      <c r="BZ247" s="34"/>
      <c r="CA247" s="34"/>
      <c r="CB247" s="34"/>
      <c r="CC247" s="34"/>
      <c r="CD247" s="34"/>
      <c r="CE247" s="35"/>
      <c r="CF247" s="35"/>
      <c r="CG247" s="34"/>
      <c r="CH247" s="34"/>
      <c r="CI247" s="34"/>
      <c r="CJ247" s="34"/>
      <c r="CK247" s="34"/>
      <c r="CL247" s="35"/>
    </row>
    <row r="248" spans="50:90" x14ac:dyDescent="0.2">
      <c r="AX248" s="34"/>
      <c r="AY248" s="34"/>
      <c r="AZ248" s="34"/>
      <c r="BA248" s="34"/>
      <c r="BB248" s="34"/>
      <c r="BC248" s="35"/>
      <c r="BS248" s="34"/>
      <c r="BT248" s="34"/>
      <c r="BU248" s="34"/>
      <c r="BV248" s="34"/>
      <c r="BW248" s="34"/>
      <c r="BX248" s="35"/>
      <c r="BY248" s="35"/>
      <c r="BZ248" s="34"/>
      <c r="CA248" s="34"/>
      <c r="CB248" s="34"/>
      <c r="CC248" s="34"/>
      <c r="CD248" s="34"/>
      <c r="CE248" s="35"/>
      <c r="CF248" s="35"/>
      <c r="CG248" s="34"/>
      <c r="CH248" s="34"/>
      <c r="CI248" s="34"/>
      <c r="CJ248" s="34"/>
      <c r="CK248" s="34"/>
      <c r="CL248" s="35"/>
    </row>
    <row r="249" spans="50:90" x14ac:dyDescent="0.2">
      <c r="AX249" s="34"/>
      <c r="AY249" s="34"/>
      <c r="AZ249" s="34"/>
      <c r="BA249" s="34"/>
      <c r="BB249" s="34"/>
      <c r="BC249" s="35"/>
      <c r="BS249" s="34"/>
      <c r="BT249" s="34"/>
      <c r="BU249" s="34"/>
      <c r="BV249" s="34"/>
      <c r="BW249" s="34"/>
      <c r="BX249" s="35"/>
      <c r="BY249" s="35"/>
      <c r="BZ249" s="34"/>
      <c r="CA249" s="34"/>
      <c r="CB249" s="34"/>
      <c r="CC249" s="34"/>
      <c r="CD249" s="34"/>
      <c r="CE249" s="35"/>
      <c r="CF249" s="35"/>
      <c r="CG249" s="34"/>
      <c r="CH249" s="34"/>
      <c r="CI249" s="34"/>
      <c r="CJ249" s="34"/>
      <c r="CK249" s="34"/>
      <c r="CL249" s="35"/>
    </row>
    <row r="250" spans="50:90" x14ac:dyDescent="0.2">
      <c r="AX250" s="34"/>
      <c r="AY250" s="34"/>
      <c r="AZ250" s="34"/>
      <c r="BA250" s="34"/>
      <c r="BB250" s="34"/>
      <c r="BC250" s="35"/>
      <c r="BS250" s="34"/>
      <c r="BT250" s="34"/>
      <c r="BU250" s="34"/>
      <c r="BV250" s="34"/>
      <c r="BW250" s="34"/>
      <c r="BX250" s="35"/>
      <c r="BY250" s="35"/>
      <c r="BZ250" s="34"/>
      <c r="CA250" s="34"/>
      <c r="CB250" s="34"/>
      <c r="CC250" s="34"/>
      <c r="CD250" s="34"/>
      <c r="CE250" s="35"/>
      <c r="CF250" s="35"/>
      <c r="CG250" s="34"/>
      <c r="CH250" s="34"/>
      <c r="CI250" s="34"/>
      <c r="CJ250" s="34"/>
      <c r="CK250" s="34"/>
      <c r="CL250" s="35"/>
    </row>
    <row r="251" spans="50:90" x14ac:dyDescent="0.2">
      <c r="AX251" s="34"/>
      <c r="AY251" s="34"/>
      <c r="AZ251" s="34"/>
      <c r="BA251" s="34"/>
      <c r="BB251" s="34"/>
      <c r="BC251" s="35"/>
      <c r="BS251" s="34"/>
      <c r="BT251" s="34"/>
      <c r="BU251" s="34"/>
      <c r="BV251" s="34"/>
      <c r="BW251" s="34"/>
      <c r="BX251" s="35"/>
      <c r="BY251" s="35"/>
      <c r="BZ251" s="34"/>
      <c r="CA251" s="34"/>
      <c r="CB251" s="34"/>
      <c r="CC251" s="34"/>
      <c r="CD251" s="34"/>
      <c r="CE251" s="35"/>
      <c r="CF251" s="35"/>
      <c r="CG251" s="34"/>
      <c r="CH251" s="34"/>
      <c r="CI251" s="34"/>
      <c r="CJ251" s="34"/>
      <c r="CK251" s="34"/>
      <c r="CL251" s="35"/>
    </row>
    <row r="252" spans="50:90" x14ac:dyDescent="0.2">
      <c r="AX252" s="34"/>
      <c r="AY252" s="34"/>
      <c r="AZ252" s="34"/>
      <c r="BA252" s="34"/>
      <c r="BB252" s="34"/>
      <c r="BC252" s="35"/>
      <c r="BS252" s="34"/>
      <c r="BT252" s="34"/>
      <c r="BU252" s="34"/>
      <c r="BV252" s="34"/>
      <c r="BW252" s="34"/>
      <c r="BX252" s="35"/>
      <c r="BY252" s="35"/>
      <c r="BZ252" s="34"/>
      <c r="CA252" s="34"/>
      <c r="CB252" s="34"/>
      <c r="CC252" s="34"/>
      <c r="CD252" s="34"/>
      <c r="CE252" s="35"/>
      <c r="CF252" s="35"/>
      <c r="CG252" s="34"/>
      <c r="CH252" s="34"/>
      <c r="CI252" s="34"/>
      <c r="CJ252" s="34"/>
      <c r="CK252" s="34"/>
      <c r="CL252" s="35"/>
    </row>
    <row r="253" spans="50:90" x14ac:dyDescent="0.2">
      <c r="AX253" s="34"/>
      <c r="AY253" s="34"/>
      <c r="AZ253" s="34"/>
      <c r="BA253" s="34"/>
      <c r="BB253" s="34"/>
      <c r="BC253" s="35"/>
      <c r="BS253" s="34"/>
      <c r="BT253" s="34"/>
      <c r="BU253" s="34"/>
      <c r="BV253" s="34"/>
      <c r="BW253" s="34"/>
      <c r="BX253" s="35"/>
      <c r="BY253" s="35"/>
      <c r="BZ253" s="34"/>
      <c r="CA253" s="34"/>
      <c r="CB253" s="34"/>
      <c r="CC253" s="34"/>
      <c r="CD253" s="34"/>
      <c r="CE253" s="35"/>
      <c r="CF253" s="35"/>
      <c r="CG253" s="34"/>
      <c r="CH253" s="34"/>
      <c r="CI253" s="34"/>
      <c r="CJ253" s="34"/>
      <c r="CK253" s="34"/>
      <c r="CL253" s="35"/>
    </row>
    <row r="254" spans="50:90" x14ac:dyDescent="0.2">
      <c r="AX254" s="34"/>
      <c r="AY254" s="34"/>
      <c r="AZ254" s="34"/>
      <c r="BA254" s="34"/>
      <c r="BB254" s="34"/>
      <c r="BC254" s="35"/>
      <c r="BS254" s="34"/>
      <c r="BT254" s="34"/>
      <c r="BU254" s="34"/>
      <c r="BV254" s="34"/>
      <c r="BW254" s="34"/>
      <c r="BX254" s="35"/>
      <c r="BY254" s="35"/>
      <c r="BZ254" s="34"/>
      <c r="CA254" s="34"/>
      <c r="CB254" s="34"/>
      <c r="CC254" s="34"/>
      <c r="CD254" s="34"/>
      <c r="CE254" s="35"/>
      <c r="CF254" s="35"/>
      <c r="CG254" s="34"/>
      <c r="CH254" s="34"/>
      <c r="CI254" s="34"/>
      <c r="CJ254" s="34"/>
      <c r="CK254" s="34"/>
      <c r="CL254" s="35"/>
    </row>
    <row r="255" spans="50:90" x14ac:dyDescent="0.2">
      <c r="AX255" s="34"/>
      <c r="AY255" s="34"/>
      <c r="AZ255" s="34"/>
      <c r="BA255" s="34"/>
      <c r="BB255" s="34"/>
      <c r="BC255" s="35"/>
      <c r="BS255" s="34"/>
      <c r="BT255" s="34"/>
      <c r="BU255" s="34"/>
      <c r="BV255" s="34"/>
      <c r="BW255" s="34"/>
      <c r="BX255" s="35"/>
      <c r="BY255" s="35"/>
      <c r="BZ255" s="34"/>
      <c r="CA255" s="34"/>
      <c r="CB255" s="34"/>
      <c r="CC255" s="34"/>
      <c r="CD255" s="34"/>
      <c r="CE255" s="35"/>
      <c r="CF255" s="35"/>
      <c r="CG255" s="34"/>
      <c r="CH255" s="34"/>
      <c r="CI255" s="34"/>
      <c r="CJ255" s="34"/>
      <c r="CK255" s="34"/>
      <c r="CL255" s="35"/>
    </row>
    <row r="256" spans="50:90" x14ac:dyDescent="0.2">
      <c r="AX256" s="34"/>
      <c r="AY256" s="34"/>
      <c r="AZ256" s="34"/>
      <c r="BA256" s="34"/>
      <c r="BB256" s="34"/>
      <c r="BC256" s="35"/>
      <c r="BS256" s="34"/>
      <c r="BT256" s="34"/>
      <c r="BU256" s="34"/>
      <c r="BV256" s="34"/>
      <c r="BW256" s="34"/>
      <c r="BX256" s="35"/>
      <c r="BY256" s="35"/>
      <c r="BZ256" s="34"/>
      <c r="CA256" s="34"/>
      <c r="CB256" s="34"/>
      <c r="CC256" s="34"/>
      <c r="CD256" s="34"/>
      <c r="CE256" s="35"/>
      <c r="CF256" s="35"/>
      <c r="CG256" s="34"/>
      <c r="CH256" s="34"/>
      <c r="CI256" s="34"/>
      <c r="CJ256" s="34"/>
      <c r="CK256" s="34"/>
      <c r="CL256" s="35"/>
    </row>
    <row r="257" spans="50:90" x14ac:dyDescent="0.2">
      <c r="AX257" s="34"/>
      <c r="AY257" s="34"/>
      <c r="AZ257" s="34"/>
      <c r="BA257" s="34"/>
      <c r="BB257" s="34"/>
      <c r="BC257" s="35"/>
      <c r="BS257" s="34"/>
      <c r="BT257" s="34"/>
      <c r="BU257" s="34"/>
      <c r="BV257" s="34"/>
      <c r="BW257" s="34"/>
      <c r="BX257" s="35"/>
      <c r="BY257" s="35"/>
      <c r="BZ257" s="34"/>
      <c r="CA257" s="34"/>
      <c r="CB257" s="34"/>
      <c r="CC257" s="34"/>
      <c r="CD257" s="34"/>
      <c r="CE257" s="35"/>
      <c r="CF257" s="35"/>
      <c r="CG257" s="34"/>
      <c r="CH257" s="34"/>
      <c r="CI257" s="34"/>
      <c r="CJ257" s="34"/>
      <c r="CK257" s="34"/>
      <c r="CL257" s="35"/>
    </row>
    <row r="258" spans="50:90" x14ac:dyDescent="0.2">
      <c r="AX258" s="34"/>
      <c r="AY258" s="34"/>
      <c r="AZ258" s="34"/>
      <c r="BA258" s="34"/>
      <c r="BB258" s="34"/>
      <c r="BC258" s="35"/>
      <c r="BS258" s="34"/>
      <c r="BT258" s="34"/>
      <c r="BU258" s="34"/>
      <c r="BV258" s="34"/>
      <c r="BW258" s="34"/>
      <c r="BX258" s="35"/>
      <c r="BY258" s="35"/>
      <c r="BZ258" s="34"/>
      <c r="CA258" s="34"/>
      <c r="CB258" s="34"/>
      <c r="CC258" s="34"/>
      <c r="CD258" s="34"/>
      <c r="CE258" s="35"/>
      <c r="CF258" s="35"/>
      <c r="CG258" s="34"/>
      <c r="CH258" s="34"/>
      <c r="CI258" s="34"/>
      <c r="CJ258" s="34"/>
      <c r="CK258" s="34"/>
      <c r="CL258" s="35"/>
    </row>
    <row r="259" spans="50:90" x14ac:dyDescent="0.2">
      <c r="AX259" s="34"/>
      <c r="AY259" s="34"/>
      <c r="AZ259" s="34"/>
      <c r="BA259" s="34"/>
      <c r="BB259" s="34"/>
      <c r="BC259" s="35"/>
      <c r="BS259" s="34"/>
      <c r="BT259" s="34"/>
      <c r="BU259" s="34"/>
      <c r="BV259" s="34"/>
      <c r="BW259" s="34"/>
      <c r="BX259" s="35"/>
      <c r="BY259" s="35"/>
      <c r="BZ259" s="34"/>
      <c r="CA259" s="34"/>
      <c r="CB259" s="34"/>
      <c r="CC259" s="34"/>
      <c r="CD259" s="34"/>
      <c r="CE259" s="35"/>
      <c r="CF259" s="35"/>
      <c r="CG259" s="34"/>
      <c r="CH259" s="34"/>
      <c r="CI259" s="34"/>
      <c r="CJ259" s="34"/>
      <c r="CK259" s="34"/>
      <c r="CL259" s="35"/>
    </row>
    <row r="260" spans="50:90" x14ac:dyDescent="0.2">
      <c r="AX260" s="34"/>
      <c r="AY260" s="34"/>
      <c r="AZ260" s="34"/>
      <c r="BA260" s="34"/>
      <c r="BB260" s="34"/>
      <c r="BC260" s="35"/>
      <c r="BS260" s="34"/>
      <c r="BT260" s="34"/>
      <c r="BU260" s="34"/>
      <c r="BV260" s="34"/>
      <c r="BW260" s="34"/>
      <c r="BX260" s="35"/>
      <c r="BY260" s="35"/>
      <c r="BZ260" s="34"/>
      <c r="CA260" s="34"/>
      <c r="CB260" s="34"/>
      <c r="CC260" s="34"/>
      <c r="CD260" s="34"/>
      <c r="CE260" s="35"/>
      <c r="CF260" s="35"/>
      <c r="CG260" s="34"/>
      <c r="CH260" s="34"/>
      <c r="CI260" s="34"/>
      <c r="CJ260" s="34"/>
      <c r="CK260" s="34"/>
      <c r="CL260" s="35"/>
    </row>
    <row r="261" spans="50:90" x14ac:dyDescent="0.2">
      <c r="AX261" s="34"/>
      <c r="AY261" s="34"/>
      <c r="AZ261" s="34"/>
      <c r="BA261" s="34"/>
      <c r="BB261" s="34"/>
      <c r="BC261" s="35"/>
      <c r="BS261" s="34"/>
      <c r="BT261" s="34"/>
      <c r="BU261" s="34"/>
      <c r="BV261" s="34"/>
      <c r="BW261" s="34"/>
      <c r="BX261" s="35"/>
      <c r="BY261" s="35"/>
      <c r="BZ261" s="34"/>
      <c r="CA261" s="34"/>
      <c r="CB261" s="34"/>
      <c r="CC261" s="34"/>
      <c r="CD261" s="34"/>
      <c r="CE261" s="35"/>
      <c r="CF261" s="35"/>
      <c r="CG261" s="34"/>
      <c r="CH261" s="34"/>
      <c r="CI261" s="34"/>
      <c r="CJ261" s="34"/>
      <c r="CK261" s="34"/>
      <c r="CL261" s="35"/>
    </row>
    <row r="262" spans="50:90" x14ac:dyDescent="0.2">
      <c r="AX262" s="34"/>
      <c r="AY262" s="34"/>
      <c r="AZ262" s="34"/>
      <c r="BA262" s="34"/>
      <c r="BB262" s="34"/>
      <c r="BC262" s="35"/>
      <c r="BS262" s="34"/>
      <c r="BT262" s="34"/>
      <c r="BU262" s="34"/>
      <c r="BV262" s="34"/>
      <c r="BW262" s="34"/>
      <c r="BX262" s="35"/>
      <c r="BY262" s="35"/>
      <c r="BZ262" s="34"/>
      <c r="CA262" s="34"/>
      <c r="CB262" s="34"/>
      <c r="CC262" s="34"/>
      <c r="CD262" s="34"/>
      <c r="CE262" s="35"/>
      <c r="CF262" s="35"/>
      <c r="CG262" s="34"/>
      <c r="CH262" s="34"/>
      <c r="CI262" s="34"/>
      <c r="CJ262" s="34"/>
      <c r="CK262" s="34"/>
      <c r="CL262" s="35"/>
    </row>
    <row r="263" spans="50:90" x14ac:dyDescent="0.2">
      <c r="AX263" s="34"/>
      <c r="AY263" s="34"/>
      <c r="AZ263" s="34"/>
      <c r="BA263" s="34"/>
      <c r="BB263" s="34"/>
      <c r="BC263" s="35"/>
      <c r="BS263" s="34"/>
      <c r="BT263" s="34"/>
      <c r="BU263" s="34"/>
      <c r="BV263" s="34"/>
      <c r="BW263" s="34"/>
      <c r="BX263" s="35"/>
      <c r="BY263" s="35"/>
      <c r="BZ263" s="34"/>
      <c r="CA263" s="34"/>
      <c r="CB263" s="34"/>
      <c r="CC263" s="34"/>
      <c r="CD263" s="34"/>
      <c r="CE263" s="35"/>
      <c r="CF263" s="35"/>
      <c r="CG263" s="34"/>
      <c r="CH263" s="34"/>
      <c r="CI263" s="34"/>
      <c r="CJ263" s="34"/>
      <c r="CK263" s="34"/>
      <c r="CL263" s="35"/>
    </row>
    <row r="264" spans="50:90" x14ac:dyDescent="0.2">
      <c r="AX264" s="34"/>
      <c r="AY264" s="34"/>
      <c r="AZ264" s="34"/>
      <c r="BA264" s="34"/>
      <c r="BB264" s="34"/>
      <c r="BC264" s="35"/>
      <c r="BS264" s="34"/>
      <c r="BT264" s="34"/>
      <c r="BU264" s="34"/>
      <c r="BV264" s="34"/>
      <c r="BW264" s="34"/>
      <c r="BX264" s="35"/>
      <c r="BY264" s="35"/>
      <c r="BZ264" s="34"/>
      <c r="CA264" s="34"/>
      <c r="CB264" s="34"/>
      <c r="CC264" s="34"/>
      <c r="CD264" s="34"/>
      <c r="CE264" s="35"/>
      <c r="CF264" s="35"/>
      <c r="CG264" s="34"/>
      <c r="CH264" s="34"/>
      <c r="CI264" s="34"/>
      <c r="CJ264" s="34"/>
      <c r="CK264" s="34"/>
      <c r="CL264" s="35"/>
    </row>
    <row r="265" spans="50:90" x14ac:dyDescent="0.2">
      <c r="AX265" s="34"/>
      <c r="AY265" s="34"/>
      <c r="AZ265" s="34"/>
      <c r="BA265" s="34"/>
      <c r="BB265" s="34"/>
      <c r="BC265" s="35"/>
      <c r="BS265" s="34"/>
      <c r="BT265" s="34"/>
      <c r="BU265" s="34"/>
      <c r="BV265" s="34"/>
      <c r="BW265" s="34"/>
      <c r="BX265" s="35"/>
      <c r="BY265" s="35"/>
      <c r="BZ265" s="34"/>
      <c r="CA265" s="34"/>
      <c r="CB265" s="34"/>
      <c r="CC265" s="34"/>
      <c r="CD265" s="34"/>
      <c r="CE265" s="35"/>
      <c r="CF265" s="35"/>
      <c r="CG265" s="34"/>
      <c r="CH265" s="34"/>
      <c r="CI265" s="34"/>
      <c r="CJ265" s="34"/>
      <c r="CK265" s="34"/>
      <c r="CL265" s="35"/>
    </row>
    <row r="266" spans="50:90" x14ac:dyDescent="0.2">
      <c r="AX266" s="34"/>
      <c r="AY266" s="34"/>
      <c r="AZ266" s="34"/>
      <c r="BA266" s="34"/>
      <c r="BB266" s="34"/>
      <c r="BC266" s="35"/>
      <c r="BS266" s="34"/>
      <c r="BT266" s="34"/>
      <c r="BU266" s="34"/>
      <c r="BV266" s="34"/>
      <c r="BW266" s="34"/>
      <c r="BX266" s="35"/>
      <c r="BY266" s="35"/>
      <c r="BZ266" s="34"/>
      <c r="CA266" s="34"/>
      <c r="CB266" s="34"/>
      <c r="CC266" s="34"/>
      <c r="CD266" s="34"/>
      <c r="CE266" s="35"/>
      <c r="CF266" s="35"/>
      <c r="CG266" s="34"/>
      <c r="CH266" s="34"/>
      <c r="CI266" s="34"/>
      <c r="CJ266" s="34"/>
      <c r="CK266" s="34"/>
      <c r="CL266" s="35"/>
    </row>
    <row r="267" spans="50:90" x14ac:dyDescent="0.2">
      <c r="AX267" s="34"/>
      <c r="AY267" s="34"/>
      <c r="AZ267" s="34"/>
      <c r="BA267" s="34"/>
      <c r="BB267" s="34"/>
      <c r="BC267" s="35"/>
      <c r="BS267" s="34"/>
      <c r="BT267" s="34"/>
      <c r="BU267" s="34"/>
      <c r="BV267" s="34"/>
      <c r="BW267" s="34"/>
      <c r="BX267" s="35"/>
      <c r="BY267" s="35"/>
      <c r="BZ267" s="34"/>
      <c r="CA267" s="34"/>
      <c r="CB267" s="34"/>
      <c r="CC267" s="34"/>
      <c r="CD267" s="34"/>
      <c r="CE267" s="35"/>
      <c r="CF267" s="35"/>
      <c r="CG267" s="34"/>
      <c r="CH267" s="34"/>
      <c r="CI267" s="34"/>
      <c r="CJ267" s="34"/>
      <c r="CK267" s="34"/>
      <c r="CL267" s="35"/>
    </row>
    <row r="268" spans="50:90" x14ac:dyDescent="0.2">
      <c r="AX268" s="34"/>
      <c r="AY268" s="34"/>
      <c r="AZ268" s="34"/>
      <c r="BA268" s="34"/>
      <c r="BB268" s="34"/>
      <c r="BC268" s="35"/>
      <c r="BS268" s="34"/>
      <c r="BT268" s="34"/>
      <c r="BU268" s="34"/>
      <c r="BV268" s="34"/>
      <c r="BW268" s="34"/>
      <c r="BX268" s="35"/>
      <c r="BY268" s="35"/>
      <c r="BZ268" s="34"/>
      <c r="CA268" s="34"/>
      <c r="CB268" s="34"/>
      <c r="CC268" s="34"/>
      <c r="CD268" s="34"/>
      <c r="CE268" s="35"/>
      <c r="CF268" s="35"/>
      <c r="CG268" s="34"/>
      <c r="CH268" s="34"/>
      <c r="CI268" s="34"/>
      <c r="CJ268" s="34"/>
      <c r="CK268" s="34"/>
      <c r="CL268" s="35"/>
    </row>
    <row r="269" spans="50:90" x14ac:dyDescent="0.2">
      <c r="AX269" s="34"/>
      <c r="AY269" s="34"/>
      <c r="AZ269" s="34"/>
      <c r="BA269" s="34"/>
      <c r="BB269" s="34"/>
      <c r="BC269" s="35"/>
      <c r="BS269" s="34"/>
      <c r="BT269" s="34"/>
      <c r="BU269" s="34"/>
      <c r="BV269" s="34"/>
      <c r="BW269" s="34"/>
      <c r="BX269" s="35"/>
      <c r="BY269" s="35"/>
      <c r="BZ269" s="34"/>
      <c r="CA269" s="34"/>
      <c r="CB269" s="34"/>
      <c r="CC269" s="34"/>
      <c r="CD269" s="34"/>
      <c r="CE269" s="35"/>
      <c r="CF269" s="35"/>
      <c r="CG269" s="34"/>
      <c r="CH269" s="34"/>
      <c r="CI269" s="34"/>
      <c r="CJ269" s="34"/>
      <c r="CK269" s="34"/>
      <c r="CL269" s="35"/>
    </row>
    <row r="270" spans="50:90" x14ac:dyDescent="0.2">
      <c r="AX270" s="34"/>
      <c r="AY270" s="34"/>
      <c r="AZ270" s="34"/>
      <c r="BA270" s="34"/>
      <c r="BB270" s="34"/>
      <c r="BC270" s="35"/>
      <c r="BS270" s="34"/>
      <c r="BT270" s="34"/>
      <c r="BU270" s="34"/>
      <c r="BV270" s="34"/>
      <c r="BW270" s="34"/>
      <c r="BX270" s="35"/>
      <c r="BY270" s="35"/>
      <c r="BZ270" s="34"/>
      <c r="CA270" s="34"/>
      <c r="CB270" s="34"/>
      <c r="CC270" s="34"/>
      <c r="CD270" s="34"/>
      <c r="CE270" s="35"/>
      <c r="CF270" s="35"/>
      <c r="CG270" s="34"/>
      <c r="CH270" s="34"/>
      <c r="CI270" s="34"/>
      <c r="CJ270" s="34"/>
      <c r="CK270" s="34"/>
      <c r="CL270" s="35"/>
    </row>
    <row r="271" spans="50:90" x14ac:dyDescent="0.2">
      <c r="AX271" s="34"/>
      <c r="AY271" s="34"/>
      <c r="AZ271" s="34"/>
      <c r="BA271" s="34"/>
      <c r="BB271" s="34"/>
      <c r="BC271" s="35"/>
      <c r="BS271" s="34"/>
      <c r="BT271" s="34"/>
      <c r="BU271" s="34"/>
      <c r="BV271" s="34"/>
      <c r="BW271" s="34"/>
      <c r="BX271" s="35"/>
      <c r="BY271" s="35"/>
      <c r="BZ271" s="34"/>
      <c r="CA271" s="34"/>
      <c r="CB271" s="34"/>
      <c r="CC271" s="34"/>
      <c r="CD271" s="34"/>
      <c r="CE271" s="35"/>
      <c r="CF271" s="35"/>
      <c r="CG271" s="34"/>
      <c r="CH271" s="34"/>
      <c r="CI271" s="34"/>
      <c r="CJ271" s="34"/>
      <c r="CK271" s="34"/>
      <c r="CL271" s="35"/>
    </row>
    <row r="272" spans="50:90" x14ac:dyDescent="0.2">
      <c r="AX272" s="34"/>
      <c r="AY272" s="34"/>
      <c r="AZ272" s="34"/>
      <c r="BA272" s="34"/>
      <c r="BB272" s="34"/>
      <c r="BC272" s="35"/>
      <c r="BS272" s="34"/>
      <c r="BT272" s="34"/>
      <c r="BU272" s="34"/>
      <c r="BV272" s="34"/>
      <c r="BW272" s="34"/>
      <c r="BX272" s="35"/>
      <c r="BY272" s="35"/>
      <c r="BZ272" s="34"/>
      <c r="CA272" s="34"/>
      <c r="CB272" s="34"/>
      <c r="CC272" s="34"/>
      <c r="CD272" s="34"/>
      <c r="CE272" s="35"/>
      <c r="CF272" s="35"/>
      <c r="CG272" s="34"/>
      <c r="CH272" s="34"/>
      <c r="CI272" s="34"/>
      <c r="CJ272" s="34"/>
      <c r="CK272" s="34"/>
      <c r="CL272" s="35"/>
    </row>
    <row r="273" spans="50:90" x14ac:dyDescent="0.2">
      <c r="AX273" s="34"/>
      <c r="AY273" s="34"/>
      <c r="AZ273" s="34"/>
      <c r="BA273" s="34"/>
      <c r="BB273" s="34"/>
      <c r="BC273" s="35"/>
      <c r="BS273" s="34"/>
      <c r="BT273" s="34"/>
      <c r="BU273" s="34"/>
      <c r="BV273" s="34"/>
      <c r="BW273" s="34"/>
      <c r="BX273" s="35"/>
      <c r="BY273" s="35"/>
      <c r="BZ273" s="34"/>
      <c r="CA273" s="34"/>
      <c r="CB273" s="34"/>
      <c r="CC273" s="34"/>
      <c r="CD273" s="34"/>
      <c r="CE273" s="35"/>
      <c r="CF273" s="35"/>
      <c r="CG273" s="34"/>
      <c r="CH273" s="34"/>
      <c r="CI273" s="34"/>
      <c r="CJ273" s="34"/>
      <c r="CK273" s="34"/>
      <c r="CL273" s="35"/>
    </row>
    <row r="274" spans="50:90" x14ac:dyDescent="0.2">
      <c r="AX274" s="34"/>
      <c r="AY274" s="34"/>
      <c r="AZ274" s="34"/>
      <c r="BA274" s="34"/>
      <c r="BB274" s="34"/>
      <c r="BC274" s="35"/>
      <c r="BS274" s="34"/>
      <c r="BT274" s="34"/>
      <c r="BU274" s="34"/>
      <c r="BV274" s="34"/>
      <c r="BW274" s="34"/>
      <c r="BX274" s="35"/>
      <c r="BY274" s="35"/>
      <c r="BZ274" s="34"/>
      <c r="CA274" s="34"/>
      <c r="CB274" s="34"/>
      <c r="CC274" s="34"/>
      <c r="CD274" s="34"/>
      <c r="CE274" s="35"/>
      <c r="CF274" s="35"/>
      <c r="CG274" s="34"/>
      <c r="CH274" s="34"/>
      <c r="CI274" s="34"/>
      <c r="CJ274" s="34"/>
      <c r="CK274" s="34"/>
      <c r="CL274" s="35"/>
    </row>
    <row r="275" spans="50:90" x14ac:dyDescent="0.2">
      <c r="AX275" s="34"/>
      <c r="AY275" s="34"/>
      <c r="AZ275" s="34"/>
      <c r="BA275" s="34"/>
      <c r="BB275" s="34"/>
      <c r="BC275" s="35"/>
      <c r="BS275" s="34"/>
      <c r="BT275" s="34"/>
      <c r="BU275" s="34"/>
      <c r="BV275" s="34"/>
      <c r="BW275" s="34"/>
      <c r="BX275" s="35"/>
      <c r="BY275" s="35"/>
      <c r="BZ275" s="34"/>
      <c r="CA275" s="34"/>
      <c r="CB275" s="34"/>
      <c r="CC275" s="34"/>
      <c r="CD275" s="34"/>
      <c r="CE275" s="35"/>
      <c r="CF275" s="35"/>
      <c r="CG275" s="34"/>
      <c r="CH275" s="34"/>
      <c r="CI275" s="34"/>
      <c r="CJ275" s="34"/>
      <c r="CK275" s="34"/>
      <c r="CL275" s="35"/>
    </row>
    <row r="276" spans="50:90" x14ac:dyDescent="0.2">
      <c r="AX276" s="34"/>
      <c r="AY276" s="34"/>
      <c r="AZ276" s="34"/>
      <c r="BA276" s="34"/>
      <c r="BB276" s="34"/>
      <c r="BC276" s="35"/>
      <c r="BS276" s="34"/>
      <c r="BT276" s="34"/>
      <c r="BU276" s="34"/>
      <c r="BV276" s="34"/>
      <c r="BW276" s="34"/>
      <c r="BX276" s="35"/>
      <c r="BY276" s="35"/>
      <c r="BZ276" s="34"/>
      <c r="CA276" s="34"/>
      <c r="CB276" s="34"/>
      <c r="CC276" s="34"/>
      <c r="CD276" s="34"/>
      <c r="CE276" s="35"/>
      <c r="CF276" s="35"/>
      <c r="CG276" s="34"/>
      <c r="CH276" s="34"/>
      <c r="CI276" s="34"/>
      <c r="CJ276" s="34"/>
      <c r="CK276" s="34"/>
      <c r="CL276" s="35"/>
    </row>
    <row r="277" spans="50:90" x14ac:dyDescent="0.2">
      <c r="AX277" s="34"/>
      <c r="AY277" s="34"/>
      <c r="AZ277" s="34"/>
      <c r="BA277" s="34"/>
      <c r="BB277" s="34"/>
      <c r="BC277" s="35"/>
      <c r="BS277" s="34"/>
      <c r="BT277" s="34"/>
      <c r="BU277" s="34"/>
      <c r="BV277" s="34"/>
      <c r="BW277" s="34"/>
      <c r="BX277" s="35"/>
      <c r="BY277" s="35"/>
      <c r="BZ277" s="34"/>
      <c r="CA277" s="34"/>
      <c r="CB277" s="34"/>
      <c r="CC277" s="34"/>
      <c r="CD277" s="34"/>
      <c r="CE277" s="35"/>
      <c r="CF277" s="35"/>
      <c r="CG277" s="34"/>
      <c r="CH277" s="34"/>
      <c r="CI277" s="34"/>
      <c r="CJ277" s="34"/>
      <c r="CK277" s="34"/>
      <c r="CL277" s="35"/>
    </row>
    <row r="278" spans="50:90" x14ac:dyDescent="0.2">
      <c r="AX278" s="34"/>
      <c r="AY278" s="34"/>
      <c r="AZ278" s="34"/>
      <c r="BA278" s="34"/>
      <c r="BB278" s="34"/>
      <c r="BC278" s="35"/>
      <c r="BS278" s="34"/>
      <c r="BT278" s="34"/>
      <c r="BU278" s="34"/>
      <c r="BV278" s="34"/>
      <c r="BW278" s="34"/>
      <c r="BX278" s="35"/>
      <c r="BY278" s="35"/>
      <c r="BZ278" s="34"/>
      <c r="CA278" s="34"/>
      <c r="CB278" s="34"/>
      <c r="CC278" s="34"/>
      <c r="CD278" s="34"/>
      <c r="CE278" s="35"/>
      <c r="CF278" s="35"/>
      <c r="CG278" s="34"/>
      <c r="CH278" s="34"/>
      <c r="CI278" s="34"/>
      <c r="CJ278" s="34"/>
      <c r="CK278" s="34"/>
      <c r="CL278" s="35"/>
    </row>
    <row r="279" spans="50:90" x14ac:dyDescent="0.2">
      <c r="AX279" s="34"/>
      <c r="AY279" s="34"/>
      <c r="AZ279" s="34"/>
      <c r="BA279" s="34"/>
      <c r="BB279" s="34"/>
      <c r="BC279" s="35"/>
      <c r="BS279" s="34"/>
      <c r="BT279" s="34"/>
      <c r="BU279" s="34"/>
      <c r="BV279" s="34"/>
      <c r="BW279" s="34"/>
      <c r="BX279" s="35"/>
      <c r="BY279" s="35"/>
      <c r="BZ279" s="34"/>
      <c r="CA279" s="34"/>
      <c r="CB279" s="34"/>
      <c r="CC279" s="34"/>
      <c r="CD279" s="34"/>
      <c r="CE279" s="35"/>
      <c r="CF279" s="35"/>
      <c r="CG279" s="34"/>
      <c r="CH279" s="34"/>
      <c r="CI279" s="34"/>
      <c r="CJ279" s="34"/>
      <c r="CK279" s="34"/>
      <c r="CL279" s="35"/>
    </row>
    <row r="280" spans="50:90" x14ac:dyDescent="0.2">
      <c r="AX280" s="34"/>
      <c r="AY280" s="34"/>
      <c r="AZ280" s="34"/>
      <c r="BA280" s="34"/>
      <c r="BB280" s="34"/>
      <c r="BC280" s="35"/>
      <c r="BS280" s="34"/>
      <c r="BT280" s="34"/>
      <c r="BU280" s="34"/>
      <c r="BV280" s="34"/>
      <c r="BW280" s="34"/>
      <c r="BX280" s="35"/>
      <c r="BY280" s="35"/>
      <c r="BZ280" s="34"/>
      <c r="CA280" s="34"/>
      <c r="CB280" s="34"/>
      <c r="CC280" s="34"/>
      <c r="CD280" s="34"/>
      <c r="CE280" s="35"/>
      <c r="CF280" s="35"/>
      <c r="CG280" s="34"/>
      <c r="CH280" s="34"/>
      <c r="CI280" s="34"/>
      <c r="CJ280" s="34"/>
      <c r="CK280" s="34"/>
      <c r="CL280" s="35"/>
    </row>
    <row r="281" spans="50:90" x14ac:dyDescent="0.2">
      <c r="AX281" s="34"/>
      <c r="AY281" s="34"/>
      <c r="AZ281" s="34"/>
      <c r="BA281" s="34"/>
      <c r="BB281" s="34"/>
      <c r="BC281" s="35"/>
      <c r="BS281" s="34"/>
      <c r="BT281" s="34"/>
      <c r="BU281" s="34"/>
      <c r="BV281" s="34"/>
      <c r="BW281" s="34"/>
      <c r="BX281" s="35"/>
      <c r="BY281" s="35"/>
      <c r="BZ281" s="34"/>
      <c r="CA281" s="34"/>
      <c r="CB281" s="34"/>
      <c r="CC281" s="34"/>
      <c r="CD281" s="34"/>
      <c r="CE281" s="35"/>
      <c r="CF281" s="35"/>
      <c r="CG281" s="34"/>
      <c r="CH281" s="34"/>
      <c r="CI281" s="34"/>
      <c r="CJ281" s="34"/>
      <c r="CK281" s="34"/>
      <c r="CL281" s="35"/>
    </row>
    <row r="282" spans="50:90" x14ac:dyDescent="0.2">
      <c r="AX282" s="34"/>
      <c r="AY282" s="34"/>
      <c r="AZ282" s="34"/>
      <c r="BA282" s="34"/>
      <c r="BB282" s="34"/>
      <c r="BC282" s="35"/>
      <c r="BS282" s="34"/>
      <c r="BT282" s="34"/>
      <c r="BU282" s="34"/>
      <c r="BV282" s="34"/>
      <c r="BW282" s="34"/>
      <c r="BX282" s="35"/>
      <c r="BY282" s="35"/>
      <c r="BZ282" s="34"/>
      <c r="CA282" s="34"/>
      <c r="CB282" s="34"/>
      <c r="CC282" s="34"/>
      <c r="CD282" s="34"/>
      <c r="CE282" s="35"/>
      <c r="CF282" s="35"/>
      <c r="CG282" s="34"/>
      <c r="CH282" s="34"/>
      <c r="CI282" s="34"/>
      <c r="CJ282" s="34"/>
      <c r="CK282" s="34"/>
      <c r="CL282" s="35"/>
    </row>
    <row r="283" spans="50:90" x14ac:dyDescent="0.2">
      <c r="AX283" s="34"/>
      <c r="AY283" s="34"/>
      <c r="AZ283" s="34"/>
      <c r="BA283" s="34"/>
      <c r="BB283" s="34"/>
      <c r="BC283" s="35"/>
      <c r="BS283" s="34"/>
      <c r="BT283" s="34"/>
      <c r="BU283" s="34"/>
      <c r="BV283" s="34"/>
      <c r="BW283" s="34"/>
      <c r="BX283" s="35"/>
      <c r="BY283" s="35"/>
      <c r="BZ283" s="34"/>
      <c r="CA283" s="34"/>
      <c r="CB283" s="34"/>
      <c r="CC283" s="34"/>
      <c r="CD283" s="34"/>
      <c r="CE283" s="35"/>
      <c r="CF283" s="35"/>
      <c r="CG283" s="34"/>
      <c r="CH283" s="34"/>
      <c r="CI283" s="34"/>
      <c r="CJ283" s="34"/>
      <c r="CK283" s="34"/>
      <c r="CL283" s="35"/>
    </row>
    <row r="284" spans="50:90" x14ac:dyDescent="0.2">
      <c r="AX284" s="34"/>
      <c r="AY284" s="34"/>
      <c r="AZ284" s="34"/>
      <c r="BA284" s="34"/>
      <c r="BB284" s="34"/>
      <c r="BC284" s="35"/>
      <c r="BS284" s="34"/>
      <c r="BT284" s="34"/>
      <c r="BU284" s="34"/>
      <c r="BV284" s="34"/>
      <c r="BW284" s="34"/>
      <c r="BX284" s="35"/>
      <c r="BY284" s="35"/>
      <c r="BZ284" s="34"/>
      <c r="CA284" s="34"/>
      <c r="CB284" s="34"/>
      <c r="CC284" s="34"/>
      <c r="CD284" s="34"/>
      <c r="CE284" s="35"/>
      <c r="CF284" s="35"/>
      <c r="CG284" s="34"/>
      <c r="CH284" s="34"/>
      <c r="CI284" s="34"/>
      <c r="CJ284" s="34"/>
      <c r="CK284" s="34"/>
      <c r="CL284" s="35"/>
    </row>
    <row r="285" spans="50:90" x14ac:dyDescent="0.2">
      <c r="AX285" s="34"/>
      <c r="AY285" s="34"/>
      <c r="AZ285" s="34"/>
      <c r="BA285" s="34"/>
      <c r="BB285" s="34"/>
      <c r="BC285" s="35"/>
      <c r="BS285" s="34"/>
      <c r="BT285" s="34"/>
      <c r="BU285" s="34"/>
      <c r="BV285" s="34"/>
      <c r="BW285" s="34"/>
      <c r="BX285" s="35"/>
      <c r="BY285" s="35"/>
      <c r="BZ285" s="34"/>
      <c r="CA285" s="34"/>
      <c r="CB285" s="34"/>
      <c r="CC285" s="34"/>
      <c r="CD285" s="34"/>
      <c r="CE285" s="35"/>
      <c r="CF285" s="35"/>
      <c r="CG285" s="34"/>
      <c r="CH285" s="34"/>
      <c r="CI285" s="34"/>
      <c r="CJ285" s="34"/>
      <c r="CK285" s="34"/>
      <c r="CL285" s="35"/>
    </row>
    <row r="286" spans="50:90" x14ac:dyDescent="0.2">
      <c r="AX286" s="34"/>
      <c r="AY286" s="34"/>
      <c r="AZ286" s="34"/>
      <c r="BA286" s="34"/>
      <c r="BB286" s="34"/>
      <c r="BC286" s="35"/>
      <c r="BS286" s="34"/>
      <c r="BT286" s="34"/>
      <c r="BU286" s="34"/>
      <c r="BV286" s="34"/>
      <c r="BW286" s="34"/>
      <c r="BX286" s="35"/>
      <c r="BY286" s="35"/>
      <c r="BZ286" s="34"/>
      <c r="CA286" s="34"/>
      <c r="CB286" s="34"/>
      <c r="CC286" s="34"/>
      <c r="CD286" s="34"/>
      <c r="CE286" s="35"/>
      <c r="CF286" s="35"/>
      <c r="CG286" s="34"/>
      <c r="CH286" s="34"/>
      <c r="CI286" s="34"/>
      <c r="CJ286" s="34"/>
      <c r="CK286" s="34"/>
      <c r="CL286" s="35"/>
    </row>
    <row r="287" spans="50:90" x14ac:dyDescent="0.2">
      <c r="AX287" s="34"/>
      <c r="AY287" s="34"/>
      <c r="AZ287" s="34"/>
      <c r="BA287" s="34"/>
      <c r="BB287" s="34"/>
      <c r="BC287" s="35"/>
      <c r="BS287" s="34"/>
      <c r="BT287" s="34"/>
      <c r="BU287" s="34"/>
      <c r="BV287" s="34"/>
      <c r="BW287" s="34"/>
      <c r="BX287" s="35"/>
      <c r="BY287" s="35"/>
      <c r="BZ287" s="34"/>
      <c r="CA287" s="34"/>
      <c r="CB287" s="34"/>
      <c r="CC287" s="34"/>
      <c r="CD287" s="34"/>
      <c r="CE287" s="35"/>
      <c r="CF287" s="35"/>
      <c r="CG287" s="34"/>
      <c r="CH287" s="34"/>
      <c r="CI287" s="34"/>
      <c r="CJ287" s="34"/>
      <c r="CK287" s="34"/>
      <c r="CL287" s="35"/>
    </row>
    <row r="288" spans="50:90" x14ac:dyDescent="0.2">
      <c r="AX288" s="34"/>
      <c r="AY288" s="34"/>
      <c r="AZ288" s="34"/>
      <c r="BA288" s="34"/>
      <c r="BB288" s="34"/>
      <c r="BC288" s="35"/>
      <c r="BS288" s="34"/>
      <c r="BT288" s="34"/>
      <c r="BU288" s="34"/>
      <c r="BV288" s="34"/>
      <c r="BW288" s="34"/>
      <c r="BX288" s="35"/>
      <c r="BY288" s="35"/>
      <c r="BZ288" s="34"/>
      <c r="CA288" s="34"/>
      <c r="CB288" s="34"/>
      <c r="CC288" s="34"/>
      <c r="CD288" s="34"/>
      <c r="CE288" s="35"/>
      <c r="CF288" s="35"/>
      <c r="CG288" s="34"/>
      <c r="CH288" s="34"/>
      <c r="CI288" s="34"/>
      <c r="CJ288" s="34"/>
      <c r="CK288" s="34"/>
      <c r="CL288" s="35"/>
    </row>
    <row r="289" spans="50:90" x14ac:dyDescent="0.2">
      <c r="AX289" s="34"/>
      <c r="AY289" s="34"/>
      <c r="AZ289" s="34"/>
      <c r="BA289" s="34"/>
      <c r="BB289" s="34"/>
      <c r="BC289" s="35"/>
      <c r="BS289" s="34"/>
      <c r="BT289" s="34"/>
      <c r="BU289" s="34"/>
      <c r="BV289" s="34"/>
      <c r="BW289" s="34"/>
      <c r="BX289" s="35"/>
      <c r="BY289" s="35"/>
      <c r="BZ289" s="34"/>
      <c r="CA289" s="34"/>
      <c r="CB289" s="34"/>
      <c r="CC289" s="34"/>
      <c r="CD289" s="34"/>
      <c r="CE289" s="35"/>
      <c r="CF289" s="35"/>
      <c r="CG289" s="34"/>
      <c r="CH289" s="34"/>
      <c r="CI289" s="34"/>
      <c r="CJ289" s="34"/>
      <c r="CK289" s="34"/>
      <c r="CL289" s="35"/>
    </row>
    <row r="290" spans="50:90" x14ac:dyDescent="0.2">
      <c r="AX290" s="34"/>
      <c r="AY290" s="34"/>
      <c r="AZ290" s="34"/>
      <c r="BA290" s="34"/>
      <c r="BB290" s="34"/>
      <c r="BC290" s="35"/>
      <c r="BS290" s="34"/>
      <c r="BT290" s="34"/>
      <c r="BU290" s="34"/>
      <c r="BV290" s="34"/>
      <c r="BW290" s="34"/>
      <c r="BX290" s="35"/>
      <c r="BY290" s="35"/>
      <c r="BZ290" s="34"/>
      <c r="CA290" s="34"/>
      <c r="CB290" s="34"/>
      <c r="CC290" s="34"/>
      <c r="CD290" s="34"/>
      <c r="CE290" s="35"/>
      <c r="CF290" s="35"/>
      <c r="CG290" s="34"/>
      <c r="CH290" s="34"/>
      <c r="CI290" s="34"/>
      <c r="CJ290" s="34"/>
      <c r="CK290" s="34"/>
      <c r="CL290" s="35"/>
    </row>
    <row r="291" spans="50:90" x14ac:dyDescent="0.2">
      <c r="AX291" s="34"/>
      <c r="AY291" s="34"/>
      <c r="AZ291" s="34"/>
      <c r="BA291" s="34"/>
      <c r="BB291" s="34"/>
      <c r="BC291" s="35"/>
      <c r="BS291" s="34"/>
      <c r="BT291" s="34"/>
      <c r="BU291" s="34"/>
      <c r="BV291" s="34"/>
      <c r="BW291" s="34"/>
      <c r="BX291" s="35"/>
      <c r="BY291" s="35"/>
      <c r="BZ291" s="34"/>
      <c r="CA291" s="34"/>
      <c r="CB291" s="34"/>
      <c r="CC291" s="34"/>
      <c r="CD291" s="34"/>
      <c r="CE291" s="35"/>
      <c r="CF291" s="35"/>
      <c r="CG291" s="34"/>
      <c r="CH291" s="34"/>
      <c r="CI291" s="34"/>
      <c r="CJ291" s="34"/>
      <c r="CK291" s="34"/>
      <c r="CL291" s="35"/>
    </row>
    <row r="292" spans="50:90" x14ac:dyDescent="0.2">
      <c r="AX292" s="34"/>
      <c r="AY292" s="34"/>
      <c r="AZ292" s="34"/>
      <c r="BA292" s="34"/>
      <c r="BB292" s="34"/>
      <c r="BC292" s="35"/>
      <c r="BS292" s="34"/>
      <c r="BT292" s="34"/>
      <c r="BU292" s="34"/>
      <c r="BV292" s="34"/>
      <c r="BW292" s="34"/>
      <c r="BX292" s="35"/>
      <c r="BY292" s="35"/>
      <c r="BZ292" s="34"/>
      <c r="CA292" s="34"/>
      <c r="CB292" s="34"/>
      <c r="CC292" s="34"/>
      <c r="CD292" s="34"/>
      <c r="CE292" s="35"/>
      <c r="CF292" s="35"/>
      <c r="CG292" s="34"/>
      <c r="CH292" s="34"/>
      <c r="CI292" s="34"/>
      <c r="CJ292" s="34"/>
      <c r="CK292" s="34"/>
      <c r="CL292" s="35"/>
    </row>
    <row r="293" spans="50:90" x14ac:dyDescent="0.2">
      <c r="AX293" s="34"/>
      <c r="AY293" s="34"/>
      <c r="AZ293" s="34"/>
      <c r="BA293" s="34"/>
      <c r="BB293" s="34"/>
      <c r="BC293" s="35"/>
      <c r="BS293" s="34"/>
      <c r="BT293" s="34"/>
      <c r="BU293" s="34"/>
      <c r="BV293" s="34"/>
      <c r="BW293" s="34"/>
      <c r="BX293" s="35"/>
      <c r="BY293" s="35"/>
      <c r="BZ293" s="34"/>
      <c r="CA293" s="34"/>
      <c r="CB293" s="34"/>
      <c r="CC293" s="34"/>
      <c r="CD293" s="34"/>
      <c r="CE293" s="35"/>
      <c r="CF293" s="35"/>
      <c r="CG293" s="34"/>
      <c r="CH293" s="34"/>
      <c r="CI293" s="34"/>
      <c r="CJ293" s="34"/>
      <c r="CK293" s="34"/>
      <c r="CL293" s="35"/>
    </row>
    <row r="294" spans="50:90" x14ac:dyDescent="0.2">
      <c r="AX294" s="34"/>
      <c r="AY294" s="34"/>
      <c r="AZ294" s="34"/>
      <c r="BA294" s="34"/>
      <c r="BB294" s="34"/>
      <c r="BC294" s="35"/>
      <c r="BS294" s="34"/>
      <c r="BT294" s="34"/>
      <c r="BU294" s="34"/>
      <c r="BV294" s="34"/>
      <c r="BW294" s="34"/>
      <c r="BX294" s="35"/>
      <c r="BY294" s="35"/>
      <c r="BZ294" s="34"/>
      <c r="CA294" s="34"/>
      <c r="CB294" s="34"/>
      <c r="CC294" s="34"/>
      <c r="CD294" s="34"/>
      <c r="CE294" s="35"/>
      <c r="CF294" s="35"/>
      <c r="CG294" s="34"/>
      <c r="CH294" s="34"/>
      <c r="CI294" s="34"/>
      <c r="CJ294" s="34"/>
      <c r="CK294" s="34"/>
      <c r="CL294" s="35"/>
    </row>
    <row r="295" spans="50:90" x14ac:dyDescent="0.2">
      <c r="AX295" s="34"/>
      <c r="AY295" s="34"/>
      <c r="AZ295" s="34"/>
      <c r="BA295" s="34"/>
      <c r="BB295" s="34"/>
      <c r="BC295" s="35"/>
      <c r="BS295" s="34"/>
      <c r="BT295" s="34"/>
      <c r="BU295" s="34"/>
      <c r="BV295" s="34"/>
      <c r="BW295" s="34"/>
      <c r="BX295" s="35"/>
      <c r="BY295" s="35"/>
      <c r="BZ295" s="34"/>
      <c r="CA295" s="34"/>
      <c r="CB295" s="34"/>
      <c r="CC295" s="34"/>
      <c r="CD295" s="34"/>
      <c r="CE295" s="35"/>
      <c r="CF295" s="35"/>
      <c r="CG295" s="34"/>
      <c r="CH295" s="34"/>
      <c r="CI295" s="34"/>
      <c r="CJ295" s="34"/>
      <c r="CK295" s="34"/>
      <c r="CL295" s="35"/>
    </row>
    <row r="296" spans="50:90" x14ac:dyDescent="0.2">
      <c r="AX296" s="34"/>
      <c r="AY296" s="34"/>
      <c r="AZ296" s="34"/>
      <c r="BA296" s="34"/>
      <c r="BB296" s="34"/>
      <c r="BC296" s="35"/>
      <c r="BS296" s="34"/>
      <c r="BT296" s="34"/>
      <c r="BU296" s="34"/>
      <c r="BV296" s="34"/>
      <c r="BW296" s="34"/>
      <c r="BX296" s="35"/>
      <c r="BY296" s="35"/>
      <c r="BZ296" s="34"/>
      <c r="CA296" s="34"/>
      <c r="CB296" s="34"/>
      <c r="CC296" s="34"/>
      <c r="CD296" s="34"/>
      <c r="CE296" s="35"/>
      <c r="CF296" s="35"/>
      <c r="CG296" s="34"/>
      <c r="CH296" s="34"/>
      <c r="CI296" s="34"/>
      <c r="CJ296" s="34"/>
      <c r="CK296" s="34"/>
      <c r="CL296" s="35"/>
    </row>
    <row r="297" spans="50:90" x14ac:dyDescent="0.2">
      <c r="AX297" s="34"/>
      <c r="AY297" s="34"/>
      <c r="AZ297" s="34"/>
      <c r="BA297" s="34"/>
      <c r="BB297" s="34"/>
      <c r="BC297" s="35"/>
      <c r="BS297" s="34"/>
      <c r="BT297" s="34"/>
      <c r="BU297" s="34"/>
      <c r="BV297" s="34"/>
      <c r="BW297" s="34"/>
      <c r="BX297" s="35"/>
      <c r="BY297" s="35"/>
      <c r="BZ297" s="34"/>
      <c r="CA297" s="34"/>
      <c r="CB297" s="34"/>
      <c r="CC297" s="34"/>
      <c r="CD297" s="34"/>
      <c r="CE297" s="35"/>
      <c r="CF297" s="35"/>
      <c r="CG297" s="34"/>
      <c r="CH297" s="34"/>
      <c r="CI297" s="34"/>
      <c r="CJ297" s="34"/>
      <c r="CK297" s="34"/>
      <c r="CL297" s="35"/>
    </row>
    <row r="298" spans="50:90" x14ac:dyDescent="0.2">
      <c r="AX298" s="34"/>
      <c r="AY298" s="34"/>
      <c r="AZ298" s="34"/>
      <c r="BA298" s="34"/>
      <c r="BB298" s="34"/>
      <c r="BC298" s="35"/>
      <c r="BS298" s="34"/>
      <c r="BT298" s="34"/>
      <c r="BU298" s="34"/>
      <c r="BV298" s="34"/>
      <c r="BW298" s="34"/>
      <c r="BX298" s="35"/>
      <c r="BY298" s="35"/>
      <c r="BZ298" s="34"/>
      <c r="CA298" s="34"/>
      <c r="CB298" s="34"/>
      <c r="CC298" s="34"/>
      <c r="CD298" s="34"/>
      <c r="CE298" s="35"/>
      <c r="CF298" s="35"/>
      <c r="CG298" s="34"/>
      <c r="CH298" s="34"/>
      <c r="CI298" s="34"/>
      <c r="CJ298" s="34"/>
      <c r="CK298" s="34"/>
      <c r="CL298" s="35"/>
    </row>
    <row r="299" spans="50:90" x14ac:dyDescent="0.2">
      <c r="AX299" s="34"/>
      <c r="AY299" s="34"/>
      <c r="AZ299" s="34"/>
      <c r="BA299" s="34"/>
      <c r="BB299" s="34"/>
      <c r="BC299" s="35"/>
      <c r="BS299" s="34"/>
      <c r="BT299" s="34"/>
      <c r="BU299" s="34"/>
      <c r="BV299" s="34"/>
      <c r="BW299" s="34"/>
      <c r="BX299" s="35"/>
      <c r="BY299" s="35"/>
      <c r="BZ299" s="34"/>
      <c r="CA299" s="34"/>
      <c r="CB299" s="34"/>
      <c r="CC299" s="34"/>
      <c r="CD299" s="34"/>
      <c r="CE299" s="35"/>
      <c r="CF299" s="35"/>
      <c r="CG299" s="34"/>
      <c r="CH299" s="34"/>
      <c r="CI299" s="34"/>
      <c r="CJ299" s="34"/>
      <c r="CK299" s="34"/>
      <c r="CL299" s="35"/>
    </row>
    <row r="300" spans="50:90" x14ac:dyDescent="0.2">
      <c r="AX300" s="34"/>
      <c r="AY300" s="34"/>
      <c r="AZ300" s="34"/>
      <c r="BA300" s="34"/>
      <c r="BB300" s="34"/>
      <c r="BC300" s="35"/>
      <c r="BS300" s="34"/>
      <c r="BT300" s="34"/>
      <c r="BU300" s="34"/>
      <c r="BV300" s="34"/>
      <c r="BW300" s="34"/>
      <c r="BX300" s="35"/>
      <c r="BY300" s="35"/>
      <c r="BZ300" s="34"/>
      <c r="CA300" s="34"/>
      <c r="CB300" s="34"/>
      <c r="CC300" s="34"/>
      <c r="CD300" s="34"/>
      <c r="CE300" s="35"/>
      <c r="CF300" s="35"/>
      <c r="CG300" s="34"/>
      <c r="CH300" s="34"/>
      <c r="CI300" s="34"/>
      <c r="CJ300" s="34"/>
      <c r="CK300" s="34"/>
      <c r="CL300" s="35"/>
    </row>
    <row r="301" spans="50:90" x14ac:dyDescent="0.2">
      <c r="AX301" s="34"/>
      <c r="AY301" s="34"/>
      <c r="AZ301" s="34"/>
      <c r="BA301" s="34"/>
      <c r="BB301" s="34"/>
      <c r="BC301" s="35"/>
      <c r="BS301" s="34"/>
      <c r="BT301" s="34"/>
      <c r="BU301" s="34"/>
      <c r="BV301" s="34"/>
      <c r="BW301" s="34"/>
      <c r="BX301" s="35"/>
      <c r="BY301" s="35"/>
      <c r="BZ301" s="34"/>
      <c r="CA301" s="34"/>
      <c r="CB301" s="34"/>
      <c r="CC301" s="34"/>
      <c r="CD301" s="34"/>
      <c r="CE301" s="35"/>
      <c r="CF301" s="35"/>
      <c r="CG301" s="34"/>
      <c r="CH301" s="34"/>
      <c r="CI301" s="34"/>
      <c r="CJ301" s="34"/>
      <c r="CK301" s="34"/>
      <c r="CL301" s="35"/>
    </row>
    <row r="302" spans="50:90" x14ac:dyDescent="0.2">
      <c r="AX302" s="34"/>
      <c r="AY302" s="34"/>
      <c r="AZ302" s="34"/>
      <c r="BA302" s="34"/>
      <c r="BB302" s="34"/>
      <c r="BC302" s="35"/>
      <c r="BS302" s="34"/>
      <c r="BT302" s="34"/>
      <c r="BU302" s="34"/>
      <c r="BV302" s="34"/>
      <c r="BW302" s="34"/>
      <c r="BX302" s="35"/>
      <c r="BY302" s="35"/>
      <c r="BZ302" s="34"/>
      <c r="CA302" s="34"/>
      <c r="CB302" s="34"/>
      <c r="CC302" s="34"/>
      <c r="CD302" s="34"/>
      <c r="CE302" s="35"/>
      <c r="CF302" s="35"/>
      <c r="CG302" s="34"/>
      <c r="CH302" s="34"/>
      <c r="CI302" s="34"/>
      <c r="CJ302" s="34"/>
      <c r="CK302" s="34"/>
      <c r="CL302" s="35"/>
    </row>
    <row r="303" spans="50:90" x14ac:dyDescent="0.2">
      <c r="AX303" s="34"/>
      <c r="AY303" s="34"/>
      <c r="AZ303" s="34"/>
      <c r="BA303" s="34"/>
      <c r="BB303" s="34"/>
      <c r="BC303" s="35"/>
      <c r="BS303" s="34"/>
      <c r="BT303" s="34"/>
      <c r="BU303" s="34"/>
      <c r="BV303" s="34"/>
      <c r="BW303" s="34"/>
      <c r="BX303" s="35"/>
      <c r="BY303" s="35"/>
      <c r="BZ303" s="34"/>
      <c r="CA303" s="34"/>
      <c r="CB303" s="34"/>
      <c r="CC303" s="34"/>
      <c r="CD303" s="34"/>
      <c r="CE303" s="35"/>
      <c r="CF303" s="35"/>
      <c r="CG303" s="34"/>
      <c r="CH303" s="34"/>
      <c r="CI303" s="34"/>
      <c r="CJ303" s="34"/>
      <c r="CK303" s="34"/>
      <c r="CL303" s="35"/>
    </row>
    <row r="304" spans="50:90" x14ac:dyDescent="0.2">
      <c r="AX304" s="34"/>
      <c r="AY304" s="34"/>
      <c r="AZ304" s="34"/>
      <c r="BA304" s="34"/>
      <c r="BB304" s="34"/>
      <c r="BC304" s="35"/>
      <c r="BS304" s="34"/>
      <c r="BT304" s="34"/>
      <c r="BU304" s="34"/>
      <c r="BV304" s="34"/>
      <c r="BW304" s="34"/>
      <c r="BX304" s="35"/>
      <c r="BY304" s="35"/>
      <c r="BZ304" s="34"/>
      <c r="CA304" s="34"/>
      <c r="CB304" s="34"/>
      <c r="CC304" s="34"/>
      <c r="CD304" s="34"/>
      <c r="CE304" s="35"/>
      <c r="CF304" s="35"/>
      <c r="CG304" s="34"/>
      <c r="CH304" s="34"/>
      <c r="CI304" s="34"/>
      <c r="CJ304" s="34"/>
      <c r="CK304" s="34"/>
      <c r="CL304" s="35"/>
    </row>
    <row r="305" spans="50:90" x14ac:dyDescent="0.2">
      <c r="AX305" s="34"/>
      <c r="AY305" s="34"/>
      <c r="AZ305" s="34"/>
      <c r="BA305" s="34"/>
      <c r="BB305" s="34"/>
      <c r="BC305" s="35"/>
      <c r="BS305" s="34"/>
      <c r="BT305" s="34"/>
      <c r="BU305" s="34"/>
      <c r="BV305" s="34"/>
      <c r="BW305" s="34"/>
      <c r="BX305" s="35"/>
      <c r="BY305" s="35"/>
      <c r="BZ305" s="34"/>
      <c r="CA305" s="34"/>
      <c r="CB305" s="34"/>
      <c r="CC305" s="34"/>
      <c r="CD305" s="34"/>
      <c r="CE305" s="35"/>
      <c r="CF305" s="35"/>
      <c r="CG305" s="34"/>
      <c r="CH305" s="34"/>
      <c r="CI305" s="34"/>
      <c r="CJ305" s="34"/>
      <c r="CK305" s="34"/>
      <c r="CL305" s="35"/>
    </row>
    <row r="306" spans="50:90" x14ac:dyDescent="0.2">
      <c r="AX306" s="34"/>
      <c r="AY306" s="34"/>
      <c r="AZ306" s="34"/>
      <c r="BA306" s="34"/>
      <c r="BB306" s="34"/>
      <c r="BC306" s="35"/>
      <c r="BS306" s="34"/>
      <c r="BT306" s="34"/>
      <c r="BU306" s="34"/>
      <c r="BV306" s="34"/>
      <c r="BW306" s="34"/>
      <c r="BX306" s="35"/>
      <c r="BY306" s="35"/>
      <c r="BZ306" s="34"/>
      <c r="CA306" s="34"/>
      <c r="CB306" s="34"/>
      <c r="CC306" s="34"/>
      <c r="CD306" s="34"/>
      <c r="CE306" s="35"/>
      <c r="CF306" s="35"/>
      <c r="CG306" s="34"/>
      <c r="CH306" s="34"/>
      <c r="CI306" s="34"/>
      <c r="CJ306" s="34"/>
      <c r="CK306" s="34"/>
      <c r="CL306" s="35"/>
    </row>
    <row r="307" spans="50:90" x14ac:dyDescent="0.2">
      <c r="AX307" s="34"/>
      <c r="AY307" s="34"/>
      <c r="AZ307" s="34"/>
      <c r="BA307" s="34"/>
      <c r="BB307" s="34"/>
      <c r="BC307" s="35"/>
      <c r="BS307" s="34"/>
      <c r="BT307" s="34"/>
      <c r="BU307" s="34"/>
      <c r="BV307" s="34"/>
      <c r="BW307" s="34"/>
      <c r="BX307" s="35"/>
      <c r="BY307" s="35"/>
      <c r="BZ307" s="34"/>
      <c r="CA307" s="34"/>
      <c r="CB307" s="34"/>
      <c r="CC307" s="34"/>
      <c r="CD307" s="34"/>
      <c r="CE307" s="35"/>
      <c r="CF307" s="35"/>
      <c r="CG307" s="34"/>
      <c r="CH307" s="34"/>
      <c r="CI307" s="34"/>
      <c r="CJ307" s="34"/>
      <c r="CK307" s="34"/>
      <c r="CL307" s="35"/>
    </row>
    <row r="308" spans="50:90" x14ac:dyDescent="0.2">
      <c r="AX308" s="34"/>
      <c r="AY308" s="34"/>
      <c r="AZ308" s="34"/>
      <c r="BA308" s="34"/>
      <c r="BB308" s="34"/>
      <c r="BC308" s="35"/>
      <c r="BS308" s="34"/>
      <c r="BT308" s="34"/>
      <c r="BU308" s="34"/>
      <c r="BV308" s="34"/>
      <c r="BW308" s="34"/>
      <c r="BX308" s="35"/>
      <c r="BY308" s="35"/>
      <c r="BZ308" s="34"/>
      <c r="CA308" s="34"/>
      <c r="CB308" s="34"/>
      <c r="CC308" s="34"/>
      <c r="CD308" s="34"/>
      <c r="CE308" s="35"/>
      <c r="CF308" s="35"/>
      <c r="CG308" s="34"/>
      <c r="CH308" s="34"/>
      <c r="CI308" s="34"/>
      <c r="CJ308" s="34"/>
      <c r="CK308" s="34"/>
      <c r="CL308" s="35"/>
    </row>
    <row r="309" spans="50:90" x14ac:dyDescent="0.2">
      <c r="AX309" s="34"/>
      <c r="AY309" s="34"/>
      <c r="AZ309" s="34"/>
      <c r="BA309" s="34"/>
      <c r="BB309" s="34"/>
      <c r="BC309" s="35"/>
      <c r="BS309" s="34"/>
      <c r="BT309" s="34"/>
      <c r="BU309" s="34"/>
      <c r="BV309" s="34"/>
      <c r="BW309" s="34"/>
      <c r="BX309" s="35"/>
      <c r="BY309" s="35"/>
      <c r="BZ309" s="34"/>
      <c r="CA309" s="34"/>
      <c r="CB309" s="34"/>
      <c r="CC309" s="34"/>
      <c r="CD309" s="34"/>
      <c r="CE309" s="35"/>
      <c r="CF309" s="35"/>
      <c r="CG309" s="34"/>
      <c r="CH309" s="34"/>
      <c r="CI309" s="34"/>
      <c r="CJ309" s="34"/>
      <c r="CK309" s="34"/>
      <c r="CL309" s="35"/>
    </row>
    <row r="310" spans="50:90" x14ac:dyDescent="0.2">
      <c r="AX310" s="34"/>
      <c r="AY310" s="34"/>
      <c r="AZ310" s="34"/>
      <c r="BA310" s="34"/>
      <c r="BB310" s="34"/>
      <c r="BC310" s="35"/>
      <c r="BS310" s="34"/>
      <c r="BT310" s="34"/>
      <c r="BU310" s="34"/>
      <c r="BV310" s="34"/>
      <c r="BW310" s="34"/>
      <c r="BX310" s="35"/>
      <c r="BY310" s="35"/>
      <c r="BZ310" s="34"/>
      <c r="CA310" s="34"/>
      <c r="CB310" s="34"/>
      <c r="CC310" s="34"/>
      <c r="CD310" s="34"/>
      <c r="CE310" s="35"/>
      <c r="CF310" s="35"/>
      <c r="CG310" s="34"/>
      <c r="CH310" s="34"/>
      <c r="CI310" s="34"/>
      <c r="CJ310" s="34"/>
      <c r="CK310" s="34"/>
      <c r="CL310" s="35"/>
    </row>
    <row r="311" spans="50:90" x14ac:dyDescent="0.2">
      <c r="AX311" s="34"/>
      <c r="AY311" s="34"/>
      <c r="AZ311" s="34"/>
      <c r="BA311" s="34"/>
      <c r="BB311" s="34"/>
      <c r="BC311" s="35"/>
      <c r="BS311" s="34"/>
      <c r="BT311" s="34"/>
      <c r="BU311" s="34"/>
      <c r="BV311" s="34"/>
      <c r="BW311" s="34"/>
      <c r="BX311" s="35"/>
      <c r="BY311" s="35"/>
      <c r="BZ311" s="34"/>
      <c r="CA311" s="34"/>
      <c r="CB311" s="34"/>
      <c r="CC311" s="34"/>
      <c r="CD311" s="34"/>
      <c r="CE311" s="35"/>
      <c r="CF311" s="35"/>
      <c r="CG311" s="34"/>
      <c r="CH311" s="34"/>
      <c r="CI311" s="34"/>
      <c r="CJ311" s="34"/>
      <c r="CK311" s="34"/>
      <c r="CL311" s="35"/>
    </row>
    <row r="312" spans="50:90" x14ac:dyDescent="0.2">
      <c r="AX312" s="34"/>
      <c r="AY312" s="34"/>
      <c r="AZ312" s="34"/>
      <c r="BA312" s="34"/>
      <c r="BB312" s="34"/>
      <c r="BC312" s="35"/>
      <c r="BS312" s="34"/>
      <c r="BT312" s="34"/>
      <c r="BU312" s="34"/>
      <c r="BV312" s="34"/>
      <c r="BW312" s="34"/>
      <c r="BX312" s="35"/>
      <c r="BY312" s="35"/>
      <c r="BZ312" s="34"/>
      <c r="CA312" s="34"/>
      <c r="CB312" s="34"/>
      <c r="CC312" s="34"/>
      <c r="CD312" s="34"/>
      <c r="CE312" s="35"/>
      <c r="CF312" s="35"/>
      <c r="CG312" s="34"/>
      <c r="CH312" s="34"/>
      <c r="CI312" s="34"/>
      <c r="CJ312" s="34"/>
      <c r="CK312" s="34"/>
      <c r="CL312" s="35"/>
    </row>
    <row r="313" spans="50:90" x14ac:dyDescent="0.2">
      <c r="AX313" s="34"/>
      <c r="AY313" s="34"/>
      <c r="AZ313" s="34"/>
      <c r="BA313" s="34"/>
      <c r="BB313" s="34"/>
      <c r="BC313" s="35"/>
      <c r="BS313" s="34"/>
      <c r="BT313" s="34"/>
      <c r="BU313" s="34"/>
      <c r="BV313" s="34"/>
      <c r="BW313" s="34"/>
      <c r="BX313" s="35"/>
      <c r="BY313" s="35"/>
      <c r="BZ313" s="34"/>
      <c r="CA313" s="34"/>
      <c r="CB313" s="34"/>
      <c r="CC313" s="34"/>
      <c r="CD313" s="34"/>
      <c r="CE313" s="35"/>
      <c r="CF313" s="35"/>
      <c r="CG313" s="34"/>
      <c r="CH313" s="34"/>
      <c r="CI313" s="34"/>
      <c r="CJ313" s="34"/>
      <c r="CK313" s="34"/>
      <c r="CL313" s="35"/>
    </row>
    <row r="314" spans="50:90" x14ac:dyDescent="0.2">
      <c r="AX314" s="34"/>
      <c r="AY314" s="34"/>
      <c r="AZ314" s="34"/>
      <c r="BA314" s="34"/>
      <c r="BB314" s="34"/>
      <c r="BC314" s="35"/>
      <c r="BS314" s="34"/>
      <c r="BT314" s="34"/>
      <c r="BU314" s="34"/>
      <c r="BV314" s="34"/>
      <c r="BW314" s="34"/>
      <c r="BX314" s="35"/>
      <c r="BY314" s="35"/>
      <c r="BZ314" s="34"/>
      <c r="CA314" s="34"/>
      <c r="CB314" s="34"/>
      <c r="CC314" s="34"/>
      <c r="CD314" s="34"/>
      <c r="CE314" s="35"/>
      <c r="CF314" s="35"/>
      <c r="CG314" s="34"/>
      <c r="CH314" s="34"/>
      <c r="CI314" s="34"/>
      <c r="CJ314" s="34"/>
      <c r="CK314" s="34"/>
      <c r="CL314" s="35"/>
    </row>
    <row r="315" spans="50:90" x14ac:dyDescent="0.2">
      <c r="AX315" s="34"/>
      <c r="AY315" s="34"/>
      <c r="AZ315" s="34"/>
      <c r="BA315" s="34"/>
      <c r="BB315" s="34"/>
      <c r="BC315" s="35"/>
      <c r="BS315" s="34"/>
      <c r="BT315" s="34"/>
      <c r="BU315" s="34"/>
      <c r="BV315" s="34"/>
      <c r="BW315" s="34"/>
      <c r="BX315" s="35"/>
      <c r="BY315" s="35"/>
      <c r="BZ315" s="34"/>
      <c r="CA315" s="34"/>
      <c r="CB315" s="34"/>
      <c r="CC315" s="34"/>
      <c r="CD315" s="34"/>
      <c r="CE315" s="35"/>
      <c r="CF315" s="35"/>
      <c r="CG315" s="34"/>
      <c r="CH315" s="34"/>
      <c r="CI315" s="34"/>
      <c r="CJ315" s="34"/>
      <c r="CK315" s="34"/>
      <c r="CL315" s="35"/>
    </row>
    <row r="316" spans="50:90" x14ac:dyDescent="0.2">
      <c r="AX316" s="34"/>
      <c r="AY316" s="34"/>
      <c r="AZ316" s="34"/>
      <c r="BA316" s="34"/>
      <c r="BB316" s="34"/>
      <c r="BC316" s="35"/>
      <c r="BS316" s="34"/>
      <c r="BT316" s="34"/>
      <c r="BU316" s="34"/>
      <c r="BV316" s="34"/>
      <c r="BW316" s="34"/>
      <c r="BX316" s="35"/>
      <c r="BY316" s="35"/>
      <c r="BZ316" s="34"/>
      <c r="CA316" s="34"/>
      <c r="CB316" s="34"/>
      <c r="CC316" s="34"/>
      <c r="CD316" s="34"/>
      <c r="CE316" s="35"/>
      <c r="CF316" s="35"/>
      <c r="CG316" s="34"/>
      <c r="CH316" s="34"/>
      <c r="CI316" s="34"/>
      <c r="CJ316" s="34"/>
      <c r="CK316" s="34"/>
      <c r="CL316" s="35"/>
    </row>
    <row r="317" spans="50:90" x14ac:dyDescent="0.2">
      <c r="AX317" s="34"/>
      <c r="AY317" s="34"/>
      <c r="AZ317" s="34"/>
      <c r="BA317" s="34"/>
      <c r="BB317" s="34"/>
      <c r="BC317" s="35"/>
      <c r="BS317" s="34"/>
      <c r="BT317" s="34"/>
      <c r="BU317" s="34"/>
      <c r="BV317" s="34"/>
      <c r="BW317" s="34"/>
      <c r="BX317" s="35"/>
      <c r="BY317" s="35"/>
      <c r="BZ317" s="34"/>
      <c r="CA317" s="34"/>
      <c r="CB317" s="34"/>
      <c r="CC317" s="34"/>
      <c r="CD317" s="34"/>
      <c r="CE317" s="35"/>
      <c r="CF317" s="35"/>
      <c r="CG317" s="34"/>
      <c r="CH317" s="34"/>
      <c r="CI317" s="34"/>
      <c r="CJ317" s="34"/>
      <c r="CK317" s="34"/>
      <c r="CL317" s="35"/>
    </row>
    <row r="318" spans="50:90" x14ac:dyDescent="0.2">
      <c r="AX318" s="34"/>
      <c r="AY318" s="34"/>
      <c r="AZ318" s="34"/>
      <c r="BA318" s="34"/>
      <c r="BB318" s="34"/>
      <c r="BC318" s="35"/>
      <c r="BS318" s="34"/>
      <c r="BT318" s="34"/>
      <c r="BU318" s="34"/>
      <c r="BV318" s="34"/>
      <c r="BW318" s="34"/>
      <c r="BX318" s="35"/>
      <c r="BY318" s="35"/>
      <c r="BZ318" s="34"/>
      <c r="CA318" s="34"/>
      <c r="CB318" s="34"/>
      <c r="CC318" s="34"/>
      <c r="CD318" s="34"/>
      <c r="CE318" s="35"/>
      <c r="CF318" s="35"/>
      <c r="CG318" s="34"/>
      <c r="CH318" s="34"/>
      <c r="CI318" s="34"/>
      <c r="CJ318" s="34"/>
      <c r="CK318" s="34"/>
      <c r="CL318" s="35"/>
    </row>
    <row r="319" spans="50:90" x14ac:dyDescent="0.2">
      <c r="AX319" s="34"/>
      <c r="AY319" s="34"/>
      <c r="AZ319" s="34"/>
      <c r="BA319" s="34"/>
      <c r="BB319" s="34"/>
      <c r="BC319" s="35"/>
      <c r="BS319" s="34"/>
      <c r="BT319" s="34"/>
      <c r="BU319" s="34"/>
      <c r="BV319" s="34"/>
      <c r="BW319" s="34"/>
      <c r="BX319" s="35"/>
      <c r="BY319" s="35"/>
      <c r="BZ319" s="34"/>
      <c r="CA319" s="34"/>
      <c r="CB319" s="34"/>
      <c r="CC319" s="34"/>
      <c r="CD319" s="34"/>
      <c r="CE319" s="35"/>
      <c r="CF319" s="35"/>
      <c r="CG319" s="34"/>
      <c r="CH319" s="34"/>
      <c r="CI319" s="34"/>
      <c r="CJ319" s="34"/>
      <c r="CK319" s="34"/>
      <c r="CL319" s="35"/>
    </row>
    <row r="320" spans="50:90" x14ac:dyDescent="0.2">
      <c r="AX320" s="34"/>
      <c r="AY320" s="34"/>
      <c r="AZ320" s="34"/>
      <c r="BA320" s="34"/>
      <c r="BB320" s="34"/>
      <c r="BC320" s="35"/>
      <c r="BS320" s="34"/>
      <c r="BT320" s="34"/>
      <c r="BU320" s="34"/>
      <c r="BV320" s="34"/>
      <c r="BW320" s="34"/>
      <c r="BX320" s="35"/>
      <c r="BY320" s="35"/>
      <c r="BZ320" s="34"/>
      <c r="CA320" s="34"/>
      <c r="CB320" s="34"/>
      <c r="CC320" s="34"/>
      <c r="CD320" s="34"/>
      <c r="CE320" s="35"/>
      <c r="CF320" s="35"/>
      <c r="CG320" s="34"/>
      <c r="CH320" s="34"/>
      <c r="CI320" s="34"/>
      <c r="CJ320" s="34"/>
      <c r="CK320" s="34"/>
      <c r="CL320" s="35"/>
    </row>
    <row r="321" spans="50:90" x14ac:dyDescent="0.2">
      <c r="AX321" s="34"/>
      <c r="AY321" s="34"/>
      <c r="AZ321" s="34"/>
      <c r="BA321" s="34"/>
      <c r="BB321" s="34"/>
      <c r="BC321" s="35"/>
      <c r="BS321" s="34"/>
      <c r="BT321" s="34"/>
      <c r="BU321" s="34"/>
      <c r="BV321" s="34"/>
      <c r="BW321" s="34"/>
      <c r="BX321" s="35"/>
      <c r="BY321" s="35"/>
      <c r="BZ321" s="34"/>
      <c r="CA321" s="34"/>
      <c r="CB321" s="34"/>
      <c r="CC321" s="34"/>
      <c r="CD321" s="34"/>
      <c r="CE321" s="35"/>
      <c r="CF321" s="35"/>
      <c r="CG321" s="34"/>
      <c r="CH321" s="34"/>
      <c r="CI321" s="34"/>
      <c r="CJ321" s="34"/>
      <c r="CK321" s="34"/>
      <c r="CL321" s="35"/>
    </row>
    <row r="322" spans="50:90" x14ac:dyDescent="0.2">
      <c r="AX322" s="34"/>
      <c r="AY322" s="34"/>
      <c r="AZ322" s="34"/>
      <c r="BA322" s="34"/>
      <c r="BB322" s="34"/>
      <c r="BC322" s="35"/>
      <c r="BS322" s="34"/>
      <c r="BT322" s="34"/>
      <c r="BU322" s="34"/>
      <c r="BV322" s="34"/>
      <c r="BW322" s="34"/>
      <c r="BX322" s="35"/>
      <c r="BY322" s="35"/>
      <c r="BZ322" s="34"/>
      <c r="CA322" s="34"/>
      <c r="CB322" s="34"/>
      <c r="CC322" s="34"/>
      <c r="CD322" s="34"/>
      <c r="CE322" s="35"/>
      <c r="CF322" s="35"/>
      <c r="CG322" s="34"/>
      <c r="CH322" s="34"/>
      <c r="CI322" s="34"/>
      <c r="CJ322" s="34"/>
      <c r="CK322" s="34"/>
      <c r="CL322" s="35"/>
    </row>
    <row r="323" spans="50:90" x14ac:dyDescent="0.2">
      <c r="AX323" s="34"/>
      <c r="AY323" s="34"/>
      <c r="AZ323" s="34"/>
      <c r="BA323" s="34"/>
      <c r="BB323" s="34"/>
      <c r="BC323" s="35"/>
      <c r="BS323" s="34"/>
      <c r="BT323" s="34"/>
      <c r="BU323" s="34"/>
      <c r="BV323" s="34"/>
      <c r="BW323" s="34"/>
      <c r="BX323" s="35"/>
      <c r="BY323" s="35"/>
      <c r="BZ323" s="34"/>
      <c r="CA323" s="34"/>
      <c r="CB323" s="34"/>
      <c r="CC323" s="34"/>
      <c r="CD323" s="34"/>
      <c r="CE323" s="35"/>
      <c r="CF323" s="35"/>
      <c r="CG323" s="34"/>
      <c r="CH323" s="34"/>
      <c r="CI323" s="34"/>
      <c r="CJ323" s="34"/>
      <c r="CK323" s="34"/>
      <c r="CL323" s="35"/>
    </row>
    <row r="324" spans="50:90" x14ac:dyDescent="0.2">
      <c r="AX324" s="34"/>
      <c r="AY324" s="34"/>
      <c r="AZ324" s="34"/>
      <c r="BA324" s="34"/>
      <c r="BB324" s="34"/>
      <c r="BC324" s="35"/>
      <c r="BS324" s="34"/>
      <c r="BT324" s="34"/>
      <c r="BU324" s="34"/>
      <c r="BV324" s="34"/>
      <c r="BW324" s="34"/>
      <c r="BX324" s="35"/>
      <c r="BY324" s="35"/>
      <c r="BZ324" s="34"/>
      <c r="CA324" s="34"/>
      <c r="CB324" s="34"/>
      <c r="CC324" s="34"/>
      <c r="CD324" s="34"/>
      <c r="CE324" s="35"/>
      <c r="CF324" s="35"/>
      <c r="CG324" s="34"/>
      <c r="CH324" s="34"/>
      <c r="CI324" s="34"/>
      <c r="CJ324" s="34"/>
      <c r="CK324" s="34"/>
      <c r="CL324" s="35"/>
    </row>
    <row r="325" spans="50:90" x14ac:dyDescent="0.2">
      <c r="AX325" s="34"/>
      <c r="AY325" s="34"/>
      <c r="AZ325" s="34"/>
      <c r="BA325" s="34"/>
      <c r="BB325" s="34"/>
      <c r="BC325" s="35"/>
      <c r="BS325" s="34"/>
      <c r="BT325" s="34"/>
      <c r="BU325" s="34"/>
      <c r="BV325" s="34"/>
      <c r="BW325" s="34"/>
      <c r="BX325" s="35"/>
      <c r="BY325" s="35"/>
      <c r="BZ325" s="34"/>
      <c r="CA325" s="34"/>
      <c r="CB325" s="34"/>
      <c r="CC325" s="34"/>
      <c r="CD325" s="34"/>
      <c r="CE325" s="35"/>
      <c r="CF325" s="35"/>
      <c r="CG325" s="34"/>
      <c r="CH325" s="34"/>
      <c r="CI325" s="34"/>
      <c r="CJ325" s="34"/>
      <c r="CK325" s="34"/>
      <c r="CL325" s="35"/>
    </row>
    <row r="326" spans="50:90" x14ac:dyDescent="0.2">
      <c r="AX326" s="34"/>
      <c r="AY326" s="34"/>
      <c r="AZ326" s="34"/>
      <c r="BA326" s="34"/>
      <c r="BB326" s="34"/>
      <c r="BC326" s="35"/>
      <c r="BS326" s="34"/>
      <c r="BT326" s="34"/>
      <c r="BU326" s="34"/>
      <c r="BV326" s="34"/>
      <c r="BW326" s="34"/>
      <c r="BX326" s="35"/>
      <c r="BY326" s="35"/>
      <c r="BZ326" s="34"/>
      <c r="CA326" s="34"/>
      <c r="CB326" s="34"/>
      <c r="CC326" s="34"/>
      <c r="CD326" s="34"/>
      <c r="CE326" s="35"/>
      <c r="CF326" s="35"/>
      <c r="CG326" s="34"/>
      <c r="CH326" s="34"/>
      <c r="CI326" s="34"/>
      <c r="CJ326" s="34"/>
      <c r="CK326" s="34"/>
      <c r="CL326" s="35"/>
    </row>
    <row r="327" spans="50:90" x14ac:dyDescent="0.2">
      <c r="AX327" s="34"/>
      <c r="AY327" s="34"/>
      <c r="AZ327" s="34"/>
      <c r="BA327" s="34"/>
      <c r="BB327" s="34"/>
      <c r="BC327" s="35"/>
      <c r="BS327" s="34"/>
      <c r="BT327" s="34"/>
      <c r="BU327" s="34"/>
      <c r="BV327" s="34"/>
      <c r="BW327" s="34"/>
      <c r="BX327" s="35"/>
      <c r="BY327" s="35"/>
      <c r="BZ327" s="34"/>
      <c r="CA327" s="34"/>
      <c r="CB327" s="34"/>
      <c r="CC327" s="34"/>
      <c r="CD327" s="34"/>
      <c r="CE327" s="35"/>
      <c r="CF327" s="35"/>
      <c r="CG327" s="34"/>
      <c r="CH327" s="34"/>
      <c r="CI327" s="34"/>
      <c r="CJ327" s="34"/>
      <c r="CK327" s="34"/>
      <c r="CL327" s="35"/>
    </row>
    <row r="328" spans="50:90" x14ac:dyDescent="0.2">
      <c r="AX328" s="34"/>
      <c r="AY328" s="34"/>
      <c r="AZ328" s="34"/>
      <c r="BA328" s="34"/>
      <c r="BB328" s="34"/>
      <c r="BC328" s="35"/>
      <c r="BS328" s="34"/>
      <c r="BT328" s="34"/>
      <c r="BU328" s="34"/>
      <c r="BV328" s="34"/>
      <c r="BW328" s="34"/>
      <c r="BX328" s="35"/>
      <c r="BY328" s="35"/>
      <c r="BZ328" s="34"/>
      <c r="CA328" s="34"/>
      <c r="CB328" s="34"/>
      <c r="CC328" s="34"/>
      <c r="CD328" s="34"/>
      <c r="CE328" s="35"/>
      <c r="CF328" s="35"/>
      <c r="CG328" s="34"/>
      <c r="CH328" s="34"/>
      <c r="CI328" s="34"/>
      <c r="CJ328" s="34"/>
      <c r="CK328" s="34"/>
      <c r="CL328" s="35"/>
    </row>
    <row r="329" spans="50:90" x14ac:dyDescent="0.2">
      <c r="AX329" s="34"/>
      <c r="AY329" s="34"/>
      <c r="AZ329" s="34"/>
      <c r="BA329" s="34"/>
      <c r="BB329" s="34"/>
      <c r="BC329" s="35"/>
      <c r="BS329" s="34"/>
      <c r="BT329" s="34"/>
      <c r="BU329" s="34"/>
      <c r="BV329" s="34"/>
      <c r="BW329" s="34"/>
      <c r="BX329" s="35"/>
      <c r="BY329" s="35"/>
      <c r="BZ329" s="34"/>
      <c r="CA329" s="34"/>
      <c r="CB329" s="34"/>
      <c r="CC329" s="34"/>
      <c r="CD329" s="34"/>
      <c r="CE329" s="35"/>
      <c r="CF329" s="35"/>
      <c r="CG329" s="34"/>
      <c r="CH329" s="34"/>
      <c r="CI329" s="34"/>
      <c r="CJ329" s="34"/>
      <c r="CK329" s="34"/>
      <c r="CL329" s="35"/>
    </row>
    <row r="330" spans="50:90" x14ac:dyDescent="0.2">
      <c r="AX330" s="34"/>
      <c r="AY330" s="34"/>
      <c r="AZ330" s="34"/>
      <c r="BA330" s="34"/>
      <c r="BB330" s="34"/>
      <c r="BC330" s="35"/>
      <c r="BS330" s="34"/>
      <c r="BT330" s="34"/>
      <c r="BU330" s="34"/>
      <c r="BV330" s="34"/>
      <c r="BW330" s="34"/>
      <c r="BX330" s="35"/>
      <c r="BY330" s="35"/>
      <c r="BZ330" s="34"/>
      <c r="CA330" s="34"/>
      <c r="CB330" s="34"/>
      <c r="CC330" s="34"/>
      <c r="CD330" s="34"/>
      <c r="CE330" s="35"/>
      <c r="CF330" s="35"/>
      <c r="CG330" s="34"/>
      <c r="CH330" s="34"/>
      <c r="CI330" s="34"/>
      <c r="CJ330" s="34"/>
      <c r="CK330" s="34"/>
      <c r="CL330" s="35"/>
    </row>
    <row r="331" spans="50:90" x14ac:dyDescent="0.2">
      <c r="AX331" s="34"/>
      <c r="AY331" s="34"/>
      <c r="AZ331" s="34"/>
      <c r="BA331" s="34"/>
      <c r="BB331" s="34"/>
      <c r="BC331" s="35"/>
      <c r="BS331" s="34"/>
      <c r="BT331" s="34"/>
      <c r="BU331" s="34"/>
      <c r="BV331" s="34"/>
      <c r="BW331" s="34"/>
      <c r="BX331" s="35"/>
      <c r="BY331" s="35"/>
      <c r="BZ331" s="34"/>
      <c r="CA331" s="34"/>
      <c r="CB331" s="34"/>
      <c r="CC331" s="34"/>
      <c r="CD331" s="34"/>
      <c r="CE331" s="35"/>
      <c r="CF331" s="35"/>
      <c r="CG331" s="34"/>
      <c r="CH331" s="34"/>
      <c r="CI331" s="34"/>
      <c r="CJ331" s="34"/>
      <c r="CK331" s="34"/>
      <c r="CL331" s="35"/>
    </row>
    <row r="332" spans="50:90" x14ac:dyDescent="0.2">
      <c r="AX332" s="34"/>
      <c r="AY332" s="34"/>
      <c r="AZ332" s="34"/>
      <c r="BA332" s="34"/>
      <c r="BB332" s="34"/>
      <c r="BC332" s="35"/>
      <c r="BS332" s="34"/>
      <c r="BT332" s="34"/>
      <c r="BU332" s="34"/>
      <c r="BV332" s="34"/>
      <c r="BW332" s="34"/>
      <c r="BX332" s="35"/>
      <c r="BY332" s="35"/>
      <c r="BZ332" s="34"/>
      <c r="CA332" s="34"/>
      <c r="CB332" s="34"/>
      <c r="CC332" s="34"/>
      <c r="CD332" s="34"/>
      <c r="CE332" s="35"/>
      <c r="CF332" s="35"/>
      <c r="CG332" s="34"/>
      <c r="CH332" s="34"/>
      <c r="CI332" s="34"/>
      <c r="CJ332" s="34"/>
      <c r="CK332" s="34"/>
      <c r="CL332" s="35"/>
    </row>
    <row r="333" spans="50:90" x14ac:dyDescent="0.2">
      <c r="AX333" s="34"/>
      <c r="AY333" s="34"/>
      <c r="AZ333" s="34"/>
      <c r="BA333" s="34"/>
      <c r="BB333" s="34"/>
      <c r="BC333" s="35"/>
      <c r="BS333" s="34"/>
      <c r="BT333" s="34"/>
      <c r="BU333" s="34"/>
      <c r="BV333" s="34"/>
      <c r="BW333" s="34"/>
      <c r="BX333" s="35"/>
      <c r="BY333" s="35"/>
      <c r="BZ333" s="34"/>
      <c r="CA333" s="34"/>
      <c r="CB333" s="34"/>
      <c r="CC333" s="34"/>
      <c r="CD333" s="34"/>
      <c r="CE333" s="35"/>
      <c r="CF333" s="35"/>
      <c r="CG333" s="34"/>
      <c r="CH333" s="34"/>
      <c r="CI333" s="34"/>
      <c r="CJ333" s="34"/>
      <c r="CK333" s="34"/>
      <c r="CL333" s="35"/>
    </row>
    <row r="334" spans="50:90" x14ac:dyDescent="0.2">
      <c r="AX334" s="34"/>
      <c r="AY334" s="34"/>
      <c r="AZ334" s="34"/>
      <c r="BA334" s="34"/>
      <c r="BB334" s="34"/>
      <c r="BC334" s="35"/>
      <c r="BS334" s="34"/>
      <c r="BT334" s="34"/>
      <c r="BU334" s="34"/>
      <c r="BV334" s="34"/>
      <c r="BW334" s="34"/>
      <c r="BX334" s="35"/>
      <c r="BY334" s="35"/>
      <c r="BZ334" s="34"/>
      <c r="CA334" s="34"/>
      <c r="CB334" s="34"/>
      <c r="CC334" s="34"/>
      <c r="CD334" s="34"/>
      <c r="CE334" s="35"/>
      <c r="CF334" s="35"/>
      <c r="CG334" s="34"/>
      <c r="CH334" s="34"/>
      <c r="CI334" s="34"/>
      <c r="CJ334" s="34"/>
      <c r="CK334" s="34"/>
      <c r="CL334" s="35"/>
    </row>
    <row r="335" spans="50:90" x14ac:dyDescent="0.2">
      <c r="AX335" s="34"/>
      <c r="AY335" s="34"/>
      <c r="AZ335" s="34"/>
      <c r="BA335" s="34"/>
      <c r="BB335" s="34"/>
      <c r="BC335" s="35"/>
      <c r="BS335" s="34"/>
      <c r="BT335" s="34"/>
      <c r="BU335" s="34"/>
      <c r="BV335" s="34"/>
      <c r="BW335" s="34"/>
      <c r="BX335" s="35"/>
      <c r="BY335" s="35"/>
      <c r="BZ335" s="34"/>
      <c r="CA335" s="34"/>
      <c r="CB335" s="34"/>
      <c r="CC335" s="34"/>
      <c r="CD335" s="34"/>
      <c r="CE335" s="35"/>
      <c r="CF335" s="35"/>
      <c r="CG335" s="34"/>
      <c r="CH335" s="34"/>
      <c r="CI335" s="34"/>
      <c r="CJ335" s="34"/>
      <c r="CK335" s="34"/>
      <c r="CL335" s="35"/>
    </row>
    <row r="336" spans="50:90" x14ac:dyDescent="0.2">
      <c r="AX336" s="34"/>
      <c r="AY336" s="34"/>
      <c r="AZ336" s="34"/>
      <c r="BA336" s="34"/>
      <c r="BB336" s="34"/>
      <c r="BC336" s="35"/>
      <c r="BS336" s="34"/>
      <c r="BT336" s="34"/>
      <c r="BU336" s="34"/>
      <c r="BV336" s="34"/>
      <c r="BW336" s="34"/>
      <c r="BX336" s="35"/>
      <c r="BY336" s="35"/>
      <c r="BZ336" s="34"/>
      <c r="CA336" s="34"/>
      <c r="CB336" s="34"/>
      <c r="CC336" s="34"/>
      <c r="CD336" s="34"/>
      <c r="CE336" s="35"/>
      <c r="CF336" s="35"/>
      <c r="CG336" s="34"/>
      <c r="CH336" s="34"/>
      <c r="CI336" s="34"/>
      <c r="CJ336" s="34"/>
      <c r="CK336" s="34"/>
      <c r="CL336" s="35"/>
    </row>
    <row r="337" spans="50:90" x14ac:dyDescent="0.2">
      <c r="AX337" s="34"/>
      <c r="AY337" s="34"/>
      <c r="AZ337" s="34"/>
      <c r="BA337" s="34"/>
      <c r="BB337" s="34"/>
      <c r="BC337" s="35"/>
      <c r="BS337" s="34"/>
      <c r="BT337" s="34"/>
      <c r="BU337" s="34"/>
      <c r="BV337" s="34"/>
      <c r="BW337" s="34"/>
      <c r="BX337" s="35"/>
      <c r="BY337" s="35"/>
      <c r="BZ337" s="34"/>
      <c r="CA337" s="34"/>
      <c r="CB337" s="34"/>
      <c r="CC337" s="34"/>
      <c r="CD337" s="34"/>
      <c r="CE337" s="35"/>
      <c r="CF337" s="35"/>
      <c r="CG337" s="34"/>
      <c r="CH337" s="34"/>
      <c r="CI337" s="34"/>
      <c r="CJ337" s="34"/>
      <c r="CK337" s="34"/>
      <c r="CL337" s="35"/>
    </row>
    <row r="338" spans="50:90" x14ac:dyDescent="0.2">
      <c r="AX338" s="34"/>
      <c r="AY338" s="34"/>
      <c r="AZ338" s="34"/>
      <c r="BA338" s="34"/>
      <c r="BB338" s="34"/>
      <c r="BC338" s="35"/>
      <c r="BS338" s="34"/>
      <c r="BT338" s="34"/>
      <c r="BU338" s="34"/>
      <c r="BV338" s="34"/>
      <c r="BW338" s="34"/>
      <c r="BX338" s="35"/>
      <c r="BY338" s="35"/>
      <c r="BZ338" s="34"/>
      <c r="CA338" s="34"/>
      <c r="CB338" s="34"/>
      <c r="CC338" s="34"/>
      <c r="CD338" s="34"/>
      <c r="CE338" s="35"/>
      <c r="CF338" s="35"/>
      <c r="CG338" s="34"/>
      <c r="CH338" s="34"/>
      <c r="CI338" s="34"/>
      <c r="CJ338" s="34"/>
      <c r="CK338" s="34"/>
      <c r="CL338" s="35"/>
    </row>
    <row r="339" spans="50:90" x14ac:dyDescent="0.2">
      <c r="AX339" s="34"/>
      <c r="AY339" s="34"/>
      <c r="AZ339" s="34"/>
      <c r="BA339" s="34"/>
      <c r="BB339" s="34"/>
      <c r="BC339" s="35"/>
      <c r="BS339" s="34"/>
      <c r="BT339" s="34"/>
      <c r="BU339" s="34"/>
      <c r="BV339" s="34"/>
      <c r="BW339" s="34"/>
      <c r="BX339" s="35"/>
      <c r="BY339" s="35"/>
      <c r="BZ339" s="34"/>
      <c r="CA339" s="34"/>
      <c r="CB339" s="34"/>
      <c r="CC339" s="34"/>
      <c r="CD339" s="34"/>
      <c r="CE339" s="35"/>
      <c r="CF339" s="35"/>
      <c r="CG339" s="34"/>
      <c r="CH339" s="34"/>
      <c r="CI339" s="34"/>
      <c r="CJ339" s="34"/>
      <c r="CK339" s="34"/>
      <c r="CL339" s="35"/>
    </row>
    <row r="340" spans="50:90" x14ac:dyDescent="0.2">
      <c r="AX340" s="34"/>
      <c r="AY340" s="34"/>
      <c r="AZ340" s="34"/>
      <c r="BA340" s="34"/>
      <c r="BB340" s="34"/>
      <c r="BC340" s="35"/>
      <c r="BS340" s="34"/>
      <c r="BT340" s="34"/>
      <c r="BU340" s="34"/>
      <c r="BV340" s="34"/>
      <c r="BW340" s="34"/>
      <c r="BX340" s="35"/>
      <c r="BY340" s="35"/>
      <c r="BZ340" s="34"/>
      <c r="CA340" s="34"/>
      <c r="CB340" s="34"/>
      <c r="CC340" s="34"/>
      <c r="CD340" s="34"/>
      <c r="CE340" s="35"/>
      <c r="CF340" s="35"/>
      <c r="CG340" s="34"/>
      <c r="CH340" s="34"/>
      <c r="CI340" s="34"/>
      <c r="CJ340" s="34"/>
      <c r="CK340" s="34"/>
      <c r="CL340" s="35"/>
    </row>
    <row r="341" spans="50:90" x14ac:dyDescent="0.2">
      <c r="AX341" s="34"/>
      <c r="AY341" s="34"/>
      <c r="AZ341" s="34"/>
      <c r="BA341" s="34"/>
      <c r="BB341" s="34"/>
      <c r="BC341" s="35"/>
      <c r="BS341" s="34"/>
      <c r="BT341" s="34"/>
      <c r="BU341" s="34"/>
      <c r="BV341" s="34"/>
      <c r="BW341" s="34"/>
      <c r="BX341" s="35"/>
      <c r="BY341" s="35"/>
      <c r="BZ341" s="34"/>
      <c r="CA341" s="34"/>
      <c r="CB341" s="34"/>
      <c r="CC341" s="34"/>
      <c r="CD341" s="34"/>
      <c r="CE341" s="35"/>
      <c r="CF341" s="35"/>
      <c r="CG341" s="34"/>
      <c r="CH341" s="34"/>
      <c r="CI341" s="34"/>
      <c r="CJ341" s="34"/>
      <c r="CK341" s="34"/>
      <c r="CL341" s="35"/>
    </row>
    <row r="342" spans="50:90" x14ac:dyDescent="0.2">
      <c r="AX342" s="34"/>
      <c r="AY342" s="34"/>
      <c r="AZ342" s="34"/>
      <c r="BA342" s="34"/>
      <c r="BB342" s="34"/>
      <c r="BC342" s="35"/>
      <c r="BS342" s="34"/>
      <c r="BT342" s="34"/>
      <c r="BU342" s="34"/>
      <c r="BV342" s="34"/>
      <c r="BW342" s="34"/>
      <c r="BX342" s="35"/>
      <c r="BY342" s="35"/>
      <c r="BZ342" s="34"/>
      <c r="CA342" s="34"/>
      <c r="CB342" s="34"/>
      <c r="CC342" s="34"/>
      <c r="CD342" s="34"/>
      <c r="CE342" s="35"/>
      <c r="CF342" s="35"/>
      <c r="CG342" s="34"/>
      <c r="CH342" s="34"/>
      <c r="CI342" s="34"/>
      <c r="CJ342" s="34"/>
      <c r="CK342" s="34"/>
      <c r="CL342" s="35"/>
    </row>
    <row r="343" spans="50:90" x14ac:dyDescent="0.2">
      <c r="AX343" s="34"/>
      <c r="AY343" s="34"/>
      <c r="AZ343" s="34"/>
      <c r="BA343" s="34"/>
      <c r="BB343" s="34"/>
      <c r="BC343" s="35"/>
      <c r="BS343" s="34"/>
      <c r="BT343" s="34"/>
      <c r="BU343" s="34"/>
      <c r="BV343" s="34"/>
      <c r="BW343" s="34"/>
      <c r="BX343" s="35"/>
      <c r="BY343" s="35"/>
      <c r="BZ343" s="34"/>
      <c r="CA343" s="34"/>
      <c r="CB343" s="34"/>
      <c r="CC343" s="34"/>
      <c r="CD343" s="34"/>
      <c r="CE343" s="35"/>
      <c r="CF343" s="35"/>
      <c r="CG343" s="34"/>
      <c r="CH343" s="34"/>
      <c r="CI343" s="34"/>
      <c r="CJ343" s="34"/>
      <c r="CK343" s="34"/>
      <c r="CL343" s="35"/>
    </row>
    <row r="344" spans="50:90" x14ac:dyDescent="0.2">
      <c r="AX344" s="34"/>
      <c r="AY344" s="34"/>
      <c r="AZ344" s="34"/>
      <c r="BA344" s="34"/>
      <c r="BB344" s="34"/>
      <c r="BC344" s="35"/>
      <c r="BS344" s="34"/>
      <c r="BT344" s="34"/>
      <c r="BU344" s="34"/>
      <c r="BV344" s="34"/>
      <c r="BW344" s="34"/>
      <c r="BX344" s="35"/>
      <c r="BY344" s="35"/>
      <c r="BZ344" s="34"/>
      <c r="CA344" s="34"/>
      <c r="CB344" s="34"/>
      <c r="CC344" s="34"/>
      <c r="CD344" s="34"/>
      <c r="CE344" s="35"/>
      <c r="CF344" s="35"/>
      <c r="CG344" s="34"/>
      <c r="CH344" s="34"/>
      <c r="CI344" s="34"/>
      <c r="CJ344" s="34"/>
      <c r="CK344" s="34"/>
      <c r="CL344" s="35"/>
    </row>
    <row r="345" spans="50:90" x14ac:dyDescent="0.2">
      <c r="AX345" s="34"/>
      <c r="AY345" s="34"/>
      <c r="AZ345" s="34"/>
      <c r="BA345" s="34"/>
      <c r="BB345" s="34"/>
      <c r="BC345" s="35"/>
      <c r="BS345" s="34"/>
      <c r="BT345" s="34"/>
      <c r="BU345" s="34"/>
      <c r="BV345" s="34"/>
      <c r="BW345" s="34"/>
      <c r="BX345" s="35"/>
      <c r="BY345" s="35"/>
      <c r="BZ345" s="34"/>
      <c r="CA345" s="34"/>
      <c r="CB345" s="34"/>
      <c r="CC345" s="34"/>
      <c r="CD345" s="34"/>
      <c r="CE345" s="35"/>
      <c r="CF345" s="35"/>
      <c r="CG345" s="34"/>
      <c r="CH345" s="34"/>
      <c r="CI345" s="34"/>
      <c r="CJ345" s="34"/>
      <c r="CK345" s="34"/>
      <c r="CL345" s="35"/>
    </row>
    <row r="346" spans="50:90" x14ac:dyDescent="0.2">
      <c r="AX346" s="34"/>
      <c r="AY346" s="34"/>
      <c r="AZ346" s="34"/>
      <c r="BA346" s="34"/>
      <c r="BB346" s="34"/>
      <c r="BC346" s="35"/>
      <c r="BS346" s="34"/>
      <c r="BT346" s="34"/>
      <c r="BU346" s="34"/>
      <c r="BV346" s="34"/>
      <c r="BW346" s="34"/>
      <c r="BX346" s="35"/>
      <c r="BY346" s="35"/>
      <c r="BZ346" s="34"/>
      <c r="CA346" s="34"/>
      <c r="CB346" s="34"/>
      <c r="CC346" s="34"/>
      <c r="CD346" s="34"/>
      <c r="CE346" s="35"/>
      <c r="CF346" s="35"/>
      <c r="CG346" s="34"/>
      <c r="CH346" s="34"/>
      <c r="CI346" s="34"/>
      <c r="CJ346" s="34"/>
      <c r="CK346" s="34"/>
      <c r="CL346" s="35"/>
    </row>
    <row r="347" spans="50:90" x14ac:dyDescent="0.2">
      <c r="AX347" s="34"/>
      <c r="AY347" s="34"/>
      <c r="AZ347" s="34"/>
      <c r="BA347" s="34"/>
      <c r="BB347" s="34"/>
      <c r="BC347" s="35"/>
      <c r="BS347" s="34"/>
      <c r="BT347" s="34"/>
      <c r="BU347" s="34"/>
      <c r="BV347" s="34"/>
      <c r="BW347" s="34"/>
      <c r="BX347" s="35"/>
      <c r="BY347" s="35"/>
      <c r="BZ347" s="34"/>
      <c r="CA347" s="34"/>
      <c r="CB347" s="34"/>
      <c r="CC347" s="34"/>
      <c r="CD347" s="34"/>
      <c r="CE347" s="35"/>
      <c r="CF347" s="35"/>
      <c r="CG347" s="34"/>
      <c r="CH347" s="34"/>
      <c r="CI347" s="34"/>
      <c r="CJ347" s="34"/>
      <c r="CK347" s="34"/>
      <c r="CL347" s="35"/>
    </row>
    <row r="348" spans="50:90" x14ac:dyDescent="0.2">
      <c r="AX348" s="34"/>
      <c r="AY348" s="34"/>
      <c r="AZ348" s="34"/>
      <c r="BA348" s="34"/>
      <c r="BB348" s="34"/>
      <c r="BC348" s="35"/>
      <c r="BS348" s="34"/>
      <c r="BT348" s="34"/>
      <c r="BU348" s="34"/>
      <c r="BV348" s="34"/>
      <c r="BW348" s="34"/>
      <c r="BX348" s="35"/>
      <c r="BY348" s="35"/>
      <c r="BZ348" s="34"/>
      <c r="CA348" s="34"/>
      <c r="CB348" s="34"/>
      <c r="CC348" s="34"/>
      <c r="CD348" s="34"/>
      <c r="CE348" s="35"/>
      <c r="CF348" s="35"/>
      <c r="CG348" s="34"/>
      <c r="CH348" s="34"/>
      <c r="CI348" s="34"/>
      <c r="CJ348" s="34"/>
      <c r="CK348" s="34"/>
      <c r="CL348" s="35"/>
    </row>
    <row r="349" spans="50:90" x14ac:dyDescent="0.2">
      <c r="AX349" s="34"/>
      <c r="AY349" s="34"/>
      <c r="AZ349" s="34"/>
      <c r="BA349" s="34"/>
      <c r="BB349" s="34"/>
      <c r="BC349" s="35"/>
      <c r="BS349" s="34"/>
      <c r="BT349" s="34"/>
      <c r="BU349" s="34"/>
      <c r="BV349" s="34"/>
      <c r="BW349" s="34"/>
      <c r="BX349" s="35"/>
      <c r="BY349" s="35"/>
      <c r="BZ349" s="34"/>
      <c r="CA349" s="34"/>
      <c r="CB349" s="34"/>
      <c r="CC349" s="34"/>
      <c r="CD349" s="34"/>
      <c r="CE349" s="35"/>
      <c r="CF349" s="35"/>
      <c r="CG349" s="34"/>
      <c r="CH349" s="34"/>
      <c r="CI349" s="34"/>
      <c r="CJ349" s="34"/>
      <c r="CK349" s="34"/>
      <c r="CL349" s="35"/>
    </row>
    <row r="350" spans="50:90" x14ac:dyDescent="0.2">
      <c r="AX350" s="34"/>
      <c r="AY350" s="34"/>
      <c r="AZ350" s="34"/>
      <c r="BA350" s="34"/>
      <c r="BB350" s="34"/>
      <c r="BC350" s="35"/>
      <c r="BS350" s="34"/>
      <c r="BT350" s="34"/>
      <c r="BU350" s="34"/>
      <c r="BV350" s="34"/>
      <c r="BW350" s="34"/>
      <c r="BX350" s="35"/>
      <c r="BY350" s="35"/>
      <c r="BZ350" s="34"/>
      <c r="CA350" s="34"/>
      <c r="CB350" s="34"/>
      <c r="CC350" s="34"/>
      <c r="CD350" s="34"/>
      <c r="CE350" s="35"/>
      <c r="CF350" s="35"/>
      <c r="CG350" s="34"/>
      <c r="CH350" s="34"/>
      <c r="CI350" s="34"/>
      <c r="CJ350" s="34"/>
      <c r="CK350" s="34"/>
      <c r="CL350" s="35"/>
    </row>
    <row r="351" spans="50:90" x14ac:dyDescent="0.2">
      <c r="AX351" s="34"/>
      <c r="AY351" s="34"/>
      <c r="AZ351" s="34"/>
      <c r="BA351" s="34"/>
      <c r="BB351" s="34"/>
      <c r="BC351" s="35"/>
      <c r="BS351" s="34"/>
      <c r="BT351" s="34"/>
      <c r="BU351" s="34"/>
      <c r="BV351" s="34"/>
      <c r="BW351" s="34"/>
      <c r="BX351" s="35"/>
      <c r="BY351" s="35"/>
      <c r="BZ351" s="34"/>
      <c r="CA351" s="34"/>
      <c r="CB351" s="34"/>
      <c r="CC351" s="34"/>
      <c r="CD351" s="34"/>
      <c r="CE351" s="35"/>
      <c r="CF351" s="35"/>
      <c r="CG351" s="34"/>
      <c r="CH351" s="34"/>
      <c r="CI351" s="34"/>
      <c r="CJ351" s="34"/>
      <c r="CK351" s="34"/>
      <c r="CL351" s="35"/>
    </row>
    <row r="352" spans="50:90" x14ac:dyDescent="0.2">
      <c r="AX352" s="34"/>
      <c r="AY352" s="34"/>
      <c r="AZ352" s="34"/>
      <c r="BA352" s="34"/>
      <c r="BB352" s="34"/>
      <c r="BC352" s="35"/>
      <c r="BS352" s="34"/>
      <c r="BT352" s="34"/>
      <c r="BU352" s="34"/>
      <c r="BV352" s="34"/>
      <c r="BW352" s="34"/>
      <c r="BX352" s="35"/>
      <c r="BY352" s="35"/>
      <c r="BZ352" s="34"/>
      <c r="CA352" s="34"/>
      <c r="CB352" s="34"/>
      <c r="CC352" s="34"/>
      <c r="CD352" s="34"/>
      <c r="CE352" s="35"/>
      <c r="CF352" s="35"/>
      <c r="CG352" s="34"/>
      <c r="CH352" s="34"/>
      <c r="CI352" s="34"/>
      <c r="CJ352" s="34"/>
      <c r="CK352" s="34"/>
      <c r="CL352" s="35"/>
    </row>
    <row r="353" spans="50:90" x14ac:dyDescent="0.2">
      <c r="AX353" s="34"/>
      <c r="AY353" s="34"/>
      <c r="AZ353" s="34"/>
      <c r="BA353" s="34"/>
      <c r="BB353" s="34"/>
      <c r="BC353" s="35"/>
      <c r="BS353" s="34"/>
      <c r="BT353" s="34"/>
      <c r="BU353" s="34"/>
      <c r="BV353" s="34"/>
      <c r="BW353" s="34"/>
      <c r="BX353" s="35"/>
      <c r="BY353" s="35"/>
      <c r="BZ353" s="34"/>
      <c r="CA353" s="34"/>
      <c r="CB353" s="34"/>
      <c r="CC353" s="34"/>
      <c r="CD353" s="34"/>
      <c r="CE353" s="35"/>
      <c r="CF353" s="35"/>
      <c r="CG353" s="34"/>
      <c r="CH353" s="34"/>
      <c r="CI353" s="34"/>
      <c r="CJ353" s="34"/>
      <c r="CK353" s="34"/>
      <c r="CL353" s="35"/>
    </row>
    <row r="354" spans="50:90" x14ac:dyDescent="0.2">
      <c r="AX354" s="34"/>
      <c r="AY354" s="34"/>
      <c r="AZ354" s="34"/>
      <c r="BA354" s="34"/>
      <c r="BB354" s="34"/>
      <c r="BC354" s="35"/>
      <c r="BS354" s="34"/>
      <c r="BT354" s="34"/>
      <c r="BU354" s="34"/>
      <c r="BV354" s="34"/>
      <c r="BW354" s="34"/>
      <c r="BX354" s="35"/>
      <c r="BY354" s="35"/>
      <c r="BZ354" s="34"/>
      <c r="CA354" s="34"/>
      <c r="CB354" s="34"/>
      <c r="CC354" s="34"/>
      <c r="CD354" s="34"/>
      <c r="CE354" s="35"/>
      <c r="CF354" s="35"/>
      <c r="CG354" s="34"/>
      <c r="CH354" s="34"/>
      <c r="CI354" s="34"/>
      <c r="CJ354" s="34"/>
      <c r="CK354" s="34"/>
      <c r="CL354" s="35"/>
    </row>
    <row r="355" spans="50:90" x14ac:dyDescent="0.2">
      <c r="AX355" s="34"/>
      <c r="AY355" s="34"/>
      <c r="AZ355" s="34"/>
      <c r="BA355" s="34"/>
      <c r="BB355" s="34"/>
      <c r="BC355" s="35"/>
      <c r="BS355" s="34"/>
      <c r="BT355" s="34"/>
      <c r="BU355" s="34"/>
      <c r="BV355" s="34"/>
      <c r="BW355" s="34"/>
      <c r="BX355" s="35"/>
      <c r="BY355" s="35"/>
      <c r="BZ355" s="34"/>
      <c r="CA355" s="34"/>
      <c r="CB355" s="34"/>
      <c r="CC355" s="34"/>
      <c r="CD355" s="34"/>
      <c r="CE355" s="35"/>
      <c r="CF355" s="35"/>
      <c r="CG355" s="34"/>
      <c r="CH355" s="34"/>
      <c r="CI355" s="34"/>
      <c r="CJ355" s="34"/>
      <c r="CK355" s="34"/>
      <c r="CL355" s="35"/>
    </row>
    <row r="356" spans="50:90" x14ac:dyDescent="0.2">
      <c r="AX356" s="34"/>
      <c r="AY356" s="34"/>
      <c r="AZ356" s="34"/>
      <c r="BA356" s="34"/>
      <c r="BB356" s="34"/>
      <c r="BC356" s="35"/>
      <c r="BS356" s="34"/>
      <c r="BT356" s="34"/>
      <c r="BU356" s="34"/>
      <c r="BV356" s="34"/>
      <c r="BW356" s="34"/>
      <c r="BX356" s="35"/>
      <c r="BY356" s="35"/>
      <c r="BZ356" s="34"/>
      <c r="CA356" s="34"/>
      <c r="CB356" s="34"/>
      <c r="CC356" s="34"/>
      <c r="CD356" s="34"/>
      <c r="CE356" s="35"/>
      <c r="CF356" s="35"/>
      <c r="CG356" s="34"/>
      <c r="CH356" s="34"/>
      <c r="CI356" s="34"/>
      <c r="CJ356" s="34"/>
      <c r="CK356" s="34"/>
      <c r="CL356" s="35"/>
    </row>
    <row r="357" spans="50:90" x14ac:dyDescent="0.2">
      <c r="AX357" s="34"/>
      <c r="AY357" s="34"/>
      <c r="AZ357" s="34"/>
      <c r="BA357" s="34"/>
      <c r="BB357" s="34"/>
      <c r="BC357" s="35"/>
      <c r="BS357" s="34"/>
      <c r="BT357" s="34"/>
      <c r="BU357" s="34"/>
      <c r="BV357" s="34"/>
      <c r="BW357" s="34"/>
      <c r="BX357" s="35"/>
      <c r="BY357" s="35"/>
      <c r="BZ357" s="34"/>
      <c r="CA357" s="34"/>
      <c r="CB357" s="34"/>
      <c r="CC357" s="34"/>
      <c r="CD357" s="34"/>
      <c r="CE357" s="35"/>
      <c r="CF357" s="35"/>
      <c r="CG357" s="34"/>
      <c r="CH357" s="34"/>
      <c r="CI357" s="34"/>
      <c r="CJ357" s="34"/>
      <c r="CK357" s="34"/>
      <c r="CL357" s="35"/>
    </row>
    <row r="358" spans="50:90" x14ac:dyDescent="0.2">
      <c r="AX358" s="34"/>
      <c r="AY358" s="34"/>
      <c r="AZ358" s="34"/>
      <c r="BA358" s="34"/>
      <c r="BB358" s="34"/>
      <c r="BC358" s="35"/>
      <c r="BS358" s="34"/>
      <c r="BT358" s="34"/>
      <c r="BU358" s="34"/>
      <c r="BV358" s="34"/>
      <c r="BW358" s="34"/>
      <c r="BX358" s="35"/>
      <c r="BY358" s="35"/>
      <c r="BZ358" s="34"/>
      <c r="CA358" s="34"/>
      <c r="CB358" s="34"/>
      <c r="CC358" s="34"/>
      <c r="CD358" s="34"/>
      <c r="CE358" s="35"/>
      <c r="CF358" s="35"/>
      <c r="CG358" s="34"/>
      <c r="CH358" s="34"/>
      <c r="CI358" s="34"/>
      <c r="CJ358" s="34"/>
      <c r="CK358" s="34"/>
      <c r="CL358" s="35"/>
    </row>
    <row r="359" spans="50:90" x14ac:dyDescent="0.2">
      <c r="AX359" s="34"/>
      <c r="AY359" s="34"/>
      <c r="AZ359" s="34"/>
      <c r="BA359" s="34"/>
      <c r="BB359" s="34"/>
      <c r="BC359" s="35"/>
      <c r="BS359" s="34"/>
      <c r="BT359" s="34"/>
      <c r="BU359" s="34"/>
      <c r="BV359" s="34"/>
      <c r="BW359" s="34"/>
      <c r="BX359" s="35"/>
      <c r="BY359" s="35"/>
      <c r="BZ359" s="34"/>
      <c r="CA359" s="34"/>
      <c r="CB359" s="34"/>
      <c r="CC359" s="34"/>
      <c r="CD359" s="34"/>
      <c r="CE359" s="35"/>
      <c r="CF359" s="35"/>
      <c r="CG359" s="34"/>
      <c r="CH359" s="34"/>
      <c r="CI359" s="34"/>
      <c r="CJ359" s="34"/>
      <c r="CK359" s="34"/>
      <c r="CL359" s="35"/>
    </row>
    <row r="360" spans="50:90" x14ac:dyDescent="0.2">
      <c r="AX360" s="34"/>
      <c r="AY360" s="34"/>
      <c r="AZ360" s="34"/>
      <c r="BA360" s="34"/>
      <c r="BB360" s="34"/>
      <c r="BC360" s="35"/>
      <c r="BS360" s="34"/>
      <c r="BT360" s="34"/>
      <c r="BU360" s="34"/>
      <c r="BV360" s="34"/>
      <c r="BW360" s="34"/>
      <c r="BX360" s="35"/>
      <c r="BY360" s="35"/>
      <c r="BZ360" s="34"/>
      <c r="CA360" s="34"/>
      <c r="CB360" s="34"/>
      <c r="CC360" s="34"/>
      <c r="CD360" s="34"/>
      <c r="CE360" s="35"/>
      <c r="CF360" s="35"/>
      <c r="CG360" s="34"/>
      <c r="CH360" s="34"/>
      <c r="CI360" s="34"/>
      <c r="CJ360" s="34"/>
      <c r="CK360" s="34"/>
      <c r="CL360" s="35"/>
    </row>
    <row r="361" spans="50:90" x14ac:dyDescent="0.2">
      <c r="AX361" s="34"/>
      <c r="AY361" s="34"/>
      <c r="AZ361" s="34"/>
      <c r="BA361" s="34"/>
      <c r="BB361" s="34"/>
      <c r="BC361" s="35"/>
      <c r="BS361" s="34"/>
      <c r="BT361" s="34"/>
      <c r="BU361" s="34"/>
      <c r="BV361" s="34"/>
      <c r="BW361" s="34"/>
      <c r="BX361" s="35"/>
      <c r="BY361" s="35"/>
      <c r="BZ361" s="34"/>
      <c r="CA361" s="34"/>
      <c r="CB361" s="34"/>
      <c r="CC361" s="34"/>
      <c r="CD361" s="34"/>
      <c r="CE361" s="35"/>
      <c r="CF361" s="35"/>
      <c r="CG361" s="34"/>
      <c r="CH361" s="34"/>
      <c r="CI361" s="34"/>
      <c r="CJ361" s="34"/>
      <c r="CK361" s="34"/>
      <c r="CL361" s="35"/>
    </row>
    <row r="362" spans="50:90" x14ac:dyDescent="0.2">
      <c r="AX362" s="34"/>
      <c r="AY362" s="34"/>
      <c r="AZ362" s="34"/>
      <c r="BA362" s="34"/>
      <c r="BB362" s="34"/>
      <c r="BC362" s="35"/>
      <c r="BS362" s="34"/>
      <c r="BT362" s="34"/>
      <c r="BU362" s="34"/>
      <c r="BV362" s="34"/>
      <c r="BW362" s="34"/>
      <c r="BX362" s="35"/>
      <c r="BY362" s="35"/>
      <c r="BZ362" s="34"/>
      <c r="CA362" s="34"/>
      <c r="CB362" s="34"/>
      <c r="CC362" s="34"/>
      <c r="CD362" s="34"/>
      <c r="CE362" s="35"/>
      <c r="CF362" s="35"/>
      <c r="CG362" s="34"/>
      <c r="CH362" s="34"/>
      <c r="CI362" s="34"/>
      <c r="CJ362" s="34"/>
      <c r="CK362" s="34"/>
      <c r="CL362" s="35"/>
    </row>
    <row r="363" spans="50:90" x14ac:dyDescent="0.2">
      <c r="AX363" s="34"/>
      <c r="AY363" s="34"/>
      <c r="AZ363" s="34"/>
      <c r="BA363" s="34"/>
      <c r="BB363" s="34"/>
      <c r="BC363" s="35"/>
      <c r="BS363" s="34"/>
      <c r="BT363" s="34"/>
      <c r="BU363" s="34"/>
      <c r="BV363" s="34"/>
      <c r="BW363" s="34"/>
      <c r="BX363" s="35"/>
      <c r="BY363" s="35"/>
      <c r="BZ363" s="34"/>
      <c r="CA363" s="34"/>
      <c r="CB363" s="34"/>
      <c r="CC363" s="34"/>
      <c r="CD363" s="34"/>
      <c r="CE363" s="35"/>
      <c r="CF363" s="35"/>
      <c r="CG363" s="34"/>
      <c r="CH363" s="34"/>
      <c r="CI363" s="34"/>
      <c r="CJ363" s="34"/>
      <c r="CK363" s="34"/>
      <c r="CL363" s="35"/>
    </row>
    <row r="364" spans="50:90" x14ac:dyDescent="0.2">
      <c r="AX364" s="34"/>
      <c r="AY364" s="34"/>
      <c r="AZ364" s="34"/>
      <c r="BA364" s="34"/>
      <c r="BB364" s="34"/>
      <c r="BC364" s="35"/>
      <c r="BS364" s="34"/>
      <c r="BT364" s="34"/>
      <c r="BU364" s="34"/>
      <c r="BV364" s="34"/>
      <c r="BW364" s="34"/>
      <c r="BX364" s="35"/>
      <c r="BY364" s="35"/>
      <c r="BZ364" s="34"/>
      <c r="CA364" s="34"/>
      <c r="CB364" s="34"/>
      <c r="CC364" s="34"/>
      <c r="CD364" s="34"/>
      <c r="CE364" s="35"/>
      <c r="CF364" s="35"/>
      <c r="CG364" s="34"/>
      <c r="CH364" s="34"/>
      <c r="CI364" s="34"/>
      <c r="CJ364" s="34"/>
      <c r="CK364" s="34"/>
      <c r="CL364" s="35"/>
    </row>
    <row r="365" spans="50:90" x14ac:dyDescent="0.2">
      <c r="AX365" s="34"/>
      <c r="AY365" s="34"/>
      <c r="AZ365" s="34"/>
      <c r="BA365" s="34"/>
      <c r="BB365" s="34"/>
      <c r="BC365" s="35"/>
      <c r="BS365" s="34"/>
      <c r="BT365" s="34"/>
      <c r="BU365" s="34"/>
      <c r="BV365" s="34"/>
      <c r="BW365" s="34"/>
      <c r="BX365" s="35"/>
      <c r="BY365" s="35"/>
      <c r="BZ365" s="34"/>
      <c r="CA365" s="34"/>
      <c r="CB365" s="34"/>
      <c r="CC365" s="34"/>
      <c r="CD365" s="34"/>
      <c r="CE365" s="35"/>
      <c r="CF365" s="35"/>
      <c r="CG365" s="34"/>
      <c r="CH365" s="34"/>
      <c r="CI365" s="34"/>
      <c r="CJ365" s="34"/>
      <c r="CK365" s="34"/>
      <c r="CL365" s="35"/>
    </row>
    <row r="366" spans="50:90" x14ac:dyDescent="0.2">
      <c r="AX366" s="34"/>
      <c r="AY366" s="34"/>
      <c r="AZ366" s="34"/>
      <c r="BA366" s="34"/>
      <c r="BB366" s="34"/>
      <c r="BC366" s="35"/>
      <c r="BS366" s="34"/>
      <c r="BT366" s="34"/>
      <c r="BU366" s="34"/>
      <c r="BV366" s="34"/>
      <c r="BW366" s="34"/>
      <c r="BX366" s="35"/>
      <c r="BY366" s="35"/>
      <c r="BZ366" s="34"/>
      <c r="CA366" s="34"/>
      <c r="CB366" s="34"/>
      <c r="CC366" s="34"/>
      <c r="CD366" s="34"/>
      <c r="CE366" s="35"/>
      <c r="CF366" s="35"/>
      <c r="CG366" s="34"/>
      <c r="CH366" s="34"/>
      <c r="CI366" s="34"/>
      <c r="CJ366" s="34"/>
      <c r="CK366" s="34"/>
      <c r="CL366" s="35"/>
    </row>
    <row r="367" spans="50:90" x14ac:dyDescent="0.2">
      <c r="AX367" s="34"/>
      <c r="AY367" s="34"/>
      <c r="AZ367" s="34"/>
      <c r="BA367" s="34"/>
      <c r="BB367" s="34"/>
      <c r="BC367" s="35"/>
      <c r="BS367" s="34"/>
      <c r="BT367" s="34"/>
      <c r="BU367" s="34"/>
      <c r="BV367" s="34"/>
      <c r="BW367" s="34"/>
      <c r="BX367" s="35"/>
      <c r="BY367" s="35"/>
      <c r="BZ367" s="34"/>
      <c r="CA367" s="34"/>
      <c r="CB367" s="34"/>
      <c r="CC367" s="34"/>
      <c r="CD367" s="34"/>
      <c r="CE367" s="35"/>
      <c r="CF367" s="35"/>
      <c r="CG367" s="34"/>
      <c r="CH367" s="34"/>
      <c r="CI367" s="34"/>
      <c r="CJ367" s="34"/>
      <c r="CK367" s="34"/>
      <c r="CL367" s="35"/>
    </row>
    <row r="368" spans="50:90" x14ac:dyDescent="0.2">
      <c r="AX368" s="34"/>
      <c r="AY368" s="34"/>
      <c r="AZ368" s="34"/>
      <c r="BA368" s="34"/>
      <c r="BB368" s="34"/>
      <c r="BC368" s="35"/>
      <c r="BS368" s="34"/>
      <c r="BT368" s="34"/>
      <c r="BU368" s="34"/>
      <c r="BV368" s="34"/>
      <c r="BW368" s="34"/>
      <c r="BX368" s="35"/>
      <c r="BY368" s="35"/>
      <c r="BZ368" s="34"/>
      <c r="CA368" s="34"/>
      <c r="CB368" s="34"/>
      <c r="CC368" s="34"/>
      <c r="CD368" s="34"/>
      <c r="CE368" s="35"/>
      <c r="CF368" s="35"/>
      <c r="CG368" s="34"/>
      <c r="CH368" s="34"/>
      <c r="CI368" s="34"/>
      <c r="CJ368" s="34"/>
      <c r="CK368" s="34"/>
      <c r="CL368" s="35"/>
    </row>
    <row r="369" spans="50:90" x14ac:dyDescent="0.2">
      <c r="AX369" s="34"/>
      <c r="AY369" s="34"/>
      <c r="AZ369" s="34"/>
      <c r="BA369" s="34"/>
      <c r="BB369" s="34"/>
      <c r="BC369" s="35"/>
      <c r="BS369" s="34"/>
      <c r="BT369" s="34"/>
      <c r="BU369" s="34"/>
      <c r="BV369" s="34"/>
      <c r="BW369" s="34"/>
      <c r="BX369" s="35"/>
      <c r="BY369" s="35"/>
      <c r="BZ369" s="34"/>
      <c r="CA369" s="34"/>
      <c r="CB369" s="34"/>
      <c r="CC369" s="34"/>
      <c r="CD369" s="34"/>
      <c r="CE369" s="35"/>
      <c r="CF369" s="35"/>
      <c r="CG369" s="34"/>
      <c r="CH369" s="34"/>
      <c r="CI369" s="34"/>
      <c r="CJ369" s="34"/>
      <c r="CK369" s="34"/>
      <c r="CL369" s="35"/>
    </row>
    <row r="370" spans="50:90" x14ac:dyDescent="0.2">
      <c r="AX370" s="34"/>
      <c r="AY370" s="34"/>
      <c r="AZ370" s="34"/>
      <c r="BA370" s="34"/>
      <c r="BB370" s="34"/>
      <c r="BC370" s="35"/>
      <c r="BS370" s="34"/>
      <c r="BT370" s="34"/>
      <c r="BU370" s="34"/>
      <c r="BV370" s="34"/>
      <c r="BW370" s="34"/>
      <c r="BX370" s="35"/>
      <c r="BY370" s="35"/>
      <c r="BZ370" s="34"/>
      <c r="CA370" s="34"/>
      <c r="CB370" s="34"/>
      <c r="CC370" s="34"/>
      <c r="CD370" s="34"/>
      <c r="CE370" s="35"/>
      <c r="CF370" s="35"/>
      <c r="CG370" s="34"/>
      <c r="CH370" s="34"/>
      <c r="CI370" s="34"/>
      <c r="CJ370" s="34"/>
      <c r="CK370" s="34"/>
      <c r="CL370" s="35"/>
    </row>
    <row r="371" spans="50:90" x14ac:dyDescent="0.2">
      <c r="AX371" s="34"/>
      <c r="AY371" s="34"/>
      <c r="AZ371" s="34"/>
      <c r="BA371" s="34"/>
      <c r="BB371" s="34"/>
      <c r="BC371" s="35"/>
      <c r="BS371" s="34"/>
      <c r="BT371" s="34"/>
      <c r="BU371" s="34"/>
      <c r="BV371" s="34"/>
      <c r="BW371" s="34"/>
      <c r="BX371" s="35"/>
      <c r="BY371" s="35"/>
      <c r="BZ371" s="34"/>
      <c r="CA371" s="34"/>
      <c r="CB371" s="34"/>
      <c r="CC371" s="34"/>
      <c r="CD371" s="34"/>
      <c r="CE371" s="35"/>
      <c r="CF371" s="35"/>
      <c r="CG371" s="34"/>
      <c r="CH371" s="34"/>
      <c r="CI371" s="34"/>
      <c r="CJ371" s="34"/>
      <c r="CK371" s="34"/>
      <c r="CL371" s="35"/>
    </row>
    <row r="372" spans="50:90" x14ac:dyDescent="0.2">
      <c r="AX372" s="34"/>
      <c r="AY372" s="34"/>
      <c r="AZ372" s="34"/>
      <c r="BA372" s="34"/>
      <c r="BB372" s="34"/>
      <c r="BC372" s="35"/>
      <c r="BS372" s="34"/>
      <c r="BT372" s="34"/>
      <c r="BU372" s="34"/>
      <c r="BV372" s="34"/>
      <c r="BW372" s="34"/>
      <c r="BX372" s="35"/>
      <c r="BY372" s="35"/>
      <c r="BZ372" s="34"/>
      <c r="CA372" s="34"/>
      <c r="CB372" s="34"/>
      <c r="CC372" s="34"/>
      <c r="CD372" s="34"/>
      <c r="CE372" s="35"/>
      <c r="CF372" s="35"/>
      <c r="CG372" s="34"/>
      <c r="CH372" s="34"/>
      <c r="CI372" s="34"/>
      <c r="CJ372" s="34"/>
      <c r="CK372" s="34"/>
      <c r="CL372" s="35"/>
    </row>
    <row r="373" spans="50:90" x14ac:dyDescent="0.2">
      <c r="AX373" s="34"/>
      <c r="AY373" s="34"/>
      <c r="AZ373" s="34"/>
      <c r="BA373" s="34"/>
      <c r="BB373" s="34"/>
      <c r="BC373" s="35"/>
      <c r="BS373" s="34"/>
      <c r="BT373" s="34"/>
      <c r="BU373" s="34"/>
      <c r="BV373" s="34"/>
      <c r="BW373" s="34"/>
      <c r="BX373" s="35"/>
      <c r="BY373" s="35"/>
      <c r="BZ373" s="34"/>
      <c r="CA373" s="34"/>
      <c r="CB373" s="34"/>
      <c r="CC373" s="34"/>
      <c r="CD373" s="34"/>
      <c r="CE373" s="35"/>
      <c r="CF373" s="35"/>
      <c r="CG373" s="34"/>
      <c r="CH373" s="34"/>
      <c r="CI373" s="34"/>
      <c r="CJ373" s="34"/>
      <c r="CK373" s="34"/>
      <c r="CL373" s="35"/>
    </row>
    <row r="374" spans="50:90" x14ac:dyDescent="0.2">
      <c r="AX374" s="34"/>
      <c r="AY374" s="34"/>
      <c r="AZ374" s="34"/>
      <c r="BA374" s="34"/>
      <c r="BB374" s="34"/>
      <c r="BC374" s="35"/>
      <c r="BS374" s="34"/>
      <c r="BT374" s="34"/>
      <c r="BU374" s="34"/>
      <c r="BV374" s="34"/>
      <c r="BW374" s="34"/>
      <c r="BX374" s="35"/>
      <c r="BY374" s="35"/>
      <c r="BZ374" s="34"/>
      <c r="CA374" s="34"/>
      <c r="CB374" s="34"/>
      <c r="CC374" s="34"/>
      <c r="CD374" s="34"/>
      <c r="CE374" s="35"/>
      <c r="CF374" s="35"/>
      <c r="CG374" s="34"/>
      <c r="CH374" s="34"/>
      <c r="CI374" s="34"/>
      <c r="CJ374" s="34"/>
      <c r="CK374" s="34"/>
      <c r="CL374" s="35"/>
    </row>
    <row r="375" spans="50:90" x14ac:dyDescent="0.2">
      <c r="AX375" s="34"/>
      <c r="AY375" s="34"/>
      <c r="AZ375" s="34"/>
      <c r="BA375" s="34"/>
      <c r="BB375" s="34"/>
      <c r="BC375" s="35"/>
      <c r="BS375" s="34"/>
      <c r="BT375" s="34"/>
      <c r="BU375" s="34"/>
      <c r="BV375" s="34"/>
      <c r="BW375" s="34"/>
      <c r="BX375" s="35"/>
      <c r="BY375" s="35"/>
      <c r="BZ375" s="34"/>
      <c r="CA375" s="34"/>
      <c r="CB375" s="34"/>
      <c r="CC375" s="34"/>
      <c r="CD375" s="34"/>
      <c r="CE375" s="35"/>
      <c r="CF375" s="35"/>
      <c r="CG375" s="34"/>
      <c r="CH375" s="34"/>
      <c r="CI375" s="34"/>
      <c r="CJ375" s="34"/>
      <c r="CK375" s="34"/>
      <c r="CL375" s="35"/>
    </row>
    <row r="376" spans="50:90" x14ac:dyDescent="0.2">
      <c r="AX376" s="34"/>
      <c r="AY376" s="34"/>
      <c r="AZ376" s="34"/>
      <c r="BA376" s="34"/>
      <c r="BB376" s="34"/>
      <c r="BC376" s="35"/>
      <c r="BS376" s="34"/>
      <c r="BT376" s="34"/>
      <c r="BU376" s="34"/>
      <c r="BV376" s="34"/>
      <c r="BW376" s="34"/>
      <c r="BX376" s="35"/>
      <c r="BY376" s="35"/>
      <c r="BZ376" s="34"/>
      <c r="CA376" s="34"/>
      <c r="CB376" s="34"/>
      <c r="CC376" s="34"/>
      <c r="CD376" s="34"/>
      <c r="CE376" s="35"/>
      <c r="CF376" s="35"/>
      <c r="CG376" s="34"/>
      <c r="CH376" s="34"/>
      <c r="CI376" s="34"/>
      <c r="CJ376" s="34"/>
      <c r="CK376" s="34"/>
      <c r="CL376" s="35"/>
    </row>
    <row r="377" spans="50:90" x14ac:dyDescent="0.2">
      <c r="AX377" s="34"/>
      <c r="AY377" s="34"/>
      <c r="AZ377" s="34"/>
      <c r="BA377" s="34"/>
      <c r="BB377" s="34"/>
      <c r="BC377" s="35"/>
      <c r="BS377" s="34"/>
      <c r="BT377" s="34"/>
      <c r="BU377" s="34"/>
      <c r="BV377" s="34"/>
      <c r="BW377" s="34"/>
      <c r="BX377" s="35"/>
      <c r="BY377" s="35"/>
      <c r="BZ377" s="34"/>
      <c r="CA377" s="34"/>
      <c r="CB377" s="34"/>
      <c r="CC377" s="34"/>
      <c r="CD377" s="34"/>
      <c r="CE377" s="35"/>
      <c r="CF377" s="35"/>
      <c r="CG377" s="34"/>
      <c r="CH377" s="34"/>
      <c r="CI377" s="34"/>
      <c r="CJ377" s="34"/>
      <c r="CK377" s="34"/>
      <c r="CL377" s="35"/>
    </row>
    <row r="378" spans="50:90" x14ac:dyDescent="0.2">
      <c r="AX378" s="34"/>
      <c r="AY378" s="34"/>
      <c r="AZ378" s="34"/>
      <c r="BA378" s="34"/>
      <c r="BB378" s="34"/>
      <c r="BC378" s="35"/>
      <c r="BS378" s="34"/>
      <c r="BT378" s="34"/>
      <c r="BU378" s="34"/>
      <c r="BV378" s="34"/>
      <c r="BW378" s="34"/>
      <c r="BX378" s="35"/>
      <c r="BY378" s="35"/>
      <c r="BZ378" s="34"/>
      <c r="CA378" s="34"/>
      <c r="CB378" s="34"/>
      <c r="CC378" s="34"/>
      <c r="CD378" s="34"/>
      <c r="CE378" s="35"/>
      <c r="CF378" s="35"/>
      <c r="CG378" s="34"/>
      <c r="CH378" s="34"/>
      <c r="CI378" s="34"/>
      <c r="CJ378" s="34"/>
      <c r="CK378" s="34"/>
      <c r="CL378" s="35"/>
    </row>
    <row r="379" spans="50:90" x14ac:dyDescent="0.2">
      <c r="AX379" s="34"/>
      <c r="AY379" s="34"/>
      <c r="AZ379" s="34"/>
      <c r="BA379" s="34"/>
      <c r="BB379" s="34"/>
      <c r="BC379" s="35"/>
      <c r="BS379" s="34"/>
      <c r="BT379" s="34"/>
      <c r="BU379" s="34"/>
      <c r="BV379" s="34"/>
      <c r="BW379" s="34"/>
      <c r="BX379" s="35"/>
      <c r="BY379" s="35"/>
      <c r="BZ379" s="34"/>
      <c r="CA379" s="34"/>
      <c r="CB379" s="34"/>
      <c r="CC379" s="34"/>
      <c r="CD379" s="34"/>
      <c r="CE379" s="35"/>
      <c r="CF379" s="35"/>
      <c r="CG379" s="34"/>
      <c r="CH379" s="34"/>
      <c r="CI379" s="34"/>
      <c r="CJ379" s="34"/>
      <c r="CK379" s="34"/>
      <c r="CL379" s="35"/>
    </row>
    <row r="380" spans="50:90" x14ac:dyDescent="0.2">
      <c r="AX380" s="34"/>
      <c r="AY380" s="34"/>
      <c r="AZ380" s="34"/>
      <c r="BA380" s="34"/>
      <c r="BB380" s="34"/>
      <c r="BC380" s="35"/>
      <c r="BS380" s="34"/>
      <c r="BT380" s="34"/>
      <c r="BU380" s="34"/>
      <c r="BV380" s="34"/>
      <c r="BW380" s="34"/>
      <c r="BX380" s="35"/>
      <c r="BY380" s="35"/>
      <c r="BZ380" s="34"/>
      <c r="CA380" s="34"/>
      <c r="CB380" s="34"/>
      <c r="CC380" s="34"/>
      <c r="CD380" s="34"/>
      <c r="CE380" s="35"/>
      <c r="CF380" s="35"/>
      <c r="CG380" s="34"/>
      <c r="CH380" s="34"/>
      <c r="CI380" s="34"/>
      <c r="CJ380" s="34"/>
      <c r="CK380" s="34"/>
      <c r="CL380" s="35"/>
    </row>
    <row r="381" spans="50:90" x14ac:dyDescent="0.2">
      <c r="AX381" s="34"/>
      <c r="AY381" s="34"/>
      <c r="AZ381" s="34"/>
      <c r="BA381" s="34"/>
      <c r="BB381" s="34"/>
      <c r="BC381" s="35"/>
      <c r="BS381" s="34"/>
      <c r="BT381" s="34"/>
      <c r="BU381" s="34"/>
      <c r="BV381" s="34"/>
      <c r="BW381" s="34"/>
      <c r="BX381" s="35"/>
      <c r="BY381" s="35"/>
      <c r="BZ381" s="34"/>
      <c r="CA381" s="34"/>
      <c r="CB381" s="34"/>
      <c r="CC381" s="34"/>
      <c r="CD381" s="34"/>
      <c r="CE381" s="35"/>
      <c r="CF381" s="35"/>
      <c r="CG381" s="34"/>
      <c r="CH381" s="34"/>
      <c r="CI381" s="34"/>
      <c r="CJ381" s="34"/>
      <c r="CK381" s="34"/>
      <c r="CL381" s="35"/>
    </row>
    <row r="382" spans="50:90" x14ac:dyDescent="0.2">
      <c r="AX382" s="34"/>
      <c r="AY382" s="34"/>
      <c r="AZ382" s="34"/>
      <c r="BA382" s="34"/>
      <c r="BB382" s="34"/>
      <c r="BC382" s="35"/>
      <c r="BS382" s="34"/>
      <c r="BT382" s="34"/>
      <c r="BU382" s="34"/>
      <c r="BV382" s="34"/>
      <c r="BW382" s="34"/>
      <c r="BX382" s="35"/>
      <c r="BY382" s="35"/>
      <c r="BZ382" s="34"/>
      <c r="CA382" s="34"/>
      <c r="CB382" s="34"/>
      <c r="CC382" s="34"/>
      <c r="CD382" s="34"/>
      <c r="CE382" s="35"/>
      <c r="CF382" s="35"/>
      <c r="CG382" s="34"/>
      <c r="CH382" s="34"/>
      <c r="CI382" s="34"/>
      <c r="CJ382" s="34"/>
      <c r="CK382" s="34"/>
      <c r="CL382" s="35"/>
    </row>
    <row r="383" spans="50:90" x14ac:dyDescent="0.2">
      <c r="AX383" s="34"/>
      <c r="AY383" s="34"/>
      <c r="AZ383" s="34"/>
      <c r="BA383" s="34"/>
      <c r="BB383" s="34"/>
      <c r="BC383" s="35"/>
      <c r="BS383" s="34"/>
      <c r="BT383" s="34"/>
      <c r="BU383" s="34"/>
      <c r="BV383" s="34"/>
      <c r="BW383" s="34"/>
      <c r="BX383" s="35"/>
      <c r="BY383" s="35"/>
      <c r="BZ383" s="34"/>
      <c r="CA383" s="34"/>
      <c r="CB383" s="34"/>
      <c r="CC383" s="34"/>
      <c r="CD383" s="34"/>
      <c r="CE383" s="35"/>
      <c r="CF383" s="35"/>
      <c r="CG383" s="34"/>
      <c r="CH383" s="34"/>
      <c r="CI383" s="34"/>
      <c r="CJ383" s="34"/>
      <c r="CK383" s="34"/>
      <c r="CL383" s="35"/>
    </row>
    <row r="384" spans="50:90" x14ac:dyDescent="0.2">
      <c r="AX384" s="34"/>
      <c r="AY384" s="34"/>
      <c r="AZ384" s="34"/>
      <c r="BA384" s="34"/>
      <c r="BB384" s="34"/>
      <c r="BC384" s="35"/>
      <c r="BS384" s="34"/>
      <c r="BT384" s="34"/>
      <c r="BU384" s="34"/>
      <c r="BV384" s="34"/>
      <c r="BW384" s="34"/>
      <c r="BX384" s="35"/>
      <c r="BY384" s="35"/>
      <c r="BZ384" s="34"/>
      <c r="CA384" s="34"/>
      <c r="CB384" s="34"/>
      <c r="CC384" s="34"/>
      <c r="CD384" s="34"/>
      <c r="CE384" s="35"/>
      <c r="CF384" s="35"/>
      <c r="CG384" s="34"/>
      <c r="CH384" s="34"/>
      <c r="CI384" s="34"/>
      <c r="CJ384" s="34"/>
      <c r="CK384" s="34"/>
      <c r="CL384" s="35"/>
    </row>
    <row r="385" spans="50:90" x14ac:dyDescent="0.2">
      <c r="AX385" s="34"/>
      <c r="AY385" s="34"/>
      <c r="AZ385" s="34"/>
      <c r="BA385" s="34"/>
      <c r="BB385" s="34"/>
      <c r="BC385" s="35"/>
      <c r="BS385" s="34"/>
      <c r="BT385" s="34"/>
      <c r="BU385" s="34"/>
      <c r="BV385" s="34"/>
      <c r="BW385" s="34"/>
      <c r="BX385" s="35"/>
      <c r="BY385" s="35"/>
      <c r="BZ385" s="34"/>
      <c r="CA385" s="34"/>
      <c r="CB385" s="34"/>
      <c r="CC385" s="34"/>
      <c r="CD385" s="34"/>
      <c r="CE385" s="35"/>
      <c r="CF385" s="35"/>
      <c r="CG385" s="34"/>
      <c r="CH385" s="34"/>
      <c r="CI385" s="34"/>
      <c r="CJ385" s="34"/>
      <c r="CK385" s="34"/>
      <c r="CL385" s="35"/>
    </row>
    <row r="386" spans="50:90" x14ac:dyDescent="0.2">
      <c r="AX386" s="34"/>
      <c r="AY386" s="34"/>
      <c r="AZ386" s="34"/>
      <c r="BA386" s="34"/>
      <c r="BB386" s="34"/>
      <c r="BC386" s="35"/>
      <c r="BS386" s="34"/>
      <c r="BT386" s="34"/>
      <c r="BU386" s="34"/>
      <c r="BV386" s="34"/>
      <c r="BW386" s="34"/>
      <c r="BX386" s="35"/>
      <c r="BY386" s="35"/>
      <c r="BZ386" s="34"/>
      <c r="CA386" s="34"/>
      <c r="CB386" s="34"/>
      <c r="CC386" s="34"/>
      <c r="CD386" s="34"/>
      <c r="CE386" s="35"/>
      <c r="CF386" s="35"/>
      <c r="CG386" s="34"/>
      <c r="CH386" s="34"/>
      <c r="CI386" s="34"/>
      <c r="CJ386" s="34"/>
      <c r="CK386" s="34"/>
      <c r="CL386" s="35"/>
    </row>
    <row r="387" spans="50:90" x14ac:dyDescent="0.2">
      <c r="AX387" s="34"/>
      <c r="AY387" s="34"/>
      <c r="AZ387" s="34"/>
      <c r="BA387" s="34"/>
      <c r="BB387" s="34"/>
      <c r="BC387" s="35"/>
      <c r="BS387" s="34"/>
      <c r="BT387" s="34"/>
      <c r="BU387" s="34"/>
      <c r="BV387" s="34"/>
      <c r="BW387" s="34"/>
      <c r="BX387" s="35"/>
      <c r="BY387" s="35"/>
      <c r="BZ387" s="34"/>
      <c r="CA387" s="34"/>
      <c r="CB387" s="34"/>
      <c r="CC387" s="34"/>
      <c r="CD387" s="34"/>
      <c r="CE387" s="35"/>
      <c r="CF387" s="35"/>
      <c r="CG387" s="34"/>
      <c r="CH387" s="34"/>
      <c r="CI387" s="34"/>
      <c r="CJ387" s="34"/>
      <c r="CK387" s="34"/>
      <c r="CL387" s="35"/>
    </row>
    <row r="388" spans="50:90" x14ac:dyDescent="0.2">
      <c r="AX388" s="34"/>
      <c r="AY388" s="34"/>
      <c r="AZ388" s="34"/>
      <c r="BA388" s="34"/>
      <c r="BB388" s="34"/>
      <c r="BC388" s="35"/>
      <c r="BS388" s="34"/>
      <c r="BT388" s="34"/>
      <c r="BU388" s="34"/>
      <c r="BV388" s="34"/>
      <c r="BW388" s="34"/>
      <c r="BX388" s="35"/>
      <c r="BY388" s="35"/>
      <c r="BZ388" s="34"/>
      <c r="CA388" s="34"/>
      <c r="CB388" s="34"/>
      <c r="CC388" s="34"/>
      <c r="CD388" s="34"/>
      <c r="CE388" s="35"/>
      <c r="CF388" s="35"/>
      <c r="CG388" s="34"/>
      <c r="CH388" s="34"/>
      <c r="CI388" s="34"/>
      <c r="CJ388" s="34"/>
      <c r="CK388" s="34"/>
      <c r="CL388" s="35"/>
    </row>
    <row r="389" spans="50:90" x14ac:dyDescent="0.2">
      <c r="AX389" s="34"/>
      <c r="AY389" s="34"/>
      <c r="AZ389" s="34"/>
      <c r="BA389" s="34"/>
      <c r="BB389" s="34"/>
      <c r="BC389" s="35"/>
      <c r="BS389" s="34"/>
      <c r="BT389" s="34"/>
      <c r="BU389" s="34"/>
      <c r="BV389" s="34"/>
      <c r="BW389" s="34"/>
      <c r="BX389" s="35"/>
      <c r="BY389" s="35"/>
      <c r="BZ389" s="34"/>
      <c r="CA389" s="34"/>
      <c r="CB389" s="34"/>
      <c r="CC389" s="34"/>
      <c r="CD389" s="34"/>
      <c r="CE389" s="35"/>
      <c r="CF389" s="35"/>
      <c r="CG389" s="34"/>
      <c r="CH389" s="34"/>
      <c r="CI389" s="34"/>
      <c r="CJ389" s="34"/>
      <c r="CK389" s="34"/>
      <c r="CL389" s="35"/>
    </row>
    <row r="390" spans="50:90" x14ac:dyDescent="0.2">
      <c r="AX390" s="34"/>
      <c r="AY390" s="34"/>
      <c r="AZ390" s="34"/>
      <c r="BA390" s="34"/>
      <c r="BB390" s="34"/>
      <c r="BC390" s="35"/>
      <c r="BS390" s="34"/>
      <c r="BT390" s="34"/>
      <c r="BU390" s="34"/>
      <c r="BV390" s="34"/>
      <c r="BW390" s="34"/>
      <c r="BX390" s="35"/>
      <c r="BY390" s="35"/>
      <c r="BZ390" s="34"/>
      <c r="CA390" s="34"/>
      <c r="CB390" s="34"/>
      <c r="CC390" s="34"/>
      <c r="CD390" s="34"/>
      <c r="CE390" s="35"/>
      <c r="CF390" s="35"/>
      <c r="CG390" s="34"/>
      <c r="CH390" s="34"/>
      <c r="CI390" s="34"/>
      <c r="CJ390" s="34"/>
      <c r="CK390" s="34"/>
      <c r="CL390" s="35"/>
    </row>
    <row r="391" spans="50:90" x14ac:dyDescent="0.2">
      <c r="AX391" s="34"/>
      <c r="AY391" s="34"/>
      <c r="AZ391" s="34"/>
      <c r="BA391" s="34"/>
      <c r="BB391" s="34"/>
      <c r="BC391" s="35"/>
      <c r="BS391" s="34"/>
      <c r="BT391" s="34"/>
      <c r="BU391" s="34"/>
      <c r="BV391" s="34"/>
      <c r="BW391" s="34"/>
      <c r="BX391" s="35"/>
      <c r="BY391" s="35"/>
      <c r="BZ391" s="34"/>
      <c r="CA391" s="34"/>
      <c r="CB391" s="34"/>
      <c r="CC391" s="34"/>
      <c r="CD391" s="34"/>
      <c r="CE391" s="35"/>
      <c r="CF391" s="35"/>
      <c r="CG391" s="34"/>
      <c r="CH391" s="34"/>
      <c r="CI391" s="34"/>
      <c r="CJ391" s="34"/>
      <c r="CK391" s="34"/>
      <c r="CL391" s="35"/>
    </row>
    <row r="392" spans="50:90" x14ac:dyDescent="0.2">
      <c r="AX392" s="34"/>
      <c r="AY392" s="34"/>
      <c r="AZ392" s="34"/>
      <c r="BA392" s="34"/>
      <c r="BB392" s="34"/>
      <c r="BC392" s="35"/>
      <c r="BS392" s="34"/>
      <c r="BT392" s="34"/>
      <c r="BU392" s="34"/>
      <c r="BV392" s="34"/>
      <c r="BW392" s="34"/>
      <c r="BX392" s="35"/>
      <c r="BY392" s="35"/>
      <c r="BZ392" s="34"/>
      <c r="CA392" s="34"/>
      <c r="CB392" s="34"/>
      <c r="CC392" s="34"/>
      <c r="CD392" s="34"/>
      <c r="CE392" s="35"/>
      <c r="CF392" s="35"/>
      <c r="CG392" s="34"/>
      <c r="CH392" s="34"/>
      <c r="CI392" s="34"/>
      <c r="CJ392" s="34"/>
      <c r="CK392" s="34"/>
      <c r="CL392" s="35"/>
    </row>
    <row r="393" spans="50:90" x14ac:dyDescent="0.2">
      <c r="AX393" s="34"/>
      <c r="AY393" s="34"/>
      <c r="AZ393" s="34"/>
      <c r="BA393" s="34"/>
      <c r="BB393" s="34"/>
      <c r="BC393" s="35"/>
      <c r="BS393" s="34"/>
      <c r="BT393" s="34"/>
      <c r="BU393" s="34"/>
      <c r="BV393" s="34"/>
      <c r="BW393" s="34"/>
      <c r="BX393" s="35"/>
      <c r="BY393" s="35"/>
      <c r="BZ393" s="34"/>
      <c r="CA393" s="34"/>
      <c r="CB393" s="34"/>
      <c r="CC393" s="34"/>
      <c r="CD393" s="34"/>
      <c r="CE393" s="35"/>
      <c r="CF393" s="35"/>
      <c r="CG393" s="34"/>
      <c r="CH393" s="34"/>
      <c r="CI393" s="34"/>
      <c r="CJ393" s="34"/>
      <c r="CK393" s="34"/>
      <c r="CL393" s="35"/>
    </row>
    <row r="394" spans="50:90" x14ac:dyDescent="0.2">
      <c r="AX394" s="34"/>
      <c r="AY394" s="34"/>
      <c r="AZ394" s="34"/>
      <c r="BA394" s="34"/>
      <c r="BB394" s="34"/>
      <c r="BC394" s="35"/>
      <c r="BS394" s="34"/>
      <c r="BT394" s="34"/>
      <c r="BU394" s="34"/>
      <c r="BV394" s="34"/>
      <c r="BW394" s="34"/>
      <c r="BX394" s="35"/>
      <c r="BY394" s="35"/>
      <c r="BZ394" s="34"/>
      <c r="CA394" s="34"/>
      <c r="CB394" s="34"/>
      <c r="CC394" s="34"/>
      <c r="CD394" s="34"/>
      <c r="CE394" s="35"/>
      <c r="CF394" s="35"/>
      <c r="CG394" s="34"/>
      <c r="CH394" s="34"/>
      <c r="CI394" s="34"/>
      <c r="CJ394" s="34"/>
      <c r="CK394" s="34"/>
      <c r="CL394" s="35"/>
    </row>
    <row r="395" spans="50:90" x14ac:dyDescent="0.2">
      <c r="AX395" s="34"/>
      <c r="AY395" s="34"/>
      <c r="AZ395" s="34"/>
      <c r="BA395" s="34"/>
      <c r="BB395" s="34"/>
      <c r="BC395" s="35"/>
      <c r="BS395" s="34"/>
      <c r="BT395" s="34"/>
      <c r="BU395" s="34"/>
      <c r="BV395" s="34"/>
      <c r="BW395" s="34"/>
      <c r="BX395" s="35"/>
      <c r="BY395" s="35"/>
      <c r="BZ395" s="34"/>
      <c r="CA395" s="34"/>
      <c r="CB395" s="34"/>
      <c r="CC395" s="34"/>
      <c r="CD395" s="34"/>
      <c r="CE395" s="35"/>
      <c r="CF395" s="35"/>
      <c r="CG395" s="34"/>
      <c r="CH395" s="34"/>
      <c r="CI395" s="34"/>
      <c r="CJ395" s="34"/>
      <c r="CK395" s="34"/>
      <c r="CL395" s="35"/>
    </row>
    <row r="396" spans="50:90" x14ac:dyDescent="0.2">
      <c r="AX396" s="34"/>
      <c r="AY396" s="34"/>
      <c r="AZ396" s="34"/>
      <c r="BA396" s="34"/>
      <c r="BB396" s="34"/>
      <c r="BC396" s="35"/>
      <c r="BS396" s="34"/>
      <c r="BT396" s="34"/>
      <c r="BU396" s="34"/>
      <c r="BV396" s="34"/>
      <c r="BW396" s="34"/>
      <c r="BX396" s="35"/>
      <c r="BY396" s="35"/>
      <c r="BZ396" s="34"/>
      <c r="CA396" s="34"/>
      <c r="CB396" s="34"/>
      <c r="CC396" s="34"/>
      <c r="CD396" s="34"/>
      <c r="CE396" s="35"/>
      <c r="CF396" s="35"/>
      <c r="CG396" s="34"/>
      <c r="CH396" s="34"/>
      <c r="CI396" s="34"/>
      <c r="CJ396" s="34"/>
      <c r="CK396" s="34"/>
      <c r="CL396" s="35"/>
    </row>
    <row r="397" spans="50:90" x14ac:dyDescent="0.2">
      <c r="AX397" s="34"/>
      <c r="AY397" s="34"/>
      <c r="AZ397" s="34"/>
      <c r="BA397" s="34"/>
      <c r="BB397" s="34"/>
      <c r="BC397" s="35"/>
      <c r="BS397" s="34"/>
      <c r="BT397" s="34"/>
      <c r="BU397" s="34"/>
      <c r="BV397" s="34"/>
      <c r="BW397" s="34"/>
      <c r="BX397" s="35"/>
      <c r="BY397" s="35"/>
      <c r="BZ397" s="34"/>
      <c r="CA397" s="34"/>
      <c r="CB397" s="34"/>
      <c r="CC397" s="34"/>
      <c r="CD397" s="34"/>
      <c r="CE397" s="35"/>
      <c r="CF397" s="35"/>
      <c r="CG397" s="34"/>
      <c r="CH397" s="34"/>
      <c r="CI397" s="34"/>
      <c r="CJ397" s="34"/>
      <c r="CK397" s="34"/>
      <c r="CL397" s="35"/>
    </row>
    <row r="398" spans="50:90" x14ac:dyDescent="0.2">
      <c r="AX398" s="34"/>
      <c r="AY398" s="34"/>
      <c r="AZ398" s="34"/>
      <c r="BA398" s="34"/>
      <c r="BB398" s="34"/>
      <c r="BC398" s="35"/>
      <c r="BS398" s="34"/>
      <c r="BT398" s="34"/>
      <c r="BU398" s="34"/>
      <c r="BV398" s="34"/>
      <c r="BW398" s="34"/>
      <c r="BX398" s="35"/>
      <c r="BY398" s="35"/>
      <c r="BZ398" s="34"/>
      <c r="CA398" s="34"/>
      <c r="CB398" s="34"/>
      <c r="CC398" s="34"/>
      <c r="CD398" s="34"/>
      <c r="CE398" s="35"/>
      <c r="CF398" s="35"/>
      <c r="CG398" s="34"/>
      <c r="CH398" s="34"/>
      <c r="CI398" s="34"/>
      <c r="CJ398" s="34"/>
      <c r="CK398" s="34"/>
      <c r="CL398" s="35"/>
    </row>
    <row r="399" spans="50:90" x14ac:dyDescent="0.2">
      <c r="AX399" s="34"/>
      <c r="AY399" s="34"/>
      <c r="AZ399" s="34"/>
      <c r="BA399" s="34"/>
      <c r="BB399" s="34"/>
      <c r="BC399" s="35"/>
      <c r="BS399" s="34"/>
      <c r="BT399" s="34"/>
      <c r="BU399" s="34"/>
      <c r="BV399" s="34"/>
      <c r="BW399" s="34"/>
      <c r="BX399" s="35"/>
      <c r="BY399" s="35"/>
      <c r="BZ399" s="34"/>
      <c r="CA399" s="34"/>
      <c r="CB399" s="34"/>
      <c r="CC399" s="34"/>
      <c r="CD399" s="34"/>
      <c r="CE399" s="35"/>
      <c r="CF399" s="35"/>
      <c r="CG399" s="34"/>
      <c r="CH399" s="34"/>
      <c r="CI399" s="34"/>
      <c r="CJ399" s="34"/>
      <c r="CK399" s="34"/>
      <c r="CL399" s="35"/>
    </row>
    <row r="400" spans="50:90" x14ac:dyDescent="0.2">
      <c r="AX400" s="34"/>
      <c r="AY400" s="34"/>
      <c r="AZ400" s="34"/>
      <c r="BA400" s="34"/>
      <c r="BB400" s="34"/>
      <c r="BC400" s="35"/>
      <c r="BS400" s="34"/>
      <c r="BT400" s="34"/>
      <c r="BU400" s="34"/>
      <c r="BV400" s="34"/>
      <c r="BW400" s="34"/>
      <c r="BX400" s="35"/>
      <c r="BY400" s="35"/>
      <c r="BZ400" s="34"/>
      <c r="CA400" s="34"/>
      <c r="CB400" s="34"/>
      <c r="CC400" s="34"/>
      <c r="CD400" s="34"/>
      <c r="CE400" s="35"/>
      <c r="CF400" s="35"/>
      <c r="CG400" s="34"/>
      <c r="CH400" s="34"/>
      <c r="CI400" s="34"/>
      <c r="CJ400" s="34"/>
      <c r="CK400" s="34"/>
      <c r="CL400" s="35"/>
    </row>
    <row r="401" spans="50:90" x14ac:dyDescent="0.2">
      <c r="AX401" s="34"/>
      <c r="AY401" s="34"/>
      <c r="AZ401" s="34"/>
      <c r="BA401" s="34"/>
      <c r="BB401" s="34"/>
      <c r="BC401" s="35"/>
      <c r="BS401" s="34"/>
      <c r="BT401" s="34"/>
      <c r="BU401" s="34"/>
      <c r="BV401" s="34"/>
      <c r="BW401" s="34"/>
      <c r="BX401" s="35"/>
      <c r="BY401" s="35"/>
      <c r="BZ401" s="34"/>
      <c r="CA401" s="34"/>
      <c r="CB401" s="34"/>
      <c r="CC401" s="34"/>
      <c r="CD401" s="34"/>
      <c r="CE401" s="35"/>
      <c r="CF401" s="35"/>
      <c r="CG401" s="34"/>
      <c r="CH401" s="34"/>
      <c r="CI401" s="34"/>
      <c r="CJ401" s="34"/>
      <c r="CK401" s="34"/>
      <c r="CL401" s="35"/>
    </row>
    <row r="402" spans="50:90" x14ac:dyDescent="0.2">
      <c r="AX402" s="34"/>
      <c r="AY402" s="34"/>
      <c r="AZ402" s="34"/>
      <c r="BA402" s="34"/>
      <c r="BB402" s="34"/>
      <c r="BC402" s="35"/>
      <c r="BS402" s="34"/>
      <c r="BT402" s="34"/>
      <c r="BU402" s="34"/>
      <c r="BV402" s="34"/>
      <c r="BW402" s="34"/>
      <c r="BX402" s="35"/>
      <c r="BY402" s="35"/>
      <c r="BZ402" s="34"/>
      <c r="CA402" s="34"/>
      <c r="CB402" s="34"/>
      <c r="CC402" s="34"/>
      <c r="CD402" s="34"/>
      <c r="CE402" s="35"/>
      <c r="CF402" s="35"/>
      <c r="CG402" s="34"/>
      <c r="CH402" s="34"/>
      <c r="CI402" s="34"/>
      <c r="CJ402" s="34"/>
      <c r="CK402" s="34"/>
      <c r="CL402" s="35"/>
    </row>
    <row r="403" spans="50:90" x14ac:dyDescent="0.2">
      <c r="AX403" s="34"/>
      <c r="AY403" s="34"/>
      <c r="AZ403" s="34"/>
      <c r="BA403" s="34"/>
      <c r="BB403" s="34"/>
      <c r="BC403" s="35"/>
      <c r="BS403" s="34"/>
      <c r="BT403" s="34"/>
      <c r="BU403" s="34"/>
      <c r="BV403" s="34"/>
      <c r="BW403" s="34"/>
      <c r="BX403" s="35"/>
      <c r="BY403" s="35"/>
      <c r="BZ403" s="34"/>
      <c r="CA403" s="34"/>
      <c r="CB403" s="34"/>
      <c r="CC403" s="34"/>
      <c r="CD403" s="34"/>
      <c r="CE403" s="35"/>
      <c r="CF403" s="35"/>
      <c r="CG403" s="34"/>
      <c r="CH403" s="34"/>
      <c r="CI403" s="34"/>
      <c r="CJ403" s="34"/>
      <c r="CK403" s="34"/>
      <c r="CL403" s="35"/>
    </row>
    <row r="404" spans="50:90" x14ac:dyDescent="0.2">
      <c r="AX404" s="34"/>
      <c r="AY404" s="34"/>
      <c r="AZ404" s="34"/>
      <c r="BA404" s="34"/>
      <c r="BB404" s="34"/>
      <c r="BC404" s="35"/>
      <c r="BS404" s="34"/>
      <c r="BT404" s="34"/>
      <c r="BU404" s="34"/>
      <c r="BV404" s="34"/>
      <c r="BW404" s="34"/>
      <c r="BX404" s="35"/>
      <c r="BY404" s="35"/>
      <c r="BZ404" s="34"/>
      <c r="CA404" s="34"/>
      <c r="CB404" s="34"/>
      <c r="CC404" s="34"/>
      <c r="CD404" s="34"/>
      <c r="CE404" s="35"/>
      <c r="CF404" s="35"/>
      <c r="CG404" s="34"/>
      <c r="CH404" s="34"/>
      <c r="CI404" s="34"/>
      <c r="CJ404" s="34"/>
      <c r="CK404" s="34"/>
      <c r="CL404" s="35"/>
    </row>
    <row r="405" spans="50:90" x14ac:dyDescent="0.2">
      <c r="AX405" s="34"/>
      <c r="AY405" s="34"/>
      <c r="AZ405" s="34"/>
      <c r="BA405" s="34"/>
      <c r="BB405" s="34"/>
      <c r="BC405" s="35"/>
      <c r="BS405" s="34"/>
      <c r="BT405" s="34"/>
      <c r="BU405" s="34"/>
      <c r="BV405" s="34"/>
      <c r="BW405" s="34"/>
      <c r="BX405" s="35"/>
      <c r="BY405" s="35"/>
      <c r="BZ405" s="34"/>
      <c r="CA405" s="34"/>
      <c r="CB405" s="34"/>
      <c r="CC405" s="34"/>
      <c r="CD405" s="34"/>
      <c r="CE405" s="35"/>
      <c r="CF405" s="35"/>
      <c r="CG405" s="34"/>
      <c r="CH405" s="34"/>
      <c r="CI405" s="34"/>
      <c r="CJ405" s="34"/>
      <c r="CK405" s="34"/>
      <c r="CL405" s="35"/>
    </row>
    <row r="406" spans="50:90" x14ac:dyDescent="0.2">
      <c r="AX406" s="34"/>
      <c r="AY406" s="34"/>
      <c r="AZ406" s="34"/>
      <c r="BA406" s="34"/>
      <c r="BB406" s="34"/>
      <c r="BC406" s="35"/>
      <c r="BS406" s="34"/>
      <c r="BT406" s="34"/>
      <c r="BU406" s="34"/>
      <c r="BV406" s="34"/>
      <c r="BW406" s="34"/>
      <c r="BX406" s="35"/>
      <c r="BY406" s="35"/>
      <c r="BZ406" s="34"/>
      <c r="CA406" s="34"/>
      <c r="CB406" s="34"/>
      <c r="CC406" s="34"/>
      <c r="CD406" s="34"/>
      <c r="CE406" s="35"/>
      <c r="CF406" s="35"/>
      <c r="CG406" s="34"/>
      <c r="CH406" s="34"/>
      <c r="CI406" s="34"/>
      <c r="CJ406" s="34"/>
      <c r="CK406" s="34"/>
      <c r="CL406" s="35"/>
    </row>
    <row r="407" spans="50:90" x14ac:dyDescent="0.2">
      <c r="AX407" s="34"/>
      <c r="AY407" s="34"/>
      <c r="AZ407" s="34"/>
      <c r="BA407" s="34"/>
      <c r="BB407" s="34"/>
      <c r="BC407" s="35"/>
      <c r="BS407" s="34"/>
      <c r="BT407" s="34"/>
      <c r="BU407" s="34"/>
      <c r="BV407" s="34"/>
      <c r="BW407" s="34"/>
      <c r="BX407" s="35"/>
      <c r="BY407" s="35"/>
      <c r="BZ407" s="34"/>
      <c r="CA407" s="34"/>
      <c r="CB407" s="34"/>
      <c r="CC407" s="34"/>
      <c r="CD407" s="34"/>
      <c r="CE407" s="35"/>
      <c r="CF407" s="35"/>
      <c r="CG407" s="34"/>
      <c r="CH407" s="34"/>
      <c r="CI407" s="34"/>
      <c r="CJ407" s="34"/>
      <c r="CK407" s="34"/>
      <c r="CL407" s="35"/>
    </row>
  </sheetData>
  <mergeCells count="2869">
    <mergeCell ref="EP6:EQ6"/>
    <mergeCell ref="EP41:EP42"/>
    <mergeCell ref="DO41:DO42"/>
    <mergeCell ref="DO6:DP6"/>
    <mergeCell ref="CV191:CZ191"/>
    <mergeCell ref="CV192:CZ192"/>
    <mergeCell ref="CV193:CZ193"/>
    <mergeCell ref="CV194:CZ194"/>
    <mergeCell ref="CU196:CZ196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1:DN191"/>
    <mergeCell ref="DJ192:DN192"/>
    <mergeCell ref="DJ193:DN193"/>
    <mergeCell ref="DJ194:DN194"/>
    <mergeCell ref="DI196:DN196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C191:DG191"/>
    <mergeCell ref="DC192:DG192"/>
    <mergeCell ref="DC193:DG193"/>
    <mergeCell ref="DC194:DG194"/>
    <mergeCell ref="DB196:DG196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EJ6:EO6"/>
    <mergeCell ref="EL9:EO9"/>
    <mergeCell ref="EL10:EO10"/>
    <mergeCell ref="EL11:EO11"/>
    <mergeCell ref="EJ13:EO13"/>
    <mergeCell ref="EJ19:EO19"/>
    <mergeCell ref="EJ20:EL20"/>
    <mergeCell ref="EM20:EN20"/>
    <mergeCell ref="EJ21:EL21"/>
    <mergeCell ref="EM21:EN21"/>
    <mergeCell ref="EM30:EN30"/>
    <mergeCell ref="EK35:EO35"/>
    <mergeCell ref="EK37:EM37"/>
    <mergeCell ref="EK38:EM38"/>
    <mergeCell ref="EK39:EM39"/>
    <mergeCell ref="EK40:EM40"/>
    <mergeCell ref="EK41:EM41"/>
    <mergeCell ref="EN41:EN42"/>
    <mergeCell ref="EK42:EM42"/>
    <mergeCell ref="EJ44:EN44"/>
    <mergeCell ref="EK45:EO45"/>
    <mergeCell ref="EK47:EO47"/>
    <mergeCell ref="EJ49:EO49"/>
    <mergeCell ref="EJ51:EO51"/>
    <mergeCell ref="EK52:EM52"/>
    <mergeCell ref="EK53:EM53"/>
    <mergeCell ref="EK54:EM54"/>
    <mergeCell ref="EK55:EM55"/>
    <mergeCell ref="EK56:EM56"/>
    <mergeCell ref="EJ57:EM57"/>
    <mergeCell ref="EK58:EO58"/>
    <mergeCell ref="EJ60:EO60"/>
    <mergeCell ref="EK61:EM61"/>
    <mergeCell ref="EK62:EM62"/>
    <mergeCell ref="EK63:EM63"/>
    <mergeCell ref="EK64:EM64"/>
    <mergeCell ref="EK65:EM65"/>
    <mergeCell ref="EK66:EM66"/>
    <mergeCell ref="EK67:EM67"/>
    <mergeCell ref="EK68:EM68"/>
    <mergeCell ref="EK69:EM69"/>
    <mergeCell ref="EJ70:EM70"/>
    <mergeCell ref="EK71:EO71"/>
    <mergeCell ref="EK72:EO72"/>
    <mergeCell ref="EJ74:EO74"/>
    <mergeCell ref="EK76:EL76"/>
    <mergeCell ref="EK77:EL77"/>
    <mergeCell ref="EK78:EL78"/>
    <mergeCell ref="EK80:EN80"/>
    <mergeCell ref="EK81:EN81"/>
    <mergeCell ref="EK82:EN82"/>
    <mergeCell ref="EK83:EN83"/>
    <mergeCell ref="EJ84:EN84"/>
    <mergeCell ref="EK85:EO85"/>
    <mergeCell ref="EK86:EO86"/>
    <mergeCell ref="EK87:EO87"/>
    <mergeCell ref="EJ89:EO89"/>
    <mergeCell ref="EJ90:EN90"/>
    <mergeCell ref="EK91:EN91"/>
    <mergeCell ref="EK92:EN92"/>
    <mergeCell ref="EK93:EN93"/>
    <mergeCell ref="EJ94:EN94"/>
    <mergeCell ref="EJ97:EO97"/>
    <mergeCell ref="EK99:EM99"/>
    <mergeCell ref="EK100:EM100"/>
    <mergeCell ref="EK101:EM101"/>
    <mergeCell ref="EK102:EM102"/>
    <mergeCell ref="EK103:EM103"/>
    <mergeCell ref="EK104:EM104"/>
    <mergeCell ref="EK105:EM105"/>
    <mergeCell ref="EJ106:EM106"/>
    <mergeCell ref="EJ109:EO109"/>
    <mergeCell ref="EJ111:EO111"/>
    <mergeCell ref="EK113:EM113"/>
    <mergeCell ref="EK114:EM114"/>
    <mergeCell ref="EK115:EM115"/>
    <mergeCell ref="EK116:EM116"/>
    <mergeCell ref="EK117:EM117"/>
    <mergeCell ref="EK118:EM118"/>
    <mergeCell ref="EK119:EM119"/>
    <mergeCell ref="EK120:EM120"/>
    <mergeCell ref="EK121:EO121"/>
    <mergeCell ref="EK122:EO122"/>
    <mergeCell ref="EJ124:EO124"/>
    <mergeCell ref="EK126:EM126"/>
    <mergeCell ref="EK127:EM127"/>
    <mergeCell ref="EJ128:EM128"/>
    <mergeCell ref="EK129:EO129"/>
    <mergeCell ref="EJ131:EO131"/>
    <mergeCell ref="EK133:EN133"/>
    <mergeCell ref="EK134:EN134"/>
    <mergeCell ref="EK135:EN135"/>
    <mergeCell ref="EJ136:EN136"/>
    <mergeCell ref="EJ139:EO139"/>
    <mergeCell ref="EK141:EN141"/>
    <mergeCell ref="EK142:EN142"/>
    <mergeCell ref="EK143:EN143"/>
    <mergeCell ref="EK144:EN144"/>
    <mergeCell ref="EK145:EN145"/>
    <mergeCell ref="EJ146:EN146"/>
    <mergeCell ref="EJ149:EO149"/>
    <mergeCell ref="EK151:EM151"/>
    <mergeCell ref="EK152:EM152"/>
    <mergeCell ref="EK153:EM153"/>
    <mergeCell ref="EK154:EM154"/>
    <mergeCell ref="EK155:EM155"/>
    <mergeCell ref="EK156:EM156"/>
    <mergeCell ref="EK157:EM157"/>
    <mergeCell ref="EK158:EM158"/>
    <mergeCell ref="EJ159:EN159"/>
    <mergeCell ref="EJ164:EO164"/>
    <mergeCell ref="EJ165:EN165"/>
    <mergeCell ref="EK166:EN166"/>
    <mergeCell ref="EK167:EN167"/>
    <mergeCell ref="EK168:EN168"/>
    <mergeCell ref="EK169:EN169"/>
    <mergeCell ref="EK170:EN170"/>
    <mergeCell ref="EJ171:EN171"/>
    <mergeCell ref="EK172:EN172"/>
    <mergeCell ref="EJ173:EN173"/>
    <mergeCell ref="EJ174:EN174"/>
    <mergeCell ref="EK191:EO191"/>
    <mergeCell ref="EK192:EO192"/>
    <mergeCell ref="EK193:EO193"/>
    <mergeCell ref="EK194:EO194"/>
    <mergeCell ref="EJ196:EO196"/>
    <mergeCell ref="EJ176:EO176"/>
    <mergeCell ref="EJ178:EL178"/>
    <mergeCell ref="EM178:EO178"/>
    <mergeCell ref="EJ179:EL179"/>
    <mergeCell ref="EM179:EO179"/>
    <mergeCell ref="EJ180:EL180"/>
    <mergeCell ref="EM180:EO180"/>
    <mergeCell ref="EJ181:EL181"/>
    <mergeCell ref="EM181:EO181"/>
    <mergeCell ref="EJ182:EL182"/>
    <mergeCell ref="EM182:EO182"/>
    <mergeCell ref="EJ183:EL183"/>
    <mergeCell ref="EJ184:EL184"/>
    <mergeCell ref="EJ185:EO185"/>
    <mergeCell ref="EJ187:EO187"/>
    <mergeCell ref="EJ188:EO188"/>
    <mergeCell ref="EJ190:EO190"/>
    <mergeCell ref="DR6:DW6"/>
    <mergeCell ref="DX6:DY6"/>
    <mergeCell ref="DT9:DW9"/>
    <mergeCell ref="DT10:DW10"/>
    <mergeCell ref="DT11:DW11"/>
    <mergeCell ref="DR13:DW13"/>
    <mergeCell ref="DR19:DW19"/>
    <mergeCell ref="DR20:DT20"/>
    <mergeCell ref="DU20:DV20"/>
    <mergeCell ref="DR21:DT21"/>
    <mergeCell ref="DU21:DV21"/>
    <mergeCell ref="DU30:DV30"/>
    <mergeCell ref="DS35:DW35"/>
    <mergeCell ref="DS37:DU37"/>
    <mergeCell ref="DS38:DU38"/>
    <mergeCell ref="DS39:DU39"/>
    <mergeCell ref="DS40:DU40"/>
    <mergeCell ref="DS41:DU41"/>
    <mergeCell ref="DV41:DV42"/>
    <mergeCell ref="DX41:DX42"/>
    <mergeCell ref="DS42:DU42"/>
    <mergeCell ref="DR44:DV44"/>
    <mergeCell ref="DS45:DW45"/>
    <mergeCell ref="DS47:DW47"/>
    <mergeCell ref="DR49:DW49"/>
    <mergeCell ref="DR51:DW51"/>
    <mergeCell ref="DS52:DU52"/>
    <mergeCell ref="DS53:DU53"/>
    <mergeCell ref="DS54:DU54"/>
    <mergeCell ref="DS55:DU55"/>
    <mergeCell ref="DS56:DU56"/>
    <mergeCell ref="DR57:DU57"/>
    <mergeCell ref="DS58:DW58"/>
    <mergeCell ref="DR60:DW60"/>
    <mergeCell ref="DS61:DU61"/>
    <mergeCell ref="DS62:DU62"/>
    <mergeCell ref="DS63:DU63"/>
    <mergeCell ref="DS64:DU64"/>
    <mergeCell ref="DS65:DU65"/>
    <mergeCell ref="DS66:DU66"/>
    <mergeCell ref="DS67:DU67"/>
    <mergeCell ref="DS68:DU68"/>
    <mergeCell ref="DS69:DU69"/>
    <mergeCell ref="DR70:DU70"/>
    <mergeCell ref="DS71:DW71"/>
    <mergeCell ref="DS72:DW72"/>
    <mergeCell ref="DR74:DW74"/>
    <mergeCell ref="DS76:DT76"/>
    <mergeCell ref="DS77:DT77"/>
    <mergeCell ref="DS78:DT78"/>
    <mergeCell ref="DS80:DV80"/>
    <mergeCell ref="DS81:DV81"/>
    <mergeCell ref="DS82:DV82"/>
    <mergeCell ref="DS83:DV83"/>
    <mergeCell ref="DR84:DV84"/>
    <mergeCell ref="DS85:DW85"/>
    <mergeCell ref="DS86:DW86"/>
    <mergeCell ref="DS87:DW87"/>
    <mergeCell ref="DR89:DW89"/>
    <mergeCell ref="DR90:DV90"/>
    <mergeCell ref="DS91:DV91"/>
    <mergeCell ref="DS92:DV92"/>
    <mergeCell ref="DS93:DV93"/>
    <mergeCell ref="DR94:DV94"/>
    <mergeCell ref="DR97:DW97"/>
    <mergeCell ref="DS99:DU99"/>
    <mergeCell ref="DS100:DU100"/>
    <mergeCell ref="DS101:DU101"/>
    <mergeCell ref="DS102:DU102"/>
    <mergeCell ref="DS103:DU103"/>
    <mergeCell ref="DS104:DU104"/>
    <mergeCell ref="DS105:DU105"/>
    <mergeCell ref="DR106:DU106"/>
    <mergeCell ref="DR109:DW109"/>
    <mergeCell ref="DR111:DW111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W121"/>
    <mergeCell ref="DS122:DW122"/>
    <mergeCell ref="DR124:DW124"/>
    <mergeCell ref="DS126:DU126"/>
    <mergeCell ref="DS127:DU127"/>
    <mergeCell ref="DR128:DU128"/>
    <mergeCell ref="DS129:DW129"/>
    <mergeCell ref="DR131:DW131"/>
    <mergeCell ref="DS133:DV133"/>
    <mergeCell ref="DS134:DV134"/>
    <mergeCell ref="DS135:DV135"/>
    <mergeCell ref="DR136:DV136"/>
    <mergeCell ref="DR139:DW139"/>
    <mergeCell ref="DS141:DV141"/>
    <mergeCell ref="DS142:DV142"/>
    <mergeCell ref="DS143:DV143"/>
    <mergeCell ref="DS144:DV144"/>
    <mergeCell ref="DS145:DV145"/>
    <mergeCell ref="DR146:DV146"/>
    <mergeCell ref="DR149:DW149"/>
    <mergeCell ref="DS151:DU151"/>
    <mergeCell ref="DS152:DU152"/>
    <mergeCell ref="DS153:DU153"/>
    <mergeCell ref="DS154:DU154"/>
    <mergeCell ref="DS155:DU155"/>
    <mergeCell ref="DS156:DU156"/>
    <mergeCell ref="DS157:DU157"/>
    <mergeCell ref="DS158:DU158"/>
    <mergeCell ref="DR159:DV159"/>
    <mergeCell ref="DR164:DW164"/>
    <mergeCell ref="DR165:DV165"/>
    <mergeCell ref="DS166:DV166"/>
    <mergeCell ref="DS167:DV167"/>
    <mergeCell ref="DS168:DV168"/>
    <mergeCell ref="DS169:DV169"/>
    <mergeCell ref="DS170:DV170"/>
    <mergeCell ref="DR185:DW185"/>
    <mergeCell ref="DR187:DW187"/>
    <mergeCell ref="DR188:DW188"/>
    <mergeCell ref="DR190:DW190"/>
    <mergeCell ref="DS191:DW191"/>
    <mergeCell ref="DS192:DW192"/>
    <mergeCell ref="DS193:DW193"/>
    <mergeCell ref="DS194:DW194"/>
    <mergeCell ref="DR196:DW196"/>
    <mergeCell ref="DR171:DV171"/>
    <mergeCell ref="DS172:DV172"/>
    <mergeCell ref="DR173:DV173"/>
    <mergeCell ref="DR174:DV174"/>
    <mergeCell ref="DR176:DW176"/>
    <mergeCell ref="DR178:DT178"/>
    <mergeCell ref="DU178:DW178"/>
    <mergeCell ref="DR179:DT179"/>
    <mergeCell ref="DU179:DW179"/>
    <mergeCell ref="DR180:DT180"/>
    <mergeCell ref="DU180:DW180"/>
    <mergeCell ref="DR181:DT181"/>
    <mergeCell ref="DU181:DW181"/>
    <mergeCell ref="DR182:DT182"/>
    <mergeCell ref="DU182:DW182"/>
    <mergeCell ref="DR183:DT183"/>
    <mergeCell ref="DR184:DT184"/>
    <mergeCell ref="EA6:EF6"/>
    <mergeCell ref="EG6:EH6"/>
    <mergeCell ref="EC9:EF9"/>
    <mergeCell ref="EC10:EF10"/>
    <mergeCell ref="EC11:EF11"/>
    <mergeCell ref="EA13:EF13"/>
    <mergeCell ref="EA19:EF19"/>
    <mergeCell ref="EA20:EC20"/>
    <mergeCell ref="ED20:EE20"/>
    <mergeCell ref="EA21:EC21"/>
    <mergeCell ref="ED21:EE21"/>
    <mergeCell ref="ED30:EE30"/>
    <mergeCell ref="EB35:EF35"/>
    <mergeCell ref="EB37:ED37"/>
    <mergeCell ref="EB38:ED38"/>
    <mergeCell ref="EB39:ED39"/>
    <mergeCell ref="EB40:ED40"/>
    <mergeCell ref="EB41:ED41"/>
    <mergeCell ref="EE41:EE42"/>
    <mergeCell ref="EG41:EG42"/>
    <mergeCell ref="EB42:ED42"/>
    <mergeCell ref="EA44:EE44"/>
    <mergeCell ref="EB45:EF45"/>
    <mergeCell ref="EB47:EF47"/>
    <mergeCell ref="EA49:EF49"/>
    <mergeCell ref="EA51:EF51"/>
    <mergeCell ref="EB52:ED52"/>
    <mergeCell ref="EB53:ED53"/>
    <mergeCell ref="EB54:ED54"/>
    <mergeCell ref="EB55:ED55"/>
    <mergeCell ref="EB56:ED56"/>
    <mergeCell ref="EA57:ED57"/>
    <mergeCell ref="EB58:EF58"/>
    <mergeCell ref="EA60:EF60"/>
    <mergeCell ref="EB61:ED61"/>
    <mergeCell ref="EB62:ED62"/>
    <mergeCell ref="EB63:ED63"/>
    <mergeCell ref="EB64:ED64"/>
    <mergeCell ref="EB65:ED65"/>
    <mergeCell ref="EB66:ED66"/>
    <mergeCell ref="EB67:ED67"/>
    <mergeCell ref="EB68:ED68"/>
    <mergeCell ref="EB69:ED69"/>
    <mergeCell ref="EA70:ED70"/>
    <mergeCell ref="EB71:EF71"/>
    <mergeCell ref="EB72:EF72"/>
    <mergeCell ref="EA74:EF74"/>
    <mergeCell ref="EB76:EC76"/>
    <mergeCell ref="EB77:EC77"/>
    <mergeCell ref="EB78:EC78"/>
    <mergeCell ref="EB80:EE80"/>
    <mergeCell ref="EB81:EE81"/>
    <mergeCell ref="EB82:EE82"/>
    <mergeCell ref="EB83:EE83"/>
    <mergeCell ref="EA84:EE84"/>
    <mergeCell ref="EB85:EF85"/>
    <mergeCell ref="EB86:EF86"/>
    <mergeCell ref="EB87:EF87"/>
    <mergeCell ref="EA89:EF89"/>
    <mergeCell ref="EA90:EE90"/>
    <mergeCell ref="EB91:EE91"/>
    <mergeCell ref="EB92:EE92"/>
    <mergeCell ref="EB93:EE93"/>
    <mergeCell ref="EA94:EE94"/>
    <mergeCell ref="EA97:EF97"/>
    <mergeCell ref="EB99:ED99"/>
    <mergeCell ref="EB100:ED100"/>
    <mergeCell ref="EB101:ED101"/>
    <mergeCell ref="EB102:ED102"/>
    <mergeCell ref="EB103:ED103"/>
    <mergeCell ref="EB104:ED104"/>
    <mergeCell ref="EB105:ED105"/>
    <mergeCell ref="EA106:ED106"/>
    <mergeCell ref="EA109:EF109"/>
    <mergeCell ref="EA111:EF111"/>
    <mergeCell ref="EB113:ED113"/>
    <mergeCell ref="EB114:ED114"/>
    <mergeCell ref="EB115:ED115"/>
    <mergeCell ref="EB116:ED116"/>
    <mergeCell ref="EB117:ED117"/>
    <mergeCell ref="EB118:ED118"/>
    <mergeCell ref="EB119:ED119"/>
    <mergeCell ref="EB120:ED120"/>
    <mergeCell ref="EB121:EF121"/>
    <mergeCell ref="EB122:EF122"/>
    <mergeCell ref="EA124:EF124"/>
    <mergeCell ref="EB126:ED126"/>
    <mergeCell ref="EB127:ED127"/>
    <mergeCell ref="EA128:ED128"/>
    <mergeCell ref="EB129:EF129"/>
    <mergeCell ref="EA131:EF131"/>
    <mergeCell ref="EB133:EE133"/>
    <mergeCell ref="EB134:EE134"/>
    <mergeCell ref="EB135:EE135"/>
    <mergeCell ref="EA136:EE136"/>
    <mergeCell ref="EA139:EF139"/>
    <mergeCell ref="EB141:EE141"/>
    <mergeCell ref="EB142:EE142"/>
    <mergeCell ref="EB143:EE143"/>
    <mergeCell ref="EB144:EE144"/>
    <mergeCell ref="EB145:EE145"/>
    <mergeCell ref="EA146:EE146"/>
    <mergeCell ref="EA149:EF149"/>
    <mergeCell ref="EB151:ED151"/>
    <mergeCell ref="EB152:ED152"/>
    <mergeCell ref="EB153:ED153"/>
    <mergeCell ref="EB154:ED154"/>
    <mergeCell ref="EB155:ED155"/>
    <mergeCell ref="EB156:ED156"/>
    <mergeCell ref="EB157:ED157"/>
    <mergeCell ref="EB158:ED158"/>
    <mergeCell ref="EA159:EE159"/>
    <mergeCell ref="EA164:EF164"/>
    <mergeCell ref="EA165:EE165"/>
    <mergeCell ref="EB166:EE166"/>
    <mergeCell ref="EB167:EE167"/>
    <mergeCell ref="EB168:EE168"/>
    <mergeCell ref="EB169:EE169"/>
    <mergeCell ref="EB170:EE170"/>
    <mergeCell ref="EA185:EF185"/>
    <mergeCell ref="EA187:EF187"/>
    <mergeCell ref="EA188:EF188"/>
    <mergeCell ref="EA190:EF190"/>
    <mergeCell ref="EB191:EF191"/>
    <mergeCell ref="EB192:EF192"/>
    <mergeCell ref="EB193:EF193"/>
    <mergeCell ref="EB194:EF194"/>
    <mergeCell ref="EA196:EF196"/>
    <mergeCell ref="EA171:EE171"/>
    <mergeCell ref="EB172:EE172"/>
    <mergeCell ref="EA173:EE173"/>
    <mergeCell ref="EA174:EE174"/>
    <mergeCell ref="EA176:EF176"/>
    <mergeCell ref="EA178:EC178"/>
    <mergeCell ref="ED178:EF178"/>
    <mergeCell ref="EA179:EC179"/>
    <mergeCell ref="ED179:EF179"/>
    <mergeCell ref="EA180:EC180"/>
    <mergeCell ref="ED180:EF180"/>
    <mergeCell ref="EA181:EC181"/>
    <mergeCell ref="ED181:EF181"/>
    <mergeCell ref="EA182:EC182"/>
    <mergeCell ref="ED182:EF182"/>
    <mergeCell ref="EA183:EC183"/>
    <mergeCell ref="EA184:EC184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EI198"/>
  <sheetViews>
    <sheetView showGridLines="0" topLeftCell="U1" zoomScaleNormal="100" workbookViewId="0">
      <pane ySplit="5" topLeftCell="A6" activePane="bottomLeft" state="frozen"/>
      <selection activeCell="EB145" sqref="EB145"/>
      <selection pane="bottomLeft" activeCell="CZ143" sqref="CZ143:CZ144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8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8" style="2" customWidth="1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5.42578125" style="120" hidden="1" customWidth="1"/>
    <col min="50" max="50" width="0" style="2" hidden="1" customWidth="1"/>
    <col min="51" max="51" width="13.85546875" style="2" hidden="1" customWidth="1"/>
    <col min="52" max="52" width="19.140625" style="2" hidden="1" customWidth="1"/>
    <col min="53" max="53" width="14.28515625" style="2" hidden="1" customWidth="1"/>
    <col min="54" max="54" width="12.42578125" style="2" hidden="1" customWidth="1"/>
    <col min="55" max="55" width="20.42578125" style="2" hidden="1" customWidth="1"/>
    <col min="56" max="56" width="7.85546875" style="35" customWidth="1"/>
    <col min="57" max="57" width="8.85546875" style="35" customWidth="1"/>
    <col min="58" max="58" width="16" style="35" customWidth="1"/>
    <col min="59" max="59" width="18.140625" style="35" customWidth="1"/>
    <col min="60" max="60" width="13.85546875" style="35" customWidth="1"/>
    <col min="61" max="61" width="14.5703125" style="35" customWidth="1"/>
    <col min="62" max="62" width="20.42578125" style="35" customWidth="1"/>
    <col min="63" max="63" width="7.85546875" style="35" customWidth="1"/>
    <col min="64" max="64" width="11" style="35" customWidth="1"/>
    <col min="65" max="66" width="17.5703125" style="35" customWidth="1"/>
    <col min="67" max="67" width="14.28515625" style="35" customWidth="1"/>
    <col min="68" max="68" width="14.85546875" style="35" customWidth="1"/>
    <col min="69" max="69" width="18.28515625" style="35" customWidth="1"/>
    <col min="70" max="70" width="9.140625" style="2"/>
    <col min="71" max="71" width="11" style="2" customWidth="1"/>
    <col min="72" max="72" width="13.85546875" style="2" customWidth="1"/>
    <col min="73" max="73" width="19.140625" style="2" customWidth="1"/>
    <col min="74" max="74" width="14.28515625" style="2" customWidth="1"/>
    <col min="75" max="75" width="12.42578125" style="2" customWidth="1"/>
    <col min="76" max="76" width="20.42578125" style="2" customWidth="1"/>
    <col min="77" max="77" width="7.42578125" style="2" customWidth="1"/>
    <col min="78" max="78" width="11" style="2" customWidth="1"/>
    <col min="79" max="79" width="13.85546875" style="2" customWidth="1"/>
    <col min="80" max="80" width="19.140625" style="2" customWidth="1"/>
    <col min="81" max="81" width="14.28515625" style="2" customWidth="1"/>
    <col min="82" max="82" width="12.42578125" style="2" customWidth="1"/>
    <col min="83" max="83" width="20.42578125" style="2" customWidth="1"/>
    <col min="84" max="84" width="4.140625" style="2" customWidth="1"/>
    <col min="85" max="85" width="11" style="2" customWidth="1"/>
    <col min="86" max="86" width="13.85546875" style="2" customWidth="1"/>
    <col min="87" max="87" width="19.140625" style="2" customWidth="1"/>
    <col min="88" max="88" width="14.28515625" style="2" customWidth="1"/>
    <col min="89" max="89" width="12.42578125" style="2" customWidth="1"/>
    <col min="90" max="90" width="20.42578125" style="2" customWidth="1"/>
    <col min="91" max="92" width="9.140625" style="2"/>
    <col min="93" max="93" width="12.5703125" style="2" customWidth="1"/>
    <col min="94" max="94" width="22.42578125" style="2" customWidth="1"/>
    <col min="95" max="95" width="14.28515625" style="2" customWidth="1"/>
    <col min="96" max="96" width="13" style="2" customWidth="1"/>
    <col min="97" max="97" width="19" style="2" customWidth="1"/>
    <col min="98" max="99" width="9.140625" style="2"/>
    <col min="100" max="100" width="12.5703125" style="2" customWidth="1"/>
    <col min="101" max="101" width="22.42578125" style="2" customWidth="1"/>
    <col min="102" max="102" width="14.28515625" style="2" customWidth="1"/>
    <col min="103" max="103" width="13" style="2" customWidth="1"/>
    <col min="104" max="104" width="19" style="2" customWidth="1"/>
    <col min="105" max="106" width="9.140625" style="2"/>
    <col min="107" max="107" width="12.5703125" style="2" customWidth="1"/>
    <col min="108" max="108" width="22.42578125" style="2" customWidth="1"/>
    <col min="109" max="109" width="14.28515625" style="2" customWidth="1"/>
    <col min="110" max="110" width="13" style="2" customWidth="1"/>
    <col min="111" max="111" width="19" style="2" customWidth="1"/>
    <col min="112" max="113" width="9.140625" style="2"/>
    <col min="114" max="114" width="15.42578125" style="2" customWidth="1"/>
    <col min="115" max="115" width="17.28515625" style="2" customWidth="1"/>
    <col min="116" max="116" width="17.140625" style="2" customWidth="1"/>
    <col min="117" max="117" width="18" style="2" customWidth="1"/>
    <col min="118" max="118" width="24.42578125" style="2" customWidth="1"/>
    <col min="119" max="119" width="5.140625" style="2" customWidth="1"/>
    <col min="120" max="120" width="9.140625" style="2"/>
    <col min="121" max="121" width="15.42578125" style="2" customWidth="1"/>
    <col min="122" max="122" width="17.28515625" style="2" customWidth="1"/>
    <col min="123" max="123" width="17.140625" style="2" customWidth="1"/>
    <col min="124" max="124" width="18" style="2" customWidth="1"/>
    <col min="125" max="125" width="24.42578125" style="2" customWidth="1"/>
    <col min="126" max="126" width="3.140625" style="2" customWidth="1"/>
    <col min="127" max="127" width="9.140625" style="2"/>
    <col min="128" max="128" width="15.42578125" style="2" customWidth="1"/>
    <col min="129" max="129" width="17.28515625" style="2" customWidth="1"/>
    <col min="130" max="130" width="17.140625" style="2" customWidth="1"/>
    <col min="131" max="131" width="18" style="2" customWidth="1"/>
    <col min="132" max="132" width="24.42578125" style="2" customWidth="1"/>
    <col min="133" max="133" width="5.28515625" style="2" customWidth="1"/>
    <col min="134" max="134" width="9.140625" style="2"/>
    <col min="135" max="135" width="15.42578125" style="2" customWidth="1"/>
    <col min="136" max="136" width="17.28515625" style="2" customWidth="1"/>
    <col min="137" max="137" width="17.140625" style="2" customWidth="1"/>
    <col min="138" max="138" width="18" style="2" customWidth="1"/>
    <col min="139" max="139" width="24.42578125" style="2" customWidth="1"/>
    <col min="140" max="16384" width="9.140625" style="2"/>
  </cols>
  <sheetData>
    <row r="1" spans="1:139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139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</row>
    <row r="3" spans="1:139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139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139" ht="15.75" x14ac:dyDescent="0.25">
      <c r="A5" s="1171"/>
      <c r="B5" s="1172"/>
      <c r="C5" s="1172"/>
      <c r="D5" s="1173"/>
      <c r="E5" s="1173"/>
      <c r="F5" s="1174"/>
      <c r="G5" s="1174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139" ht="33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987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988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538"/>
      <c r="DP6" s="1128" t="s">
        <v>1071</v>
      </c>
      <c r="DQ6" s="1128"/>
      <c r="DR6" s="1128"/>
      <c r="DS6" s="1128"/>
      <c r="DT6" s="1128"/>
      <c r="DU6" s="1128"/>
      <c r="DV6" s="538"/>
      <c r="DW6" s="1123" t="s">
        <v>1078</v>
      </c>
      <c r="DX6" s="1123"/>
      <c r="DY6" s="1123"/>
      <c r="DZ6" s="1123"/>
      <c r="EA6" s="1123"/>
      <c r="EB6" s="1123"/>
      <c r="ED6" s="1130" t="s">
        <v>1049</v>
      </c>
      <c r="EE6" s="1130"/>
      <c r="EF6" s="1130"/>
      <c r="EG6" s="1130"/>
      <c r="EH6" s="1130"/>
      <c r="EI6" s="1130"/>
    </row>
    <row r="7" spans="1:139" x14ac:dyDescent="0.2">
      <c r="A7" s="117" t="s">
        <v>772</v>
      </c>
      <c r="B7" s="117"/>
      <c r="C7" s="117"/>
      <c r="D7" s="117"/>
      <c r="E7" s="117"/>
      <c r="F7" s="117"/>
      <c r="G7" s="208"/>
      <c r="H7" s="117" t="s">
        <v>772</v>
      </c>
      <c r="I7" s="117"/>
      <c r="J7" s="117"/>
      <c r="K7" s="117"/>
      <c r="L7" s="117"/>
      <c r="M7" s="117"/>
      <c r="O7" s="117" t="s">
        <v>772</v>
      </c>
      <c r="P7" s="117"/>
      <c r="Q7" s="117"/>
      <c r="R7" s="117"/>
      <c r="S7" s="117"/>
      <c r="T7" s="117"/>
      <c r="U7" s="208"/>
      <c r="V7" s="117" t="s">
        <v>772</v>
      </c>
      <c r="W7" s="117"/>
      <c r="X7" s="117"/>
      <c r="Y7" s="117"/>
      <c r="Z7" s="117"/>
      <c r="AA7" s="117"/>
      <c r="AB7" s="208"/>
      <c r="AC7" s="117" t="s">
        <v>772</v>
      </c>
      <c r="AD7" s="117"/>
      <c r="AE7" s="117"/>
      <c r="AF7" s="117"/>
      <c r="AG7" s="117"/>
      <c r="AH7" s="117"/>
      <c r="AI7" s="208"/>
      <c r="AJ7" s="117" t="s">
        <v>772</v>
      </c>
      <c r="AK7" s="117"/>
      <c r="AL7" s="117"/>
      <c r="AM7" s="117"/>
      <c r="AN7" s="117"/>
      <c r="AO7" s="117"/>
      <c r="AQ7" s="117" t="s">
        <v>772</v>
      </c>
      <c r="AR7" s="117"/>
      <c r="AS7" s="117"/>
      <c r="AT7" s="117"/>
      <c r="AU7" s="117"/>
      <c r="AV7" s="117"/>
      <c r="AW7" s="117"/>
      <c r="AX7" s="117" t="s">
        <v>772</v>
      </c>
      <c r="AY7" s="117"/>
      <c r="AZ7" s="117"/>
      <c r="BA7" s="117"/>
      <c r="BB7" s="117"/>
      <c r="BC7" s="117"/>
      <c r="BD7" s="214"/>
      <c r="BE7" s="214" t="s">
        <v>772</v>
      </c>
      <c r="BF7" s="214"/>
      <c r="BG7" s="214"/>
      <c r="BH7" s="214"/>
      <c r="BI7" s="214"/>
      <c r="BJ7" s="214"/>
      <c r="BK7" s="214"/>
      <c r="BL7" s="214" t="s">
        <v>772</v>
      </c>
      <c r="BM7" s="214"/>
      <c r="BN7" s="214"/>
      <c r="BO7" s="214"/>
      <c r="BP7" s="214"/>
      <c r="BQ7" s="214"/>
      <c r="BS7" s="214" t="s">
        <v>772</v>
      </c>
      <c r="BT7" s="214"/>
      <c r="BU7" s="214"/>
      <c r="BV7" s="214"/>
      <c r="BW7" s="214"/>
      <c r="BX7" s="214"/>
      <c r="BY7" s="214"/>
      <c r="BZ7" s="214" t="s">
        <v>772</v>
      </c>
      <c r="CA7" s="214"/>
      <c r="CB7" s="214"/>
      <c r="CC7" s="214"/>
      <c r="CD7" s="214"/>
      <c r="CE7" s="214"/>
      <c r="CF7" s="214"/>
      <c r="CG7" s="214" t="s">
        <v>772</v>
      </c>
      <c r="CH7" s="214"/>
      <c r="CI7" s="214"/>
      <c r="CJ7" s="214"/>
      <c r="CK7" s="214"/>
      <c r="CL7" s="214"/>
      <c r="CN7" s="214" t="s">
        <v>772</v>
      </c>
      <c r="CO7" s="214"/>
      <c r="CP7" s="214"/>
      <c r="CQ7" s="214"/>
      <c r="CR7" s="214"/>
      <c r="CS7" s="214"/>
      <c r="CU7" s="214" t="s">
        <v>772</v>
      </c>
      <c r="CV7" s="214"/>
      <c r="CW7" s="214"/>
      <c r="CX7" s="214"/>
      <c r="CY7" s="214"/>
      <c r="CZ7" s="214"/>
      <c r="DB7" s="214" t="s">
        <v>772</v>
      </c>
      <c r="DC7" s="214"/>
      <c r="DD7" s="214"/>
      <c r="DE7" s="214"/>
      <c r="DF7" s="214"/>
      <c r="DG7" s="214"/>
      <c r="DI7" s="214" t="s">
        <v>772</v>
      </c>
      <c r="DJ7" s="214"/>
      <c r="DK7" s="214"/>
      <c r="DL7" s="214"/>
      <c r="DM7" s="214"/>
      <c r="DN7" s="214"/>
      <c r="DO7" s="214"/>
      <c r="DP7" s="214" t="s">
        <v>772</v>
      </c>
      <c r="DQ7" s="214"/>
      <c r="DR7" s="214"/>
      <c r="DS7" s="214"/>
      <c r="DT7" s="214"/>
      <c r="DU7" s="214"/>
      <c r="DV7" s="214"/>
      <c r="DW7" s="214" t="s">
        <v>772</v>
      </c>
      <c r="DX7" s="214"/>
      <c r="DY7" s="214"/>
      <c r="DZ7" s="214"/>
      <c r="EA7" s="214"/>
      <c r="EB7" s="214"/>
      <c r="ED7" s="214" t="s">
        <v>772</v>
      </c>
      <c r="EE7" s="214"/>
      <c r="EF7" s="214"/>
      <c r="EG7" s="214"/>
      <c r="EH7" s="214"/>
      <c r="EI7" s="214"/>
    </row>
    <row r="8" spans="1:139" x14ac:dyDescent="0.2">
      <c r="A8" s="176"/>
      <c r="B8" s="176"/>
      <c r="C8" s="176"/>
      <c r="D8" s="176"/>
      <c r="E8" s="176"/>
      <c r="F8" s="159"/>
      <c r="G8" s="208"/>
      <c r="H8" s="176"/>
      <c r="I8" s="176"/>
      <c r="J8" s="176"/>
      <c r="K8" s="176"/>
      <c r="L8" s="176"/>
      <c r="M8" s="159"/>
      <c r="O8" s="176"/>
      <c r="P8" s="176"/>
      <c r="Q8" s="176"/>
      <c r="R8" s="176"/>
      <c r="S8" s="176"/>
      <c r="T8" s="159"/>
      <c r="U8" s="208"/>
      <c r="V8" s="176"/>
      <c r="W8" s="176"/>
      <c r="X8" s="176"/>
      <c r="Y8" s="176"/>
      <c r="Z8" s="176"/>
      <c r="AA8" s="159"/>
      <c r="AB8" s="208"/>
      <c r="AC8" s="176"/>
      <c r="AD8" s="176"/>
      <c r="AE8" s="176"/>
      <c r="AF8" s="176"/>
      <c r="AG8" s="176"/>
      <c r="AH8" s="159"/>
      <c r="AI8" s="208"/>
      <c r="AJ8" s="176"/>
      <c r="AK8" s="176"/>
      <c r="AL8" s="176"/>
      <c r="AM8" s="176"/>
      <c r="AN8" s="176"/>
      <c r="AO8" s="159"/>
      <c r="AQ8" s="176"/>
      <c r="AR8" s="176"/>
      <c r="AS8" s="176"/>
      <c r="AT8" s="176"/>
      <c r="AU8" s="176"/>
      <c r="AV8" s="159"/>
      <c r="AW8" s="159"/>
      <c r="AX8" s="176"/>
      <c r="AY8" s="176"/>
      <c r="AZ8" s="176"/>
      <c r="BA8" s="176"/>
      <c r="BB8" s="176"/>
      <c r="BC8" s="159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22"/>
      <c r="DP8" s="41"/>
      <c r="DQ8" s="41"/>
      <c r="DR8" s="41"/>
      <c r="DS8" s="41"/>
      <c r="DT8" s="41"/>
      <c r="DU8" s="22"/>
      <c r="DV8" s="22"/>
      <c r="DW8" s="41"/>
      <c r="DX8" s="41"/>
      <c r="DY8" s="41"/>
      <c r="DZ8" s="41"/>
      <c r="EA8" s="41"/>
      <c r="EB8" s="22"/>
      <c r="ED8" s="41"/>
      <c r="EE8" s="41"/>
      <c r="EF8" s="41"/>
      <c r="EG8" s="41"/>
      <c r="EH8" s="41"/>
      <c r="EI8" s="22"/>
    </row>
    <row r="9" spans="1:139" x14ac:dyDescent="0.2">
      <c r="A9" s="176"/>
      <c r="B9" s="179" t="s">
        <v>49</v>
      </c>
      <c r="C9" s="1059" t="s">
        <v>768</v>
      </c>
      <c r="D9" s="1059"/>
      <c r="E9" s="1059"/>
      <c r="F9" s="1059"/>
      <c r="G9" s="208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U9" s="208"/>
      <c r="V9" s="176"/>
      <c r="W9" s="179" t="s">
        <v>49</v>
      </c>
      <c r="X9" s="1059" t="s">
        <v>768</v>
      </c>
      <c r="Y9" s="1059"/>
      <c r="Z9" s="1059"/>
      <c r="AA9" s="1059"/>
      <c r="AB9" s="208"/>
      <c r="AC9" s="176"/>
      <c r="AD9" s="179" t="s">
        <v>49</v>
      </c>
      <c r="AE9" s="1059" t="s">
        <v>768</v>
      </c>
      <c r="AF9" s="1059"/>
      <c r="AG9" s="1059"/>
      <c r="AH9" s="1059"/>
      <c r="AI9" s="208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3" t="s">
        <v>49</v>
      </c>
      <c r="DK9" s="975" t="s">
        <v>768</v>
      </c>
      <c r="DL9" s="975"/>
      <c r="DM9" s="975"/>
      <c r="DN9" s="975"/>
      <c r="DO9" s="500"/>
      <c r="DP9" s="41"/>
      <c r="DQ9" s="43" t="s">
        <v>49</v>
      </c>
      <c r="DR9" s="975" t="s">
        <v>768</v>
      </c>
      <c r="DS9" s="975"/>
      <c r="DT9" s="975"/>
      <c r="DU9" s="975"/>
      <c r="DV9" s="500"/>
      <c r="DW9" s="41"/>
      <c r="DX9" s="43" t="s">
        <v>49</v>
      </c>
      <c r="DY9" s="975" t="s">
        <v>768</v>
      </c>
      <c r="DZ9" s="975"/>
      <c r="EA9" s="975"/>
      <c r="EB9" s="975"/>
      <c r="ED9" s="41"/>
      <c r="EE9" s="43" t="s">
        <v>49</v>
      </c>
      <c r="EF9" s="975" t="s">
        <v>768</v>
      </c>
      <c r="EG9" s="975"/>
      <c r="EH9" s="975"/>
      <c r="EI9" s="975"/>
    </row>
    <row r="10" spans="1:139" x14ac:dyDescent="0.2">
      <c r="A10" s="176"/>
      <c r="B10" s="179" t="s">
        <v>50</v>
      </c>
      <c r="C10" s="1168" t="s">
        <v>820</v>
      </c>
      <c r="D10" s="1168"/>
      <c r="E10" s="1168"/>
      <c r="F10" s="1168"/>
      <c r="G10" s="208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U10" s="208"/>
      <c r="V10" s="176"/>
      <c r="W10" s="179" t="s">
        <v>50</v>
      </c>
      <c r="X10" s="1168" t="s">
        <v>820</v>
      </c>
      <c r="Y10" s="1168"/>
      <c r="Z10" s="1168"/>
      <c r="AA10" s="1168"/>
      <c r="AB10" s="208"/>
      <c r="AC10" s="176"/>
      <c r="AD10" s="179" t="s">
        <v>50</v>
      </c>
      <c r="AE10" s="1168" t="s">
        <v>820</v>
      </c>
      <c r="AF10" s="1168"/>
      <c r="AG10" s="1168"/>
      <c r="AH10" s="1168"/>
      <c r="AI10" s="20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3" t="s">
        <v>50</v>
      </c>
      <c r="DK10" s="1132" t="s">
        <v>820</v>
      </c>
      <c r="DL10" s="1132"/>
      <c r="DM10" s="1132"/>
      <c r="DN10" s="1132"/>
      <c r="DO10" s="108"/>
      <c r="DP10" s="41"/>
      <c r="DQ10" s="43" t="s">
        <v>50</v>
      </c>
      <c r="DR10" s="1132" t="s">
        <v>820</v>
      </c>
      <c r="DS10" s="1132"/>
      <c r="DT10" s="1132"/>
      <c r="DU10" s="1132"/>
      <c r="DV10" s="108"/>
      <c r="DW10" s="41"/>
      <c r="DX10" s="43" t="s">
        <v>50</v>
      </c>
      <c r="DY10" s="1132" t="s">
        <v>820</v>
      </c>
      <c r="DZ10" s="1132"/>
      <c r="EA10" s="1132"/>
      <c r="EB10" s="1132"/>
      <c r="ED10" s="41"/>
      <c r="EE10" s="43" t="s">
        <v>50</v>
      </c>
      <c r="EF10" s="1132" t="s">
        <v>820</v>
      </c>
      <c r="EG10" s="1132"/>
      <c r="EH10" s="1132"/>
      <c r="EI10" s="1132"/>
    </row>
    <row r="11" spans="1:139" x14ac:dyDescent="0.2">
      <c r="A11" s="176"/>
      <c r="B11" s="179" t="s">
        <v>0</v>
      </c>
      <c r="C11" s="1168" t="s">
        <v>821</v>
      </c>
      <c r="D11" s="1168"/>
      <c r="E11" s="1168"/>
      <c r="F11" s="1168"/>
      <c r="G11" s="208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U11" s="208"/>
      <c r="V11" s="176"/>
      <c r="W11" s="179" t="s">
        <v>0</v>
      </c>
      <c r="X11" s="1168" t="s">
        <v>821</v>
      </c>
      <c r="Y11" s="1168"/>
      <c r="Z11" s="1168"/>
      <c r="AA11" s="1168"/>
      <c r="AB11" s="208"/>
      <c r="AC11" s="176"/>
      <c r="AD11" s="179" t="s">
        <v>0</v>
      </c>
      <c r="AE11" s="1168" t="s">
        <v>821</v>
      </c>
      <c r="AF11" s="1168"/>
      <c r="AG11" s="1168"/>
      <c r="AH11" s="1168"/>
      <c r="AI11" s="20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3" t="s">
        <v>0</v>
      </c>
      <c r="DK11" s="1132" t="s">
        <v>821</v>
      </c>
      <c r="DL11" s="1132"/>
      <c r="DM11" s="1132"/>
      <c r="DN11" s="1132"/>
      <c r="DO11" s="108"/>
      <c r="DP11" s="41"/>
      <c r="DQ11" s="43" t="s">
        <v>0</v>
      </c>
      <c r="DR11" s="1132" t="s">
        <v>821</v>
      </c>
      <c r="DS11" s="1132"/>
      <c r="DT11" s="1132"/>
      <c r="DU11" s="1132"/>
      <c r="DV11" s="108"/>
      <c r="DW11" s="41"/>
      <c r="DX11" s="43" t="s">
        <v>0</v>
      </c>
      <c r="DY11" s="1132" t="s">
        <v>821</v>
      </c>
      <c r="DZ11" s="1132"/>
      <c r="EA11" s="1132"/>
      <c r="EB11" s="1132"/>
      <c r="ED11" s="41"/>
      <c r="EE11" s="43" t="s">
        <v>0</v>
      </c>
      <c r="EF11" s="1132" t="s">
        <v>821</v>
      </c>
      <c r="EG11" s="1132"/>
      <c r="EH11" s="1132"/>
      <c r="EI11" s="1132"/>
    </row>
    <row r="12" spans="1:139" x14ac:dyDescent="0.2">
      <c r="A12" s="176"/>
      <c r="B12" s="176"/>
      <c r="C12" s="176"/>
      <c r="D12" s="176"/>
      <c r="E12" s="176"/>
      <c r="F12" s="159"/>
      <c r="G12" s="208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U12" s="208"/>
      <c r="V12" s="176"/>
      <c r="W12" s="176"/>
      <c r="X12" s="176"/>
      <c r="Y12" s="176"/>
      <c r="Z12" s="176"/>
      <c r="AA12" s="159"/>
      <c r="AB12" s="208"/>
      <c r="AC12" s="176"/>
      <c r="AD12" s="176"/>
      <c r="AE12" s="176"/>
      <c r="AF12" s="176"/>
      <c r="AG12" s="176"/>
      <c r="AH12" s="159"/>
      <c r="AI12" s="208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22"/>
      <c r="DP12" s="41"/>
      <c r="DQ12" s="41"/>
      <c r="DR12" s="41"/>
      <c r="DS12" s="41"/>
      <c r="DT12" s="41"/>
      <c r="DU12" s="22"/>
      <c r="DV12" s="22"/>
      <c r="DW12" s="41"/>
      <c r="DX12" s="41"/>
      <c r="DY12" s="41"/>
      <c r="DZ12" s="41"/>
      <c r="EA12" s="41"/>
      <c r="EB12" s="22"/>
      <c r="ED12" s="41"/>
      <c r="EE12" s="41"/>
      <c r="EF12" s="41"/>
      <c r="EG12" s="41"/>
      <c r="EH12" s="41"/>
      <c r="EI12" s="22"/>
    </row>
    <row r="13" spans="1:139" x14ac:dyDescent="0.2">
      <c r="A13" s="1016" t="s">
        <v>1</v>
      </c>
      <c r="B13" s="1016"/>
      <c r="C13" s="1016"/>
      <c r="D13" s="1016"/>
      <c r="E13" s="1016"/>
      <c r="F13" s="1016"/>
      <c r="G13" s="208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U13" s="208"/>
      <c r="V13" s="1016" t="s">
        <v>1</v>
      </c>
      <c r="W13" s="1016"/>
      <c r="X13" s="1016"/>
      <c r="Y13" s="1016"/>
      <c r="Z13" s="1016"/>
      <c r="AA13" s="1016"/>
      <c r="AB13" s="208"/>
      <c r="AC13" s="1016" t="s">
        <v>1</v>
      </c>
      <c r="AD13" s="1016"/>
      <c r="AE13" s="1016"/>
      <c r="AF13" s="1016"/>
      <c r="AG13" s="1016"/>
      <c r="AH13" s="1016"/>
      <c r="AI13" s="208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938" t="s">
        <v>1</v>
      </c>
      <c r="DQ13" s="938"/>
      <c r="DR13" s="938"/>
      <c r="DS13" s="938"/>
      <c r="DT13" s="938"/>
      <c r="DU13" s="938"/>
      <c r="DV13" s="52"/>
      <c r="DW13" s="938" t="s">
        <v>1</v>
      </c>
      <c r="DX13" s="938"/>
      <c r="DY13" s="938"/>
      <c r="DZ13" s="938"/>
      <c r="EA13" s="938"/>
      <c r="EB13" s="938"/>
      <c r="ED13" s="938" t="s">
        <v>1</v>
      </c>
      <c r="EE13" s="938"/>
      <c r="EF13" s="938"/>
      <c r="EG13" s="938"/>
      <c r="EH13" s="938"/>
      <c r="EI13" s="938"/>
    </row>
    <row r="14" spans="1:139" x14ac:dyDescent="0.2">
      <c r="A14" s="155" t="s">
        <v>22</v>
      </c>
      <c r="B14" s="165" t="s">
        <v>2</v>
      </c>
      <c r="C14" s="166"/>
      <c r="D14" s="166"/>
      <c r="E14" s="166"/>
      <c r="F14" s="183"/>
      <c r="G14" s="208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U14" s="208"/>
      <c r="V14" s="155" t="s">
        <v>22</v>
      </c>
      <c r="W14" s="165" t="s">
        <v>2</v>
      </c>
      <c r="X14" s="166"/>
      <c r="Y14" s="166"/>
      <c r="Z14" s="166"/>
      <c r="AA14" s="183"/>
      <c r="AB14" s="208"/>
      <c r="AC14" s="155" t="s">
        <v>22</v>
      </c>
      <c r="AD14" s="165" t="s">
        <v>2</v>
      </c>
      <c r="AE14" s="166"/>
      <c r="AF14" s="166"/>
      <c r="AG14" s="166"/>
      <c r="AH14" s="183"/>
      <c r="AI14" s="208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31"/>
      <c r="DP14" s="10" t="s">
        <v>22</v>
      </c>
      <c r="DQ14" s="105" t="s">
        <v>2</v>
      </c>
      <c r="DR14" s="106"/>
      <c r="DS14" s="106"/>
      <c r="DT14" s="106"/>
      <c r="DU14" s="489"/>
      <c r="DV14" s="31"/>
      <c r="DW14" s="10" t="s">
        <v>22</v>
      </c>
      <c r="DX14" s="105" t="s">
        <v>2</v>
      </c>
      <c r="DY14" s="106"/>
      <c r="DZ14" s="106"/>
      <c r="EA14" s="106"/>
      <c r="EB14" s="489"/>
      <c r="ED14" s="10" t="s">
        <v>22</v>
      </c>
      <c r="EE14" s="105" t="s">
        <v>2</v>
      </c>
      <c r="EF14" s="106"/>
      <c r="EG14" s="106"/>
      <c r="EH14" s="106"/>
      <c r="EI14" s="489"/>
    </row>
    <row r="15" spans="1:139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G15" s="208"/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U15" s="208"/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B15" s="208"/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I15" s="208"/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108"/>
      <c r="DP15" s="10" t="s">
        <v>23</v>
      </c>
      <c r="DQ15" s="496" t="s">
        <v>3</v>
      </c>
      <c r="DR15" s="610"/>
      <c r="DS15" s="610"/>
      <c r="DT15" s="610"/>
      <c r="DU15" s="10" t="s">
        <v>174</v>
      </c>
      <c r="DV15" s="108"/>
      <c r="DW15" s="10" t="s">
        <v>23</v>
      </c>
      <c r="DX15" s="496" t="s">
        <v>3</v>
      </c>
      <c r="DY15" s="610"/>
      <c r="DZ15" s="610"/>
      <c r="EA15" s="610"/>
      <c r="EB15" s="10" t="s">
        <v>174</v>
      </c>
      <c r="ED15" s="10" t="s">
        <v>23</v>
      </c>
      <c r="EE15" s="496" t="s">
        <v>3</v>
      </c>
      <c r="EF15" s="610"/>
      <c r="EG15" s="610"/>
      <c r="EH15" s="610"/>
      <c r="EI15" s="10" t="s">
        <v>174</v>
      </c>
    </row>
    <row r="16" spans="1:139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G16" s="208"/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U16" s="208"/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B16" s="208"/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I16" s="208"/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523"/>
      <c r="DP16" s="24" t="s">
        <v>24</v>
      </c>
      <c r="DQ16" s="492" t="s">
        <v>101</v>
      </c>
      <c r="DR16" s="493"/>
      <c r="DS16" s="493"/>
      <c r="DT16" s="494"/>
      <c r="DU16" s="584" t="s">
        <v>1047</v>
      </c>
      <c r="DV16" s="523"/>
      <c r="DW16" s="24" t="s">
        <v>24</v>
      </c>
      <c r="DX16" s="492" t="s">
        <v>101</v>
      </c>
      <c r="DY16" s="493"/>
      <c r="DZ16" s="493"/>
      <c r="EA16" s="494"/>
      <c r="EB16" s="584" t="s">
        <v>1047</v>
      </c>
      <c r="ED16" s="24" t="s">
        <v>24</v>
      </c>
      <c r="EE16" s="492" t="s">
        <v>101</v>
      </c>
      <c r="EF16" s="493"/>
      <c r="EG16" s="493"/>
      <c r="EH16" s="494"/>
      <c r="EI16" s="584" t="s">
        <v>1047</v>
      </c>
    </row>
    <row r="17" spans="1:139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G17" s="208"/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U17" s="208"/>
      <c r="V17" s="155" t="s">
        <v>25</v>
      </c>
      <c r="W17" s="189" t="s">
        <v>710</v>
      </c>
      <c r="X17" s="190"/>
      <c r="Y17" s="190"/>
      <c r="Z17" s="190"/>
      <c r="AA17" s="155">
        <v>12</v>
      </c>
      <c r="AB17" s="208"/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I17" s="208"/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108"/>
      <c r="DP17" s="10" t="s">
        <v>25</v>
      </c>
      <c r="DQ17" s="497" t="s">
        <v>710</v>
      </c>
      <c r="DR17" s="611"/>
      <c r="DS17" s="611"/>
      <c r="DT17" s="611"/>
      <c r="DU17" s="10">
        <v>12</v>
      </c>
      <c r="DV17" s="108"/>
      <c r="DW17" s="10" t="s">
        <v>25</v>
      </c>
      <c r="DX17" s="497" t="s">
        <v>710</v>
      </c>
      <c r="DY17" s="611"/>
      <c r="DZ17" s="611"/>
      <c r="EA17" s="611"/>
      <c r="EB17" s="10">
        <v>12</v>
      </c>
      <c r="ED17" s="10" t="s">
        <v>25</v>
      </c>
      <c r="EE17" s="497" t="s">
        <v>710</v>
      </c>
      <c r="EF17" s="611"/>
      <c r="EG17" s="611"/>
      <c r="EH17" s="611"/>
      <c r="EI17" s="10">
        <v>12</v>
      </c>
    </row>
    <row r="18" spans="1:139" x14ac:dyDescent="0.2">
      <c r="A18" s="176"/>
      <c r="B18" s="176"/>
      <c r="C18" s="176"/>
      <c r="D18" s="176"/>
      <c r="E18" s="176"/>
      <c r="F18" s="159"/>
      <c r="G18" s="208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U18" s="208"/>
      <c r="V18" s="176"/>
      <c r="W18" s="176"/>
      <c r="X18" s="176"/>
      <c r="Y18" s="176"/>
      <c r="Z18" s="176"/>
      <c r="AA18" s="159"/>
      <c r="AB18" s="208"/>
      <c r="AC18" s="176"/>
      <c r="AD18" s="176"/>
      <c r="AE18" s="176"/>
      <c r="AF18" s="176"/>
      <c r="AG18" s="176"/>
      <c r="AH18" s="159"/>
      <c r="AI18" s="208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22"/>
      <c r="DP18" s="41"/>
      <c r="DQ18" s="41"/>
      <c r="DR18" s="41"/>
      <c r="DS18" s="41"/>
      <c r="DT18" s="41"/>
      <c r="DU18" s="22"/>
      <c r="DV18" s="22"/>
      <c r="DW18" s="41"/>
      <c r="DX18" s="41"/>
      <c r="DY18" s="41"/>
      <c r="DZ18" s="41"/>
      <c r="EA18" s="41"/>
      <c r="EB18" s="22"/>
      <c r="ED18" s="41"/>
      <c r="EE18" s="41"/>
      <c r="EF18" s="41"/>
      <c r="EG18" s="41"/>
      <c r="EH18" s="41"/>
      <c r="EI18" s="22"/>
    </row>
    <row r="19" spans="1:139" x14ac:dyDescent="0.2">
      <c r="A19" s="1016" t="s">
        <v>26</v>
      </c>
      <c r="B19" s="1016"/>
      <c r="C19" s="1016"/>
      <c r="D19" s="1016"/>
      <c r="E19" s="1016"/>
      <c r="F19" s="1016"/>
      <c r="G19" s="208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U19" s="208"/>
      <c r="V19" s="1016" t="s">
        <v>26</v>
      </c>
      <c r="W19" s="1016"/>
      <c r="X19" s="1016"/>
      <c r="Y19" s="1016"/>
      <c r="Z19" s="1016"/>
      <c r="AA19" s="1016"/>
      <c r="AB19" s="208"/>
      <c r="AC19" s="1016" t="s">
        <v>26</v>
      </c>
      <c r="AD19" s="1016"/>
      <c r="AE19" s="1016"/>
      <c r="AF19" s="1016"/>
      <c r="AG19" s="1016"/>
      <c r="AH19" s="1016"/>
      <c r="AI19" s="208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938" t="s">
        <v>26</v>
      </c>
      <c r="DQ19" s="938"/>
      <c r="DR19" s="938"/>
      <c r="DS19" s="938"/>
      <c r="DT19" s="938"/>
      <c r="DU19" s="938"/>
      <c r="DV19" s="52"/>
      <c r="DW19" s="938" t="s">
        <v>26</v>
      </c>
      <c r="DX19" s="938"/>
      <c r="DY19" s="938"/>
      <c r="DZ19" s="938"/>
      <c r="EA19" s="938"/>
      <c r="EB19" s="938"/>
      <c r="ED19" s="938" t="s">
        <v>26</v>
      </c>
      <c r="EE19" s="938"/>
      <c r="EF19" s="938"/>
      <c r="EG19" s="938"/>
      <c r="EH19" s="938"/>
      <c r="EI19" s="938"/>
    </row>
    <row r="20" spans="1:139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G20" s="208"/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U20" s="208"/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B20" s="208"/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I20" s="208"/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922" t="s">
        <v>27</v>
      </c>
      <c r="DQ20" s="976"/>
      <c r="DR20" s="960"/>
      <c r="DS20" s="922" t="s">
        <v>102</v>
      </c>
      <c r="DT20" s="960"/>
      <c r="DU20" s="51" t="s">
        <v>95</v>
      </c>
      <c r="DV20" s="52"/>
      <c r="DW20" s="922" t="s">
        <v>27</v>
      </c>
      <c r="DX20" s="976"/>
      <c r="DY20" s="960"/>
      <c r="DZ20" s="922" t="s">
        <v>102</v>
      </c>
      <c r="EA20" s="960"/>
      <c r="EB20" s="51" t="s">
        <v>95</v>
      </c>
      <c r="ED20" s="922" t="s">
        <v>27</v>
      </c>
      <c r="EE20" s="976"/>
      <c r="EF20" s="960"/>
      <c r="EG20" s="922" t="s">
        <v>102</v>
      </c>
      <c r="EH20" s="960"/>
      <c r="EI20" s="51" t="s">
        <v>95</v>
      </c>
    </row>
    <row r="21" spans="1:139" ht="15" x14ac:dyDescent="0.2">
      <c r="A21" s="1021" t="s">
        <v>184</v>
      </c>
      <c r="B21" s="1060"/>
      <c r="C21" s="1061"/>
      <c r="D21" s="1016" t="s">
        <v>144</v>
      </c>
      <c r="E21" s="1062"/>
      <c r="F21" s="113">
        <v>12</v>
      </c>
      <c r="G21" s="208"/>
      <c r="H21" s="1021" t="s">
        <v>184</v>
      </c>
      <c r="I21" s="1060"/>
      <c r="J21" s="1061"/>
      <c r="K21" s="1016" t="s">
        <v>144</v>
      </c>
      <c r="L21" s="1062"/>
      <c r="M21" s="113">
        <v>12</v>
      </c>
      <c r="O21" s="1021" t="s">
        <v>184</v>
      </c>
      <c r="P21" s="1060"/>
      <c r="Q21" s="1061"/>
      <c r="R21" s="1016" t="s">
        <v>144</v>
      </c>
      <c r="S21" s="1062"/>
      <c r="T21" s="113">
        <v>12</v>
      </c>
      <c r="U21" s="208"/>
      <c r="V21" s="1021" t="s">
        <v>184</v>
      </c>
      <c r="W21" s="1060"/>
      <c r="X21" s="1061"/>
      <c r="Y21" s="1016" t="s">
        <v>144</v>
      </c>
      <c r="Z21" s="1062"/>
      <c r="AA21" s="113">
        <v>12</v>
      </c>
      <c r="AB21" s="208"/>
      <c r="AC21" s="1021" t="s">
        <v>184</v>
      </c>
      <c r="AD21" s="1060"/>
      <c r="AE21" s="1061"/>
      <c r="AF21" s="1016" t="s">
        <v>144</v>
      </c>
      <c r="AG21" s="1062"/>
      <c r="AH21" s="113">
        <v>12</v>
      </c>
      <c r="AI21" s="208"/>
      <c r="AJ21" s="1021" t="s">
        <v>184</v>
      </c>
      <c r="AK21" s="1060"/>
      <c r="AL21" s="1061"/>
      <c r="AM21" s="1016" t="s">
        <v>144</v>
      </c>
      <c r="AN21" s="1062"/>
      <c r="AO21" s="113">
        <v>12</v>
      </c>
      <c r="AQ21" s="1021" t="s">
        <v>184</v>
      </c>
      <c r="AR21" s="1060"/>
      <c r="AS21" s="1061"/>
      <c r="AT21" s="1016" t="s">
        <v>144</v>
      </c>
      <c r="AU21" s="1062"/>
      <c r="AV21" s="113">
        <v>12</v>
      </c>
      <c r="AW21" s="178"/>
      <c r="AX21" s="1021" t="s">
        <v>184</v>
      </c>
      <c r="AY21" s="1060"/>
      <c r="AZ21" s="1061"/>
      <c r="BA21" s="1016" t="s">
        <v>144</v>
      </c>
      <c r="BB21" s="1062"/>
      <c r="BC21" s="113">
        <v>12</v>
      </c>
      <c r="BD21" s="52"/>
      <c r="BE21" s="922" t="s">
        <v>184</v>
      </c>
      <c r="BF21" s="976"/>
      <c r="BG21" s="977"/>
      <c r="BH21" s="938" t="s">
        <v>144</v>
      </c>
      <c r="BI21" s="978"/>
      <c r="BJ21" s="51">
        <v>12</v>
      </c>
      <c r="BK21" s="52"/>
      <c r="BL21" s="922" t="s">
        <v>184</v>
      </c>
      <c r="BM21" s="976"/>
      <c r="BN21" s="977"/>
      <c r="BO21" s="938" t="s">
        <v>144</v>
      </c>
      <c r="BP21" s="978"/>
      <c r="BQ21" s="51">
        <v>12</v>
      </c>
      <c r="BS21" s="922" t="s">
        <v>184</v>
      </c>
      <c r="BT21" s="976"/>
      <c r="BU21" s="977"/>
      <c r="BV21" s="938" t="s">
        <v>144</v>
      </c>
      <c r="BW21" s="978"/>
      <c r="BX21" s="51">
        <v>12</v>
      </c>
      <c r="BY21" s="52"/>
      <c r="BZ21" s="922" t="s">
        <v>184</v>
      </c>
      <c r="CA21" s="976"/>
      <c r="CB21" s="977"/>
      <c r="CC21" s="938" t="s">
        <v>144</v>
      </c>
      <c r="CD21" s="978"/>
      <c r="CE21" s="51">
        <v>12</v>
      </c>
      <c r="CF21" s="52"/>
      <c r="CG21" s="922" t="s">
        <v>184</v>
      </c>
      <c r="CH21" s="976"/>
      <c r="CI21" s="977"/>
      <c r="CJ21" s="938" t="s">
        <v>144</v>
      </c>
      <c r="CK21" s="978"/>
      <c r="CL21" s="51">
        <v>12</v>
      </c>
      <c r="CN21" s="922" t="s">
        <v>184</v>
      </c>
      <c r="CO21" s="976"/>
      <c r="CP21" s="977"/>
      <c r="CQ21" s="938" t="s">
        <v>144</v>
      </c>
      <c r="CR21" s="978"/>
      <c r="CS21" s="51">
        <v>12</v>
      </c>
      <c r="CU21" s="922" t="s">
        <v>184</v>
      </c>
      <c r="CV21" s="976"/>
      <c r="CW21" s="977"/>
      <c r="CX21" s="938" t="s">
        <v>144</v>
      </c>
      <c r="CY21" s="978"/>
      <c r="CZ21" s="51">
        <v>12</v>
      </c>
      <c r="DB21" s="922" t="s">
        <v>184</v>
      </c>
      <c r="DC21" s="976"/>
      <c r="DD21" s="977"/>
      <c r="DE21" s="938" t="s">
        <v>144</v>
      </c>
      <c r="DF21" s="978"/>
      <c r="DG21" s="51">
        <v>12</v>
      </c>
      <c r="DI21" s="922" t="s">
        <v>184</v>
      </c>
      <c r="DJ21" s="976"/>
      <c r="DK21" s="977"/>
      <c r="DL21" s="938" t="s">
        <v>144</v>
      </c>
      <c r="DM21" s="978"/>
      <c r="DN21" s="51">
        <v>12</v>
      </c>
      <c r="DO21" s="52"/>
      <c r="DP21" s="922" t="s">
        <v>184</v>
      </c>
      <c r="DQ21" s="976"/>
      <c r="DR21" s="977"/>
      <c r="DS21" s="938" t="s">
        <v>144</v>
      </c>
      <c r="DT21" s="978"/>
      <c r="DU21" s="51">
        <v>12</v>
      </c>
      <c r="DV21" s="52"/>
      <c r="DW21" s="922" t="s">
        <v>184</v>
      </c>
      <c r="DX21" s="976"/>
      <c r="DY21" s="977"/>
      <c r="DZ21" s="938" t="s">
        <v>144</v>
      </c>
      <c r="EA21" s="978"/>
      <c r="EB21" s="51">
        <v>12</v>
      </c>
      <c r="ED21" s="922" t="s">
        <v>184</v>
      </c>
      <c r="EE21" s="976"/>
      <c r="EF21" s="977"/>
      <c r="EG21" s="938" t="s">
        <v>144</v>
      </c>
      <c r="EH21" s="978"/>
      <c r="EI21" s="51">
        <v>12</v>
      </c>
    </row>
    <row r="22" spans="1:139" x14ac:dyDescent="0.2">
      <c r="A22" s="176"/>
      <c r="B22" s="176"/>
      <c r="C22" s="176"/>
      <c r="D22" s="176"/>
      <c r="E22" s="176"/>
      <c r="F22" s="159"/>
      <c r="G22" s="208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U22" s="208"/>
      <c r="V22" s="176"/>
      <c r="W22" s="176"/>
      <c r="X22" s="176"/>
      <c r="Y22" s="176"/>
      <c r="Z22" s="176"/>
      <c r="AA22" s="159"/>
      <c r="AB22" s="208"/>
      <c r="AC22" s="176"/>
      <c r="AD22" s="176"/>
      <c r="AE22" s="176"/>
      <c r="AF22" s="176"/>
      <c r="AG22" s="176"/>
      <c r="AH22" s="159"/>
      <c r="AI22" s="208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22"/>
      <c r="DP22" s="41"/>
      <c r="DQ22" s="41"/>
      <c r="DR22" s="41"/>
      <c r="DS22" s="41"/>
      <c r="DT22" s="41"/>
      <c r="DU22" s="22"/>
      <c r="DV22" s="22"/>
      <c r="DW22" s="41"/>
      <c r="DX22" s="41"/>
      <c r="DY22" s="41"/>
      <c r="DZ22" s="41"/>
      <c r="EA22" s="41"/>
      <c r="EB22" s="22"/>
      <c r="ED22" s="41"/>
      <c r="EE22" s="41"/>
      <c r="EF22" s="41"/>
      <c r="EG22" s="41"/>
      <c r="EH22" s="41"/>
      <c r="EI22" s="22"/>
    </row>
    <row r="23" spans="1:139" x14ac:dyDescent="0.2">
      <c r="A23" s="191" t="s">
        <v>4</v>
      </c>
      <c r="B23" s="178"/>
      <c r="C23" s="178"/>
      <c r="D23" s="178"/>
      <c r="E23" s="178"/>
      <c r="F23" s="178"/>
      <c r="G23" s="208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U23" s="208"/>
      <c r="V23" s="191" t="s">
        <v>4</v>
      </c>
      <c r="W23" s="178"/>
      <c r="X23" s="178"/>
      <c r="Y23" s="178"/>
      <c r="Z23" s="178"/>
      <c r="AA23" s="178"/>
      <c r="AB23" s="208"/>
      <c r="AC23" s="191" t="s">
        <v>4</v>
      </c>
      <c r="AD23" s="178"/>
      <c r="AE23" s="178"/>
      <c r="AF23" s="178"/>
      <c r="AG23" s="178"/>
      <c r="AH23" s="178"/>
      <c r="AI23" s="20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217" t="s">
        <v>4</v>
      </c>
      <c r="DQ23" s="52"/>
      <c r="DR23" s="52"/>
      <c r="DS23" s="52"/>
      <c r="DT23" s="52"/>
      <c r="DU23" s="52"/>
      <c r="DV23" s="52"/>
      <c r="DW23" s="217" t="s">
        <v>4</v>
      </c>
      <c r="DX23" s="52"/>
      <c r="DY23" s="52"/>
      <c r="DZ23" s="52"/>
      <c r="EA23" s="52"/>
      <c r="EB23" s="52"/>
      <c r="ED23" s="217" t="s">
        <v>4</v>
      </c>
      <c r="EE23" s="52"/>
      <c r="EF23" s="52"/>
      <c r="EG23" s="52"/>
      <c r="EH23" s="52"/>
      <c r="EI23" s="52"/>
    </row>
    <row r="24" spans="1:139" x14ac:dyDescent="0.2">
      <c r="A24" s="192" t="s">
        <v>106</v>
      </c>
      <c r="B24" s="193"/>
      <c r="C24" s="193"/>
      <c r="D24" s="193"/>
      <c r="E24" s="193"/>
      <c r="F24" s="194"/>
      <c r="G24" s="208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U24" s="208"/>
      <c r="V24" s="192" t="s">
        <v>106</v>
      </c>
      <c r="W24" s="193"/>
      <c r="X24" s="193"/>
      <c r="Y24" s="193"/>
      <c r="Z24" s="193"/>
      <c r="AA24" s="194"/>
      <c r="AB24" s="208"/>
      <c r="AC24" s="192" t="s">
        <v>106</v>
      </c>
      <c r="AD24" s="193"/>
      <c r="AE24" s="193"/>
      <c r="AF24" s="193"/>
      <c r="AG24" s="193"/>
      <c r="AH24" s="194"/>
      <c r="AI24" s="208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52"/>
      <c r="DP24" s="612" t="s">
        <v>106</v>
      </c>
      <c r="DQ24" s="481"/>
      <c r="DR24" s="481"/>
      <c r="DS24" s="481"/>
      <c r="DT24" s="481"/>
      <c r="DU24" s="482"/>
      <c r="DV24" s="52"/>
      <c r="DW24" s="612" t="s">
        <v>106</v>
      </c>
      <c r="DX24" s="481"/>
      <c r="DY24" s="481"/>
      <c r="DZ24" s="481"/>
      <c r="EA24" s="481"/>
      <c r="EB24" s="482"/>
      <c r="ED24" s="612" t="s">
        <v>106</v>
      </c>
      <c r="EE24" s="481"/>
      <c r="EF24" s="481"/>
      <c r="EG24" s="481"/>
      <c r="EH24" s="481"/>
      <c r="EI24" s="482"/>
    </row>
    <row r="25" spans="1:139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G25" s="208"/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U25" s="208"/>
      <c r="V25" s="195">
        <v>1</v>
      </c>
      <c r="W25" s="189" t="s">
        <v>74</v>
      </c>
      <c r="X25" s="190"/>
      <c r="Y25" s="190"/>
      <c r="Z25" s="196"/>
      <c r="AA25" s="197" t="s">
        <v>145</v>
      </c>
      <c r="AB25" s="208"/>
      <c r="AC25" s="195">
        <v>1</v>
      </c>
      <c r="AD25" s="189" t="s">
        <v>74</v>
      </c>
      <c r="AE25" s="190"/>
      <c r="AF25" s="190"/>
      <c r="AG25" s="196"/>
      <c r="AH25" s="197" t="s">
        <v>145</v>
      </c>
      <c r="AI25" s="208"/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52"/>
      <c r="DP25" s="597">
        <v>1</v>
      </c>
      <c r="DQ25" s="497" t="s">
        <v>74</v>
      </c>
      <c r="DR25" s="611"/>
      <c r="DS25" s="611"/>
      <c r="DT25" s="613"/>
      <c r="DU25" s="592" t="s">
        <v>145</v>
      </c>
      <c r="DV25" s="52"/>
      <c r="DW25" s="597">
        <v>1</v>
      </c>
      <c r="DX25" s="497" t="s">
        <v>74</v>
      </c>
      <c r="DY25" s="611"/>
      <c r="DZ25" s="611"/>
      <c r="EA25" s="613"/>
      <c r="EB25" s="592" t="s">
        <v>145</v>
      </c>
      <c r="ED25" s="597">
        <v>1</v>
      </c>
      <c r="EE25" s="497" t="s">
        <v>74</v>
      </c>
      <c r="EF25" s="611"/>
      <c r="EG25" s="611"/>
      <c r="EH25" s="613"/>
      <c r="EI25" s="592" t="s">
        <v>145</v>
      </c>
    </row>
    <row r="26" spans="1:139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147</v>
      </c>
      <c r="G26" s="208"/>
      <c r="H26" s="155">
        <v>2</v>
      </c>
      <c r="I26" s="192" t="s">
        <v>73</v>
      </c>
      <c r="J26" s="198"/>
      <c r="K26" s="198"/>
      <c r="L26" s="199"/>
      <c r="M26" s="200" t="s">
        <v>147</v>
      </c>
      <c r="O26" s="155">
        <v>2</v>
      </c>
      <c r="P26" s="192" t="s">
        <v>73</v>
      </c>
      <c r="Q26" s="198"/>
      <c r="R26" s="198"/>
      <c r="S26" s="199"/>
      <c r="T26" s="200" t="s">
        <v>147</v>
      </c>
      <c r="U26" s="208"/>
      <c r="V26" s="155">
        <v>2</v>
      </c>
      <c r="W26" s="192" t="s">
        <v>73</v>
      </c>
      <c r="X26" s="198"/>
      <c r="Y26" s="198"/>
      <c r="Z26" s="199"/>
      <c r="AA26" s="200" t="s">
        <v>147</v>
      </c>
      <c r="AB26" s="208"/>
      <c r="AC26" s="155">
        <v>2</v>
      </c>
      <c r="AD26" s="192" t="s">
        <v>73</v>
      </c>
      <c r="AE26" s="198"/>
      <c r="AF26" s="198"/>
      <c r="AG26" s="199"/>
      <c r="AH26" s="200" t="s">
        <v>147</v>
      </c>
      <c r="AI26" s="208"/>
      <c r="AJ26" s="155">
        <v>2</v>
      </c>
      <c r="AK26" s="192" t="s">
        <v>73</v>
      </c>
      <c r="AL26" s="198"/>
      <c r="AM26" s="198"/>
      <c r="AN26" s="199"/>
      <c r="AO26" s="200" t="s">
        <v>147</v>
      </c>
      <c r="AQ26" s="155">
        <v>2</v>
      </c>
      <c r="AR26" s="192" t="s">
        <v>73</v>
      </c>
      <c r="AS26" s="198"/>
      <c r="AT26" s="198"/>
      <c r="AU26" s="199"/>
      <c r="AV26" s="200" t="s">
        <v>147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147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147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147</v>
      </c>
      <c r="BS26" s="10">
        <v>2</v>
      </c>
      <c r="BT26" s="612" t="s">
        <v>73</v>
      </c>
      <c r="BU26" s="614"/>
      <c r="BV26" s="614"/>
      <c r="BW26" s="615"/>
      <c r="BX26" s="595" t="s">
        <v>147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147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147</v>
      </c>
      <c r="CN26" s="10">
        <v>2</v>
      </c>
      <c r="CO26" s="612" t="s">
        <v>73</v>
      </c>
      <c r="CP26" s="614"/>
      <c r="CQ26" s="614"/>
      <c r="CR26" s="615"/>
      <c r="CS26" s="595" t="s">
        <v>147</v>
      </c>
      <c r="CU26" s="10">
        <v>2</v>
      </c>
      <c r="CV26" s="612" t="s">
        <v>73</v>
      </c>
      <c r="CW26" s="614"/>
      <c r="CX26" s="614"/>
      <c r="CY26" s="615"/>
      <c r="CZ26" s="595" t="s">
        <v>147</v>
      </c>
      <c r="DB26" s="10">
        <v>2</v>
      </c>
      <c r="DC26" s="612" t="s">
        <v>73</v>
      </c>
      <c r="DD26" s="614"/>
      <c r="DE26" s="614"/>
      <c r="DF26" s="615"/>
      <c r="DG26" s="595" t="s">
        <v>147</v>
      </c>
      <c r="DI26" s="10">
        <v>2</v>
      </c>
      <c r="DJ26" s="612" t="s">
        <v>73</v>
      </c>
      <c r="DK26" s="614"/>
      <c r="DL26" s="614"/>
      <c r="DM26" s="615"/>
      <c r="DN26" s="595" t="s">
        <v>147</v>
      </c>
      <c r="DO26" s="52"/>
      <c r="DP26" s="10">
        <v>2</v>
      </c>
      <c r="DQ26" s="612" t="s">
        <v>73</v>
      </c>
      <c r="DR26" s="614"/>
      <c r="DS26" s="614"/>
      <c r="DT26" s="615"/>
      <c r="DU26" s="595" t="s">
        <v>147</v>
      </c>
      <c r="DV26" s="52"/>
      <c r="DW26" s="10">
        <v>2</v>
      </c>
      <c r="DX26" s="612" t="s">
        <v>73</v>
      </c>
      <c r="DY26" s="614"/>
      <c r="DZ26" s="614"/>
      <c r="EA26" s="615"/>
      <c r="EB26" s="595" t="s">
        <v>147</v>
      </c>
      <c r="ED26" s="10">
        <v>2</v>
      </c>
      <c r="EE26" s="612" t="s">
        <v>73</v>
      </c>
      <c r="EF26" s="614"/>
      <c r="EG26" s="614"/>
      <c r="EH26" s="615"/>
      <c r="EI26" s="595" t="s">
        <v>147</v>
      </c>
    </row>
    <row r="27" spans="1:139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1696.2</v>
      </c>
      <c r="G27" s="208"/>
      <c r="H27" s="155">
        <v>3</v>
      </c>
      <c r="I27" s="165" t="s">
        <v>28</v>
      </c>
      <c r="J27" s="166"/>
      <c r="K27" s="166"/>
      <c r="L27" s="166"/>
      <c r="M27" s="376">
        <f>F27*1.0246</f>
        <v>1737.92652</v>
      </c>
      <c r="O27" s="155">
        <v>3</v>
      </c>
      <c r="P27" s="165" t="s">
        <v>28</v>
      </c>
      <c r="Q27" s="166"/>
      <c r="R27" s="166"/>
      <c r="S27" s="166"/>
      <c r="T27" s="321">
        <f>M27</f>
        <v>1737.92652</v>
      </c>
      <c r="U27" s="208"/>
      <c r="V27" s="155">
        <v>3</v>
      </c>
      <c r="W27" s="165" t="s">
        <v>28</v>
      </c>
      <c r="X27" s="166"/>
      <c r="Y27" s="166"/>
      <c r="Z27" s="166"/>
      <c r="AA27" s="321">
        <f>M27</f>
        <v>1737.92652</v>
      </c>
      <c r="AB27" s="208"/>
      <c r="AC27" s="155">
        <v>3</v>
      </c>
      <c r="AD27" s="165" t="s">
        <v>28</v>
      </c>
      <c r="AE27" s="166"/>
      <c r="AF27" s="166"/>
      <c r="AG27" s="166"/>
      <c r="AH27" s="376">
        <f>1804</f>
        <v>1804</v>
      </c>
      <c r="AI27" s="208"/>
      <c r="AJ27" s="155">
        <v>3</v>
      </c>
      <c r="AK27" s="165" t="s">
        <v>28</v>
      </c>
      <c r="AL27" s="166"/>
      <c r="AM27" s="166"/>
      <c r="AN27" s="166"/>
      <c r="AO27" s="321">
        <f>AH27</f>
        <v>1804</v>
      </c>
      <c r="AQ27" s="155">
        <v>3</v>
      </c>
      <c r="AR27" s="165" t="s">
        <v>28</v>
      </c>
      <c r="AS27" s="166"/>
      <c r="AT27" s="166"/>
      <c r="AU27" s="166"/>
      <c r="AV27" s="376">
        <v>1870</v>
      </c>
      <c r="AW27" s="175"/>
      <c r="AX27" s="155">
        <v>3</v>
      </c>
      <c r="AY27" s="165" t="s">
        <v>28</v>
      </c>
      <c r="AZ27" s="166"/>
      <c r="BA27" s="166"/>
      <c r="BB27" s="166"/>
      <c r="BC27" s="478">
        <f>AV27</f>
        <v>1870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1870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1986.6</v>
      </c>
      <c r="BS27" s="10">
        <v>3</v>
      </c>
      <c r="BT27" s="105" t="s">
        <v>28</v>
      </c>
      <c r="BU27" s="106"/>
      <c r="BV27" s="106"/>
      <c r="BW27" s="106"/>
      <c r="BX27" s="478">
        <f>BQ27</f>
        <v>1986.6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1986.6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1986.6</v>
      </c>
      <c r="CN27" s="10">
        <v>3</v>
      </c>
      <c r="CO27" s="105" t="s">
        <v>28</v>
      </c>
      <c r="CP27" s="106"/>
      <c r="CQ27" s="106"/>
      <c r="CR27" s="106"/>
      <c r="CS27" s="376">
        <v>2103.1999999999998</v>
      </c>
      <c r="CU27" s="10">
        <v>3</v>
      </c>
      <c r="CV27" s="105" t="s">
        <v>28</v>
      </c>
      <c r="CW27" s="106"/>
      <c r="CX27" s="106"/>
      <c r="CY27" s="106"/>
      <c r="CZ27" s="321">
        <v>2103.1999999999998</v>
      </c>
      <c r="DB27" s="10">
        <v>3</v>
      </c>
      <c r="DC27" s="105" t="s">
        <v>28</v>
      </c>
      <c r="DD27" s="106"/>
      <c r="DE27" s="106"/>
      <c r="DF27" s="106"/>
      <c r="DG27" s="376">
        <v>2200</v>
      </c>
      <c r="DI27" s="10">
        <v>3</v>
      </c>
      <c r="DJ27" s="105" t="s">
        <v>28</v>
      </c>
      <c r="DK27" s="106"/>
      <c r="DL27" s="106"/>
      <c r="DM27" s="106"/>
      <c r="DN27" s="321">
        <v>2200</v>
      </c>
      <c r="DO27" s="40"/>
      <c r="DP27" s="10">
        <v>3</v>
      </c>
      <c r="DQ27" s="105" t="s">
        <v>28</v>
      </c>
      <c r="DR27" s="106"/>
      <c r="DS27" s="106"/>
      <c r="DT27" s="106"/>
      <c r="DU27" s="321">
        <v>2200</v>
      </c>
      <c r="DV27" s="175"/>
      <c r="DW27" s="10">
        <v>3</v>
      </c>
      <c r="DX27" s="105" t="s">
        <v>28</v>
      </c>
      <c r="DY27" s="106"/>
      <c r="DZ27" s="106"/>
      <c r="EA27" s="106"/>
      <c r="EB27" s="376">
        <v>2285.8000000000002</v>
      </c>
      <c r="ED27" s="10">
        <v>3</v>
      </c>
      <c r="EE27" s="105" t="s">
        <v>28</v>
      </c>
      <c r="EF27" s="106"/>
      <c r="EG27" s="106"/>
      <c r="EH27" s="106"/>
      <c r="EI27" s="321">
        <f>EB27</f>
        <v>2285.8000000000002</v>
      </c>
    </row>
    <row r="28" spans="1:139" x14ac:dyDescent="0.2">
      <c r="A28" s="155">
        <v>4</v>
      </c>
      <c r="B28" s="165" t="s">
        <v>5</v>
      </c>
      <c r="C28" s="166"/>
      <c r="D28" s="166"/>
      <c r="E28" s="167"/>
      <c r="F28" s="195" t="s">
        <v>161</v>
      </c>
      <c r="G28" s="208"/>
      <c r="H28" s="155">
        <v>4</v>
      </c>
      <c r="I28" s="165" t="s">
        <v>5</v>
      </c>
      <c r="J28" s="166"/>
      <c r="K28" s="166"/>
      <c r="L28" s="167"/>
      <c r="M28" s="195" t="s">
        <v>161</v>
      </c>
      <c r="O28" s="155">
        <v>4</v>
      </c>
      <c r="P28" s="165" t="s">
        <v>5</v>
      </c>
      <c r="Q28" s="166"/>
      <c r="R28" s="166"/>
      <c r="S28" s="167"/>
      <c r="T28" s="195" t="s">
        <v>161</v>
      </c>
      <c r="U28" s="208"/>
      <c r="V28" s="155">
        <v>4</v>
      </c>
      <c r="W28" s="165" t="s">
        <v>5</v>
      </c>
      <c r="X28" s="166"/>
      <c r="Y28" s="166"/>
      <c r="Z28" s="167"/>
      <c r="AA28" s="195" t="s">
        <v>161</v>
      </c>
      <c r="AB28" s="208"/>
      <c r="AC28" s="155">
        <v>4</v>
      </c>
      <c r="AD28" s="165" t="s">
        <v>5</v>
      </c>
      <c r="AE28" s="166"/>
      <c r="AF28" s="166"/>
      <c r="AG28" s="167"/>
      <c r="AH28" s="195" t="s">
        <v>161</v>
      </c>
      <c r="AI28" s="208"/>
      <c r="AJ28" s="155">
        <v>4</v>
      </c>
      <c r="AK28" s="165" t="s">
        <v>5</v>
      </c>
      <c r="AL28" s="166"/>
      <c r="AM28" s="166"/>
      <c r="AN28" s="167"/>
      <c r="AO28" s="195" t="s">
        <v>161</v>
      </c>
      <c r="AQ28" s="155">
        <v>4</v>
      </c>
      <c r="AR28" s="165" t="s">
        <v>5</v>
      </c>
      <c r="AS28" s="166"/>
      <c r="AT28" s="166"/>
      <c r="AU28" s="167"/>
      <c r="AV28" s="195" t="s">
        <v>161</v>
      </c>
      <c r="AW28" s="156"/>
      <c r="AX28" s="155">
        <v>4</v>
      </c>
      <c r="AY28" s="165" t="s">
        <v>5</v>
      </c>
      <c r="AZ28" s="166"/>
      <c r="BA28" s="166"/>
      <c r="BB28" s="167"/>
      <c r="BC28" s="195" t="s">
        <v>161</v>
      </c>
      <c r="BD28" s="108"/>
      <c r="BE28" s="10">
        <v>4</v>
      </c>
      <c r="BF28" s="105" t="s">
        <v>5</v>
      </c>
      <c r="BG28" s="106"/>
      <c r="BH28" s="106"/>
      <c r="BI28" s="107"/>
      <c r="BJ28" s="597" t="s">
        <v>161</v>
      </c>
      <c r="BK28" s="108"/>
      <c r="BL28" s="10">
        <v>4</v>
      </c>
      <c r="BM28" s="105" t="s">
        <v>5</v>
      </c>
      <c r="BN28" s="106"/>
      <c r="BO28" s="106"/>
      <c r="BP28" s="107"/>
      <c r="BQ28" s="597" t="s">
        <v>161</v>
      </c>
      <c r="BS28" s="10">
        <v>4</v>
      </c>
      <c r="BT28" s="105" t="s">
        <v>5</v>
      </c>
      <c r="BU28" s="106"/>
      <c r="BV28" s="106"/>
      <c r="BW28" s="107"/>
      <c r="BX28" s="597" t="s">
        <v>161</v>
      </c>
      <c r="BY28" s="108"/>
      <c r="BZ28" s="10">
        <v>4</v>
      </c>
      <c r="CA28" s="105" t="s">
        <v>5</v>
      </c>
      <c r="CB28" s="106"/>
      <c r="CC28" s="106"/>
      <c r="CD28" s="107"/>
      <c r="CE28" s="597" t="s">
        <v>161</v>
      </c>
      <c r="CF28" s="108"/>
      <c r="CG28" s="10">
        <v>4</v>
      </c>
      <c r="CH28" s="105" t="s">
        <v>5</v>
      </c>
      <c r="CI28" s="106"/>
      <c r="CJ28" s="106"/>
      <c r="CK28" s="107"/>
      <c r="CL28" s="597" t="s">
        <v>161</v>
      </c>
      <c r="CN28" s="10">
        <v>4</v>
      </c>
      <c r="CO28" s="105" t="s">
        <v>5</v>
      </c>
      <c r="CP28" s="106"/>
      <c r="CQ28" s="106"/>
      <c r="CR28" s="107"/>
      <c r="CS28" s="597" t="s">
        <v>161</v>
      </c>
      <c r="CU28" s="10">
        <v>4</v>
      </c>
      <c r="CV28" s="105" t="s">
        <v>5</v>
      </c>
      <c r="CW28" s="106"/>
      <c r="CX28" s="106"/>
      <c r="CY28" s="107"/>
      <c r="CZ28" s="597" t="s">
        <v>161</v>
      </c>
      <c r="DB28" s="10">
        <v>4</v>
      </c>
      <c r="DC28" s="105" t="s">
        <v>5</v>
      </c>
      <c r="DD28" s="106"/>
      <c r="DE28" s="106"/>
      <c r="DF28" s="107"/>
      <c r="DG28" s="597" t="s">
        <v>161</v>
      </c>
      <c r="DI28" s="10">
        <v>4</v>
      </c>
      <c r="DJ28" s="105" t="s">
        <v>5</v>
      </c>
      <c r="DK28" s="106"/>
      <c r="DL28" s="106"/>
      <c r="DM28" s="107"/>
      <c r="DN28" s="597" t="s">
        <v>161</v>
      </c>
      <c r="DO28" s="108"/>
      <c r="DP28" s="10">
        <v>4</v>
      </c>
      <c r="DQ28" s="105" t="s">
        <v>5</v>
      </c>
      <c r="DR28" s="106"/>
      <c r="DS28" s="106"/>
      <c r="DT28" s="107"/>
      <c r="DU28" s="597" t="s">
        <v>161</v>
      </c>
      <c r="DV28" s="108"/>
      <c r="DW28" s="10">
        <v>4</v>
      </c>
      <c r="DX28" s="105" t="s">
        <v>5</v>
      </c>
      <c r="DY28" s="106"/>
      <c r="DZ28" s="106"/>
      <c r="EA28" s="107"/>
      <c r="EB28" s="597" t="s">
        <v>161</v>
      </c>
      <c r="ED28" s="10">
        <v>4</v>
      </c>
      <c r="EE28" s="105" t="s">
        <v>5</v>
      </c>
      <c r="EF28" s="106"/>
      <c r="EG28" s="106"/>
      <c r="EH28" s="107"/>
      <c r="EI28" s="597" t="s">
        <v>161</v>
      </c>
    </row>
    <row r="29" spans="1:139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G29" s="208"/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U29" s="208"/>
      <c r="V29" s="155">
        <v>5</v>
      </c>
      <c r="W29" s="165" t="s">
        <v>6</v>
      </c>
      <c r="X29" s="166"/>
      <c r="Y29" s="166"/>
      <c r="Z29" s="167"/>
      <c r="AA29" s="322" t="s">
        <v>842</v>
      </c>
      <c r="AB29" s="208"/>
      <c r="AC29" s="155">
        <v>5</v>
      </c>
      <c r="AD29" s="165" t="s">
        <v>6</v>
      </c>
      <c r="AE29" s="166"/>
      <c r="AF29" s="166"/>
      <c r="AG29" s="167"/>
      <c r="AH29" s="322" t="s">
        <v>876</v>
      </c>
      <c r="AI29" s="208"/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524"/>
      <c r="DP29" s="10">
        <v>5</v>
      </c>
      <c r="DQ29" s="105" t="s">
        <v>6</v>
      </c>
      <c r="DR29" s="106"/>
      <c r="DS29" s="106"/>
      <c r="DT29" s="107"/>
      <c r="DU29" s="598" t="s">
        <v>1048</v>
      </c>
      <c r="DV29" s="524"/>
      <c r="DW29" s="10">
        <v>5</v>
      </c>
      <c r="DX29" s="105" t="s">
        <v>6</v>
      </c>
      <c r="DY29" s="106"/>
      <c r="DZ29" s="106"/>
      <c r="EA29" s="107"/>
      <c r="EB29" s="598" t="s">
        <v>1050</v>
      </c>
      <c r="ED29" s="10">
        <v>5</v>
      </c>
      <c r="EE29" s="105" t="s">
        <v>6</v>
      </c>
      <c r="EF29" s="106"/>
      <c r="EG29" s="106"/>
      <c r="EH29" s="107"/>
      <c r="EI29" s="598" t="s">
        <v>1050</v>
      </c>
    </row>
    <row r="30" spans="1:139" ht="15" x14ac:dyDescent="0.2">
      <c r="A30" s="156"/>
      <c r="B30" s="201"/>
      <c r="C30" s="201"/>
      <c r="D30" s="1063" t="s">
        <v>764</v>
      </c>
      <c r="E30" s="1062"/>
      <c r="F30" s="38">
        <v>1045</v>
      </c>
      <c r="G30" s="208"/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U30" s="208"/>
      <c r="V30" s="156"/>
      <c r="W30" s="201"/>
      <c r="X30" s="201"/>
      <c r="Y30" s="1063" t="s">
        <v>877</v>
      </c>
      <c r="Z30" s="1062"/>
      <c r="AA30" s="38">
        <v>1100</v>
      </c>
      <c r="AB30" s="208"/>
      <c r="AC30" s="156"/>
      <c r="AD30" s="201"/>
      <c r="AE30" s="201"/>
      <c r="AF30" s="1063" t="s">
        <v>877</v>
      </c>
      <c r="AG30" s="1062"/>
      <c r="AH30" s="38">
        <v>1100</v>
      </c>
      <c r="AI30" s="208"/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108"/>
      <c r="DQ30" s="31"/>
      <c r="DR30" s="31"/>
      <c r="DS30" s="979" t="s">
        <v>1031</v>
      </c>
      <c r="DT30" s="978"/>
      <c r="DU30" s="50">
        <v>1320</v>
      </c>
      <c r="DV30" s="22"/>
      <c r="DW30" s="108"/>
      <c r="DX30" s="31"/>
      <c r="DY30" s="31"/>
      <c r="DZ30" s="979" t="s">
        <v>1051</v>
      </c>
      <c r="EA30" s="978"/>
      <c r="EB30" s="50">
        <v>1412</v>
      </c>
      <c r="ED30" s="108"/>
      <c r="EE30" s="31"/>
      <c r="EF30" s="31"/>
      <c r="EG30" s="979" t="s">
        <v>1051</v>
      </c>
      <c r="EH30" s="978"/>
      <c r="EI30" s="50">
        <v>1412</v>
      </c>
    </row>
    <row r="31" spans="1:139" s="7" customFormat="1" ht="13.5" x14ac:dyDescent="0.2">
      <c r="A31" s="202"/>
      <c r="B31" s="201"/>
      <c r="C31" s="191"/>
      <c r="D31" s="178"/>
      <c r="E31" s="178"/>
      <c r="F31" s="178"/>
      <c r="G31" s="208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208"/>
      <c r="V31" s="202"/>
      <c r="W31" s="201"/>
      <c r="X31" s="191"/>
      <c r="Y31" s="178"/>
      <c r="Z31" s="178"/>
      <c r="AA31" s="178"/>
      <c r="AB31" s="208"/>
      <c r="AC31" s="202"/>
      <c r="AD31" s="201"/>
      <c r="AE31" s="191"/>
      <c r="AF31" s="178"/>
      <c r="AG31" s="178"/>
      <c r="AH31" s="178"/>
      <c r="AI31" s="20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216"/>
      <c r="DQ31" s="31"/>
      <c r="DR31" s="217"/>
      <c r="DS31" s="52"/>
      <c r="DT31" s="52"/>
      <c r="DU31" s="52"/>
      <c r="DV31" s="52"/>
      <c r="DW31" s="216"/>
      <c r="DX31" s="31"/>
      <c r="DY31" s="217"/>
      <c r="DZ31" s="52"/>
      <c r="EA31" s="52"/>
      <c r="EB31" s="52"/>
      <c r="ED31" s="216"/>
      <c r="EE31" s="31"/>
      <c r="EF31" s="217"/>
      <c r="EG31" s="52"/>
      <c r="EH31" s="52"/>
      <c r="EI31" s="52"/>
    </row>
    <row r="32" spans="1:139" s="7" customFormat="1" ht="13.5" x14ac:dyDescent="0.2">
      <c r="A32" s="202"/>
      <c r="B32" s="201"/>
      <c r="C32" s="191"/>
      <c r="D32" s="178"/>
      <c r="E32" s="178"/>
      <c r="F32" s="178"/>
      <c r="G32" s="208"/>
      <c r="H32" s="202"/>
      <c r="I32" s="201"/>
      <c r="J32" s="191"/>
      <c r="K32" s="178"/>
      <c r="L32" s="178"/>
      <c r="M32" s="178"/>
      <c r="O32" s="202"/>
      <c r="P32" s="201"/>
      <c r="Q32" s="191"/>
      <c r="R32" s="178"/>
      <c r="S32" s="178"/>
      <c r="T32" s="178"/>
      <c r="U32" s="208"/>
      <c r="V32" s="202"/>
      <c r="W32" s="201"/>
      <c r="X32" s="191"/>
      <c r="Y32" s="178"/>
      <c r="Z32" s="178"/>
      <c r="AA32" s="178"/>
      <c r="AB32" s="208"/>
      <c r="AC32" s="202"/>
      <c r="AD32" s="201"/>
      <c r="AE32" s="191"/>
      <c r="AF32" s="178"/>
      <c r="AG32" s="178"/>
      <c r="AH32" s="178"/>
      <c r="AI32" s="208"/>
      <c r="AJ32" s="202"/>
      <c r="AK32" s="201"/>
      <c r="AL32" s="191"/>
      <c r="AM32" s="178"/>
      <c r="AN32" s="178"/>
      <c r="AO32" s="178"/>
      <c r="AQ32" s="202"/>
      <c r="AR32" s="201"/>
      <c r="AS32" s="191"/>
      <c r="AT32" s="178"/>
      <c r="AU32" s="178"/>
      <c r="AV32" s="178"/>
      <c r="AW32" s="178"/>
      <c r="AX32" s="202"/>
      <c r="AY32" s="201"/>
      <c r="AZ32" s="191"/>
      <c r="BA32" s="178"/>
      <c r="BB32" s="178"/>
      <c r="BC32" s="178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216"/>
      <c r="DQ32" s="31"/>
      <c r="DR32" s="217"/>
      <c r="DS32" s="52"/>
      <c r="DT32" s="52"/>
      <c r="DU32" s="52"/>
      <c r="DV32" s="52"/>
      <c r="DW32" s="216"/>
      <c r="DX32" s="31"/>
      <c r="DY32" s="217"/>
      <c r="DZ32" s="52"/>
      <c r="EA32" s="52"/>
      <c r="EB32" s="52"/>
      <c r="ED32" s="216"/>
      <c r="EE32" s="31"/>
      <c r="EF32" s="217"/>
      <c r="EG32" s="52"/>
      <c r="EH32" s="52"/>
      <c r="EI32" s="52"/>
    </row>
    <row r="33" spans="1:139" x14ac:dyDescent="0.2">
      <c r="A33" s="156"/>
      <c r="B33" s="201"/>
      <c r="C33" s="201"/>
      <c r="D33" s="201"/>
      <c r="E33" s="159"/>
      <c r="F33" s="159"/>
      <c r="G33" s="208"/>
      <c r="H33" s="156"/>
      <c r="I33" s="201"/>
      <c r="J33" s="201"/>
      <c r="K33" s="201"/>
      <c r="L33" s="159"/>
      <c r="M33" s="159"/>
      <c r="O33" s="156"/>
      <c r="P33" s="201"/>
      <c r="Q33" s="201"/>
      <c r="R33" s="201"/>
      <c r="S33" s="159"/>
      <c r="T33" s="159"/>
      <c r="U33" s="208"/>
      <c r="V33" s="156"/>
      <c r="W33" s="201"/>
      <c r="X33" s="201"/>
      <c r="Y33" s="201"/>
      <c r="Z33" s="159"/>
      <c r="AA33" s="159"/>
      <c r="AB33" s="208"/>
      <c r="AC33" s="156"/>
      <c r="AD33" s="201"/>
      <c r="AE33" s="201"/>
      <c r="AF33" s="201"/>
      <c r="AG33" s="159"/>
      <c r="AH33" s="159"/>
      <c r="AI33" s="208"/>
      <c r="AJ33" s="156"/>
      <c r="AK33" s="201"/>
      <c r="AL33" s="201"/>
      <c r="AM33" s="201"/>
      <c r="AN33" s="159"/>
      <c r="AO33" s="159"/>
      <c r="AQ33" s="156"/>
      <c r="AR33" s="201"/>
      <c r="AS33" s="201"/>
      <c r="AT33" s="201"/>
      <c r="AU33" s="159"/>
      <c r="AV33" s="159"/>
      <c r="AW33" s="159"/>
      <c r="AX33" s="156"/>
      <c r="AY33" s="201"/>
      <c r="AZ33" s="201"/>
      <c r="BA33" s="201"/>
      <c r="BB33" s="159"/>
      <c r="BC33" s="159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108"/>
      <c r="DQ33" s="31"/>
      <c r="DR33" s="31"/>
      <c r="DS33" s="31"/>
      <c r="DT33" s="22"/>
      <c r="DU33" s="22"/>
      <c r="DV33" s="22"/>
      <c r="DW33" s="108"/>
      <c r="DX33" s="31"/>
      <c r="DY33" s="31"/>
      <c r="DZ33" s="31"/>
      <c r="EA33" s="22"/>
      <c r="EB33" s="22"/>
      <c r="ED33" s="108"/>
      <c r="EE33" s="31"/>
      <c r="EF33" s="31"/>
      <c r="EG33" s="31"/>
      <c r="EH33" s="22"/>
      <c r="EI33" s="22"/>
    </row>
    <row r="34" spans="1:139" x14ac:dyDescent="0.2">
      <c r="A34" s="156"/>
      <c r="B34" s="201"/>
      <c r="C34" s="201"/>
      <c r="D34" s="201"/>
      <c r="E34" s="159"/>
      <c r="F34" s="159"/>
      <c r="G34" s="208"/>
      <c r="H34" s="156"/>
      <c r="I34" s="201"/>
      <c r="J34" s="201"/>
      <c r="K34" s="201"/>
      <c r="L34" s="159"/>
      <c r="M34" s="159"/>
      <c r="O34" s="156"/>
      <c r="P34" s="201"/>
      <c r="Q34" s="201"/>
      <c r="R34" s="201"/>
      <c r="S34" s="159"/>
      <c r="T34" s="159"/>
      <c r="U34" s="208"/>
      <c r="V34" s="156"/>
      <c r="W34" s="201"/>
      <c r="X34" s="201"/>
      <c r="Y34" s="201"/>
      <c r="Z34" s="159"/>
      <c r="AA34" s="159"/>
      <c r="AB34" s="208"/>
      <c r="AC34" s="156"/>
      <c r="AD34" s="201"/>
      <c r="AE34" s="201"/>
      <c r="AF34" s="201"/>
      <c r="AG34" s="159"/>
      <c r="AH34" s="159"/>
      <c r="AI34" s="208"/>
      <c r="AJ34" s="156"/>
      <c r="AK34" s="201"/>
      <c r="AL34" s="201"/>
      <c r="AM34" s="201"/>
      <c r="AN34" s="159"/>
      <c r="AO34" s="159"/>
      <c r="AQ34" s="156"/>
      <c r="AR34" s="201"/>
      <c r="AS34" s="201"/>
      <c r="AT34" s="201"/>
      <c r="AU34" s="159"/>
      <c r="AV34" s="159"/>
      <c r="AW34" s="159"/>
      <c r="AX34" s="156"/>
      <c r="AY34" s="201"/>
      <c r="AZ34" s="201"/>
      <c r="BA34" s="201"/>
      <c r="BB34" s="159"/>
      <c r="BC34" s="159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108"/>
      <c r="DQ34" s="31"/>
      <c r="DR34" s="31"/>
      <c r="DS34" s="31"/>
      <c r="DT34" s="22"/>
      <c r="DU34" s="22"/>
      <c r="DV34" s="22"/>
      <c r="DW34" s="108"/>
      <c r="DX34" s="31"/>
      <c r="DY34" s="31"/>
      <c r="DZ34" s="31"/>
      <c r="EA34" s="22"/>
      <c r="EB34" s="22"/>
      <c r="ED34" s="108"/>
      <c r="EE34" s="31"/>
      <c r="EF34" s="31"/>
      <c r="EG34" s="31"/>
      <c r="EH34" s="22"/>
      <c r="EI34" s="22"/>
    </row>
    <row r="35" spans="1:139" x14ac:dyDescent="0.2">
      <c r="A35" s="156"/>
      <c r="B35" s="1140" t="s">
        <v>29</v>
      </c>
      <c r="C35" s="1140"/>
      <c r="D35" s="1140"/>
      <c r="E35" s="1140"/>
      <c r="F35" s="1140"/>
      <c r="G35" s="208"/>
      <c r="H35" s="156"/>
      <c r="I35" s="1140" t="s">
        <v>29</v>
      </c>
      <c r="J35" s="1140"/>
      <c r="K35" s="1140"/>
      <c r="L35" s="1140"/>
      <c r="M35" s="1140"/>
      <c r="O35" s="156"/>
      <c r="P35" s="1140" t="s">
        <v>29</v>
      </c>
      <c r="Q35" s="1140"/>
      <c r="R35" s="1140"/>
      <c r="S35" s="1140"/>
      <c r="T35" s="1140"/>
      <c r="U35" s="208"/>
      <c r="V35" s="156"/>
      <c r="W35" s="1140" t="s">
        <v>29</v>
      </c>
      <c r="X35" s="1140"/>
      <c r="Y35" s="1140"/>
      <c r="Z35" s="1140"/>
      <c r="AA35" s="1140"/>
      <c r="AB35" s="208"/>
      <c r="AC35" s="156"/>
      <c r="AD35" s="1140" t="s">
        <v>29</v>
      </c>
      <c r="AE35" s="1140"/>
      <c r="AF35" s="1140"/>
      <c r="AG35" s="1140"/>
      <c r="AH35" s="1140"/>
      <c r="AI35" s="208"/>
      <c r="AJ35" s="156"/>
      <c r="AK35" s="1140" t="s">
        <v>29</v>
      </c>
      <c r="AL35" s="1140"/>
      <c r="AM35" s="1140"/>
      <c r="AN35" s="1140"/>
      <c r="AO35" s="1140"/>
      <c r="AQ35" s="156"/>
      <c r="AR35" s="1140" t="s">
        <v>29</v>
      </c>
      <c r="AS35" s="1140"/>
      <c r="AT35" s="1140"/>
      <c r="AU35" s="1140"/>
      <c r="AV35" s="1140"/>
      <c r="AW35" s="178"/>
      <c r="AX35" s="156"/>
      <c r="AY35" s="1140" t="s">
        <v>29</v>
      </c>
      <c r="AZ35" s="1140"/>
      <c r="BA35" s="1140"/>
      <c r="BB35" s="1140"/>
      <c r="BC35" s="1140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108"/>
      <c r="DQ35" s="925" t="s">
        <v>29</v>
      </c>
      <c r="DR35" s="925"/>
      <c r="DS35" s="925"/>
      <c r="DT35" s="925"/>
      <c r="DU35" s="925"/>
      <c r="DV35" s="52"/>
      <c r="DW35" s="108"/>
      <c r="DX35" s="925" t="s">
        <v>29</v>
      </c>
      <c r="DY35" s="925"/>
      <c r="DZ35" s="925"/>
      <c r="EA35" s="925"/>
      <c r="EB35" s="925"/>
      <c r="ED35" s="108"/>
      <c r="EE35" s="925" t="s">
        <v>29</v>
      </c>
      <c r="EF35" s="925"/>
      <c r="EG35" s="925"/>
      <c r="EH35" s="925"/>
      <c r="EI35" s="925"/>
    </row>
    <row r="36" spans="1:139" x14ac:dyDescent="0.2">
      <c r="A36" s="176"/>
      <c r="B36" s="176"/>
      <c r="C36" s="176"/>
      <c r="D36" s="176"/>
      <c r="E36" s="176"/>
      <c r="F36" s="159"/>
      <c r="G36" s="208"/>
      <c r="H36" s="176"/>
      <c r="I36" s="176"/>
      <c r="J36" s="176"/>
      <c r="K36" s="176"/>
      <c r="L36" s="176"/>
      <c r="M36" s="159"/>
      <c r="O36" s="176"/>
      <c r="P36" s="176"/>
      <c r="Q36" s="176"/>
      <c r="R36" s="176"/>
      <c r="S36" s="176"/>
      <c r="T36" s="159"/>
      <c r="U36" s="208"/>
      <c r="V36" s="176"/>
      <c r="W36" s="176"/>
      <c r="X36" s="176"/>
      <c r="Y36" s="176"/>
      <c r="Z36" s="176"/>
      <c r="AA36" s="159"/>
      <c r="AB36" s="208"/>
      <c r="AC36" s="176"/>
      <c r="AD36" s="176"/>
      <c r="AE36" s="176"/>
      <c r="AF36" s="176"/>
      <c r="AG36" s="176"/>
      <c r="AH36" s="159"/>
      <c r="AI36" s="208"/>
      <c r="AJ36" s="176"/>
      <c r="AK36" s="176"/>
      <c r="AL36" s="176"/>
      <c r="AM36" s="176"/>
      <c r="AN36" s="176"/>
      <c r="AO36" s="159"/>
      <c r="AQ36" s="176"/>
      <c r="AR36" s="176"/>
      <c r="AS36" s="176"/>
      <c r="AT36" s="176"/>
      <c r="AU36" s="176"/>
      <c r="AV36" s="159"/>
      <c r="AW36" s="159"/>
      <c r="AX36" s="176"/>
      <c r="AY36" s="176"/>
      <c r="AZ36" s="176"/>
      <c r="BA36" s="176"/>
      <c r="BB36" s="176"/>
      <c r="BC36" s="159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22"/>
      <c r="DP36" s="41"/>
      <c r="DQ36" s="41"/>
      <c r="DR36" s="41"/>
      <c r="DS36" s="41"/>
      <c r="DT36" s="41"/>
      <c r="DU36" s="22"/>
      <c r="DV36" s="22"/>
      <c r="DW36" s="41"/>
      <c r="DX36" s="41"/>
      <c r="DY36" s="41"/>
      <c r="DZ36" s="41"/>
      <c r="EA36" s="41"/>
      <c r="EB36" s="22"/>
      <c r="ED36" s="41"/>
      <c r="EE36" s="41"/>
      <c r="EF36" s="41"/>
      <c r="EG36" s="41"/>
      <c r="EH36" s="41"/>
      <c r="EI36" s="22"/>
    </row>
    <row r="37" spans="1:139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G37" s="208"/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U37" s="208"/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B37" s="208"/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I37" s="208"/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52"/>
      <c r="DP37" s="10">
        <v>1</v>
      </c>
      <c r="DQ37" s="922" t="s">
        <v>30</v>
      </c>
      <c r="DR37" s="976"/>
      <c r="DS37" s="960"/>
      <c r="DT37" s="11" t="s">
        <v>7</v>
      </c>
      <c r="DU37" s="51" t="s">
        <v>8</v>
      </c>
      <c r="DV37" s="52"/>
      <c r="DW37" s="10">
        <v>1</v>
      </c>
      <c r="DX37" s="922" t="s">
        <v>30</v>
      </c>
      <c r="DY37" s="976"/>
      <c r="DZ37" s="960"/>
      <c r="EA37" s="11" t="s">
        <v>7</v>
      </c>
      <c r="EB37" s="51" t="s">
        <v>8</v>
      </c>
      <c r="ED37" s="10">
        <v>1</v>
      </c>
      <c r="EE37" s="922" t="s">
        <v>30</v>
      </c>
      <c r="EF37" s="976"/>
      <c r="EG37" s="960"/>
      <c r="EH37" s="11" t="s">
        <v>7</v>
      </c>
      <c r="EI37" s="51" t="s">
        <v>8</v>
      </c>
    </row>
    <row r="38" spans="1:139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1696.2</v>
      </c>
      <c r="G38" s="209"/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1737.92652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1737.92652</v>
      </c>
      <c r="U38" s="209"/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1737.92652</v>
      </c>
      <c r="AB38" s="209"/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1804</v>
      </c>
      <c r="AI38" s="209"/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1804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1870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1870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1870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1986.6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1986.6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1986.6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1986.6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2103.1999999999998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2103.1999999999998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2200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2200</v>
      </c>
      <c r="DO38" s="22"/>
      <c r="DP38" s="10" t="s">
        <v>22</v>
      </c>
      <c r="DQ38" s="927" t="s">
        <v>31</v>
      </c>
      <c r="DR38" s="981"/>
      <c r="DS38" s="982"/>
      <c r="DT38" s="37">
        <v>1</v>
      </c>
      <c r="DU38" s="50">
        <f>DU$27</f>
        <v>2200</v>
      </c>
      <c r="DV38" s="22"/>
      <c r="DW38" s="10" t="s">
        <v>22</v>
      </c>
      <c r="DX38" s="927" t="s">
        <v>31</v>
      </c>
      <c r="DY38" s="981"/>
      <c r="DZ38" s="982"/>
      <c r="EA38" s="37">
        <v>1</v>
      </c>
      <c r="EB38" s="50">
        <f>EB$27</f>
        <v>2285.8000000000002</v>
      </c>
      <c r="ED38" s="10" t="s">
        <v>22</v>
      </c>
      <c r="EE38" s="927" t="s">
        <v>31</v>
      </c>
      <c r="EF38" s="981"/>
      <c r="EG38" s="982"/>
      <c r="EH38" s="37">
        <v>1</v>
      </c>
      <c r="EI38" s="50">
        <f>EI$27</f>
        <v>2285.8000000000002</v>
      </c>
    </row>
    <row r="39" spans="1:139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508.86</v>
      </c>
      <c r="G39" s="209"/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521.37795599999993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521.37795599999993</v>
      </c>
      <c r="U39" s="209"/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521.37795599999993</v>
      </c>
      <c r="AB39" s="209"/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541.19999999999993</v>
      </c>
      <c r="AI39" s="209"/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541.19999999999993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561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561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561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595.9799999999999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595.9799999999999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595.9799999999999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595.9799999999999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630.95999999999992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630.95999999999992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660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660</v>
      </c>
      <c r="DO39" s="22"/>
      <c r="DP39" s="10" t="s">
        <v>23</v>
      </c>
      <c r="DQ39" s="927" t="s">
        <v>706</v>
      </c>
      <c r="DR39" s="981"/>
      <c r="DS39" s="982"/>
      <c r="DT39" s="1">
        <v>0.3</v>
      </c>
      <c r="DU39" s="50">
        <f>DU$38*DT$39</f>
        <v>660</v>
      </c>
      <c r="DV39" s="22"/>
      <c r="DW39" s="10" t="s">
        <v>23</v>
      </c>
      <c r="DX39" s="927" t="s">
        <v>706</v>
      </c>
      <c r="DY39" s="981"/>
      <c r="DZ39" s="982"/>
      <c r="EA39" s="1">
        <v>0.3</v>
      </c>
      <c r="EB39" s="50">
        <f>EB$38*EA$39</f>
        <v>685.74</v>
      </c>
      <c r="ED39" s="10" t="s">
        <v>23</v>
      </c>
      <c r="EE39" s="927" t="s">
        <v>706</v>
      </c>
      <c r="EF39" s="981"/>
      <c r="EG39" s="982"/>
      <c r="EH39" s="1">
        <v>0.3</v>
      </c>
      <c r="EI39" s="50">
        <f>EI$38*EH$39</f>
        <v>685.74</v>
      </c>
    </row>
    <row r="40" spans="1:139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G40" s="210"/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U40" s="210"/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B40" s="210"/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I40" s="210"/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22"/>
      <c r="DP40" s="10" t="s">
        <v>24</v>
      </c>
      <c r="DQ40" s="983" t="s">
        <v>707</v>
      </c>
      <c r="DR40" s="984"/>
      <c r="DS40" s="985"/>
      <c r="DT40" s="1">
        <v>0</v>
      </c>
      <c r="DU40" s="50">
        <f>DU$30*DT$40</f>
        <v>0</v>
      </c>
      <c r="DV40" s="22"/>
      <c r="DW40" s="10" t="s">
        <v>24</v>
      </c>
      <c r="DX40" s="983" t="s">
        <v>707</v>
      </c>
      <c r="DY40" s="984"/>
      <c r="DZ40" s="985"/>
      <c r="EA40" s="1">
        <v>0</v>
      </c>
      <c r="EB40" s="50">
        <f>EB$30*EA$40</f>
        <v>0</v>
      </c>
      <c r="ED40" s="10" t="s">
        <v>24</v>
      </c>
      <c r="EE40" s="983" t="s">
        <v>707</v>
      </c>
      <c r="EF40" s="984"/>
      <c r="EG40" s="985"/>
      <c r="EH40" s="1">
        <v>0</v>
      </c>
      <c r="EI40" s="50">
        <f>EI$30*EH$40</f>
        <v>0</v>
      </c>
    </row>
    <row r="41" spans="1:139" ht="15" x14ac:dyDescent="0.2">
      <c r="A41" s="163" t="s">
        <v>25</v>
      </c>
      <c r="B41" s="1027" t="s">
        <v>708</v>
      </c>
      <c r="C41" s="1065"/>
      <c r="D41" s="1066"/>
      <c r="E41" s="112">
        <v>0.2</v>
      </c>
      <c r="F41" s="164">
        <f>((((F38+F39+F40)/180)*E41)*(15*7*60/52.5))</f>
        <v>294.00800000000004</v>
      </c>
      <c r="G41" s="210"/>
      <c r="H41" s="163" t="s">
        <v>25</v>
      </c>
      <c r="I41" s="1027" t="s">
        <v>708</v>
      </c>
      <c r="J41" s="1065"/>
      <c r="K41" s="1066"/>
      <c r="L41" s="112">
        <v>0.2</v>
      </c>
      <c r="M41" s="164">
        <f>((((M38+M39+M40)/180)*L41)*(15*7*60/52.5))</f>
        <v>301.24059679999999</v>
      </c>
      <c r="O41" s="163" t="s">
        <v>25</v>
      </c>
      <c r="P41" s="1027" t="s">
        <v>708</v>
      </c>
      <c r="Q41" s="1065"/>
      <c r="R41" s="1066"/>
      <c r="S41" s="112">
        <v>0.2</v>
      </c>
      <c r="T41" s="164">
        <f>((((T38+T39+T40)/180)*S41)*(15*7*60/52.5))</f>
        <v>301.24059679999999</v>
      </c>
      <c r="U41" s="210"/>
      <c r="V41" s="163" t="s">
        <v>25</v>
      </c>
      <c r="W41" s="1027" t="s">
        <v>708</v>
      </c>
      <c r="X41" s="1065"/>
      <c r="Y41" s="1066"/>
      <c r="Z41" s="112">
        <v>0.2</v>
      </c>
      <c r="AA41" s="164">
        <f>((((AA38+AA39+AA40)/180)*Z41)*(15*7*60/52.5))</f>
        <v>301.24059679999999</v>
      </c>
      <c r="AB41" s="210"/>
      <c r="AC41" s="163" t="s">
        <v>25</v>
      </c>
      <c r="AD41" s="1027" t="s">
        <v>708</v>
      </c>
      <c r="AE41" s="1065"/>
      <c r="AF41" s="1066"/>
      <c r="AG41" s="112">
        <v>0.2</v>
      </c>
      <c r="AH41" s="164">
        <f>((((AH38+AH39+AH40)/180)*AG41)*(15*7*60/52.5))</f>
        <v>312.69333333333338</v>
      </c>
      <c r="AI41" s="210"/>
      <c r="AJ41" s="163" t="s">
        <v>25</v>
      </c>
      <c r="AK41" s="1027" t="s">
        <v>708</v>
      </c>
      <c r="AL41" s="1065"/>
      <c r="AM41" s="1066"/>
      <c r="AN41" s="112">
        <v>0.2</v>
      </c>
      <c r="AO41" s="164">
        <f>((((AO38+AO39+AO40)/180)*AN41)*(15*7*60/52.5))</f>
        <v>312.69333333333338</v>
      </c>
      <c r="AQ41" s="163" t="s">
        <v>25</v>
      </c>
      <c r="AR41" s="1027" t="s">
        <v>708</v>
      </c>
      <c r="AS41" s="1065"/>
      <c r="AT41" s="1066"/>
      <c r="AU41" s="112">
        <v>0.2</v>
      </c>
      <c r="AV41" s="164">
        <f>((((AV38+AV39+AV40)/180)*AU41)*(15*7*60/52.5))</f>
        <v>324.13333333333338</v>
      </c>
      <c r="AW41" s="428"/>
      <c r="AX41" s="163" t="s">
        <v>25</v>
      </c>
      <c r="AY41" s="1027" t="s">
        <v>708</v>
      </c>
      <c r="AZ41" s="1065"/>
      <c r="BA41" s="1066"/>
      <c r="BB41" s="112">
        <v>0.2</v>
      </c>
      <c r="BC41" s="164">
        <f>((((BC38+BC39+BC40)/180)*BB41)*(15*7*60/52.5))</f>
        <v>324.13333333333338</v>
      </c>
      <c r="BD41" s="526"/>
      <c r="BE41" s="24" t="s">
        <v>25</v>
      </c>
      <c r="BF41" s="927" t="s">
        <v>708</v>
      </c>
      <c r="BG41" s="981"/>
      <c r="BH41" s="982"/>
      <c r="BI41" s="1">
        <v>0.2</v>
      </c>
      <c r="BJ41" s="220">
        <f>((((BJ38+BJ39+BJ40)/180)*BI41)*(15*7*60/52.5))</f>
        <v>324.13333333333338</v>
      </c>
      <c r="BK41" s="526"/>
      <c r="BL41" s="24" t="s">
        <v>25</v>
      </c>
      <c r="BM41" s="927" t="s">
        <v>708</v>
      </c>
      <c r="BN41" s="981"/>
      <c r="BO41" s="982"/>
      <c r="BP41" s="1">
        <v>0.2</v>
      </c>
      <c r="BQ41" s="220">
        <f>((((BQ38+BQ39+BQ40)/180)*BP41)*(15*7*60/52.5))</f>
        <v>344.34399999999999</v>
      </c>
      <c r="BS41" s="24" t="s">
        <v>25</v>
      </c>
      <c r="BT41" s="927" t="s">
        <v>708</v>
      </c>
      <c r="BU41" s="981"/>
      <c r="BV41" s="982"/>
      <c r="BW41" s="1">
        <v>0.2</v>
      </c>
      <c r="BX41" s="220">
        <f>((((BX38+BX39+BX40)/180)*BW41)*(15*7*60/52.5))</f>
        <v>344.34399999999999</v>
      </c>
      <c r="BY41" s="526"/>
      <c r="BZ41" s="24" t="s">
        <v>25</v>
      </c>
      <c r="CA41" s="927" t="s">
        <v>708</v>
      </c>
      <c r="CB41" s="981"/>
      <c r="CC41" s="982"/>
      <c r="CD41" s="1">
        <v>0.2</v>
      </c>
      <c r="CE41" s="220">
        <f>((((CE38+CE39+CE40)/180)*CD41)*(15*7*60/52.5))</f>
        <v>344.34399999999999</v>
      </c>
      <c r="CF41" s="526"/>
      <c r="CG41" s="24" t="s">
        <v>25</v>
      </c>
      <c r="CH41" s="927" t="s">
        <v>708</v>
      </c>
      <c r="CI41" s="981"/>
      <c r="CJ41" s="982"/>
      <c r="CK41" s="1">
        <v>0.2</v>
      </c>
      <c r="CL41" s="220">
        <f>((((CL38+CL39+CL40)/180)*CK41)*(15*7*60/52.5))</f>
        <v>344.34399999999999</v>
      </c>
      <c r="CN41" s="24" t="s">
        <v>25</v>
      </c>
      <c r="CO41" s="927" t="s">
        <v>708</v>
      </c>
      <c r="CP41" s="981"/>
      <c r="CQ41" s="982"/>
      <c r="CR41" s="1">
        <v>0.2</v>
      </c>
      <c r="CS41" s="220">
        <f>((((CS38+CS39+CS40)/180)*CR41)*(15*7*60/52.5))</f>
        <v>364.55466666666666</v>
      </c>
      <c r="CU41" s="24" t="s">
        <v>25</v>
      </c>
      <c r="CV41" s="927" t="s">
        <v>708</v>
      </c>
      <c r="CW41" s="981"/>
      <c r="CX41" s="982"/>
      <c r="CY41" s="1">
        <v>0.2</v>
      </c>
      <c r="CZ41" s="220">
        <f>((((CZ38+CZ39+CZ40)/180)*CY41)*(15*7*60/52.5))</f>
        <v>364.55466666666666</v>
      </c>
      <c r="DB41" s="24" t="s">
        <v>25</v>
      </c>
      <c r="DC41" s="927" t="s">
        <v>708</v>
      </c>
      <c r="DD41" s="981"/>
      <c r="DE41" s="982"/>
      <c r="DF41" s="1">
        <v>0.2</v>
      </c>
      <c r="DG41" s="220">
        <f>((((DG38+DG39+DG40)/180)*DF41)*(15*7*60/52.5))</f>
        <v>381.33333333333337</v>
      </c>
      <c r="DI41" s="24" t="s">
        <v>25</v>
      </c>
      <c r="DJ41" s="927" t="s">
        <v>708</v>
      </c>
      <c r="DK41" s="981"/>
      <c r="DL41" s="982"/>
      <c r="DM41" s="1">
        <v>0.2</v>
      </c>
      <c r="DN41" s="220">
        <f>((((DN38+DN39+DN40)/180)*DM41)*(15*7*60/52.5))</f>
        <v>381.33333333333337</v>
      </c>
      <c r="DO41" s="526"/>
      <c r="DP41" s="24" t="s">
        <v>25</v>
      </c>
      <c r="DQ41" s="927" t="s">
        <v>708</v>
      </c>
      <c r="DR41" s="981"/>
      <c r="DS41" s="982"/>
      <c r="DT41" s="1">
        <v>0.2</v>
      </c>
      <c r="DU41" s="220">
        <f>((((DU38+DU39+DU40)/180)*DT41)*(15*7*60/52.5))</f>
        <v>381.33333333333337</v>
      </c>
      <c r="DV41" s="526"/>
      <c r="DW41" s="24" t="s">
        <v>25</v>
      </c>
      <c r="DX41" s="927" t="s">
        <v>708</v>
      </c>
      <c r="DY41" s="981"/>
      <c r="DZ41" s="982"/>
      <c r="EA41" s="1">
        <v>0.2</v>
      </c>
      <c r="EB41" s="220">
        <f>((((EB38+EB39+EB40)/180)*EA41)*(15*7*60/52.5))</f>
        <v>396.20533333333339</v>
      </c>
      <c r="ED41" s="24" t="s">
        <v>25</v>
      </c>
      <c r="EE41" s="927" t="s">
        <v>708</v>
      </c>
      <c r="EF41" s="981"/>
      <c r="EG41" s="982"/>
      <c r="EH41" s="1">
        <v>0.2</v>
      </c>
      <c r="EI41" s="220">
        <f>((((EI38+EI39+EI40)/180)*EH41)*(15*7*60/52.5))</f>
        <v>396.20533333333339</v>
      </c>
    </row>
    <row r="42" spans="1:139" ht="15" x14ac:dyDescent="0.2">
      <c r="A42" s="163" t="s">
        <v>32</v>
      </c>
      <c r="B42" s="1044" t="s">
        <v>107</v>
      </c>
      <c r="C42" s="1045"/>
      <c r="D42" s="1046"/>
      <c r="E42" s="112">
        <v>0</v>
      </c>
      <c r="F42" s="38">
        <f>F32*E42</f>
        <v>0</v>
      </c>
      <c r="G42" s="211"/>
      <c r="H42" s="163" t="s">
        <v>32</v>
      </c>
      <c r="I42" s="1044" t="s">
        <v>107</v>
      </c>
      <c r="J42" s="1045"/>
      <c r="K42" s="1046"/>
      <c r="L42" s="112">
        <v>0</v>
      </c>
      <c r="M42" s="38">
        <f>M32*L42</f>
        <v>0</v>
      </c>
      <c r="O42" s="163" t="s">
        <v>32</v>
      </c>
      <c r="P42" s="1044" t="s">
        <v>107</v>
      </c>
      <c r="Q42" s="1045"/>
      <c r="R42" s="1046"/>
      <c r="S42" s="112">
        <v>0</v>
      </c>
      <c r="T42" s="38">
        <f>T32*S42</f>
        <v>0</v>
      </c>
      <c r="U42" s="211"/>
      <c r="V42" s="163" t="s">
        <v>32</v>
      </c>
      <c r="W42" s="1044" t="s">
        <v>107</v>
      </c>
      <c r="X42" s="1045"/>
      <c r="Y42" s="1046"/>
      <c r="Z42" s="112">
        <v>0</v>
      </c>
      <c r="AA42" s="38">
        <f>AA32*Z42</f>
        <v>0</v>
      </c>
      <c r="AB42" s="211"/>
      <c r="AC42" s="163" t="s">
        <v>32</v>
      </c>
      <c r="AD42" s="1044" t="s">
        <v>107</v>
      </c>
      <c r="AE42" s="1045"/>
      <c r="AF42" s="1046"/>
      <c r="AG42" s="112">
        <v>0</v>
      </c>
      <c r="AH42" s="38">
        <f>AH32*AG42</f>
        <v>0</v>
      </c>
      <c r="AI42" s="211"/>
      <c r="AJ42" s="163" t="s">
        <v>32</v>
      </c>
      <c r="AK42" s="1044" t="s">
        <v>107</v>
      </c>
      <c r="AL42" s="1045"/>
      <c r="AM42" s="1046"/>
      <c r="AN42" s="112">
        <v>0</v>
      </c>
      <c r="AO42" s="38">
        <f>AO32*AN42</f>
        <v>0</v>
      </c>
      <c r="AQ42" s="163" t="s">
        <v>32</v>
      </c>
      <c r="AR42" s="1044" t="s">
        <v>107</v>
      </c>
      <c r="AS42" s="1045"/>
      <c r="AT42" s="1046"/>
      <c r="AU42" s="112">
        <v>0</v>
      </c>
      <c r="AV42" s="38">
        <f>AV32*AU42</f>
        <v>0</v>
      </c>
      <c r="AW42" s="159"/>
      <c r="AX42" s="163" t="s">
        <v>32</v>
      </c>
      <c r="AY42" s="1044" t="s">
        <v>107</v>
      </c>
      <c r="AZ42" s="1045"/>
      <c r="BA42" s="1046"/>
      <c r="BB42" s="112">
        <v>0</v>
      </c>
      <c r="BC42" s="38">
        <f>BC32*BB42</f>
        <v>0</v>
      </c>
      <c r="BD42" s="22"/>
      <c r="BE42" s="24" t="s">
        <v>32</v>
      </c>
      <c r="BF42" s="988" t="s">
        <v>107</v>
      </c>
      <c r="BG42" s="989"/>
      <c r="BH42" s="990"/>
      <c r="BI42" s="1">
        <v>0</v>
      </c>
      <c r="BJ42" s="50">
        <f>BJ$32*BI$42</f>
        <v>0</v>
      </c>
      <c r="BK42" s="22"/>
      <c r="BL42" s="24" t="s">
        <v>32</v>
      </c>
      <c r="BM42" s="988" t="s">
        <v>107</v>
      </c>
      <c r="BN42" s="989"/>
      <c r="BO42" s="990"/>
      <c r="BP42" s="1">
        <v>0</v>
      </c>
      <c r="BQ42" s="50">
        <f>BQ$32*BP$42</f>
        <v>0</v>
      </c>
      <c r="BS42" s="24" t="s">
        <v>32</v>
      </c>
      <c r="BT42" s="988" t="s">
        <v>107</v>
      </c>
      <c r="BU42" s="989"/>
      <c r="BV42" s="990"/>
      <c r="BW42" s="1">
        <v>0</v>
      </c>
      <c r="BX42" s="50">
        <f>BX$32*BW$42</f>
        <v>0</v>
      </c>
      <c r="BY42" s="22"/>
      <c r="BZ42" s="24" t="s">
        <v>32</v>
      </c>
      <c r="CA42" s="988" t="s">
        <v>107</v>
      </c>
      <c r="CB42" s="989"/>
      <c r="CC42" s="990"/>
      <c r="CD42" s="1">
        <v>0</v>
      </c>
      <c r="CE42" s="50">
        <f>CE$32*CD$42</f>
        <v>0</v>
      </c>
      <c r="CF42" s="22"/>
      <c r="CG42" s="24" t="s">
        <v>32</v>
      </c>
      <c r="CH42" s="988" t="s">
        <v>107</v>
      </c>
      <c r="CI42" s="989"/>
      <c r="CJ42" s="990"/>
      <c r="CK42" s="1">
        <v>0</v>
      </c>
      <c r="CL42" s="50">
        <f>CL$32*CK$42</f>
        <v>0</v>
      </c>
      <c r="CN42" s="24" t="s">
        <v>32</v>
      </c>
      <c r="CO42" s="988" t="s">
        <v>107</v>
      </c>
      <c r="CP42" s="989"/>
      <c r="CQ42" s="990"/>
      <c r="CR42" s="1">
        <v>0</v>
      </c>
      <c r="CS42" s="50">
        <f>CS$32*CR$42</f>
        <v>0</v>
      </c>
      <c r="CU42" s="24" t="s">
        <v>32</v>
      </c>
      <c r="CV42" s="988" t="s">
        <v>107</v>
      </c>
      <c r="CW42" s="989"/>
      <c r="CX42" s="990"/>
      <c r="CY42" s="1">
        <v>0</v>
      </c>
      <c r="CZ42" s="50">
        <f>CZ$32*CY$42</f>
        <v>0</v>
      </c>
      <c r="DB42" s="24" t="s">
        <v>32</v>
      </c>
      <c r="DC42" s="988" t="s">
        <v>107</v>
      </c>
      <c r="DD42" s="989"/>
      <c r="DE42" s="990"/>
      <c r="DF42" s="1">
        <v>0</v>
      </c>
      <c r="DG42" s="50">
        <f>DG$32*DF$42</f>
        <v>0</v>
      </c>
      <c r="DI42" s="24" t="s">
        <v>32</v>
      </c>
      <c r="DJ42" s="988" t="s">
        <v>107</v>
      </c>
      <c r="DK42" s="989"/>
      <c r="DL42" s="990"/>
      <c r="DM42" s="1">
        <v>0</v>
      </c>
      <c r="DN42" s="50">
        <f>DN$32*DM$42</f>
        <v>0</v>
      </c>
      <c r="DO42" s="22"/>
      <c r="DP42" s="24" t="s">
        <v>32</v>
      </c>
      <c r="DQ42" s="988" t="s">
        <v>107</v>
      </c>
      <c r="DR42" s="989"/>
      <c r="DS42" s="990"/>
      <c r="DT42" s="1">
        <v>0</v>
      </c>
      <c r="DU42" s="50">
        <f>DU$32*DT$42</f>
        <v>0</v>
      </c>
      <c r="DV42" s="22"/>
      <c r="DW42" s="24" t="s">
        <v>32</v>
      </c>
      <c r="DX42" s="988" t="s">
        <v>107</v>
      </c>
      <c r="DY42" s="989"/>
      <c r="DZ42" s="990"/>
      <c r="EA42" s="1">
        <v>0</v>
      </c>
      <c r="EB42" s="50">
        <f>EB$32*EA$42</f>
        <v>0</v>
      </c>
      <c r="ED42" s="24" t="s">
        <v>32</v>
      </c>
      <c r="EE42" s="988" t="s">
        <v>107</v>
      </c>
      <c r="EF42" s="989"/>
      <c r="EG42" s="990"/>
      <c r="EH42" s="1">
        <v>0</v>
      </c>
      <c r="EI42" s="50">
        <f>EI$32*EH$42</f>
        <v>0</v>
      </c>
    </row>
    <row r="43" spans="1:139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G43" s="208"/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U43" s="208"/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B43" s="208"/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I43" s="208"/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1082</v>
      </c>
      <c r="DK43" s="106"/>
      <c r="DL43" s="107"/>
      <c r="DM43" s="381">
        <v>0.05</v>
      </c>
      <c r="DN43" s="50">
        <f>DN$38*DM$43</f>
        <v>110</v>
      </c>
      <c r="DO43" s="22"/>
      <c r="DP43" s="10" t="s">
        <v>33</v>
      </c>
      <c r="DQ43" s="105" t="str">
        <f>DJ43</f>
        <v>Outros (triênio)</v>
      </c>
      <c r="DR43" s="106"/>
      <c r="DS43" s="107"/>
      <c r="DT43" s="381">
        <v>0.05</v>
      </c>
      <c r="DU43" s="50">
        <f>DU$38*DT$43</f>
        <v>110</v>
      </c>
      <c r="DV43" s="22"/>
      <c r="DW43" s="10" t="s">
        <v>33</v>
      </c>
      <c r="DX43" s="105" t="str">
        <f>DQ43</f>
        <v>Outros (triênio)</v>
      </c>
      <c r="DY43" s="106"/>
      <c r="DZ43" s="107"/>
      <c r="EA43" s="1">
        <v>0.05</v>
      </c>
      <c r="EB43" s="50">
        <f>EB$38*EA$43</f>
        <v>114.29000000000002</v>
      </c>
      <c r="ED43" s="10" t="s">
        <v>33</v>
      </c>
      <c r="EE43" s="105" t="str">
        <f>DX43</f>
        <v>Outros (triênio)</v>
      </c>
      <c r="EF43" s="106"/>
      <c r="EG43" s="107"/>
      <c r="EH43" s="1">
        <v>0.05</v>
      </c>
      <c r="EI43" s="50">
        <f>EH43*EI38</f>
        <v>114.29000000000002</v>
      </c>
    </row>
    <row r="44" spans="1:139" ht="15" x14ac:dyDescent="0.2">
      <c r="A44" s="1047" t="s">
        <v>21</v>
      </c>
      <c r="B44" s="1048"/>
      <c r="C44" s="1048"/>
      <c r="D44" s="1048"/>
      <c r="E44" s="1049"/>
      <c r="F44" s="114">
        <f>SUM(F38:F43)</f>
        <v>2499.0680000000002</v>
      </c>
      <c r="G44" s="208"/>
      <c r="H44" s="1047" t="s">
        <v>21</v>
      </c>
      <c r="I44" s="1048"/>
      <c r="J44" s="1048"/>
      <c r="K44" s="1048"/>
      <c r="L44" s="1049"/>
      <c r="M44" s="114">
        <f>SUM(M38:M43)</f>
        <v>2560.5450727999996</v>
      </c>
      <c r="O44" s="1047" t="s">
        <v>21</v>
      </c>
      <c r="P44" s="1048"/>
      <c r="Q44" s="1048"/>
      <c r="R44" s="1048"/>
      <c r="S44" s="1049"/>
      <c r="T44" s="114">
        <f>SUM(T38:T43)</f>
        <v>2560.5450727999996</v>
      </c>
      <c r="U44" s="208"/>
      <c r="V44" s="1047" t="s">
        <v>21</v>
      </c>
      <c r="W44" s="1048"/>
      <c r="X44" s="1048"/>
      <c r="Y44" s="1048"/>
      <c r="Z44" s="1049"/>
      <c r="AA44" s="114">
        <f>SUM(AA38:AA43)</f>
        <v>2560.5450727999996</v>
      </c>
      <c r="AB44" s="208"/>
      <c r="AC44" s="1047" t="s">
        <v>21</v>
      </c>
      <c r="AD44" s="1048"/>
      <c r="AE44" s="1048"/>
      <c r="AF44" s="1048"/>
      <c r="AG44" s="1049"/>
      <c r="AH44" s="114">
        <f>SUM(AH38:AH43)</f>
        <v>2657.8933333333334</v>
      </c>
      <c r="AI44" s="208"/>
      <c r="AJ44" s="1047" t="s">
        <v>21</v>
      </c>
      <c r="AK44" s="1048"/>
      <c r="AL44" s="1048"/>
      <c r="AM44" s="1048"/>
      <c r="AN44" s="1049"/>
      <c r="AO44" s="114">
        <f>SUM(AO38:AO43)</f>
        <v>2657.8933333333334</v>
      </c>
      <c r="AQ44" s="1047" t="s">
        <v>21</v>
      </c>
      <c r="AR44" s="1048"/>
      <c r="AS44" s="1048"/>
      <c r="AT44" s="1048"/>
      <c r="AU44" s="1049"/>
      <c r="AV44" s="114">
        <f>SUM(AV38:AV43)</f>
        <v>2755.1333333333332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2755.1333333333332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2755.1333333333332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2926.924</v>
      </c>
      <c r="BS44" s="962" t="s">
        <v>21</v>
      </c>
      <c r="BT44" s="963"/>
      <c r="BU44" s="963"/>
      <c r="BV44" s="963"/>
      <c r="BW44" s="964"/>
      <c r="BX44" s="11">
        <f>SUM(BX$38:BX$43)</f>
        <v>2926.924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2926.924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2926.924</v>
      </c>
      <c r="CN44" s="962" t="s">
        <v>21</v>
      </c>
      <c r="CO44" s="963"/>
      <c r="CP44" s="963"/>
      <c r="CQ44" s="963"/>
      <c r="CR44" s="964"/>
      <c r="CS44" s="11">
        <f>SUM(CS$38:CS$43)</f>
        <v>3098.7146666666667</v>
      </c>
      <c r="CU44" s="962" t="s">
        <v>21</v>
      </c>
      <c r="CV44" s="963"/>
      <c r="CW44" s="963"/>
      <c r="CX44" s="963"/>
      <c r="CY44" s="964"/>
      <c r="CZ44" s="11">
        <f>SUM(CZ$38:CZ$43)</f>
        <v>3098.7146666666667</v>
      </c>
      <c r="DB44" s="962" t="s">
        <v>21</v>
      </c>
      <c r="DC44" s="963"/>
      <c r="DD44" s="963"/>
      <c r="DE44" s="963"/>
      <c r="DF44" s="964"/>
      <c r="DG44" s="11">
        <f>SUM(DG$38:DG$43)</f>
        <v>3241.3333333333335</v>
      </c>
      <c r="DI44" s="962" t="s">
        <v>21</v>
      </c>
      <c r="DJ44" s="963"/>
      <c r="DK44" s="963"/>
      <c r="DL44" s="963"/>
      <c r="DM44" s="964"/>
      <c r="DN44" s="11">
        <f>SUM(DN$38:DN$43)</f>
        <v>3351.3333333333335</v>
      </c>
      <c r="DO44" s="40"/>
      <c r="DP44" s="962" t="s">
        <v>21</v>
      </c>
      <c r="DQ44" s="963"/>
      <c r="DR44" s="963"/>
      <c r="DS44" s="963"/>
      <c r="DT44" s="964"/>
      <c r="DU44" s="11">
        <f>SUM(DU$38:DU$43)</f>
        <v>3351.3333333333335</v>
      </c>
      <c r="DV44" s="40"/>
      <c r="DW44" s="962" t="s">
        <v>21</v>
      </c>
      <c r="DX44" s="963"/>
      <c r="DY44" s="963"/>
      <c r="DZ44" s="963"/>
      <c r="EA44" s="964"/>
      <c r="EB44" s="11">
        <f>SUM(EB$38:EB$43)</f>
        <v>3482.0353333333333</v>
      </c>
      <c r="ED44" s="962" t="s">
        <v>21</v>
      </c>
      <c r="EE44" s="963"/>
      <c r="EF44" s="963"/>
      <c r="EG44" s="963"/>
      <c r="EH44" s="964"/>
      <c r="EI44" s="11">
        <f>SUM(EI$38:EI$43)</f>
        <v>3482.0353333333333</v>
      </c>
    </row>
    <row r="45" spans="1:139" ht="13.5" x14ac:dyDescent="0.2">
      <c r="A45" s="202"/>
      <c r="B45" s="1148"/>
      <c r="C45" s="1161"/>
      <c r="D45" s="1161"/>
      <c r="E45" s="1161"/>
      <c r="F45" s="1161"/>
      <c r="G45" s="208"/>
      <c r="H45" s="202"/>
      <c r="I45" s="1148"/>
      <c r="J45" s="1161"/>
      <c r="K45" s="1161"/>
      <c r="L45" s="1161"/>
      <c r="M45" s="1161"/>
      <c r="O45" s="202"/>
      <c r="P45" s="1148"/>
      <c r="Q45" s="1161"/>
      <c r="R45" s="1161"/>
      <c r="S45" s="1161"/>
      <c r="T45" s="1161"/>
      <c r="U45" s="208"/>
      <c r="V45" s="202"/>
      <c r="W45" s="1148"/>
      <c r="X45" s="1161"/>
      <c r="Y45" s="1161"/>
      <c r="Z45" s="1161"/>
      <c r="AA45" s="1161"/>
      <c r="AB45" s="208"/>
      <c r="AC45" s="202"/>
      <c r="AD45" s="1148"/>
      <c r="AE45" s="1161"/>
      <c r="AF45" s="1161"/>
      <c r="AG45" s="1161"/>
      <c r="AH45" s="1161"/>
      <c r="AI45" s="208"/>
      <c r="AJ45" s="202"/>
      <c r="AK45" s="1148"/>
      <c r="AL45" s="1161"/>
      <c r="AM45" s="1161"/>
      <c r="AN45" s="1161"/>
      <c r="AO45" s="1161"/>
      <c r="AQ45" s="202"/>
      <c r="AR45" s="1148"/>
      <c r="AS45" s="1161"/>
      <c r="AT45" s="1161"/>
      <c r="AU45" s="1161"/>
      <c r="AV45" s="1161"/>
      <c r="AW45" s="423"/>
      <c r="AX45" s="202"/>
      <c r="AY45" s="1148"/>
      <c r="AZ45" s="1161"/>
      <c r="BA45" s="1161"/>
      <c r="BB45" s="1161"/>
      <c r="BC45" s="116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216"/>
      <c r="DQ45" s="1108"/>
      <c r="DR45" s="1121"/>
      <c r="DS45" s="1121"/>
      <c r="DT45" s="1121"/>
      <c r="DU45" s="1121"/>
      <c r="DV45" s="495"/>
      <c r="DW45" s="216"/>
      <c r="DX45" s="1108"/>
      <c r="DY45" s="1121"/>
      <c r="DZ45" s="1121"/>
      <c r="EA45" s="1121"/>
      <c r="EB45" s="1121"/>
      <c r="ED45" s="216"/>
      <c r="EE45" s="1108"/>
      <c r="EF45" s="1121"/>
      <c r="EG45" s="1121"/>
      <c r="EH45" s="1121"/>
      <c r="EI45" s="1121"/>
    </row>
    <row r="46" spans="1:139" x14ac:dyDescent="0.2">
      <c r="A46" s="191"/>
      <c r="B46" s="191"/>
      <c r="C46" s="178"/>
      <c r="D46" s="178"/>
      <c r="E46" s="178"/>
      <c r="F46" s="175"/>
      <c r="G46" s="208"/>
      <c r="H46" s="191"/>
      <c r="I46" s="191"/>
      <c r="J46" s="178"/>
      <c r="K46" s="178"/>
      <c r="L46" s="178"/>
      <c r="M46" s="175"/>
      <c r="O46" s="191"/>
      <c r="P46" s="191"/>
      <c r="Q46" s="178"/>
      <c r="R46" s="178"/>
      <c r="S46" s="178"/>
      <c r="T46" s="175"/>
      <c r="U46" s="208"/>
      <c r="V46" s="191"/>
      <c r="W46" s="191"/>
      <c r="X46" s="178"/>
      <c r="Y46" s="178"/>
      <c r="Z46" s="178"/>
      <c r="AA46" s="175"/>
      <c r="AB46" s="208"/>
      <c r="AC46" s="191"/>
      <c r="AD46" s="191"/>
      <c r="AE46" s="178"/>
      <c r="AF46" s="178"/>
      <c r="AG46" s="178"/>
      <c r="AH46" s="175"/>
      <c r="AI46" s="208"/>
      <c r="AJ46" s="191"/>
      <c r="AK46" s="191"/>
      <c r="AL46" s="178"/>
      <c r="AM46" s="178"/>
      <c r="AN46" s="178"/>
      <c r="AO46" s="175"/>
      <c r="AQ46" s="191"/>
      <c r="AR46" s="191"/>
      <c r="AS46" s="178"/>
      <c r="AT46" s="178"/>
      <c r="AU46" s="178"/>
      <c r="AV46" s="175"/>
      <c r="AW46" s="175"/>
      <c r="AX46" s="191"/>
      <c r="AY46" s="191"/>
      <c r="AZ46" s="178"/>
      <c r="BA46" s="178"/>
      <c r="BB46" s="178"/>
      <c r="BC46" s="175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40"/>
      <c r="DP46" s="217"/>
      <c r="DQ46" s="217"/>
      <c r="DR46" s="52"/>
      <c r="DS46" s="52"/>
      <c r="DT46" s="52"/>
      <c r="DU46" s="40"/>
      <c r="DV46" s="40"/>
      <c r="DW46" s="217"/>
      <c r="DX46" s="217"/>
      <c r="DY46" s="52"/>
      <c r="DZ46" s="52"/>
      <c r="EA46" s="52"/>
      <c r="EB46" s="40"/>
      <c r="ED46" s="217"/>
      <c r="EE46" s="217"/>
      <c r="EF46" s="52"/>
      <c r="EG46" s="52"/>
      <c r="EH46" s="52"/>
      <c r="EI46" s="40"/>
    </row>
    <row r="47" spans="1:139" ht="13.5" x14ac:dyDescent="0.2">
      <c r="A47" s="202"/>
      <c r="B47" s="1148"/>
      <c r="C47" s="1161"/>
      <c r="D47" s="1161"/>
      <c r="E47" s="1161"/>
      <c r="F47" s="1161"/>
      <c r="G47" s="208"/>
      <c r="H47" s="202"/>
      <c r="I47" s="1148"/>
      <c r="J47" s="1161"/>
      <c r="K47" s="1161"/>
      <c r="L47" s="1161"/>
      <c r="M47" s="1161"/>
      <c r="O47" s="202"/>
      <c r="P47" s="1148"/>
      <c r="Q47" s="1161"/>
      <c r="R47" s="1161"/>
      <c r="S47" s="1161"/>
      <c r="T47" s="1161"/>
      <c r="U47" s="208"/>
      <c r="V47" s="202"/>
      <c r="W47" s="1148"/>
      <c r="X47" s="1161"/>
      <c r="Y47" s="1161"/>
      <c r="Z47" s="1161"/>
      <c r="AA47" s="1161"/>
      <c r="AB47" s="208"/>
      <c r="AC47" s="202"/>
      <c r="AD47" s="1148"/>
      <c r="AE47" s="1161"/>
      <c r="AF47" s="1161"/>
      <c r="AG47" s="1161"/>
      <c r="AH47" s="1161"/>
      <c r="AI47" s="208"/>
      <c r="AJ47" s="202"/>
      <c r="AK47" s="1148"/>
      <c r="AL47" s="1161"/>
      <c r="AM47" s="1161"/>
      <c r="AN47" s="1161"/>
      <c r="AO47" s="1161"/>
      <c r="AQ47" s="202"/>
      <c r="AR47" s="1148"/>
      <c r="AS47" s="1161"/>
      <c r="AT47" s="1161"/>
      <c r="AU47" s="1161"/>
      <c r="AV47" s="1161"/>
      <c r="AW47" s="423"/>
      <c r="AX47" s="202"/>
      <c r="AY47" s="1148"/>
      <c r="AZ47" s="1161"/>
      <c r="BA47" s="1161"/>
      <c r="BB47" s="1161"/>
      <c r="BC47" s="116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216"/>
      <c r="DQ47" s="1108"/>
      <c r="DR47" s="1121"/>
      <c r="DS47" s="1121"/>
      <c r="DT47" s="1121"/>
      <c r="DU47" s="1121"/>
      <c r="DV47" s="495"/>
      <c r="DW47" s="216"/>
      <c r="DX47" s="1108"/>
      <c r="DY47" s="1121"/>
      <c r="DZ47" s="1121"/>
      <c r="EA47" s="1121"/>
      <c r="EB47" s="1121"/>
      <c r="ED47" s="216"/>
      <c r="EE47" s="1108"/>
      <c r="EF47" s="1121"/>
      <c r="EG47" s="1121"/>
      <c r="EH47" s="1121"/>
      <c r="EI47" s="1121"/>
    </row>
    <row r="48" spans="1:139" x14ac:dyDescent="0.2">
      <c r="A48" s="176"/>
      <c r="B48" s="176"/>
      <c r="C48" s="176"/>
      <c r="D48" s="176"/>
      <c r="E48" s="176"/>
      <c r="F48" s="159"/>
      <c r="G48" s="208"/>
      <c r="H48" s="176"/>
      <c r="I48" s="176"/>
      <c r="J48" s="176"/>
      <c r="K48" s="176"/>
      <c r="L48" s="176"/>
      <c r="M48" s="159"/>
      <c r="O48" s="176"/>
      <c r="P48" s="176"/>
      <c r="Q48" s="176"/>
      <c r="R48" s="176"/>
      <c r="S48" s="176"/>
      <c r="T48" s="159"/>
      <c r="U48" s="208"/>
      <c r="V48" s="176"/>
      <c r="W48" s="176"/>
      <c r="X48" s="176"/>
      <c r="Y48" s="176"/>
      <c r="Z48" s="176"/>
      <c r="AA48" s="159"/>
      <c r="AB48" s="208"/>
      <c r="AC48" s="176"/>
      <c r="AD48" s="176"/>
      <c r="AE48" s="176"/>
      <c r="AF48" s="176"/>
      <c r="AG48" s="176"/>
      <c r="AH48" s="159"/>
      <c r="AI48" s="208"/>
      <c r="AJ48" s="176"/>
      <c r="AK48" s="176"/>
      <c r="AL48" s="176"/>
      <c r="AM48" s="176"/>
      <c r="AN48" s="176"/>
      <c r="AO48" s="159"/>
      <c r="AQ48" s="176"/>
      <c r="AR48" s="176"/>
      <c r="AS48" s="176"/>
      <c r="AT48" s="176"/>
      <c r="AU48" s="176"/>
      <c r="AV48" s="159"/>
      <c r="AW48" s="159"/>
      <c r="AX48" s="176"/>
      <c r="AY48" s="176"/>
      <c r="AZ48" s="176"/>
      <c r="BA48" s="176"/>
      <c r="BB48" s="176"/>
      <c r="BC48" s="159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22"/>
      <c r="DP48" s="41"/>
      <c r="DQ48" s="41"/>
      <c r="DR48" s="41"/>
      <c r="DS48" s="41"/>
      <c r="DT48" s="41"/>
      <c r="DU48" s="22"/>
      <c r="DV48" s="22"/>
      <c r="DW48" s="41"/>
      <c r="DX48" s="41"/>
      <c r="DY48" s="41"/>
      <c r="DZ48" s="41"/>
      <c r="EA48" s="41"/>
      <c r="EB48" s="22"/>
      <c r="ED48" s="41"/>
      <c r="EE48" s="41"/>
      <c r="EF48" s="41"/>
      <c r="EG48" s="41"/>
      <c r="EH48" s="41"/>
      <c r="EI48" s="22"/>
    </row>
    <row r="49" spans="1:139" ht="12.75" customHeight="1" x14ac:dyDescent="0.2">
      <c r="A49" s="1147" t="s">
        <v>75</v>
      </c>
      <c r="B49" s="1147"/>
      <c r="C49" s="1147"/>
      <c r="D49" s="1147"/>
      <c r="E49" s="1147"/>
      <c r="F49" s="1147"/>
      <c r="G49" s="208"/>
      <c r="H49" s="1147" t="s">
        <v>75</v>
      </c>
      <c r="I49" s="1147"/>
      <c r="J49" s="1147"/>
      <c r="K49" s="1147"/>
      <c r="L49" s="1147"/>
      <c r="M49" s="1147"/>
      <c r="O49" s="1147" t="s">
        <v>75</v>
      </c>
      <c r="P49" s="1147"/>
      <c r="Q49" s="1147"/>
      <c r="R49" s="1147"/>
      <c r="S49" s="1147"/>
      <c r="T49" s="1147"/>
      <c r="U49" s="208"/>
      <c r="V49" s="1147" t="s">
        <v>75</v>
      </c>
      <c r="W49" s="1147"/>
      <c r="X49" s="1147"/>
      <c r="Y49" s="1147"/>
      <c r="Z49" s="1147"/>
      <c r="AA49" s="1147"/>
      <c r="AB49" s="208"/>
      <c r="AC49" s="1147" t="s">
        <v>75</v>
      </c>
      <c r="AD49" s="1147"/>
      <c r="AE49" s="1147"/>
      <c r="AF49" s="1147"/>
      <c r="AG49" s="1147"/>
      <c r="AH49" s="1147"/>
      <c r="AI49" s="208"/>
      <c r="AJ49" s="1147" t="s">
        <v>75</v>
      </c>
      <c r="AK49" s="1147"/>
      <c r="AL49" s="1147"/>
      <c r="AM49" s="1147"/>
      <c r="AN49" s="1147"/>
      <c r="AO49" s="1147"/>
      <c r="AQ49" s="1147" t="s">
        <v>75</v>
      </c>
      <c r="AR49" s="1147"/>
      <c r="AS49" s="1147"/>
      <c r="AT49" s="1147"/>
      <c r="AU49" s="1147"/>
      <c r="AV49" s="1147"/>
      <c r="AW49" s="203"/>
      <c r="AX49" s="1147" t="s">
        <v>75</v>
      </c>
      <c r="AY49" s="1147"/>
      <c r="AZ49" s="1147"/>
      <c r="BA49" s="1147"/>
      <c r="BB49" s="1147"/>
      <c r="BC49" s="1147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1110" t="s">
        <v>75</v>
      </c>
      <c r="DQ49" s="1110"/>
      <c r="DR49" s="1110"/>
      <c r="DS49" s="1110"/>
      <c r="DT49" s="1110"/>
      <c r="DU49" s="1110"/>
      <c r="DV49" s="33"/>
      <c r="DW49" s="1110" t="s">
        <v>75</v>
      </c>
      <c r="DX49" s="1110"/>
      <c r="DY49" s="1110"/>
      <c r="DZ49" s="1110"/>
      <c r="EA49" s="1110"/>
      <c r="EB49" s="1110"/>
      <c r="ED49" s="1110" t="s">
        <v>75</v>
      </c>
      <c r="EE49" s="1110"/>
      <c r="EF49" s="1110"/>
      <c r="EG49" s="1110"/>
      <c r="EH49" s="1110"/>
      <c r="EI49" s="1110"/>
    </row>
    <row r="50" spans="1:139" x14ac:dyDescent="0.2">
      <c r="A50" s="203"/>
      <c r="B50" s="203"/>
      <c r="C50" s="203"/>
      <c r="D50" s="203"/>
      <c r="E50" s="203"/>
      <c r="F50" s="203"/>
      <c r="G50" s="208"/>
      <c r="H50" s="203"/>
      <c r="I50" s="203"/>
      <c r="J50" s="203"/>
      <c r="K50" s="203"/>
      <c r="L50" s="203"/>
      <c r="M50" s="203"/>
      <c r="O50" s="203"/>
      <c r="P50" s="203"/>
      <c r="Q50" s="203"/>
      <c r="R50" s="203"/>
      <c r="S50" s="203"/>
      <c r="T50" s="203"/>
      <c r="U50" s="208"/>
      <c r="V50" s="203"/>
      <c r="W50" s="203"/>
      <c r="X50" s="203"/>
      <c r="Y50" s="203"/>
      <c r="Z50" s="203"/>
      <c r="AA50" s="203"/>
      <c r="AB50" s="208"/>
      <c r="AC50" s="203"/>
      <c r="AD50" s="203"/>
      <c r="AE50" s="203"/>
      <c r="AF50" s="203"/>
      <c r="AG50" s="203"/>
      <c r="AH50" s="203"/>
      <c r="AI50" s="208"/>
      <c r="AJ50" s="203"/>
      <c r="AK50" s="203"/>
      <c r="AL50" s="203"/>
      <c r="AM50" s="203"/>
      <c r="AN50" s="203"/>
      <c r="AO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D50" s="33"/>
      <c r="EE50" s="33"/>
      <c r="EF50" s="33"/>
      <c r="EG50" s="33"/>
      <c r="EH50" s="33"/>
      <c r="EI50" s="33"/>
    </row>
    <row r="51" spans="1:139" ht="15" customHeight="1" x14ac:dyDescent="0.2">
      <c r="A51" s="1042" t="s">
        <v>76</v>
      </c>
      <c r="B51" s="1162"/>
      <c r="C51" s="1162"/>
      <c r="D51" s="1162"/>
      <c r="E51" s="1162"/>
      <c r="F51" s="1162"/>
      <c r="G51" s="208"/>
      <c r="H51" s="1042" t="s">
        <v>76</v>
      </c>
      <c r="I51" s="1162"/>
      <c r="J51" s="1162"/>
      <c r="K51" s="1162"/>
      <c r="L51" s="1162"/>
      <c r="M51" s="1162"/>
      <c r="O51" s="1042" t="s">
        <v>76</v>
      </c>
      <c r="P51" s="1162"/>
      <c r="Q51" s="1162"/>
      <c r="R51" s="1162"/>
      <c r="S51" s="1162"/>
      <c r="T51" s="1162"/>
      <c r="U51" s="208"/>
      <c r="V51" s="1042" t="s">
        <v>76</v>
      </c>
      <c r="W51" s="1162"/>
      <c r="X51" s="1162"/>
      <c r="Y51" s="1162"/>
      <c r="Z51" s="1162"/>
      <c r="AA51" s="1162"/>
      <c r="AB51" s="208"/>
      <c r="AC51" s="1042" t="s">
        <v>76</v>
      </c>
      <c r="AD51" s="1162"/>
      <c r="AE51" s="1162"/>
      <c r="AF51" s="1162"/>
      <c r="AG51" s="1162"/>
      <c r="AH51" s="1162"/>
      <c r="AI51" s="208"/>
      <c r="AJ51" s="1042" t="s">
        <v>76</v>
      </c>
      <c r="AK51" s="1162"/>
      <c r="AL51" s="1162"/>
      <c r="AM51" s="1162"/>
      <c r="AN51" s="1162"/>
      <c r="AO51" s="1162"/>
      <c r="AQ51" s="1042" t="s">
        <v>76</v>
      </c>
      <c r="AR51" s="1162"/>
      <c r="AS51" s="1162"/>
      <c r="AT51" s="1162"/>
      <c r="AU51" s="1162"/>
      <c r="AV51" s="1162"/>
      <c r="AW51" s="429"/>
      <c r="AX51" s="1042" t="s">
        <v>76</v>
      </c>
      <c r="AY51" s="1162"/>
      <c r="AZ51" s="1162"/>
      <c r="BA51" s="1162"/>
      <c r="BB51" s="1162"/>
      <c r="BC51" s="116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972" t="s">
        <v>76</v>
      </c>
      <c r="DQ51" s="1122"/>
      <c r="DR51" s="1122"/>
      <c r="DS51" s="1122"/>
      <c r="DT51" s="1122"/>
      <c r="DU51" s="1122"/>
      <c r="DV51" s="535"/>
      <c r="DW51" s="972" t="s">
        <v>76</v>
      </c>
      <c r="DX51" s="1122"/>
      <c r="DY51" s="1122"/>
      <c r="DZ51" s="1122"/>
      <c r="EA51" s="1122"/>
      <c r="EB51" s="1122"/>
      <c r="ED51" s="972" t="s">
        <v>76</v>
      </c>
      <c r="EE51" s="1122"/>
      <c r="EF51" s="1122"/>
      <c r="EG51" s="1122"/>
      <c r="EH51" s="1122"/>
      <c r="EI51" s="1122"/>
    </row>
    <row r="52" spans="1:139" ht="15" x14ac:dyDescent="0.2">
      <c r="A52" s="155" t="s">
        <v>77</v>
      </c>
      <c r="B52" s="1021" t="s">
        <v>79</v>
      </c>
      <c r="C52" s="1060"/>
      <c r="D52" s="1026"/>
      <c r="E52" s="113" t="s">
        <v>7</v>
      </c>
      <c r="F52" s="114" t="s">
        <v>8</v>
      </c>
      <c r="G52" s="208"/>
      <c r="H52" s="155" t="s">
        <v>77</v>
      </c>
      <c r="I52" s="1021" t="s">
        <v>79</v>
      </c>
      <c r="J52" s="1060"/>
      <c r="K52" s="1026"/>
      <c r="L52" s="113" t="s">
        <v>7</v>
      </c>
      <c r="M52" s="114" t="s">
        <v>8</v>
      </c>
      <c r="O52" s="155" t="s">
        <v>77</v>
      </c>
      <c r="P52" s="1021" t="s">
        <v>79</v>
      </c>
      <c r="Q52" s="1060"/>
      <c r="R52" s="1026"/>
      <c r="S52" s="113" t="s">
        <v>7</v>
      </c>
      <c r="T52" s="114" t="s">
        <v>8</v>
      </c>
      <c r="U52" s="208"/>
      <c r="V52" s="155" t="s">
        <v>77</v>
      </c>
      <c r="W52" s="1021" t="s">
        <v>79</v>
      </c>
      <c r="X52" s="1060"/>
      <c r="Y52" s="1026"/>
      <c r="Z52" s="113" t="s">
        <v>7</v>
      </c>
      <c r="AA52" s="114" t="s">
        <v>8</v>
      </c>
      <c r="AB52" s="208"/>
      <c r="AC52" s="155" t="s">
        <v>77</v>
      </c>
      <c r="AD52" s="1021" t="s">
        <v>79</v>
      </c>
      <c r="AE52" s="1060"/>
      <c r="AF52" s="1026"/>
      <c r="AG52" s="113" t="s">
        <v>7</v>
      </c>
      <c r="AH52" s="114" t="s">
        <v>8</v>
      </c>
      <c r="AI52" s="208"/>
      <c r="AJ52" s="155" t="s">
        <v>77</v>
      </c>
      <c r="AK52" s="1021" t="s">
        <v>79</v>
      </c>
      <c r="AL52" s="1060"/>
      <c r="AM52" s="1026"/>
      <c r="AN52" s="113" t="s">
        <v>7</v>
      </c>
      <c r="AO52" s="114" t="s">
        <v>8</v>
      </c>
      <c r="AQ52" s="155" t="s">
        <v>77</v>
      </c>
      <c r="AR52" s="1021" t="s">
        <v>79</v>
      </c>
      <c r="AS52" s="1060"/>
      <c r="AT52" s="1026"/>
      <c r="AU52" s="113" t="s">
        <v>7</v>
      </c>
      <c r="AV52" s="114" t="s">
        <v>8</v>
      </c>
      <c r="AW52" s="175"/>
      <c r="AX52" s="155" t="s">
        <v>77</v>
      </c>
      <c r="AY52" s="1021" t="s">
        <v>79</v>
      </c>
      <c r="AZ52" s="1060"/>
      <c r="BA52" s="1026"/>
      <c r="BB52" s="113" t="s">
        <v>7</v>
      </c>
      <c r="BC52" s="114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40"/>
      <c r="DP52" s="10" t="s">
        <v>77</v>
      </c>
      <c r="DQ52" s="922" t="s">
        <v>79</v>
      </c>
      <c r="DR52" s="976"/>
      <c r="DS52" s="960"/>
      <c r="DT52" s="51" t="s">
        <v>7</v>
      </c>
      <c r="DU52" s="11" t="s">
        <v>8</v>
      </c>
      <c r="DV52" s="40"/>
      <c r="DW52" s="10" t="s">
        <v>77</v>
      </c>
      <c r="DX52" s="922" t="s">
        <v>79</v>
      </c>
      <c r="DY52" s="976"/>
      <c r="DZ52" s="960"/>
      <c r="EA52" s="51" t="s">
        <v>7</v>
      </c>
      <c r="EB52" s="11" t="s">
        <v>8</v>
      </c>
      <c r="ED52" s="10" t="s">
        <v>77</v>
      </c>
      <c r="EE52" s="922" t="s">
        <v>79</v>
      </c>
      <c r="EF52" s="976"/>
      <c r="EG52" s="960"/>
      <c r="EH52" s="51" t="s">
        <v>7</v>
      </c>
      <c r="EI52" s="11" t="s">
        <v>8</v>
      </c>
    </row>
    <row r="53" spans="1:139" ht="15" x14ac:dyDescent="0.2">
      <c r="A53" s="155" t="s">
        <v>22</v>
      </c>
      <c r="B53" s="1027" t="s">
        <v>78</v>
      </c>
      <c r="C53" s="1028"/>
      <c r="D53" s="1163"/>
      <c r="E53" s="112">
        <f>1/12</f>
        <v>8.3333333333333329E-2</v>
      </c>
      <c r="F53" s="38">
        <f>E53*F44</f>
        <v>208.25566666666668</v>
      </c>
      <c r="G53" s="208"/>
      <c r="H53" s="155" t="s">
        <v>22</v>
      </c>
      <c r="I53" s="1027" t="s">
        <v>78</v>
      </c>
      <c r="J53" s="1028"/>
      <c r="K53" s="1163"/>
      <c r="L53" s="112">
        <f>1/12</f>
        <v>8.3333333333333329E-2</v>
      </c>
      <c r="M53" s="38">
        <f>L53*M44</f>
        <v>213.37875606666663</v>
      </c>
      <c r="O53" s="155" t="s">
        <v>22</v>
      </c>
      <c r="P53" s="1027" t="s">
        <v>78</v>
      </c>
      <c r="Q53" s="1028"/>
      <c r="R53" s="1163"/>
      <c r="S53" s="112">
        <f>1/12</f>
        <v>8.3333333333333329E-2</v>
      </c>
      <c r="T53" s="38">
        <f>S53*T44</f>
        <v>213.37875606666663</v>
      </c>
      <c r="U53" s="208"/>
      <c r="V53" s="155" t="s">
        <v>22</v>
      </c>
      <c r="W53" s="1027" t="s">
        <v>78</v>
      </c>
      <c r="X53" s="1028"/>
      <c r="Y53" s="1163"/>
      <c r="Z53" s="112">
        <f>1/12</f>
        <v>8.3333333333333329E-2</v>
      </c>
      <c r="AA53" s="38">
        <f>Z53*AA44</f>
        <v>213.37875606666663</v>
      </c>
      <c r="AB53" s="208"/>
      <c r="AC53" s="155" t="s">
        <v>22</v>
      </c>
      <c r="AD53" s="1027" t="s">
        <v>78</v>
      </c>
      <c r="AE53" s="1028"/>
      <c r="AF53" s="1163"/>
      <c r="AG53" s="112">
        <f>1/12</f>
        <v>8.3333333333333329E-2</v>
      </c>
      <c r="AH53" s="38">
        <f>AG53*AH44</f>
        <v>221.49111111111111</v>
      </c>
      <c r="AI53" s="208"/>
      <c r="AJ53" s="155" t="s">
        <v>22</v>
      </c>
      <c r="AK53" s="1027" t="s">
        <v>78</v>
      </c>
      <c r="AL53" s="1028"/>
      <c r="AM53" s="1163"/>
      <c r="AN53" s="112">
        <f>1/12</f>
        <v>8.3333333333333329E-2</v>
      </c>
      <c r="AO53" s="38">
        <f>AN53*AO44</f>
        <v>221.49111111111111</v>
      </c>
      <c r="AQ53" s="155" t="s">
        <v>22</v>
      </c>
      <c r="AR53" s="1027" t="s">
        <v>78</v>
      </c>
      <c r="AS53" s="1028"/>
      <c r="AT53" s="1163"/>
      <c r="AU53" s="112">
        <f>1/12</f>
        <v>8.3333333333333329E-2</v>
      </c>
      <c r="AV53" s="38">
        <f>AU53*AV44</f>
        <v>229.59444444444443</v>
      </c>
      <c r="AW53" s="159"/>
      <c r="AX53" s="155" t="s">
        <v>22</v>
      </c>
      <c r="AY53" s="1027" t="s">
        <v>78</v>
      </c>
      <c r="AZ53" s="1028"/>
      <c r="BA53" s="1163"/>
      <c r="BB53" s="112">
        <f>1/12</f>
        <v>8.3333333333333329E-2</v>
      </c>
      <c r="BC53" s="38">
        <f>BB53*BC44</f>
        <v>229.59444444444443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229.59444444444443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243.91033333333331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243.91033333333331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243.91033333333331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243.91033333333331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258.22622222222219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258.22622222222219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270.11111111111109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279.27777777777777</v>
      </c>
      <c r="DO53" s="22"/>
      <c r="DP53" s="10" t="s">
        <v>22</v>
      </c>
      <c r="DQ53" s="927" t="s">
        <v>78</v>
      </c>
      <c r="DR53" s="928"/>
      <c r="DS53" s="1133"/>
      <c r="DT53" s="1">
        <f>1/12</f>
        <v>8.3333333333333329E-2</v>
      </c>
      <c r="DU53" s="50">
        <f>DT$53*DU$44</f>
        <v>279.27777777777777</v>
      </c>
      <c r="DV53" s="22"/>
      <c r="DW53" s="10" t="s">
        <v>22</v>
      </c>
      <c r="DX53" s="927" t="s">
        <v>78</v>
      </c>
      <c r="DY53" s="928"/>
      <c r="DZ53" s="1133"/>
      <c r="EA53" s="1">
        <f>1/12</f>
        <v>8.3333333333333329E-2</v>
      </c>
      <c r="EB53" s="50">
        <f>EA$53*EB$44</f>
        <v>290.16961111111107</v>
      </c>
      <c r="ED53" s="10" t="s">
        <v>22</v>
      </c>
      <c r="EE53" s="927" t="s">
        <v>78</v>
      </c>
      <c r="EF53" s="928"/>
      <c r="EG53" s="1133"/>
      <c r="EH53" s="1">
        <f>1/12</f>
        <v>8.3333333333333329E-2</v>
      </c>
      <c r="EI53" s="50">
        <f>EH$53*EI$44</f>
        <v>290.16961111111107</v>
      </c>
    </row>
    <row r="54" spans="1:139" ht="15" x14ac:dyDescent="0.2">
      <c r="A54" s="155" t="s">
        <v>23</v>
      </c>
      <c r="B54" s="1027" t="s">
        <v>126</v>
      </c>
      <c r="C54" s="1028"/>
      <c r="D54" s="1163"/>
      <c r="E54" s="112">
        <v>0.121</v>
      </c>
      <c r="F54" s="38">
        <f>E54*F44</f>
        <v>302.38722799999999</v>
      </c>
      <c r="G54" s="208"/>
      <c r="H54" s="155" t="s">
        <v>23</v>
      </c>
      <c r="I54" s="1027" t="s">
        <v>126</v>
      </c>
      <c r="J54" s="1028"/>
      <c r="K54" s="1163"/>
      <c r="L54" s="112">
        <v>0.121</v>
      </c>
      <c r="M54" s="38">
        <f>L54*M44</f>
        <v>309.82595380879997</v>
      </c>
      <c r="O54" s="155" t="s">
        <v>23</v>
      </c>
      <c r="P54" s="1027" t="s">
        <v>126</v>
      </c>
      <c r="Q54" s="1028"/>
      <c r="R54" s="1163"/>
      <c r="S54" s="112">
        <v>0.121</v>
      </c>
      <c r="T54" s="38">
        <f>S54*T44</f>
        <v>309.82595380879997</v>
      </c>
      <c r="U54" s="208"/>
      <c r="V54" s="155" t="s">
        <v>23</v>
      </c>
      <c r="W54" s="1027" t="s">
        <v>126</v>
      </c>
      <c r="X54" s="1028"/>
      <c r="Y54" s="1163"/>
      <c r="Z54" s="112">
        <v>0.121</v>
      </c>
      <c r="AA54" s="38">
        <f>Z54*AA44</f>
        <v>309.82595380879997</v>
      </c>
      <c r="AB54" s="208"/>
      <c r="AC54" s="155" t="s">
        <v>23</v>
      </c>
      <c r="AD54" s="1027" t="s">
        <v>126</v>
      </c>
      <c r="AE54" s="1028"/>
      <c r="AF54" s="1163"/>
      <c r="AG54" s="112">
        <v>0.121</v>
      </c>
      <c r="AH54" s="38">
        <f>AG54*AH44</f>
        <v>321.60509333333334</v>
      </c>
      <c r="AI54" s="208"/>
      <c r="AJ54" s="155" t="s">
        <v>23</v>
      </c>
      <c r="AK54" s="1027" t="s">
        <v>126</v>
      </c>
      <c r="AL54" s="1028"/>
      <c r="AM54" s="1163"/>
      <c r="AN54" s="112">
        <v>0.121</v>
      </c>
      <c r="AO54" s="38">
        <f>AN54*AO44</f>
        <v>321.60509333333334</v>
      </c>
      <c r="AQ54" s="155" t="s">
        <v>23</v>
      </c>
      <c r="AR54" s="1027" t="s">
        <v>126</v>
      </c>
      <c r="AS54" s="1028"/>
      <c r="AT54" s="1163"/>
      <c r="AU54" s="112">
        <v>0.121</v>
      </c>
      <c r="AV54" s="38">
        <f>AU54*AV44</f>
        <v>333.37113333333332</v>
      </c>
      <c r="AW54" s="159"/>
      <c r="AX54" s="155" t="s">
        <v>23</v>
      </c>
      <c r="AY54" s="1027" t="s">
        <v>126</v>
      </c>
      <c r="AZ54" s="1028"/>
      <c r="BA54" s="1163"/>
      <c r="BB54" s="112">
        <v>0.121</v>
      </c>
      <c r="BC54" s="38">
        <f>BB54*BC44</f>
        <v>333.37113333333332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333.37113333333332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354.157804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354.157804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354.157804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354.157804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374.94447466666668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374.94447466666668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392.20133333333337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405.51133333333331</v>
      </c>
      <c r="DO54" s="22"/>
      <c r="DP54" s="10" t="s">
        <v>23</v>
      </c>
      <c r="DQ54" s="927" t="s">
        <v>126</v>
      </c>
      <c r="DR54" s="928"/>
      <c r="DS54" s="1133"/>
      <c r="DT54" s="1">
        <v>0.121</v>
      </c>
      <c r="DU54" s="50">
        <f>DT$54*DU$44</f>
        <v>405.51133333333331</v>
      </c>
      <c r="DV54" s="22"/>
      <c r="DW54" s="10" t="s">
        <v>23</v>
      </c>
      <c r="DX54" s="927" t="s">
        <v>126</v>
      </c>
      <c r="DY54" s="928"/>
      <c r="DZ54" s="1133"/>
      <c r="EA54" s="1">
        <v>0.121</v>
      </c>
      <c r="EB54" s="50">
        <f>EA$54*EB$44</f>
        <v>421.32627533333329</v>
      </c>
      <c r="ED54" s="10" t="s">
        <v>23</v>
      </c>
      <c r="EE54" s="927" t="s">
        <v>126</v>
      </c>
      <c r="EF54" s="928"/>
      <c r="EG54" s="1133"/>
      <c r="EH54" s="1">
        <v>0.121</v>
      </c>
      <c r="EI54" s="50">
        <f>EH$54*EI$44</f>
        <v>421.32627533333329</v>
      </c>
    </row>
    <row r="55" spans="1:139" ht="15" x14ac:dyDescent="0.2">
      <c r="A55" s="155"/>
      <c r="B55" s="1021" t="s">
        <v>42</v>
      </c>
      <c r="C55" s="1164"/>
      <c r="D55" s="1165"/>
      <c r="E55" s="112">
        <f>SUM(E53:E54)</f>
        <v>0.20433333333333331</v>
      </c>
      <c r="F55" s="114">
        <f>SUM(F53:F54)</f>
        <v>510.64289466666668</v>
      </c>
      <c r="G55" s="208"/>
      <c r="H55" s="155"/>
      <c r="I55" s="1021" t="s">
        <v>42</v>
      </c>
      <c r="J55" s="1164"/>
      <c r="K55" s="1165"/>
      <c r="L55" s="112">
        <f>SUM(L53:L54)</f>
        <v>0.20433333333333331</v>
      </c>
      <c r="M55" s="114">
        <f>SUM(M53:M54)</f>
        <v>523.20470987546662</v>
      </c>
      <c r="O55" s="155"/>
      <c r="P55" s="1021" t="s">
        <v>42</v>
      </c>
      <c r="Q55" s="1164"/>
      <c r="R55" s="1165"/>
      <c r="S55" s="112">
        <f>SUM(S53:S54)</f>
        <v>0.20433333333333331</v>
      </c>
      <c r="T55" s="114">
        <f>SUM(T53:T54)</f>
        <v>523.20470987546662</v>
      </c>
      <c r="U55" s="208"/>
      <c r="V55" s="155"/>
      <c r="W55" s="1021" t="s">
        <v>42</v>
      </c>
      <c r="X55" s="1164"/>
      <c r="Y55" s="1165"/>
      <c r="Z55" s="112">
        <f>SUM(Z53:Z54)</f>
        <v>0.20433333333333331</v>
      </c>
      <c r="AA55" s="114">
        <f>SUM(AA53:AA54)</f>
        <v>523.20470987546662</v>
      </c>
      <c r="AB55" s="208"/>
      <c r="AC55" s="155"/>
      <c r="AD55" s="1021" t="s">
        <v>42</v>
      </c>
      <c r="AE55" s="1164"/>
      <c r="AF55" s="1165"/>
      <c r="AG55" s="112">
        <f>SUM(AG53:AG54)</f>
        <v>0.20433333333333331</v>
      </c>
      <c r="AH55" s="114">
        <f>SUM(AH53:AH54)</f>
        <v>543.09620444444442</v>
      </c>
      <c r="AI55" s="208"/>
      <c r="AJ55" s="155"/>
      <c r="AK55" s="1021" t="s">
        <v>42</v>
      </c>
      <c r="AL55" s="1164"/>
      <c r="AM55" s="1165"/>
      <c r="AN55" s="112">
        <f>SUM(AN53:AN54)</f>
        <v>0.20433333333333331</v>
      </c>
      <c r="AO55" s="114">
        <f>SUM(AO53:AO54)</f>
        <v>543.09620444444442</v>
      </c>
      <c r="AQ55" s="155"/>
      <c r="AR55" s="1021" t="s">
        <v>42</v>
      </c>
      <c r="AS55" s="1164"/>
      <c r="AT55" s="1165"/>
      <c r="AU55" s="112">
        <f>SUM(AU53:AU54)</f>
        <v>0.20433333333333331</v>
      </c>
      <c r="AV55" s="114">
        <f>SUM(AV53:AV54)</f>
        <v>562.96557777777775</v>
      </c>
      <c r="AW55" s="175"/>
      <c r="AX55" s="155"/>
      <c r="AY55" s="1021" t="s">
        <v>42</v>
      </c>
      <c r="AZ55" s="1164"/>
      <c r="BA55" s="1165"/>
      <c r="BB55" s="112">
        <f>SUM(BB53:BB54)</f>
        <v>0.20433333333333331</v>
      </c>
      <c r="BC55" s="114">
        <f>SUM(BC53:BC54)</f>
        <v>562.96557777777775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562.96557777777775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598.06813733333331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598.06813733333331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598.06813733333331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598.06813733333331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633.17069688888887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633.17069688888887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662.31244444444451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684.78911111111108</v>
      </c>
      <c r="DO55" s="40"/>
      <c r="DP55" s="10"/>
      <c r="DQ55" s="922" t="s">
        <v>42</v>
      </c>
      <c r="DR55" s="1134"/>
      <c r="DS55" s="1135"/>
      <c r="DT55" s="1">
        <f>SUM(DT53:DT54)</f>
        <v>0.20433333333333331</v>
      </c>
      <c r="DU55" s="11">
        <f>SUM(DU$53:DU$54)</f>
        <v>684.78911111111108</v>
      </c>
      <c r="DV55" s="40"/>
      <c r="DW55" s="10"/>
      <c r="DX55" s="922" t="s">
        <v>42</v>
      </c>
      <c r="DY55" s="1134"/>
      <c r="DZ55" s="1135"/>
      <c r="EA55" s="1">
        <f>SUM(EA53:EA54)</f>
        <v>0.20433333333333331</v>
      </c>
      <c r="EB55" s="11">
        <f>SUM(EB$53:EB$54)</f>
        <v>711.4958864444443</v>
      </c>
      <c r="ED55" s="10"/>
      <c r="EE55" s="922" t="s">
        <v>42</v>
      </c>
      <c r="EF55" s="1134"/>
      <c r="EG55" s="1135"/>
      <c r="EH55" s="1">
        <f>SUM(EH53:EH54)</f>
        <v>0.20433333333333331</v>
      </c>
      <c r="EI55" s="11">
        <f>SUM(EI$53:EI$54)</f>
        <v>711.4958864444443</v>
      </c>
    </row>
    <row r="56" spans="1:139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85.175234830400001</v>
      </c>
      <c r="G56" s="208"/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L56*M$44</f>
        <v>87.270545607227817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S56*T$44</f>
        <v>87.270545607227817</v>
      </c>
      <c r="U56" s="208"/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Z56*AA$44</f>
        <v>87.270545607227817</v>
      </c>
      <c r="AB56" s="208"/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AG56*AH$44</f>
        <v>90.588446901333327</v>
      </c>
      <c r="AI56" s="208"/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AN56*AO$44</f>
        <v>90.588446901333327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AU56*AV$44</f>
        <v>93.902658373333324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BB56*BC$44</f>
        <v>93.902658373333324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93.902658373333324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99.757765307199989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99.757765307199989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99.757765307199989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99.757765307199989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105.61287224106665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105.61287224106665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110.47371573333332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114.22282373333333</v>
      </c>
      <c r="DO56" s="22"/>
      <c r="DP56" s="10" t="s">
        <v>24</v>
      </c>
      <c r="DQ56" s="940" t="s">
        <v>97</v>
      </c>
      <c r="DR56" s="940"/>
      <c r="DS56" s="940"/>
      <c r="DT56" s="1">
        <f>DT55*DT70</f>
        <v>3.4082799999999996E-2</v>
      </c>
      <c r="DU56" s="50">
        <f>DT$56*$DU$44</f>
        <v>114.22282373333333</v>
      </c>
      <c r="DV56" s="22"/>
      <c r="DW56" s="10" t="s">
        <v>24</v>
      </c>
      <c r="DX56" s="940" t="s">
        <v>97</v>
      </c>
      <c r="DY56" s="940"/>
      <c r="DZ56" s="940"/>
      <c r="EA56" s="1">
        <f>EA55*EA70</f>
        <v>3.4082799999999996E-2</v>
      </c>
      <c r="EB56" s="50">
        <f>EA$56*$EB$44</f>
        <v>118.67751385893332</v>
      </c>
      <c r="ED56" s="10" t="s">
        <v>24</v>
      </c>
      <c r="EE56" s="940" t="s">
        <v>97</v>
      </c>
      <c r="EF56" s="940"/>
      <c r="EG56" s="940"/>
      <c r="EH56" s="1">
        <f>EH55*EH70</f>
        <v>3.4082799999999996E-2</v>
      </c>
      <c r="EI56" s="50">
        <f>EH$56*$EI$44</f>
        <v>118.67751385893332</v>
      </c>
    </row>
    <row r="57" spans="1:139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14">
        <f>SUM(F55:F56)</f>
        <v>595.81812949706671</v>
      </c>
      <c r="G57" s="208"/>
      <c r="H57" s="1021" t="s">
        <v>40</v>
      </c>
      <c r="I57" s="1022"/>
      <c r="J57" s="1022"/>
      <c r="K57" s="1022"/>
      <c r="L57" s="115">
        <f>SUM(L55:L56)</f>
        <v>0.23841613333333331</v>
      </c>
      <c r="M57" s="114">
        <f>SUM(M55:M56)</f>
        <v>610.47525548269448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14">
        <f>SUM(T55:T56)</f>
        <v>610.47525548269448</v>
      </c>
      <c r="U57" s="208"/>
      <c r="V57" s="1021" t="s">
        <v>40</v>
      </c>
      <c r="W57" s="1022"/>
      <c r="X57" s="1022"/>
      <c r="Y57" s="1022"/>
      <c r="Z57" s="115">
        <f>SUM(Z55:Z56)</f>
        <v>0.23841613333333331</v>
      </c>
      <c r="AA57" s="114">
        <f>SUM(AA55:AA56)</f>
        <v>610.47525548269448</v>
      </c>
      <c r="AB57" s="208"/>
      <c r="AC57" s="1021" t="s">
        <v>40</v>
      </c>
      <c r="AD57" s="1022"/>
      <c r="AE57" s="1022"/>
      <c r="AF57" s="1022"/>
      <c r="AG57" s="115">
        <f>SUM(AG55:AG56)</f>
        <v>0.23841613333333331</v>
      </c>
      <c r="AH57" s="114">
        <f>SUM(AH55:AH56)</f>
        <v>633.68465134577775</v>
      </c>
      <c r="AI57" s="208"/>
      <c r="AJ57" s="1021" t="s">
        <v>40</v>
      </c>
      <c r="AK57" s="1022"/>
      <c r="AL57" s="1022"/>
      <c r="AM57" s="1022"/>
      <c r="AN57" s="115">
        <f>SUM(AN55:AN56)</f>
        <v>0.23841613333333331</v>
      </c>
      <c r="AO57" s="114">
        <f>SUM(AO55:AO56)</f>
        <v>633.68465134577775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14">
        <f>SUM(AV55:AV56)</f>
        <v>656.86823615111109</v>
      </c>
      <c r="AW57" s="175"/>
      <c r="AX57" s="1021" t="s">
        <v>40</v>
      </c>
      <c r="AY57" s="1022"/>
      <c r="AZ57" s="1022"/>
      <c r="BA57" s="1022"/>
      <c r="BB57" s="115">
        <f>SUM(BB55:BB56)</f>
        <v>0.23841613333333331</v>
      </c>
      <c r="BC57" s="114">
        <f>SUM(BC55:BC56)</f>
        <v>656.86823615111109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SUM(BJ$55:BJ$56)</f>
        <v>656.86823615111109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SUM(BQ$55:BQ$56)</f>
        <v>697.82590264053329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697.82590264053329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697.82590264053329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697.82590264053329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738.78356912995548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738.78356912995548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772.78616017777779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799.01193484444445</v>
      </c>
      <c r="DO57" s="40"/>
      <c r="DP57" s="922" t="s">
        <v>40</v>
      </c>
      <c r="DQ57" s="923"/>
      <c r="DR57" s="923"/>
      <c r="DS57" s="923"/>
      <c r="DT57" s="8">
        <f>SUM(DT55:DT56)</f>
        <v>0.23841613333333331</v>
      </c>
      <c r="DU57" s="11">
        <f>SUM(DU$55:DU$56)</f>
        <v>799.01193484444445</v>
      </c>
      <c r="DV57" s="40"/>
      <c r="DW57" s="922" t="s">
        <v>40</v>
      </c>
      <c r="DX57" s="923"/>
      <c r="DY57" s="923"/>
      <c r="DZ57" s="923"/>
      <c r="EA57" s="8">
        <f>SUM(EA55:EA56)</f>
        <v>0.23841613333333331</v>
      </c>
      <c r="EB57" s="11">
        <f>SUM(EB$55:EB$56)</f>
        <v>830.17340030337766</v>
      </c>
      <c r="ED57" s="922" t="s">
        <v>40</v>
      </c>
      <c r="EE57" s="923"/>
      <c r="EF57" s="923"/>
      <c r="EG57" s="923"/>
      <c r="EH57" s="8">
        <f>SUM(EH55:EH56)</f>
        <v>0.23841613333333331</v>
      </c>
      <c r="EI57" s="11">
        <f>SUM(EI$55:EI$56)</f>
        <v>830.17340030337766</v>
      </c>
    </row>
    <row r="58" spans="1:139" ht="13.5" x14ac:dyDescent="0.2">
      <c r="A58" s="202"/>
      <c r="B58" s="1148"/>
      <c r="C58" s="1161"/>
      <c r="D58" s="1161"/>
      <c r="E58" s="1161"/>
      <c r="F58" s="1161"/>
      <c r="G58" s="208"/>
      <c r="H58" s="202"/>
      <c r="I58" s="1148"/>
      <c r="J58" s="1161"/>
      <c r="K58" s="1161"/>
      <c r="L58" s="1161"/>
      <c r="M58" s="1161"/>
      <c r="O58" s="202"/>
      <c r="P58" s="1148"/>
      <c r="Q58" s="1161"/>
      <c r="R58" s="1161"/>
      <c r="S58" s="1161"/>
      <c r="T58" s="1161"/>
      <c r="U58" s="208"/>
      <c r="V58" s="202"/>
      <c r="W58" s="1148"/>
      <c r="X58" s="1161"/>
      <c r="Y58" s="1161"/>
      <c r="Z58" s="1161"/>
      <c r="AA58" s="1161"/>
      <c r="AB58" s="208"/>
      <c r="AC58" s="202"/>
      <c r="AD58" s="1148"/>
      <c r="AE58" s="1161"/>
      <c r="AF58" s="1161"/>
      <c r="AG58" s="1161"/>
      <c r="AH58" s="1161"/>
      <c r="AI58" s="208"/>
      <c r="AJ58" s="202"/>
      <c r="AK58" s="1148"/>
      <c r="AL58" s="1161"/>
      <c r="AM58" s="1161"/>
      <c r="AN58" s="1161"/>
      <c r="AO58" s="1161"/>
      <c r="AQ58" s="202"/>
      <c r="AR58" s="1148"/>
      <c r="AS58" s="1161"/>
      <c r="AT58" s="1161"/>
      <c r="AU58" s="1161"/>
      <c r="AV58" s="1161"/>
      <c r="AW58" s="423"/>
      <c r="AX58" s="202"/>
      <c r="AY58" s="1148"/>
      <c r="AZ58" s="1161"/>
      <c r="BA58" s="1161"/>
      <c r="BB58" s="1161"/>
      <c r="BC58" s="116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216"/>
      <c r="DQ58" s="1108"/>
      <c r="DR58" s="1121"/>
      <c r="DS58" s="1121"/>
      <c r="DT58" s="1121"/>
      <c r="DU58" s="1121"/>
      <c r="DV58" s="495"/>
      <c r="DW58" s="216"/>
      <c r="DX58" s="1108"/>
      <c r="DY58" s="1121"/>
      <c r="DZ58" s="1121"/>
      <c r="EA58" s="1121"/>
      <c r="EB58" s="1121"/>
      <c r="ED58" s="216"/>
      <c r="EE58" s="1108"/>
      <c r="EF58" s="1121"/>
      <c r="EG58" s="1121"/>
      <c r="EH58" s="1121"/>
      <c r="EI58" s="1121"/>
    </row>
    <row r="59" spans="1:139" x14ac:dyDescent="0.2">
      <c r="A59" s="156"/>
      <c r="B59" s="157"/>
      <c r="C59" s="157"/>
      <c r="D59" s="157"/>
      <c r="E59" s="158"/>
      <c r="F59" s="159"/>
      <c r="G59" s="208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U59" s="208"/>
      <c r="V59" s="156"/>
      <c r="W59" s="157"/>
      <c r="X59" s="157"/>
      <c r="Y59" s="157"/>
      <c r="Z59" s="158"/>
      <c r="AA59" s="159"/>
      <c r="AB59" s="208"/>
      <c r="AC59" s="156"/>
      <c r="AD59" s="157"/>
      <c r="AE59" s="157"/>
      <c r="AF59" s="157"/>
      <c r="AG59" s="158"/>
      <c r="AH59" s="159"/>
      <c r="AI59" s="208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22"/>
      <c r="DP59" s="108"/>
      <c r="DQ59" s="21"/>
      <c r="DR59" s="21"/>
      <c r="DS59" s="21"/>
      <c r="DT59" s="39"/>
      <c r="DU59" s="22"/>
      <c r="DV59" s="22"/>
      <c r="DW59" s="108"/>
      <c r="DX59" s="21"/>
      <c r="DY59" s="21"/>
      <c r="DZ59" s="21"/>
      <c r="EA59" s="39"/>
      <c r="EB59" s="22"/>
      <c r="ED59" s="108"/>
      <c r="EE59" s="21"/>
      <c r="EF59" s="21"/>
      <c r="EG59" s="21"/>
      <c r="EH59" s="39"/>
      <c r="EI59" s="22"/>
    </row>
    <row r="60" spans="1:139" ht="25.5" customHeight="1" x14ac:dyDescent="0.2">
      <c r="A60" s="1042" t="s">
        <v>127</v>
      </c>
      <c r="B60" s="1162"/>
      <c r="C60" s="1162"/>
      <c r="D60" s="1162"/>
      <c r="E60" s="1162"/>
      <c r="F60" s="1162"/>
      <c r="G60" s="208"/>
      <c r="H60" s="1042" t="s">
        <v>127</v>
      </c>
      <c r="I60" s="1162"/>
      <c r="J60" s="1162"/>
      <c r="K60" s="1162"/>
      <c r="L60" s="1162"/>
      <c r="M60" s="1162"/>
      <c r="O60" s="1042" t="s">
        <v>127</v>
      </c>
      <c r="P60" s="1162"/>
      <c r="Q60" s="1162"/>
      <c r="R60" s="1162"/>
      <c r="S60" s="1162"/>
      <c r="T60" s="1162"/>
      <c r="U60" s="208"/>
      <c r="V60" s="1042" t="s">
        <v>127</v>
      </c>
      <c r="W60" s="1162"/>
      <c r="X60" s="1162"/>
      <c r="Y60" s="1162"/>
      <c r="Z60" s="1162"/>
      <c r="AA60" s="1162"/>
      <c r="AB60" s="208"/>
      <c r="AC60" s="1042" t="s">
        <v>127</v>
      </c>
      <c r="AD60" s="1162"/>
      <c r="AE60" s="1162"/>
      <c r="AF60" s="1162"/>
      <c r="AG60" s="1162"/>
      <c r="AH60" s="1162"/>
      <c r="AI60" s="208"/>
      <c r="AJ60" s="1042" t="s">
        <v>127</v>
      </c>
      <c r="AK60" s="1162"/>
      <c r="AL60" s="1162"/>
      <c r="AM60" s="1162"/>
      <c r="AN60" s="1162"/>
      <c r="AO60" s="1162"/>
      <c r="AQ60" s="1042" t="s">
        <v>127</v>
      </c>
      <c r="AR60" s="1162"/>
      <c r="AS60" s="1162"/>
      <c r="AT60" s="1162"/>
      <c r="AU60" s="1162"/>
      <c r="AV60" s="1162"/>
      <c r="AW60" s="429"/>
      <c r="AX60" s="1042" t="s">
        <v>127</v>
      </c>
      <c r="AY60" s="1162"/>
      <c r="AZ60" s="1162"/>
      <c r="BA60" s="1162"/>
      <c r="BB60" s="1162"/>
      <c r="BC60" s="116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972" t="s">
        <v>127</v>
      </c>
      <c r="DQ60" s="1122"/>
      <c r="DR60" s="1122"/>
      <c r="DS60" s="1122"/>
      <c r="DT60" s="1122"/>
      <c r="DU60" s="1122"/>
      <c r="DV60" s="535"/>
      <c r="DW60" s="972" t="s">
        <v>127</v>
      </c>
      <c r="DX60" s="1122"/>
      <c r="DY60" s="1122"/>
      <c r="DZ60" s="1122"/>
      <c r="EA60" s="1122"/>
      <c r="EB60" s="1122"/>
      <c r="ED60" s="972" t="s">
        <v>127</v>
      </c>
      <c r="EE60" s="1122"/>
      <c r="EF60" s="1122"/>
      <c r="EG60" s="1122"/>
      <c r="EH60" s="1122"/>
      <c r="EI60" s="1122"/>
    </row>
    <row r="61" spans="1:139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G61" s="208"/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U61" s="208"/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B61" s="208"/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I61" s="208"/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40"/>
      <c r="DP61" s="51" t="s">
        <v>80</v>
      </c>
      <c r="DQ61" s="938" t="s">
        <v>99</v>
      </c>
      <c r="DR61" s="938"/>
      <c r="DS61" s="938"/>
      <c r="DT61" s="51" t="s">
        <v>7</v>
      </c>
      <c r="DU61" s="11" t="s">
        <v>8</v>
      </c>
      <c r="DV61" s="40"/>
      <c r="DW61" s="51" t="s">
        <v>80</v>
      </c>
      <c r="DX61" s="938" t="s">
        <v>99</v>
      </c>
      <c r="DY61" s="938"/>
      <c r="DZ61" s="938"/>
      <c r="EA61" s="51" t="s">
        <v>7</v>
      </c>
      <c r="EB61" s="11" t="s">
        <v>8</v>
      </c>
      <c r="ED61" s="51" t="s">
        <v>80</v>
      </c>
      <c r="EE61" s="938" t="s">
        <v>99</v>
      </c>
      <c r="EF61" s="938"/>
      <c r="EG61" s="938"/>
      <c r="EH61" s="51" t="s">
        <v>7</v>
      </c>
      <c r="EI61" s="11" t="s">
        <v>8</v>
      </c>
    </row>
    <row r="62" spans="1:139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G62" s="208"/>
      <c r="H62" s="155" t="s">
        <v>22</v>
      </c>
      <c r="I62" s="1012" t="s">
        <v>100</v>
      </c>
      <c r="J62" s="1012"/>
      <c r="K62" s="1012"/>
      <c r="L62" s="112">
        <v>0</v>
      </c>
      <c r="M62" s="38">
        <f>L62*M$44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S62*T$44</f>
        <v>0</v>
      </c>
      <c r="U62" s="208"/>
      <c r="V62" s="155" t="s">
        <v>22</v>
      </c>
      <c r="W62" s="1012" t="s">
        <v>100</v>
      </c>
      <c r="X62" s="1012"/>
      <c r="Y62" s="1012"/>
      <c r="Z62" s="112">
        <v>0</v>
      </c>
      <c r="AA62" s="38">
        <f>Z62*AA$44</f>
        <v>0</v>
      </c>
      <c r="AB62" s="208"/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AG62*AH$44</f>
        <v>0</v>
      </c>
      <c r="AI62" s="208"/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22"/>
      <c r="DP62" s="10" t="s">
        <v>22</v>
      </c>
      <c r="DQ62" s="939" t="s">
        <v>100</v>
      </c>
      <c r="DR62" s="939"/>
      <c r="DS62" s="939"/>
      <c r="DT62" s="1">
        <v>0</v>
      </c>
      <c r="DU62" s="50">
        <f>DT$62*$DU$44</f>
        <v>0</v>
      </c>
      <c r="DV62" s="22"/>
      <c r="DW62" s="10" t="s">
        <v>22</v>
      </c>
      <c r="DX62" s="939" t="s">
        <v>100</v>
      </c>
      <c r="DY62" s="939"/>
      <c r="DZ62" s="939"/>
      <c r="EA62" s="1">
        <v>0</v>
      </c>
      <c r="EB62" s="50">
        <f>EA$62*$EB$44</f>
        <v>0</v>
      </c>
      <c r="ED62" s="10" t="s">
        <v>22</v>
      </c>
      <c r="EE62" s="939" t="s">
        <v>100</v>
      </c>
      <c r="EF62" s="939"/>
      <c r="EG62" s="939"/>
      <c r="EH62" s="1">
        <v>0</v>
      </c>
      <c r="EI62" s="50">
        <f>EH$62*$EI$44</f>
        <v>0</v>
      </c>
    </row>
    <row r="63" spans="1:139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62.476700000000008</v>
      </c>
      <c r="G63" s="208"/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ref="M63:M69" si="1">L63*M$44</f>
        <v>64.013626819999999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 t="shared" ref="T63:T69" si="2">S63*T$44</f>
        <v>64.013626819999999</v>
      </c>
      <c r="U63" s="208"/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Z63*AA$44</f>
        <v>64.013626819999999</v>
      </c>
      <c r="AB63" s="208"/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 t="shared" ref="AH63:AH69" si="4">AG63*AH$44</f>
        <v>66.447333333333333</v>
      </c>
      <c r="AI63" s="208"/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5">AN63*AO$44</f>
        <v>66.447333333333333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6">AU63*AV$44</f>
        <v>68.87833333333333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ref="BC63:BC69" si="7">BB63*BC$44</f>
        <v>68.87833333333333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68.87833333333333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73.173100000000005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73.173100000000005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73.173100000000005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73.173100000000005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77.46786666666668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77.46786666666668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81.033333333333346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83.783333333333346</v>
      </c>
      <c r="DO63" s="22"/>
      <c r="DP63" s="10" t="s">
        <v>23</v>
      </c>
      <c r="DQ63" s="939" t="s">
        <v>14</v>
      </c>
      <c r="DR63" s="939"/>
      <c r="DS63" s="939"/>
      <c r="DT63" s="1">
        <v>2.5000000000000001E-2</v>
      </c>
      <c r="DU63" s="50">
        <f>DT$63*$DU$44</f>
        <v>83.783333333333346</v>
      </c>
      <c r="DV63" s="22"/>
      <c r="DW63" s="10" t="s">
        <v>23</v>
      </c>
      <c r="DX63" s="939" t="s">
        <v>14</v>
      </c>
      <c r="DY63" s="939"/>
      <c r="DZ63" s="939"/>
      <c r="EA63" s="1">
        <v>2.5000000000000001E-2</v>
      </c>
      <c r="EB63" s="50">
        <f>EA$63*$EB$44</f>
        <v>87.050883333333331</v>
      </c>
      <c r="ED63" s="10" t="s">
        <v>23</v>
      </c>
      <c r="EE63" s="939" t="s">
        <v>14</v>
      </c>
      <c r="EF63" s="939"/>
      <c r="EG63" s="939"/>
      <c r="EH63" s="1">
        <v>2.5000000000000001E-2</v>
      </c>
      <c r="EI63" s="50">
        <f>EH$63*$EI$44</f>
        <v>87.050883333333331</v>
      </c>
    </row>
    <row r="64" spans="1:139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71.973158400000003</v>
      </c>
      <c r="G64" s="208"/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73.743698096639989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si="2"/>
        <v>73.743698096639989</v>
      </c>
      <c r="U64" s="208"/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73.743698096639989</v>
      </c>
      <c r="AB64" s="208"/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si="4"/>
        <v>76.547328000000007</v>
      </c>
      <c r="AI64" s="208"/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5"/>
        <v>76.547328000000007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6"/>
        <v>79.347839999999991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7"/>
        <v>79.347839999999991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79.347839999999991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84.295411200000004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84.295411200000004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84.295411200000004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84.295411200000004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89.242982400000002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89.242982400000002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93.350400000000008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96.5184</v>
      </c>
      <c r="DO64" s="22"/>
      <c r="DP64" s="10" t="s">
        <v>24</v>
      </c>
      <c r="DQ64" s="939" t="s">
        <v>96</v>
      </c>
      <c r="DR64" s="939"/>
      <c r="DS64" s="939"/>
      <c r="DT64" s="1">
        <f>0.96*3%</f>
        <v>2.8799999999999999E-2</v>
      </c>
      <c r="DU64" s="50">
        <f>DT$64*$DU$44</f>
        <v>96.5184</v>
      </c>
      <c r="DV64" s="22"/>
      <c r="DW64" s="10" t="s">
        <v>24</v>
      </c>
      <c r="DX64" s="939" t="s">
        <v>96</v>
      </c>
      <c r="DY64" s="939"/>
      <c r="DZ64" s="939"/>
      <c r="EA64" s="1">
        <f>0.96*3%</f>
        <v>2.8799999999999999E-2</v>
      </c>
      <c r="EB64" s="50">
        <f>EA$64*$EB$44</f>
        <v>100.28261759999999</v>
      </c>
      <c r="ED64" s="10" t="s">
        <v>24</v>
      </c>
      <c r="EE64" s="939" t="s">
        <v>96</v>
      </c>
      <c r="EF64" s="939"/>
      <c r="EG64" s="939"/>
      <c r="EH64" s="1">
        <f>0.96*3%</f>
        <v>2.8799999999999999E-2</v>
      </c>
      <c r="EI64" s="50">
        <f>EH$64*$EI$44</f>
        <v>100.28261759999999</v>
      </c>
    </row>
    <row r="65" spans="1:139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37.486020000000003</v>
      </c>
      <c r="G65" s="208"/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38.408176091999991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2"/>
        <v>38.408176091999991</v>
      </c>
      <c r="U65" s="208"/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38.408176091999991</v>
      </c>
      <c r="AB65" s="208"/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4"/>
        <v>39.868400000000001</v>
      </c>
      <c r="AI65" s="208"/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5"/>
        <v>39.868400000000001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6"/>
        <v>41.326999999999998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7"/>
        <v>41.326999999999998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41.326999999999998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43.903859999999995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43.903859999999995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43.903859999999995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43.903859999999995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46.480719999999998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46.480719999999998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48.62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50.27</v>
      </c>
      <c r="DO65" s="22"/>
      <c r="DP65" s="10" t="s">
        <v>25</v>
      </c>
      <c r="DQ65" s="939" t="s">
        <v>11</v>
      </c>
      <c r="DR65" s="939"/>
      <c r="DS65" s="939"/>
      <c r="DT65" s="1">
        <v>1.4999999999999999E-2</v>
      </c>
      <c r="DU65" s="50">
        <f>DT$65*$DU$44</f>
        <v>50.27</v>
      </c>
      <c r="DV65" s="22"/>
      <c r="DW65" s="10" t="s">
        <v>25</v>
      </c>
      <c r="DX65" s="939" t="s">
        <v>11</v>
      </c>
      <c r="DY65" s="939"/>
      <c r="DZ65" s="939"/>
      <c r="EA65" s="1">
        <v>1.4999999999999999E-2</v>
      </c>
      <c r="EB65" s="50">
        <f>EA$65*$EB$44</f>
        <v>52.230529999999995</v>
      </c>
      <c r="ED65" s="10" t="s">
        <v>25</v>
      </c>
      <c r="EE65" s="939" t="s">
        <v>11</v>
      </c>
      <c r="EF65" s="939"/>
      <c r="EG65" s="939"/>
      <c r="EH65" s="1">
        <v>1.4999999999999999E-2</v>
      </c>
      <c r="EI65" s="50">
        <f>EH$65*$EI$44</f>
        <v>52.230529999999995</v>
      </c>
    </row>
    <row r="66" spans="1:139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24.990680000000001</v>
      </c>
      <c r="G66" s="208"/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25.605450727999997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2"/>
        <v>25.605450727999997</v>
      </c>
      <c r="U66" s="208"/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25.605450727999997</v>
      </c>
      <c r="AB66" s="208"/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4"/>
        <v>26.578933333333335</v>
      </c>
      <c r="AI66" s="208"/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5"/>
        <v>26.578933333333335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6"/>
        <v>27.551333333333332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7"/>
        <v>27.551333333333332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27.551333333333332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29.26924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29.26924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29.26924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29.26924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30.987146666666668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30.987146666666668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32.413333333333334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33.513333333333335</v>
      </c>
      <c r="DO66" s="22"/>
      <c r="DP66" s="10" t="s">
        <v>32</v>
      </c>
      <c r="DQ66" s="939" t="s">
        <v>128</v>
      </c>
      <c r="DR66" s="939"/>
      <c r="DS66" s="939"/>
      <c r="DT66" s="1">
        <v>0.01</v>
      </c>
      <c r="DU66" s="50">
        <f>DT$66*$DU$44</f>
        <v>33.513333333333335</v>
      </c>
      <c r="DV66" s="22"/>
      <c r="DW66" s="10" t="s">
        <v>32</v>
      </c>
      <c r="DX66" s="939" t="s">
        <v>128</v>
      </c>
      <c r="DY66" s="939"/>
      <c r="DZ66" s="939"/>
      <c r="EA66" s="1">
        <v>0.01</v>
      </c>
      <c r="EB66" s="50">
        <f>EA$66*$EB$44</f>
        <v>34.820353333333337</v>
      </c>
      <c r="ED66" s="10" t="s">
        <v>32</v>
      </c>
      <c r="EE66" s="939" t="s">
        <v>128</v>
      </c>
      <c r="EF66" s="939"/>
      <c r="EG66" s="939"/>
      <c r="EH66" s="1">
        <v>0.01</v>
      </c>
      <c r="EI66" s="50">
        <f>EH$66*$EI$44</f>
        <v>34.820353333333337</v>
      </c>
    </row>
    <row r="67" spans="1:139" ht="15" x14ac:dyDescent="0.2">
      <c r="A67" s="155" t="s">
        <v>33</v>
      </c>
      <c r="B67" s="1027" t="s">
        <v>82</v>
      </c>
      <c r="C67" s="1065"/>
      <c r="D67" s="1066"/>
      <c r="E67" s="112">
        <v>6.0000000000000001E-3</v>
      </c>
      <c r="F67" s="38">
        <f t="shared" si="0"/>
        <v>14.994408000000002</v>
      </c>
      <c r="G67" s="208"/>
      <c r="H67" s="155" t="s">
        <v>33</v>
      </c>
      <c r="I67" s="1027" t="s">
        <v>82</v>
      </c>
      <c r="J67" s="1065"/>
      <c r="K67" s="1066"/>
      <c r="L67" s="112">
        <v>6.0000000000000001E-3</v>
      </c>
      <c r="M67" s="38">
        <f t="shared" si="1"/>
        <v>15.363270436799999</v>
      </c>
      <c r="O67" s="155" t="s">
        <v>33</v>
      </c>
      <c r="P67" s="1027" t="s">
        <v>82</v>
      </c>
      <c r="Q67" s="1065"/>
      <c r="R67" s="1066"/>
      <c r="S67" s="112">
        <v>6.0000000000000001E-3</v>
      </c>
      <c r="T67" s="38">
        <f t="shared" si="2"/>
        <v>15.363270436799999</v>
      </c>
      <c r="U67" s="208"/>
      <c r="V67" s="155" t="s">
        <v>33</v>
      </c>
      <c r="W67" s="1027" t="s">
        <v>82</v>
      </c>
      <c r="X67" s="1065"/>
      <c r="Y67" s="1066"/>
      <c r="Z67" s="112">
        <v>6.0000000000000001E-3</v>
      </c>
      <c r="AA67" s="38">
        <f t="shared" si="3"/>
        <v>15.363270436799999</v>
      </c>
      <c r="AB67" s="208"/>
      <c r="AC67" s="155" t="s">
        <v>33</v>
      </c>
      <c r="AD67" s="1027" t="s">
        <v>82</v>
      </c>
      <c r="AE67" s="1065"/>
      <c r="AF67" s="1066"/>
      <c r="AG67" s="112">
        <v>6.0000000000000001E-3</v>
      </c>
      <c r="AH67" s="38">
        <f t="shared" si="4"/>
        <v>15.947360000000002</v>
      </c>
      <c r="AI67" s="208"/>
      <c r="AJ67" s="155" t="s">
        <v>33</v>
      </c>
      <c r="AK67" s="1027" t="s">
        <v>82</v>
      </c>
      <c r="AL67" s="1065"/>
      <c r="AM67" s="1066"/>
      <c r="AN67" s="112">
        <v>6.0000000000000001E-3</v>
      </c>
      <c r="AO67" s="38">
        <f t="shared" si="5"/>
        <v>15.947360000000002</v>
      </c>
      <c r="AQ67" s="155" t="s">
        <v>33</v>
      </c>
      <c r="AR67" s="1027" t="s">
        <v>82</v>
      </c>
      <c r="AS67" s="1065"/>
      <c r="AT67" s="1066"/>
      <c r="AU67" s="112">
        <v>6.0000000000000001E-3</v>
      </c>
      <c r="AV67" s="38">
        <f t="shared" si="6"/>
        <v>16.530799999999999</v>
      </c>
      <c r="AW67" s="159"/>
      <c r="AX67" s="155" t="s">
        <v>33</v>
      </c>
      <c r="AY67" s="1027" t="s">
        <v>82</v>
      </c>
      <c r="AZ67" s="1065"/>
      <c r="BA67" s="1066"/>
      <c r="BB67" s="112">
        <v>6.0000000000000001E-3</v>
      </c>
      <c r="BC67" s="38">
        <f t="shared" si="7"/>
        <v>16.530799999999999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16.530799999999999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17.561544000000001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17.561544000000001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17.561544000000001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17.561544000000001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18.592288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18.592288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19.448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20.108000000000001</v>
      </c>
      <c r="DO67" s="22"/>
      <c r="DP67" s="10" t="s">
        <v>33</v>
      </c>
      <c r="DQ67" s="927" t="s">
        <v>82</v>
      </c>
      <c r="DR67" s="981"/>
      <c r="DS67" s="982"/>
      <c r="DT67" s="1">
        <v>6.0000000000000001E-3</v>
      </c>
      <c r="DU67" s="50">
        <f>DT$67*$DU$44</f>
        <v>20.108000000000001</v>
      </c>
      <c r="DV67" s="22"/>
      <c r="DW67" s="10" t="s">
        <v>33</v>
      </c>
      <c r="DX67" s="927" t="s">
        <v>82</v>
      </c>
      <c r="DY67" s="981"/>
      <c r="DZ67" s="982"/>
      <c r="EA67" s="1">
        <v>6.0000000000000001E-3</v>
      </c>
      <c r="EB67" s="50">
        <f>EA$67*$EB$44</f>
        <v>20.892212000000001</v>
      </c>
      <c r="ED67" s="10" t="s">
        <v>33</v>
      </c>
      <c r="EE67" s="927" t="s">
        <v>82</v>
      </c>
      <c r="EF67" s="981"/>
      <c r="EG67" s="982"/>
      <c r="EH67" s="1">
        <v>6.0000000000000001E-3</v>
      </c>
      <c r="EI67" s="50">
        <f>EH$67*$EI$44</f>
        <v>20.892212000000001</v>
      </c>
    </row>
    <row r="68" spans="1:139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4.9981360000000006</v>
      </c>
      <c r="G68" s="208"/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5.1210901455999993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2"/>
        <v>5.1210901455999993</v>
      </c>
      <c r="U68" s="208"/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5.1210901455999993</v>
      </c>
      <c r="AB68" s="208"/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4"/>
        <v>5.3157866666666669</v>
      </c>
      <c r="AI68" s="208"/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5"/>
        <v>5.3157866666666669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6"/>
        <v>5.5102666666666664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7"/>
        <v>5.5102666666666664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5.5102666666666664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5.8538480000000002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5.8538480000000002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5.8538480000000002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5.8538480000000002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6.1974293333333339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6.1974293333333339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6.4826666666666668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6.7026666666666674</v>
      </c>
      <c r="DO68" s="22"/>
      <c r="DP68" s="10" t="s">
        <v>34</v>
      </c>
      <c r="DQ68" s="939" t="s">
        <v>12</v>
      </c>
      <c r="DR68" s="939"/>
      <c r="DS68" s="939"/>
      <c r="DT68" s="1">
        <v>2E-3</v>
      </c>
      <c r="DU68" s="50">
        <f>DT$68*$DU$44</f>
        <v>6.7026666666666674</v>
      </c>
      <c r="DV68" s="22"/>
      <c r="DW68" s="10" t="s">
        <v>34</v>
      </c>
      <c r="DX68" s="939" t="s">
        <v>12</v>
      </c>
      <c r="DY68" s="939"/>
      <c r="DZ68" s="939"/>
      <c r="EA68" s="1">
        <v>2E-3</v>
      </c>
      <c r="EB68" s="50">
        <f>EA$68*$EB$44</f>
        <v>6.9640706666666663</v>
      </c>
      <c r="ED68" s="10" t="s">
        <v>34</v>
      </c>
      <c r="EE68" s="939" t="s">
        <v>12</v>
      </c>
      <c r="EF68" s="939"/>
      <c r="EG68" s="939"/>
      <c r="EH68" s="1">
        <v>2E-3</v>
      </c>
      <c r="EI68" s="50">
        <f>EH$68*$EI$44</f>
        <v>6.9640706666666663</v>
      </c>
    </row>
    <row r="69" spans="1:139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199.92544000000001</v>
      </c>
      <c r="G69" s="208"/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204.84360582399998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2"/>
        <v>204.84360582399998</v>
      </c>
      <c r="U69" s="208"/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204.84360582399998</v>
      </c>
      <c r="AB69" s="208"/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4"/>
        <v>212.63146666666668</v>
      </c>
      <c r="AI69" s="208"/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5"/>
        <v>212.63146666666668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6"/>
        <v>220.41066666666666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7"/>
        <v>220.41066666666666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220.41066666666666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234.15392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234.15392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234.15392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234.15392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247.89717333333334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247.89717333333334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259.30666666666667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268.10666666666668</v>
      </c>
      <c r="DO69" s="22"/>
      <c r="DP69" s="10" t="s">
        <v>35</v>
      </c>
      <c r="DQ69" s="939" t="s">
        <v>13</v>
      </c>
      <c r="DR69" s="939"/>
      <c r="DS69" s="939"/>
      <c r="DT69" s="1">
        <v>0.08</v>
      </c>
      <c r="DU69" s="50">
        <f>DT$69*$DU$44</f>
        <v>268.10666666666668</v>
      </c>
      <c r="DV69" s="22"/>
      <c r="DW69" s="10" t="s">
        <v>35</v>
      </c>
      <c r="DX69" s="939" t="s">
        <v>13</v>
      </c>
      <c r="DY69" s="939"/>
      <c r="DZ69" s="939"/>
      <c r="EA69" s="1">
        <v>0.08</v>
      </c>
      <c r="EB69" s="50">
        <f>EA$69*$EB$44</f>
        <v>278.56282666666669</v>
      </c>
      <c r="ED69" s="10" t="s">
        <v>35</v>
      </c>
      <c r="EE69" s="939" t="s">
        <v>13</v>
      </c>
      <c r="EF69" s="939"/>
      <c r="EG69" s="939"/>
      <c r="EH69" s="1">
        <v>0.08</v>
      </c>
      <c r="EI69" s="50">
        <f>EH$69*$EI$44</f>
        <v>278.56282666666669</v>
      </c>
    </row>
    <row r="70" spans="1:139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416.84454240000002</v>
      </c>
      <c r="G70" s="208"/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427.09891814303995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427.09891814303995</v>
      </c>
      <c r="U70" s="208"/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427.09891814303995</v>
      </c>
      <c r="AB70" s="208"/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443.33660800000007</v>
      </c>
      <c r="AI70" s="208"/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443.33660800000007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459.55624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459.55624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459.55624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488.21092320000002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488.21092320000002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488.21092320000002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488.21092320000002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516.86560640000005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516.86560640000005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540.65440000000001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559.00240000000008</v>
      </c>
      <c r="DO70" s="40"/>
      <c r="DP70" s="938" t="s">
        <v>40</v>
      </c>
      <c r="DQ70" s="938"/>
      <c r="DR70" s="938"/>
      <c r="DS70" s="938"/>
      <c r="DT70" s="8">
        <f>SUM(DT62:DT69)</f>
        <v>0.1668</v>
      </c>
      <c r="DU70" s="11">
        <f>SUM(DU$62:DU$69)</f>
        <v>559.00240000000008</v>
      </c>
      <c r="DV70" s="40"/>
      <c r="DW70" s="938" t="s">
        <v>40</v>
      </c>
      <c r="DX70" s="938"/>
      <c r="DY70" s="938"/>
      <c r="DZ70" s="938"/>
      <c r="EA70" s="8">
        <f>SUM(EA62:EA69)</f>
        <v>0.1668</v>
      </c>
      <c r="EB70" s="11">
        <f>SUM(EB$62:EB$69)</f>
        <v>580.80349359999991</v>
      </c>
      <c r="ED70" s="938" t="s">
        <v>40</v>
      </c>
      <c r="EE70" s="938"/>
      <c r="EF70" s="938"/>
      <c r="EG70" s="938"/>
      <c r="EH70" s="8">
        <f>SUM(EH62:EH69)</f>
        <v>0.1668</v>
      </c>
      <c r="EI70" s="11">
        <f>SUM(EI$62:EI$69)</f>
        <v>580.80349359999991</v>
      </c>
    </row>
    <row r="71" spans="1:139" s="7" customFormat="1" ht="13.5" x14ac:dyDescent="0.2">
      <c r="A71" s="204"/>
      <c r="B71" s="1159"/>
      <c r="C71" s="1160"/>
      <c r="D71" s="1160"/>
      <c r="E71" s="1160"/>
      <c r="F71" s="1160"/>
      <c r="G71" s="208"/>
      <c r="H71" s="204"/>
      <c r="I71" s="1159"/>
      <c r="J71" s="1160"/>
      <c r="K71" s="1160"/>
      <c r="L71" s="1160"/>
      <c r="M71" s="1160"/>
      <c r="O71" s="204"/>
      <c r="P71" s="1159"/>
      <c r="Q71" s="1160"/>
      <c r="R71" s="1160"/>
      <c r="S71" s="1160"/>
      <c r="T71" s="1160"/>
      <c r="U71" s="208"/>
      <c r="V71" s="204"/>
      <c r="W71" s="1159"/>
      <c r="X71" s="1160"/>
      <c r="Y71" s="1160"/>
      <c r="Z71" s="1160"/>
      <c r="AA71" s="1160"/>
      <c r="AB71" s="208"/>
      <c r="AC71" s="204"/>
      <c r="AD71" s="1159"/>
      <c r="AE71" s="1160"/>
      <c r="AF71" s="1160"/>
      <c r="AG71" s="1160"/>
      <c r="AH71" s="1160"/>
      <c r="AI71" s="208"/>
      <c r="AJ71" s="204"/>
      <c r="AK71" s="1159"/>
      <c r="AL71" s="1160"/>
      <c r="AM71" s="1160"/>
      <c r="AN71" s="1160"/>
      <c r="AO71" s="1160"/>
      <c r="AQ71" s="204"/>
      <c r="AR71" s="1159"/>
      <c r="AS71" s="1160"/>
      <c r="AT71" s="1160"/>
      <c r="AU71" s="1160"/>
      <c r="AV71" s="1160"/>
      <c r="AW71" s="421"/>
      <c r="AX71" s="204"/>
      <c r="AY71" s="1159"/>
      <c r="AZ71" s="1160"/>
      <c r="BA71" s="1160"/>
      <c r="BB71" s="1160"/>
      <c r="BC71" s="116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222"/>
      <c r="DQ71" s="1119"/>
      <c r="DR71" s="1120"/>
      <c r="DS71" s="1120"/>
      <c r="DT71" s="1120"/>
      <c r="DU71" s="1120"/>
      <c r="DV71" s="488"/>
      <c r="DW71" s="222"/>
      <c r="DX71" s="1119"/>
      <c r="DY71" s="1120"/>
      <c r="DZ71" s="1120"/>
      <c r="EA71" s="1120"/>
      <c r="EB71" s="1120"/>
      <c r="ED71" s="222"/>
      <c r="EE71" s="1119"/>
      <c r="EF71" s="1120"/>
      <c r="EG71" s="1120"/>
      <c r="EH71" s="1120"/>
      <c r="EI71" s="1120"/>
    </row>
    <row r="72" spans="1:139" s="7" customFormat="1" ht="13.5" x14ac:dyDescent="0.2">
      <c r="A72" s="204"/>
      <c r="B72" s="1148"/>
      <c r="C72" s="1149"/>
      <c r="D72" s="1149"/>
      <c r="E72" s="1149"/>
      <c r="F72" s="1149"/>
      <c r="G72" s="208"/>
      <c r="H72" s="204"/>
      <c r="I72" s="1148"/>
      <c r="J72" s="1149"/>
      <c r="K72" s="1149"/>
      <c r="L72" s="1149"/>
      <c r="M72" s="1149"/>
      <c r="O72" s="204"/>
      <c r="P72" s="1148"/>
      <c r="Q72" s="1149"/>
      <c r="R72" s="1149"/>
      <c r="S72" s="1149"/>
      <c r="T72" s="1149"/>
      <c r="U72" s="208"/>
      <c r="V72" s="204"/>
      <c r="W72" s="1148"/>
      <c r="X72" s="1149"/>
      <c r="Y72" s="1149"/>
      <c r="Z72" s="1149"/>
      <c r="AA72" s="1149"/>
      <c r="AB72" s="208"/>
      <c r="AC72" s="204"/>
      <c r="AD72" s="1148"/>
      <c r="AE72" s="1149"/>
      <c r="AF72" s="1149"/>
      <c r="AG72" s="1149"/>
      <c r="AH72" s="1149"/>
      <c r="AI72" s="208"/>
      <c r="AJ72" s="204"/>
      <c r="AK72" s="1148"/>
      <c r="AL72" s="1149"/>
      <c r="AM72" s="1149"/>
      <c r="AN72" s="1149"/>
      <c r="AO72" s="1149"/>
      <c r="AQ72" s="204"/>
      <c r="AR72" s="1148"/>
      <c r="AS72" s="1149"/>
      <c r="AT72" s="1149"/>
      <c r="AU72" s="1149"/>
      <c r="AV72" s="1149"/>
      <c r="AW72" s="421"/>
      <c r="AX72" s="204"/>
      <c r="AY72" s="1148"/>
      <c r="AZ72" s="1149"/>
      <c r="BA72" s="1149"/>
      <c r="BB72" s="1149"/>
      <c r="BC72" s="114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222"/>
      <c r="DQ72" s="1108"/>
      <c r="DR72" s="1109"/>
      <c r="DS72" s="1109"/>
      <c r="DT72" s="1109"/>
      <c r="DU72" s="1109"/>
      <c r="DV72" s="488"/>
      <c r="DW72" s="222"/>
      <c r="DX72" s="1108"/>
      <c r="DY72" s="1109"/>
      <c r="DZ72" s="1109"/>
      <c r="EA72" s="1109"/>
      <c r="EB72" s="1109"/>
      <c r="ED72" s="222"/>
      <c r="EE72" s="1108"/>
      <c r="EF72" s="1109"/>
      <c r="EG72" s="1109"/>
      <c r="EH72" s="1109"/>
      <c r="EI72" s="1109"/>
    </row>
    <row r="73" spans="1:139" x14ac:dyDescent="0.2">
      <c r="A73" s="156"/>
      <c r="B73" s="157"/>
      <c r="C73" s="157"/>
      <c r="D73" s="157"/>
      <c r="E73" s="158"/>
      <c r="F73" s="159"/>
      <c r="G73" s="212"/>
      <c r="H73" s="156"/>
      <c r="I73" s="157"/>
      <c r="J73" s="157"/>
      <c r="K73" s="157"/>
      <c r="L73" s="158"/>
      <c r="M73" s="159"/>
      <c r="O73" s="156"/>
      <c r="P73" s="157"/>
      <c r="Q73" s="157"/>
      <c r="R73" s="157"/>
      <c r="S73" s="158"/>
      <c r="T73" s="159"/>
      <c r="U73" s="212"/>
      <c r="V73" s="156"/>
      <c r="W73" s="157"/>
      <c r="X73" s="157"/>
      <c r="Y73" s="157"/>
      <c r="Z73" s="158"/>
      <c r="AA73" s="159"/>
      <c r="AB73" s="212"/>
      <c r="AC73" s="156"/>
      <c r="AD73" s="157"/>
      <c r="AE73" s="157"/>
      <c r="AF73" s="157"/>
      <c r="AG73" s="158"/>
      <c r="AH73" s="159"/>
      <c r="AI73" s="212"/>
      <c r="AJ73" s="156"/>
      <c r="AK73" s="157"/>
      <c r="AL73" s="157"/>
      <c r="AM73" s="157"/>
      <c r="AN73" s="158"/>
      <c r="AO73" s="159"/>
      <c r="AQ73" s="156"/>
      <c r="AR73" s="157"/>
      <c r="AS73" s="157"/>
      <c r="AT73" s="157"/>
      <c r="AU73" s="158"/>
      <c r="AV73" s="159"/>
      <c r="AW73" s="159"/>
      <c r="AX73" s="156"/>
      <c r="AY73" s="157"/>
      <c r="AZ73" s="157"/>
      <c r="BA73" s="157"/>
      <c r="BB73" s="158"/>
      <c r="BC73" s="159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22"/>
      <c r="DP73" s="108"/>
      <c r="DQ73" s="21"/>
      <c r="DR73" s="21"/>
      <c r="DS73" s="21"/>
      <c r="DT73" s="39"/>
      <c r="DU73" s="22"/>
      <c r="DV73" s="22"/>
      <c r="DW73" s="108"/>
      <c r="DX73" s="21"/>
      <c r="DY73" s="21"/>
      <c r="DZ73" s="21"/>
      <c r="EA73" s="39"/>
      <c r="EB73" s="22"/>
      <c r="ED73" s="108"/>
      <c r="EE73" s="21"/>
      <c r="EF73" s="21"/>
      <c r="EG73" s="21"/>
      <c r="EH73" s="39"/>
      <c r="EI73" s="22"/>
    </row>
    <row r="74" spans="1:139" ht="15" x14ac:dyDescent="0.2">
      <c r="A74" s="1038" t="s">
        <v>85</v>
      </c>
      <c r="B74" s="1039"/>
      <c r="C74" s="1039"/>
      <c r="D74" s="1039"/>
      <c r="E74" s="1039"/>
      <c r="F74" s="1039"/>
      <c r="G74" s="212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U74" s="212"/>
      <c r="V74" s="1038" t="s">
        <v>85</v>
      </c>
      <c r="W74" s="1039"/>
      <c r="X74" s="1039"/>
      <c r="Y74" s="1039"/>
      <c r="Z74" s="1039"/>
      <c r="AA74" s="1039"/>
      <c r="AB74" s="212"/>
      <c r="AC74" s="1038" t="s">
        <v>85</v>
      </c>
      <c r="AD74" s="1039"/>
      <c r="AE74" s="1039"/>
      <c r="AF74" s="1039"/>
      <c r="AG74" s="1039"/>
      <c r="AH74" s="1039"/>
      <c r="AI74" s="212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958" t="s">
        <v>85</v>
      </c>
      <c r="DQ74" s="959"/>
      <c r="DR74" s="959"/>
      <c r="DS74" s="959"/>
      <c r="DT74" s="959"/>
      <c r="DU74" s="959"/>
      <c r="DV74" s="490"/>
      <c r="DW74" s="958" t="s">
        <v>85</v>
      </c>
      <c r="DX74" s="959"/>
      <c r="DY74" s="959"/>
      <c r="DZ74" s="959"/>
      <c r="EA74" s="959"/>
      <c r="EB74" s="959"/>
      <c r="ED74" s="958" t="s">
        <v>85</v>
      </c>
      <c r="EE74" s="959"/>
      <c r="EF74" s="959"/>
      <c r="EG74" s="959"/>
      <c r="EH74" s="959"/>
      <c r="EI74" s="959"/>
    </row>
    <row r="75" spans="1:139" x14ac:dyDescent="0.2">
      <c r="A75" s="156"/>
      <c r="B75" s="157"/>
      <c r="C75" s="157"/>
      <c r="D75" s="157"/>
      <c r="E75" s="158"/>
      <c r="F75" s="159"/>
      <c r="G75" s="212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U75" s="212"/>
      <c r="V75" s="156"/>
      <c r="W75" s="157"/>
      <c r="X75" s="157"/>
      <c r="Y75" s="157"/>
      <c r="Z75" s="158"/>
      <c r="AA75" s="159"/>
      <c r="AB75" s="212"/>
      <c r="AC75" s="156"/>
      <c r="AD75" s="157"/>
      <c r="AE75" s="157"/>
      <c r="AF75" s="157"/>
      <c r="AG75" s="158"/>
      <c r="AH75" s="159"/>
      <c r="AI75" s="212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22"/>
      <c r="DP75" s="108"/>
      <c r="DQ75" s="21"/>
      <c r="DR75" s="21"/>
      <c r="DS75" s="21"/>
      <c r="DT75" s="39"/>
      <c r="DU75" s="22"/>
      <c r="DV75" s="22"/>
      <c r="DW75" s="108"/>
      <c r="DX75" s="21"/>
      <c r="DY75" s="21"/>
      <c r="DZ75" s="21"/>
      <c r="EA75" s="39"/>
      <c r="EB75" s="22"/>
      <c r="ED75" s="108"/>
      <c r="EE75" s="21"/>
      <c r="EF75" s="21"/>
      <c r="EG75" s="21"/>
      <c r="EH75" s="39"/>
      <c r="EI75" s="22"/>
    </row>
    <row r="76" spans="1:139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G76" s="208"/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U76" s="208"/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B76" s="208"/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I76" s="208"/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40"/>
      <c r="DP76" s="51" t="s">
        <v>83</v>
      </c>
      <c r="DQ76" s="922" t="s">
        <v>36</v>
      </c>
      <c r="DR76" s="960"/>
      <c r="DS76" s="51" t="s">
        <v>65</v>
      </c>
      <c r="DT76" s="51" t="s">
        <v>66</v>
      </c>
      <c r="DU76" s="11" t="s">
        <v>8</v>
      </c>
      <c r="DV76" s="40"/>
      <c r="DW76" s="51" t="s">
        <v>83</v>
      </c>
      <c r="DX76" s="922" t="s">
        <v>36</v>
      </c>
      <c r="DY76" s="960"/>
      <c r="DZ76" s="51" t="s">
        <v>65</v>
      </c>
      <c r="EA76" s="51" t="s">
        <v>66</v>
      </c>
      <c r="EB76" s="11" t="s">
        <v>8</v>
      </c>
      <c r="ED76" s="51" t="s">
        <v>83</v>
      </c>
      <c r="EE76" s="922" t="s">
        <v>36</v>
      </c>
      <c r="EF76" s="960"/>
      <c r="EG76" s="51" t="s">
        <v>65</v>
      </c>
      <c r="EH76" s="51" t="s">
        <v>66</v>
      </c>
      <c r="EI76" s="11" t="s">
        <v>8</v>
      </c>
    </row>
    <row r="77" spans="1:139" x14ac:dyDescent="0.2">
      <c r="A77" s="155" t="s">
        <v>22</v>
      </c>
      <c r="B77" s="1027" t="s">
        <v>10</v>
      </c>
      <c r="C77" s="1028"/>
      <c r="D77" s="161">
        <v>15</v>
      </c>
      <c r="E77" s="162">
        <v>11</v>
      </c>
      <c r="F77" s="38">
        <f>(E77*D77)</f>
        <v>165</v>
      </c>
      <c r="G77" s="208"/>
      <c r="H77" s="155" t="s">
        <v>22</v>
      </c>
      <c r="I77" s="1027" t="s">
        <v>10</v>
      </c>
      <c r="J77" s="1028"/>
      <c r="K77" s="161">
        <v>15</v>
      </c>
      <c r="L77" s="162">
        <v>11</v>
      </c>
      <c r="M77" s="38">
        <f>(L77*K77)</f>
        <v>165</v>
      </c>
      <c r="O77" s="155" t="s">
        <v>22</v>
      </c>
      <c r="P77" s="1027" t="s">
        <v>10</v>
      </c>
      <c r="Q77" s="1028"/>
      <c r="R77" s="161">
        <v>15</v>
      </c>
      <c r="S77" s="162">
        <v>11</v>
      </c>
      <c r="T77" s="38">
        <f>(S77*R77)</f>
        <v>165</v>
      </c>
      <c r="U77" s="208"/>
      <c r="V77" s="155" t="s">
        <v>22</v>
      </c>
      <c r="W77" s="1027" t="s">
        <v>10</v>
      </c>
      <c r="X77" s="1028"/>
      <c r="Y77" s="161">
        <v>15</v>
      </c>
      <c r="Z77" s="162">
        <v>11</v>
      </c>
      <c r="AA77" s="38">
        <f>(Z77*Y77)</f>
        <v>165</v>
      </c>
      <c r="AB77" s="208"/>
      <c r="AC77" s="155" t="s">
        <v>22</v>
      </c>
      <c r="AD77" s="1027" t="s">
        <v>10</v>
      </c>
      <c r="AE77" s="1028"/>
      <c r="AF77" s="161">
        <v>15</v>
      </c>
      <c r="AG77" s="162">
        <v>11</v>
      </c>
      <c r="AH77" s="38">
        <f>(AG77*AF77)</f>
        <v>165</v>
      </c>
      <c r="AI77" s="208"/>
      <c r="AJ77" s="155" t="s">
        <v>22</v>
      </c>
      <c r="AK77" s="1027" t="s">
        <v>10</v>
      </c>
      <c r="AL77" s="1028"/>
      <c r="AM77" s="161">
        <v>15</v>
      </c>
      <c r="AN77" s="162">
        <v>11</v>
      </c>
      <c r="AO77" s="38">
        <f>(AN77*AM77)</f>
        <v>165</v>
      </c>
      <c r="AQ77" s="155" t="s">
        <v>22</v>
      </c>
      <c r="AR77" s="1027" t="s">
        <v>10</v>
      </c>
      <c r="AS77" s="1028"/>
      <c r="AT77" s="161">
        <v>15</v>
      </c>
      <c r="AU77" s="162">
        <v>11</v>
      </c>
      <c r="AV77" s="38">
        <f>(AU77*AT77)</f>
        <v>165</v>
      </c>
      <c r="AW77" s="159"/>
      <c r="AX77" s="155" t="s">
        <v>22</v>
      </c>
      <c r="AY77" s="1027" t="s">
        <v>10</v>
      </c>
      <c r="AZ77" s="1028"/>
      <c r="BA77" s="641">
        <v>15</v>
      </c>
      <c r="BB77" s="642">
        <v>11</v>
      </c>
      <c r="BC77" s="38">
        <f>(BB77*BA77)</f>
        <v>165</v>
      </c>
      <c r="BD77" s="22"/>
      <c r="BE77" s="10" t="s">
        <v>22</v>
      </c>
      <c r="BF77" s="927" t="s">
        <v>10</v>
      </c>
      <c r="BG77" s="928"/>
      <c r="BH77" s="602">
        <v>15</v>
      </c>
      <c r="BI77" s="603">
        <v>11</v>
      </c>
      <c r="BJ77" s="50">
        <f>(BI$77*BH$77)</f>
        <v>165</v>
      </c>
      <c r="BK77" s="22"/>
      <c r="BL77" s="10" t="s">
        <v>22</v>
      </c>
      <c r="BM77" s="927" t="s">
        <v>10</v>
      </c>
      <c r="BN77" s="928"/>
      <c r="BO77" s="602">
        <v>15</v>
      </c>
      <c r="BP77" s="603">
        <v>11</v>
      </c>
      <c r="BQ77" s="50">
        <f>(BP$77*BO$77)</f>
        <v>165</v>
      </c>
      <c r="BS77" s="10" t="s">
        <v>22</v>
      </c>
      <c r="BT77" s="927" t="s">
        <v>10</v>
      </c>
      <c r="BU77" s="928"/>
      <c r="BV77" s="602">
        <v>15</v>
      </c>
      <c r="BW77" s="603">
        <v>11</v>
      </c>
      <c r="BX77" s="50">
        <f>(BW$77*BV$77)</f>
        <v>165</v>
      </c>
      <c r="BY77" s="22"/>
      <c r="BZ77" s="10" t="s">
        <v>22</v>
      </c>
      <c r="CA77" s="927" t="s">
        <v>10</v>
      </c>
      <c r="CB77" s="928"/>
      <c r="CC77" s="602">
        <v>15</v>
      </c>
      <c r="CD77" s="603">
        <v>11</v>
      </c>
      <c r="CE77" s="50">
        <f>(CD$77*CC$77)</f>
        <v>165</v>
      </c>
      <c r="CF77" s="22"/>
      <c r="CG77" s="10" t="s">
        <v>22</v>
      </c>
      <c r="CH77" s="927" t="s">
        <v>10</v>
      </c>
      <c r="CI77" s="928"/>
      <c r="CJ77" s="602">
        <v>15</v>
      </c>
      <c r="CK77" s="603">
        <v>11</v>
      </c>
      <c r="CL77" s="50">
        <f>(CK$77*CJ$77)</f>
        <v>165</v>
      </c>
      <c r="CN77" s="10" t="s">
        <v>22</v>
      </c>
      <c r="CO77" s="927" t="s">
        <v>10</v>
      </c>
      <c r="CP77" s="928"/>
      <c r="CQ77" s="602">
        <v>15</v>
      </c>
      <c r="CR77" s="603">
        <v>11</v>
      </c>
      <c r="CS77" s="50">
        <f>(CR$77*CQ$77)</f>
        <v>165</v>
      </c>
      <c r="CU77" s="10" t="s">
        <v>22</v>
      </c>
      <c r="CV77" s="927" t="s">
        <v>10</v>
      </c>
      <c r="CW77" s="928"/>
      <c r="CX77" s="602">
        <v>15</v>
      </c>
      <c r="CY77" s="603">
        <v>11</v>
      </c>
      <c r="CZ77" s="50">
        <f>(CY$77*CX$77)</f>
        <v>165</v>
      </c>
      <c r="DB77" s="10" t="s">
        <v>22</v>
      </c>
      <c r="DC77" s="927" t="s">
        <v>10</v>
      </c>
      <c r="DD77" s="928"/>
      <c r="DE77" s="602">
        <v>15</v>
      </c>
      <c r="DF77" s="603">
        <v>11</v>
      </c>
      <c r="DG77" s="50">
        <f>(DF$77*DE$77)</f>
        <v>165</v>
      </c>
      <c r="DI77" s="10" t="s">
        <v>22</v>
      </c>
      <c r="DJ77" s="927" t="s">
        <v>10</v>
      </c>
      <c r="DK77" s="928"/>
      <c r="DL77" s="602">
        <v>15</v>
      </c>
      <c r="DM77" s="603">
        <v>11</v>
      </c>
      <c r="DN77" s="50">
        <f>(DM$77*DL$77)</f>
        <v>165</v>
      </c>
      <c r="DO77" s="22"/>
      <c r="DP77" s="10" t="s">
        <v>22</v>
      </c>
      <c r="DQ77" s="927" t="s">
        <v>10</v>
      </c>
      <c r="DR77" s="928"/>
      <c r="DS77" s="602">
        <v>15</v>
      </c>
      <c r="DT77" s="603">
        <v>11</v>
      </c>
      <c r="DU77" s="50">
        <f>(DT$77*DS$77)</f>
        <v>165</v>
      </c>
      <c r="DV77" s="22"/>
      <c r="DW77" s="10" t="s">
        <v>22</v>
      </c>
      <c r="DX77" s="927" t="s">
        <v>10</v>
      </c>
      <c r="DY77" s="928"/>
      <c r="DZ77" s="602">
        <v>15</v>
      </c>
      <c r="EA77" s="603">
        <v>11</v>
      </c>
      <c r="EB77" s="50">
        <f>(EA$77*DZ$77)</f>
        <v>165</v>
      </c>
      <c r="ED77" s="10" t="s">
        <v>22</v>
      </c>
      <c r="EE77" s="927" t="s">
        <v>10</v>
      </c>
      <c r="EF77" s="928"/>
      <c r="EG77" s="602">
        <v>15</v>
      </c>
      <c r="EH77" s="603">
        <v>11</v>
      </c>
      <c r="EI77" s="50">
        <f>(EH$77*EG$77)</f>
        <v>165</v>
      </c>
    </row>
    <row r="78" spans="1:139" x14ac:dyDescent="0.2">
      <c r="A78" s="155" t="s">
        <v>23</v>
      </c>
      <c r="B78" s="1027" t="s">
        <v>823</v>
      </c>
      <c r="C78" s="1028"/>
      <c r="D78" s="161">
        <v>15</v>
      </c>
      <c r="E78" s="162">
        <f>16.55*0.91+3.8</f>
        <v>18.860500000000002</v>
      </c>
      <c r="F78" s="38">
        <f>D78*E78</f>
        <v>282.90750000000003</v>
      </c>
      <c r="G78" s="208"/>
      <c r="H78" s="155" t="s">
        <v>23</v>
      </c>
      <c r="I78" s="1027" t="s">
        <v>883</v>
      </c>
      <c r="J78" s="1028"/>
      <c r="K78" s="161">
        <v>15</v>
      </c>
      <c r="L78" s="377">
        <f>16.95*0.91+3.89</f>
        <v>19.314499999999999</v>
      </c>
      <c r="M78" s="38">
        <f>K78*L78</f>
        <v>289.71749999999997</v>
      </c>
      <c r="O78" s="155" t="s">
        <v>23</v>
      </c>
      <c r="P78" s="1027" t="s">
        <v>823</v>
      </c>
      <c r="Q78" s="1028"/>
      <c r="R78" s="161">
        <v>15</v>
      </c>
      <c r="S78" s="162">
        <f>16.95*0.91+3.89</f>
        <v>19.314499999999999</v>
      </c>
      <c r="T78" s="38">
        <f>R78*S78</f>
        <v>289.71749999999997</v>
      </c>
      <c r="U78" s="208"/>
      <c r="V78" s="155" t="s">
        <v>23</v>
      </c>
      <c r="W78" s="1027" t="s">
        <v>823</v>
      </c>
      <c r="X78" s="1028"/>
      <c r="Y78" s="161">
        <v>15</v>
      </c>
      <c r="Z78" s="162">
        <f>16.95*0.91+3.89</f>
        <v>19.314499999999999</v>
      </c>
      <c r="AA78" s="38">
        <f>Y78*Z78</f>
        <v>289.71749999999997</v>
      </c>
      <c r="AB78" s="208"/>
      <c r="AC78" s="155" t="s">
        <v>23</v>
      </c>
      <c r="AD78" s="1027" t="s">
        <v>883</v>
      </c>
      <c r="AE78" s="1028"/>
      <c r="AF78" s="161">
        <v>15</v>
      </c>
      <c r="AG78" s="377">
        <f>18.31*0.91+4.21</f>
        <v>20.8721</v>
      </c>
      <c r="AH78" s="38">
        <f>AF78*AG78</f>
        <v>313.08150000000001</v>
      </c>
      <c r="AI78" s="208"/>
      <c r="AJ78" s="155" t="s">
        <v>23</v>
      </c>
      <c r="AK78" s="1027" t="s">
        <v>883</v>
      </c>
      <c r="AL78" s="1028"/>
      <c r="AM78" s="161">
        <v>15</v>
      </c>
      <c r="AN78" s="162">
        <f>18.31*0.91+4.21</f>
        <v>20.8721</v>
      </c>
      <c r="AO78" s="38">
        <f>AM78*AN78</f>
        <v>313.08150000000001</v>
      </c>
      <c r="AQ78" s="155" t="s">
        <v>23</v>
      </c>
      <c r="AR78" s="1027" t="s">
        <v>883</v>
      </c>
      <c r="AS78" s="1028"/>
      <c r="AT78" s="161">
        <v>15</v>
      </c>
      <c r="AU78" s="162">
        <f>18.31*0.91+4.21</f>
        <v>20.8721</v>
      </c>
      <c r="AV78" s="38">
        <f>AT78*AU78</f>
        <v>313.08150000000001</v>
      </c>
      <c r="AW78" s="159"/>
      <c r="AX78" s="155" t="s">
        <v>23</v>
      </c>
      <c r="AY78" s="1027" t="s">
        <v>883</v>
      </c>
      <c r="AZ78" s="1028"/>
      <c r="BA78" s="641">
        <v>15</v>
      </c>
      <c r="BB78" s="642">
        <f>18.31*0.91+4.21</f>
        <v>20.8721</v>
      </c>
      <c r="BC78" s="38">
        <f>BA78*BB78</f>
        <v>313.08150000000001</v>
      </c>
      <c r="BD78" s="22"/>
      <c r="BE78" s="10" t="s">
        <v>23</v>
      </c>
      <c r="BF78" s="927" t="s">
        <v>883</v>
      </c>
      <c r="BG78" s="928"/>
      <c r="BH78" s="602">
        <v>15</v>
      </c>
      <c r="BI78" s="603">
        <f>18.31*0.91+4.21</f>
        <v>20.8721</v>
      </c>
      <c r="BJ78" s="50">
        <f>BH$78*BI$78</f>
        <v>313.08150000000001</v>
      </c>
      <c r="BK78" s="22"/>
      <c r="BL78" s="10" t="s">
        <v>23</v>
      </c>
      <c r="BM78" s="927" t="s">
        <v>984</v>
      </c>
      <c r="BN78" s="928"/>
      <c r="BO78" s="602">
        <v>15</v>
      </c>
      <c r="BP78" s="377">
        <f>21*0.91+5</f>
        <v>24.11</v>
      </c>
      <c r="BQ78" s="50">
        <f>BO$78*BP$78</f>
        <v>361.65</v>
      </c>
      <c r="BS78" s="10" t="s">
        <v>23</v>
      </c>
      <c r="BT78" s="927" t="s">
        <v>984</v>
      </c>
      <c r="BU78" s="928"/>
      <c r="BV78" s="602">
        <v>15</v>
      </c>
      <c r="BW78" s="603">
        <f>21*0.91+5</f>
        <v>24.11</v>
      </c>
      <c r="BX78" s="50">
        <f>BV$78*BW$78</f>
        <v>361.65</v>
      </c>
      <c r="BY78" s="22"/>
      <c r="BZ78" s="10" t="s">
        <v>23</v>
      </c>
      <c r="CA78" s="927" t="s">
        <v>984</v>
      </c>
      <c r="CB78" s="928"/>
      <c r="CC78" s="602">
        <v>15</v>
      </c>
      <c r="CD78" s="603">
        <f>21*0.91+5</f>
        <v>24.11</v>
      </c>
      <c r="CE78" s="50">
        <f>CC$78*CD$78</f>
        <v>361.65</v>
      </c>
      <c r="CF78" s="22"/>
      <c r="CG78" s="10" t="s">
        <v>23</v>
      </c>
      <c r="CH78" s="927" t="s">
        <v>984</v>
      </c>
      <c r="CI78" s="928"/>
      <c r="CJ78" s="602">
        <v>15</v>
      </c>
      <c r="CK78" s="603">
        <f>21*0.91+5</f>
        <v>24.11</v>
      </c>
      <c r="CL78" s="50">
        <f>CJ$78*CK$78</f>
        <v>361.65</v>
      </c>
      <c r="CN78" s="10" t="s">
        <v>23</v>
      </c>
      <c r="CO78" s="927" t="s">
        <v>984</v>
      </c>
      <c r="CP78" s="928"/>
      <c r="CQ78" s="602">
        <v>15</v>
      </c>
      <c r="CR78" s="603">
        <f>21*0.91+5</f>
        <v>24.11</v>
      </c>
      <c r="CS78" s="50">
        <f>CQ$78*CR$78</f>
        <v>361.65</v>
      </c>
      <c r="CU78" s="10" t="s">
        <v>23</v>
      </c>
      <c r="CV78" s="927" t="s">
        <v>984</v>
      </c>
      <c r="CW78" s="928"/>
      <c r="CX78" s="602">
        <v>15</v>
      </c>
      <c r="CY78" s="603">
        <f>21*0.91+5</f>
        <v>24.11</v>
      </c>
      <c r="CZ78" s="50">
        <f>CX$78*CY$78</f>
        <v>361.65</v>
      </c>
      <c r="DB78" s="10" t="s">
        <v>23</v>
      </c>
      <c r="DC78" s="927" t="s">
        <v>984</v>
      </c>
      <c r="DD78" s="928"/>
      <c r="DE78" s="602">
        <v>15</v>
      </c>
      <c r="DF78" s="603">
        <f>24.25*0.91+5.75</f>
        <v>27.817499999999999</v>
      </c>
      <c r="DG78" s="50">
        <f>DE$78*DF$78</f>
        <v>417.26249999999999</v>
      </c>
      <c r="DI78" s="10" t="s">
        <v>23</v>
      </c>
      <c r="DJ78" s="927" t="s">
        <v>984</v>
      </c>
      <c r="DK78" s="928"/>
      <c r="DL78" s="602">
        <v>15</v>
      </c>
      <c r="DM78" s="603">
        <f>24.25*0.91+5.75</f>
        <v>27.817499999999999</v>
      </c>
      <c r="DN78" s="50">
        <f>DL$78*DM$78</f>
        <v>417.26249999999999</v>
      </c>
      <c r="DO78" s="22"/>
      <c r="DP78" s="10" t="s">
        <v>23</v>
      </c>
      <c r="DQ78" s="927" t="s">
        <v>984</v>
      </c>
      <c r="DR78" s="928"/>
      <c r="DS78" s="602">
        <v>15</v>
      </c>
      <c r="DT78" s="603">
        <f>24.25*0.91+5.75</f>
        <v>27.817499999999999</v>
      </c>
      <c r="DU78" s="50">
        <f>DS$78*DT$78</f>
        <v>417.26249999999999</v>
      </c>
      <c r="DV78" s="22"/>
      <c r="DW78" s="10" t="s">
        <v>23</v>
      </c>
      <c r="DX78" s="927" t="s">
        <v>984</v>
      </c>
      <c r="DY78" s="928"/>
      <c r="DZ78" s="602">
        <v>15</v>
      </c>
      <c r="EA78" s="377">
        <f>'Eletricista plant. (diurno)'!EE78</f>
        <v>28.931999999999999</v>
      </c>
      <c r="EB78" s="50">
        <f>DZ$78*EA$78</f>
        <v>433.97999999999996</v>
      </c>
      <c r="ED78" s="10" t="s">
        <v>23</v>
      </c>
      <c r="EE78" s="927" t="s">
        <v>984</v>
      </c>
      <c r="EF78" s="928"/>
      <c r="EG78" s="602">
        <v>15</v>
      </c>
      <c r="EH78" s="603">
        <f>EA78</f>
        <v>28.931999999999999</v>
      </c>
      <c r="EI78" s="50">
        <f>EG$78*EH$78</f>
        <v>433.97999999999996</v>
      </c>
    </row>
    <row r="79" spans="1:139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08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08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08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I79" s="208"/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22"/>
      <c r="DP79" s="10" t="s">
        <v>24</v>
      </c>
      <c r="DQ79" s="105" t="s">
        <v>104</v>
      </c>
      <c r="DR79" s="106"/>
      <c r="DS79" s="604"/>
      <c r="DT79" s="605"/>
      <c r="DU79" s="50">
        <v>0</v>
      </c>
      <c r="DV79" s="22"/>
      <c r="DW79" s="10" t="s">
        <v>24</v>
      </c>
      <c r="DX79" s="105" t="s">
        <v>104</v>
      </c>
      <c r="DY79" s="106"/>
      <c r="DZ79" s="604"/>
      <c r="EA79" s="605"/>
      <c r="EB79" s="50">
        <v>0</v>
      </c>
      <c r="ED79" s="10" t="s">
        <v>24</v>
      </c>
      <c r="EE79" s="105" t="s">
        <v>104</v>
      </c>
      <c r="EF79" s="106"/>
      <c r="EG79" s="604"/>
      <c r="EH79" s="605"/>
      <c r="EI79" s="50">
        <v>0</v>
      </c>
    </row>
    <row r="80" spans="1:139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G80" s="208"/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U80" s="208"/>
      <c r="V80" s="155" t="s">
        <v>25</v>
      </c>
      <c r="W80" s="1027" t="s">
        <v>59</v>
      </c>
      <c r="X80" s="1028"/>
      <c r="Y80" s="1028"/>
      <c r="Z80" s="1029"/>
      <c r="AA80" s="38">
        <v>0</v>
      </c>
      <c r="AB80" s="208"/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I80" s="208"/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10" t="s">
        <v>25</v>
      </c>
      <c r="DQ80" s="927" t="s">
        <v>59</v>
      </c>
      <c r="DR80" s="928"/>
      <c r="DS80" s="928"/>
      <c r="DT80" s="929"/>
      <c r="DU80" s="50">
        <v>0</v>
      </c>
      <c r="DV80" s="22"/>
      <c r="DW80" s="10" t="s">
        <v>25</v>
      </c>
      <c r="DX80" s="927" t="s">
        <v>59</v>
      </c>
      <c r="DY80" s="928"/>
      <c r="DZ80" s="928"/>
      <c r="EA80" s="929"/>
      <c r="EB80" s="50">
        <v>0</v>
      </c>
      <c r="ED80" s="10" t="s">
        <v>25</v>
      </c>
      <c r="EE80" s="927" t="s">
        <v>59</v>
      </c>
      <c r="EF80" s="928"/>
      <c r="EG80" s="928"/>
      <c r="EH80" s="929"/>
      <c r="EI80" s="50">
        <v>0</v>
      </c>
    </row>
    <row r="81" spans="1:139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G81" s="208"/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U81" s="208"/>
      <c r="V81" s="155" t="s">
        <v>32</v>
      </c>
      <c r="W81" s="1027" t="s">
        <v>57</v>
      </c>
      <c r="X81" s="1028"/>
      <c r="Y81" s="1028"/>
      <c r="Z81" s="1029"/>
      <c r="AA81" s="38">
        <v>13.5</v>
      </c>
      <c r="AB81" s="208"/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I81" s="208"/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10" t="s">
        <v>32</v>
      </c>
      <c r="DQ81" s="927" t="s">
        <v>57</v>
      </c>
      <c r="DR81" s="928"/>
      <c r="DS81" s="928"/>
      <c r="DT81" s="929"/>
      <c r="DU81" s="50">
        <v>13.5</v>
      </c>
      <c r="DV81" s="22"/>
      <c r="DW81" s="10" t="s">
        <v>32</v>
      </c>
      <c r="DX81" s="927" t="s">
        <v>57</v>
      </c>
      <c r="DY81" s="928"/>
      <c r="DZ81" s="928"/>
      <c r="EA81" s="929"/>
      <c r="EB81" s="50">
        <v>13.5</v>
      </c>
      <c r="ED81" s="10" t="s">
        <v>32</v>
      </c>
      <c r="EE81" s="927" t="s">
        <v>57</v>
      </c>
      <c r="EF81" s="928"/>
      <c r="EG81" s="928"/>
      <c r="EH81" s="929"/>
      <c r="EI81" s="50">
        <v>13.5</v>
      </c>
    </row>
    <row r="82" spans="1:139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G82" s="208"/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U82" s="208"/>
      <c r="V82" s="155" t="s">
        <v>33</v>
      </c>
      <c r="W82" s="1027" t="s">
        <v>37</v>
      </c>
      <c r="X82" s="1028"/>
      <c r="Y82" s="1028"/>
      <c r="Z82" s="1029"/>
      <c r="AA82" s="38">
        <v>0</v>
      </c>
      <c r="AB82" s="208"/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I82" s="208"/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10" t="s">
        <v>33</v>
      </c>
      <c r="DQ82" s="927" t="s">
        <v>37</v>
      </c>
      <c r="DR82" s="928"/>
      <c r="DS82" s="928"/>
      <c r="DT82" s="929"/>
      <c r="DU82" s="50">
        <v>0</v>
      </c>
      <c r="DV82" s="22"/>
      <c r="DW82" s="10" t="s">
        <v>33</v>
      </c>
      <c r="DX82" s="927" t="s">
        <v>37</v>
      </c>
      <c r="DY82" s="928"/>
      <c r="DZ82" s="928"/>
      <c r="EA82" s="929"/>
      <c r="EB82" s="50">
        <v>0</v>
      </c>
      <c r="ED82" s="10" t="s">
        <v>33</v>
      </c>
      <c r="EE82" s="927" t="s">
        <v>37</v>
      </c>
      <c r="EF82" s="928"/>
      <c r="EG82" s="928"/>
      <c r="EH82" s="929"/>
      <c r="EI82" s="50">
        <v>0</v>
      </c>
    </row>
    <row r="83" spans="1:139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G83" s="208"/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U83" s="208"/>
      <c r="V83" s="155" t="s">
        <v>34</v>
      </c>
      <c r="W83" s="1027" t="s">
        <v>9</v>
      </c>
      <c r="X83" s="1028"/>
      <c r="Y83" s="1028"/>
      <c r="Z83" s="1029"/>
      <c r="AA83" s="38">
        <v>0</v>
      </c>
      <c r="AB83" s="208"/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I83" s="208"/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10" t="s">
        <v>34</v>
      </c>
      <c r="DQ83" s="927" t="s">
        <v>9</v>
      </c>
      <c r="DR83" s="928"/>
      <c r="DS83" s="928"/>
      <c r="DT83" s="929"/>
      <c r="DU83" s="50">
        <v>0</v>
      </c>
      <c r="DV83" s="22"/>
      <c r="DW83" s="10" t="s">
        <v>34</v>
      </c>
      <c r="DX83" s="927" t="s">
        <v>9</v>
      </c>
      <c r="DY83" s="928"/>
      <c r="DZ83" s="928"/>
      <c r="EA83" s="929"/>
      <c r="EB83" s="50">
        <v>0</v>
      </c>
      <c r="ED83" s="10" t="s">
        <v>34</v>
      </c>
      <c r="EE83" s="927" t="s">
        <v>9</v>
      </c>
      <c r="EF83" s="928"/>
      <c r="EG83" s="928"/>
      <c r="EH83" s="929"/>
      <c r="EI83" s="50">
        <v>0</v>
      </c>
    </row>
    <row r="84" spans="1:139" x14ac:dyDescent="0.2">
      <c r="A84" s="1016" t="s">
        <v>40</v>
      </c>
      <c r="B84" s="1016"/>
      <c r="C84" s="1016"/>
      <c r="D84" s="1016"/>
      <c r="E84" s="1016"/>
      <c r="F84" s="114">
        <f>SUM(F77:F83)</f>
        <v>461.40750000000003</v>
      </c>
      <c r="G84" s="208"/>
      <c r="H84" s="1016" t="s">
        <v>40</v>
      </c>
      <c r="I84" s="1016"/>
      <c r="J84" s="1016"/>
      <c r="K84" s="1016"/>
      <c r="L84" s="1016"/>
      <c r="M84" s="114">
        <f>SUM(M77:M83)</f>
        <v>468.21749999999997</v>
      </c>
      <c r="O84" s="1016" t="s">
        <v>40</v>
      </c>
      <c r="P84" s="1016"/>
      <c r="Q84" s="1016"/>
      <c r="R84" s="1016"/>
      <c r="S84" s="1016"/>
      <c r="T84" s="114">
        <f>SUM(T77:T83)</f>
        <v>468.21749999999997</v>
      </c>
      <c r="U84" s="208"/>
      <c r="V84" s="1016" t="s">
        <v>40</v>
      </c>
      <c r="W84" s="1016"/>
      <c r="X84" s="1016"/>
      <c r="Y84" s="1016"/>
      <c r="Z84" s="1016"/>
      <c r="AA84" s="114">
        <f>SUM(AA77:AA83)</f>
        <v>468.21749999999997</v>
      </c>
      <c r="AB84" s="208"/>
      <c r="AC84" s="1016" t="s">
        <v>40</v>
      </c>
      <c r="AD84" s="1016"/>
      <c r="AE84" s="1016"/>
      <c r="AF84" s="1016"/>
      <c r="AG84" s="1016"/>
      <c r="AH84" s="114">
        <f>SUM(AH77:AH83)</f>
        <v>491.58150000000001</v>
      </c>
      <c r="AI84" s="208"/>
      <c r="AJ84" s="1016" t="s">
        <v>40</v>
      </c>
      <c r="AK84" s="1016"/>
      <c r="AL84" s="1016"/>
      <c r="AM84" s="1016"/>
      <c r="AN84" s="1016"/>
      <c r="AO84" s="114">
        <f>SUM(AO77:AO83)</f>
        <v>491.58150000000001</v>
      </c>
      <c r="AQ84" s="1016" t="s">
        <v>40</v>
      </c>
      <c r="AR84" s="1016"/>
      <c r="AS84" s="1016"/>
      <c r="AT84" s="1016"/>
      <c r="AU84" s="1016"/>
      <c r="AV84" s="114">
        <f>SUM(AV77:AV83)</f>
        <v>491.58150000000001</v>
      </c>
      <c r="AW84" s="175"/>
      <c r="AX84" s="1016" t="s">
        <v>40</v>
      </c>
      <c r="AY84" s="1016"/>
      <c r="AZ84" s="1016"/>
      <c r="BA84" s="1016"/>
      <c r="BB84" s="1016"/>
      <c r="BC84" s="114">
        <f>SUM(BC77:BC83)</f>
        <v>491.58150000000001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491.58150000000001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540.15</v>
      </c>
      <c r="BS84" s="938" t="s">
        <v>40</v>
      </c>
      <c r="BT84" s="938"/>
      <c r="BU84" s="938"/>
      <c r="BV84" s="938"/>
      <c r="BW84" s="938"/>
      <c r="BX84" s="11">
        <f>SUM(BX$77:BX$83)</f>
        <v>540.15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540.15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540.15</v>
      </c>
      <c r="CN84" s="938" t="s">
        <v>40</v>
      </c>
      <c r="CO84" s="938"/>
      <c r="CP84" s="938"/>
      <c r="CQ84" s="938"/>
      <c r="CR84" s="938"/>
      <c r="CS84" s="11">
        <f>SUM(CS$77:CS$83)</f>
        <v>540.15</v>
      </c>
      <c r="CU84" s="938" t="s">
        <v>40</v>
      </c>
      <c r="CV84" s="938"/>
      <c r="CW84" s="938"/>
      <c r="CX84" s="938"/>
      <c r="CY84" s="938"/>
      <c r="CZ84" s="11">
        <f>SUM(CZ$77:CZ$83)</f>
        <v>540.15</v>
      </c>
      <c r="DB84" s="938" t="s">
        <v>40</v>
      </c>
      <c r="DC84" s="938"/>
      <c r="DD84" s="938"/>
      <c r="DE84" s="938"/>
      <c r="DF84" s="938"/>
      <c r="DG84" s="11">
        <f>SUM(DG$77:DG$83)</f>
        <v>595.76250000000005</v>
      </c>
      <c r="DI84" s="938" t="s">
        <v>40</v>
      </c>
      <c r="DJ84" s="938"/>
      <c r="DK84" s="938"/>
      <c r="DL84" s="938"/>
      <c r="DM84" s="938"/>
      <c r="DN84" s="11">
        <f>SUM(DN$77:DN$83)</f>
        <v>595.76250000000005</v>
      </c>
      <c r="DO84" s="40"/>
      <c r="DP84" s="938" t="s">
        <v>40</v>
      </c>
      <c r="DQ84" s="938"/>
      <c r="DR84" s="938"/>
      <c r="DS84" s="938"/>
      <c r="DT84" s="938"/>
      <c r="DU84" s="11">
        <f>SUM(DU$77:DU$83)</f>
        <v>595.76250000000005</v>
      </c>
      <c r="DV84" s="40"/>
      <c r="DW84" s="938" t="s">
        <v>40</v>
      </c>
      <c r="DX84" s="938"/>
      <c r="DY84" s="938"/>
      <c r="DZ84" s="938"/>
      <c r="EA84" s="938"/>
      <c r="EB84" s="11">
        <f>SUM(EB$77:EB$83)</f>
        <v>612.48</v>
      </c>
      <c r="ED84" s="938" t="s">
        <v>40</v>
      </c>
      <c r="EE84" s="938"/>
      <c r="EF84" s="938"/>
      <c r="EG84" s="938"/>
      <c r="EH84" s="938"/>
      <c r="EI84" s="11">
        <f>SUM(EI$77:EI$83)</f>
        <v>612.48</v>
      </c>
    </row>
    <row r="85" spans="1:139" ht="15" x14ac:dyDescent="0.2">
      <c r="A85" s="205"/>
      <c r="B85" s="1156"/>
      <c r="C85" s="1157"/>
      <c r="D85" s="1157"/>
      <c r="E85" s="1157"/>
      <c r="F85" s="1157"/>
      <c r="G85" s="208"/>
      <c r="H85" s="205"/>
      <c r="I85" s="1156"/>
      <c r="J85" s="1157"/>
      <c r="K85" s="1157"/>
      <c r="L85" s="1157"/>
      <c r="M85" s="1157"/>
      <c r="O85" s="205"/>
      <c r="P85" s="1156"/>
      <c r="Q85" s="1157"/>
      <c r="R85" s="1157"/>
      <c r="S85" s="1157"/>
      <c r="T85" s="1157"/>
      <c r="U85" s="208"/>
      <c r="V85" s="205"/>
      <c r="W85" s="1156"/>
      <c r="X85" s="1157"/>
      <c r="Y85" s="1157"/>
      <c r="Z85" s="1157"/>
      <c r="AA85" s="1157"/>
      <c r="AB85" s="208"/>
      <c r="AC85" s="205"/>
      <c r="AD85" s="1156"/>
      <c r="AE85" s="1157"/>
      <c r="AF85" s="1157"/>
      <c r="AG85" s="1157"/>
      <c r="AH85" s="1157"/>
      <c r="AI85" s="208"/>
      <c r="AJ85" s="205"/>
      <c r="AK85" s="1156"/>
      <c r="AL85" s="1157"/>
      <c r="AM85" s="1157"/>
      <c r="AN85" s="1157"/>
      <c r="AO85" s="1157"/>
      <c r="AQ85" s="205"/>
      <c r="AR85" s="1156"/>
      <c r="AS85" s="1157"/>
      <c r="AT85" s="1157"/>
      <c r="AU85" s="1157"/>
      <c r="AV85" s="1157"/>
      <c r="AW85" s="429"/>
      <c r="AX85" s="205"/>
      <c r="AY85" s="1156"/>
      <c r="AZ85" s="1157"/>
      <c r="BA85" s="1157"/>
      <c r="BB85" s="1157"/>
      <c r="BC85" s="1157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224"/>
      <c r="DQ85" s="1111"/>
      <c r="DR85" s="1112"/>
      <c r="DS85" s="1112"/>
      <c r="DT85" s="1112"/>
      <c r="DU85" s="1112"/>
      <c r="DV85" s="535"/>
      <c r="DW85" s="224"/>
      <c r="DX85" s="1111"/>
      <c r="DY85" s="1112"/>
      <c r="DZ85" s="1112"/>
      <c r="EA85" s="1112"/>
      <c r="EB85" s="1112"/>
      <c r="ED85" s="224"/>
      <c r="EE85" s="1111"/>
      <c r="EF85" s="1112"/>
      <c r="EG85" s="1112"/>
      <c r="EH85" s="1112"/>
      <c r="EI85" s="1112"/>
    </row>
    <row r="86" spans="1:139" ht="15" x14ac:dyDescent="0.2">
      <c r="A86" s="205"/>
      <c r="B86" s="1158"/>
      <c r="C86" s="1039"/>
      <c r="D86" s="1039"/>
      <c r="E86" s="1039"/>
      <c r="F86" s="1039"/>
      <c r="G86" s="208"/>
      <c r="H86" s="205"/>
      <c r="I86" s="1158"/>
      <c r="J86" s="1039"/>
      <c r="K86" s="1039"/>
      <c r="L86" s="1039"/>
      <c r="M86" s="1039"/>
      <c r="O86" s="205"/>
      <c r="P86" s="1158"/>
      <c r="Q86" s="1039"/>
      <c r="R86" s="1039"/>
      <c r="S86" s="1039"/>
      <c r="T86" s="1039"/>
      <c r="U86" s="208"/>
      <c r="V86" s="205"/>
      <c r="W86" s="1158"/>
      <c r="X86" s="1039"/>
      <c r="Y86" s="1039"/>
      <c r="Z86" s="1039"/>
      <c r="AA86" s="1039"/>
      <c r="AB86" s="208"/>
      <c r="AC86" s="205"/>
      <c r="AD86" s="1158"/>
      <c r="AE86" s="1039"/>
      <c r="AF86" s="1039"/>
      <c r="AG86" s="1039"/>
      <c r="AH86" s="1039"/>
      <c r="AI86" s="208"/>
      <c r="AJ86" s="205"/>
      <c r="AK86" s="1158"/>
      <c r="AL86" s="1039"/>
      <c r="AM86" s="1039"/>
      <c r="AN86" s="1039"/>
      <c r="AO86" s="1039"/>
      <c r="AQ86" s="205"/>
      <c r="AR86" s="1158"/>
      <c r="AS86" s="1039"/>
      <c r="AT86" s="1039"/>
      <c r="AU86" s="1039"/>
      <c r="AV86" s="1039"/>
      <c r="AW86" s="419"/>
      <c r="AX86" s="205"/>
      <c r="AY86" s="1158"/>
      <c r="AZ86" s="1039"/>
      <c r="BA86" s="1039"/>
      <c r="BB86" s="1039"/>
      <c r="BC86" s="103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224"/>
      <c r="DQ86" s="1113"/>
      <c r="DR86" s="959"/>
      <c r="DS86" s="959"/>
      <c r="DT86" s="959"/>
      <c r="DU86" s="959"/>
      <c r="DV86" s="490"/>
      <c r="DW86" s="224"/>
      <c r="DX86" s="1113"/>
      <c r="DY86" s="959"/>
      <c r="DZ86" s="959"/>
      <c r="EA86" s="959"/>
      <c r="EB86" s="959"/>
      <c r="ED86" s="224"/>
      <c r="EE86" s="1113"/>
      <c r="EF86" s="959"/>
      <c r="EG86" s="959"/>
      <c r="EH86" s="959"/>
      <c r="EI86" s="959"/>
    </row>
    <row r="87" spans="1:139" x14ac:dyDescent="0.2">
      <c r="A87" s="205"/>
      <c r="B87" s="1150"/>
      <c r="C87" s="1151"/>
      <c r="D87" s="1151"/>
      <c r="E87" s="1151"/>
      <c r="F87" s="1151"/>
      <c r="G87" s="208"/>
      <c r="H87" s="205"/>
      <c r="I87" s="1150"/>
      <c r="J87" s="1151"/>
      <c r="K87" s="1151"/>
      <c r="L87" s="1151"/>
      <c r="M87" s="1151"/>
      <c r="O87" s="205"/>
      <c r="P87" s="1150"/>
      <c r="Q87" s="1151"/>
      <c r="R87" s="1151"/>
      <c r="S87" s="1151"/>
      <c r="T87" s="1151"/>
      <c r="U87" s="208"/>
      <c r="V87" s="205"/>
      <c r="W87" s="1150"/>
      <c r="X87" s="1151"/>
      <c r="Y87" s="1151"/>
      <c r="Z87" s="1151"/>
      <c r="AA87" s="1151"/>
      <c r="AB87" s="208"/>
      <c r="AC87" s="205"/>
      <c r="AD87" s="1150"/>
      <c r="AE87" s="1151"/>
      <c r="AF87" s="1151"/>
      <c r="AG87" s="1151"/>
      <c r="AH87" s="1151"/>
      <c r="AI87" s="208"/>
      <c r="AJ87" s="205"/>
      <c r="AK87" s="1150"/>
      <c r="AL87" s="1151"/>
      <c r="AM87" s="1151"/>
      <c r="AN87" s="1151"/>
      <c r="AO87" s="1151"/>
      <c r="AQ87" s="205"/>
      <c r="AR87" s="1150"/>
      <c r="AS87" s="1151"/>
      <c r="AT87" s="1151"/>
      <c r="AU87" s="1151"/>
      <c r="AV87" s="1151"/>
      <c r="AW87" s="422"/>
      <c r="AX87" s="205"/>
      <c r="AY87" s="1150"/>
      <c r="AZ87" s="1151"/>
      <c r="BA87" s="1151"/>
      <c r="BB87" s="1151"/>
      <c r="BC87" s="1151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224"/>
      <c r="DQ87" s="1114"/>
      <c r="DR87" s="1115"/>
      <c r="DS87" s="1115"/>
      <c r="DT87" s="1115"/>
      <c r="DU87" s="1115"/>
      <c r="DV87" s="491"/>
      <c r="DW87" s="224"/>
      <c r="DX87" s="1114"/>
      <c r="DY87" s="1115"/>
      <c r="DZ87" s="1115"/>
      <c r="EA87" s="1115"/>
      <c r="EB87" s="1115"/>
      <c r="ED87" s="224"/>
      <c r="EE87" s="1114"/>
      <c r="EF87" s="1115"/>
      <c r="EG87" s="1115"/>
      <c r="EH87" s="1115"/>
      <c r="EI87" s="1115"/>
    </row>
    <row r="88" spans="1:139" x14ac:dyDescent="0.2">
      <c r="A88" s="178"/>
      <c r="B88" s="178"/>
      <c r="C88" s="178"/>
      <c r="D88" s="178"/>
      <c r="E88" s="178"/>
      <c r="F88" s="175"/>
      <c r="G88" s="208"/>
      <c r="H88" s="178"/>
      <c r="I88" s="178"/>
      <c r="J88" s="178"/>
      <c r="K88" s="178"/>
      <c r="L88" s="178"/>
      <c r="M88" s="175"/>
      <c r="O88" s="178"/>
      <c r="P88" s="178"/>
      <c r="Q88" s="178"/>
      <c r="R88" s="178"/>
      <c r="S88" s="178"/>
      <c r="T88" s="175"/>
      <c r="U88" s="208"/>
      <c r="V88" s="178"/>
      <c r="W88" s="178"/>
      <c r="X88" s="178"/>
      <c r="Y88" s="178"/>
      <c r="Z88" s="178"/>
      <c r="AA88" s="175"/>
      <c r="AB88" s="208"/>
      <c r="AC88" s="178"/>
      <c r="AD88" s="178"/>
      <c r="AE88" s="178"/>
      <c r="AF88" s="178"/>
      <c r="AG88" s="178"/>
      <c r="AH88" s="175"/>
      <c r="AI88" s="208"/>
      <c r="AJ88" s="178"/>
      <c r="AK88" s="178"/>
      <c r="AL88" s="178"/>
      <c r="AM88" s="178"/>
      <c r="AN88" s="178"/>
      <c r="AO88" s="175"/>
      <c r="AQ88" s="178"/>
      <c r="AR88" s="178"/>
      <c r="AS88" s="178"/>
      <c r="AT88" s="178"/>
      <c r="AU88" s="178"/>
      <c r="AV88" s="175"/>
      <c r="AW88" s="175"/>
      <c r="AX88" s="178"/>
      <c r="AY88" s="178"/>
      <c r="AZ88" s="178"/>
      <c r="BA88" s="178"/>
      <c r="BB88" s="178"/>
      <c r="BC88" s="175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40"/>
      <c r="DP88" s="52"/>
      <c r="DQ88" s="52"/>
      <c r="DR88" s="52"/>
      <c r="DS88" s="52"/>
      <c r="DT88" s="52"/>
      <c r="DU88" s="40"/>
      <c r="DV88" s="40"/>
      <c r="DW88" s="52"/>
      <c r="DX88" s="52"/>
      <c r="DY88" s="52"/>
      <c r="DZ88" s="52"/>
      <c r="EA88" s="52"/>
      <c r="EB88" s="40"/>
      <c r="ED88" s="52"/>
      <c r="EE88" s="52"/>
      <c r="EF88" s="52"/>
      <c r="EG88" s="52"/>
      <c r="EH88" s="52"/>
      <c r="EI88" s="40"/>
    </row>
    <row r="89" spans="1:139" x14ac:dyDescent="0.2">
      <c r="A89" s="1152" t="s">
        <v>103</v>
      </c>
      <c r="B89" s="1152"/>
      <c r="C89" s="1152"/>
      <c r="D89" s="1152"/>
      <c r="E89" s="1152"/>
      <c r="F89" s="1152"/>
      <c r="G89" s="208"/>
      <c r="H89" s="1152" t="s">
        <v>103</v>
      </c>
      <c r="I89" s="1152"/>
      <c r="J89" s="1152"/>
      <c r="K89" s="1152"/>
      <c r="L89" s="1152"/>
      <c r="M89" s="1152"/>
      <c r="O89" s="1152" t="s">
        <v>103</v>
      </c>
      <c r="P89" s="1152"/>
      <c r="Q89" s="1152"/>
      <c r="R89" s="1152"/>
      <c r="S89" s="1152"/>
      <c r="T89" s="1152"/>
      <c r="U89" s="208"/>
      <c r="V89" s="1152" t="s">
        <v>103</v>
      </c>
      <c r="W89" s="1152"/>
      <c r="X89" s="1152"/>
      <c r="Y89" s="1152"/>
      <c r="Z89" s="1152"/>
      <c r="AA89" s="1152"/>
      <c r="AB89" s="208"/>
      <c r="AC89" s="1152" t="s">
        <v>103</v>
      </c>
      <c r="AD89" s="1152"/>
      <c r="AE89" s="1152"/>
      <c r="AF89" s="1152"/>
      <c r="AG89" s="1152"/>
      <c r="AH89" s="1152"/>
      <c r="AI89" s="208"/>
      <c r="AJ89" s="1152" t="s">
        <v>103</v>
      </c>
      <c r="AK89" s="1152"/>
      <c r="AL89" s="1152"/>
      <c r="AM89" s="1152"/>
      <c r="AN89" s="1152"/>
      <c r="AO89" s="1152"/>
      <c r="AQ89" s="1152" t="s">
        <v>103</v>
      </c>
      <c r="AR89" s="1152"/>
      <c r="AS89" s="1152"/>
      <c r="AT89" s="1152"/>
      <c r="AU89" s="1152"/>
      <c r="AV89" s="1152"/>
      <c r="AW89" s="178"/>
      <c r="AX89" s="1152" t="s">
        <v>103</v>
      </c>
      <c r="AY89" s="1152"/>
      <c r="AZ89" s="1152"/>
      <c r="BA89" s="1152"/>
      <c r="BB89" s="1152"/>
      <c r="BC89" s="1152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949" t="s">
        <v>103</v>
      </c>
      <c r="DQ89" s="949"/>
      <c r="DR89" s="949"/>
      <c r="DS89" s="949"/>
      <c r="DT89" s="949"/>
      <c r="DU89" s="949"/>
      <c r="DV89" s="52"/>
      <c r="DW89" s="949" t="s">
        <v>103</v>
      </c>
      <c r="DX89" s="949"/>
      <c r="DY89" s="949"/>
      <c r="DZ89" s="949"/>
      <c r="EA89" s="949"/>
      <c r="EB89" s="949"/>
      <c r="ED89" s="949" t="s">
        <v>103</v>
      </c>
      <c r="EE89" s="949"/>
      <c r="EF89" s="949"/>
      <c r="EG89" s="949"/>
      <c r="EH89" s="949"/>
      <c r="EI89" s="949"/>
    </row>
    <row r="90" spans="1:139" x14ac:dyDescent="0.2">
      <c r="A90" s="1021" t="s">
        <v>84</v>
      </c>
      <c r="B90" s="1022"/>
      <c r="C90" s="1022"/>
      <c r="D90" s="1022"/>
      <c r="E90" s="1023"/>
      <c r="F90" s="114" t="s">
        <v>8</v>
      </c>
      <c r="G90" s="208"/>
      <c r="H90" s="1021" t="s">
        <v>84</v>
      </c>
      <c r="I90" s="1022"/>
      <c r="J90" s="1022"/>
      <c r="K90" s="1022"/>
      <c r="L90" s="1023"/>
      <c r="M90" s="114" t="s">
        <v>8</v>
      </c>
      <c r="O90" s="1021" t="s">
        <v>84</v>
      </c>
      <c r="P90" s="1022"/>
      <c r="Q90" s="1022"/>
      <c r="R90" s="1022"/>
      <c r="S90" s="1023"/>
      <c r="T90" s="114" t="s">
        <v>8</v>
      </c>
      <c r="U90" s="208"/>
      <c r="V90" s="1021" t="s">
        <v>84</v>
      </c>
      <c r="W90" s="1022"/>
      <c r="X90" s="1022"/>
      <c r="Y90" s="1022"/>
      <c r="Z90" s="1023"/>
      <c r="AA90" s="114" t="s">
        <v>8</v>
      </c>
      <c r="AB90" s="208"/>
      <c r="AC90" s="1021" t="s">
        <v>84</v>
      </c>
      <c r="AD90" s="1022"/>
      <c r="AE90" s="1022"/>
      <c r="AF90" s="1022"/>
      <c r="AG90" s="1023"/>
      <c r="AH90" s="114" t="s">
        <v>8</v>
      </c>
      <c r="AI90" s="208"/>
      <c r="AJ90" s="1021" t="s">
        <v>84</v>
      </c>
      <c r="AK90" s="1022"/>
      <c r="AL90" s="1022"/>
      <c r="AM90" s="1022"/>
      <c r="AN90" s="1023"/>
      <c r="AO90" s="114" t="s">
        <v>8</v>
      </c>
      <c r="AQ90" s="1021" t="s">
        <v>84</v>
      </c>
      <c r="AR90" s="1022"/>
      <c r="AS90" s="1022"/>
      <c r="AT90" s="1022"/>
      <c r="AU90" s="1023"/>
      <c r="AV90" s="114" t="s">
        <v>8</v>
      </c>
      <c r="AW90" s="175"/>
      <c r="AX90" s="1021" t="s">
        <v>84</v>
      </c>
      <c r="AY90" s="1022"/>
      <c r="AZ90" s="1022"/>
      <c r="BA90" s="1022"/>
      <c r="BB90" s="1023"/>
      <c r="BC90" s="114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922" t="s">
        <v>84</v>
      </c>
      <c r="DQ90" s="923"/>
      <c r="DR90" s="923"/>
      <c r="DS90" s="923"/>
      <c r="DT90" s="924"/>
      <c r="DU90" s="11" t="s">
        <v>8</v>
      </c>
      <c r="DV90" s="40"/>
      <c r="DW90" s="922" t="s">
        <v>84</v>
      </c>
      <c r="DX90" s="923"/>
      <c r="DY90" s="923"/>
      <c r="DZ90" s="923"/>
      <c r="EA90" s="924"/>
      <c r="EB90" s="11" t="s">
        <v>8</v>
      </c>
      <c r="ED90" s="922" t="s">
        <v>84</v>
      </c>
      <c r="EE90" s="923"/>
      <c r="EF90" s="923"/>
      <c r="EG90" s="923"/>
      <c r="EH90" s="924"/>
      <c r="EI90" s="11" t="s">
        <v>8</v>
      </c>
    </row>
    <row r="91" spans="1:139" x14ac:dyDescent="0.2">
      <c r="A91" s="155" t="s">
        <v>77</v>
      </c>
      <c r="B91" s="1153" t="s">
        <v>79</v>
      </c>
      <c r="C91" s="1154"/>
      <c r="D91" s="1154"/>
      <c r="E91" s="1155"/>
      <c r="F91" s="114">
        <f>F57</f>
        <v>595.81812949706671</v>
      </c>
      <c r="G91" s="208"/>
      <c r="H91" s="155" t="s">
        <v>77</v>
      </c>
      <c r="I91" s="1153" t="s">
        <v>79</v>
      </c>
      <c r="J91" s="1154"/>
      <c r="K91" s="1154"/>
      <c r="L91" s="1155"/>
      <c r="M91" s="114">
        <f>M57</f>
        <v>610.47525548269448</v>
      </c>
      <c r="O91" s="155" t="s">
        <v>77</v>
      </c>
      <c r="P91" s="1153" t="s">
        <v>79</v>
      </c>
      <c r="Q91" s="1154"/>
      <c r="R91" s="1154"/>
      <c r="S91" s="1155"/>
      <c r="T91" s="114">
        <f>T57</f>
        <v>610.47525548269448</v>
      </c>
      <c r="U91" s="208"/>
      <c r="V91" s="155" t="s">
        <v>77</v>
      </c>
      <c r="W91" s="1153" t="s">
        <v>79</v>
      </c>
      <c r="X91" s="1154"/>
      <c r="Y91" s="1154"/>
      <c r="Z91" s="1155"/>
      <c r="AA91" s="114">
        <f>AA57</f>
        <v>610.47525548269448</v>
      </c>
      <c r="AB91" s="208"/>
      <c r="AC91" s="155" t="s">
        <v>77</v>
      </c>
      <c r="AD91" s="1153" t="s">
        <v>79</v>
      </c>
      <c r="AE91" s="1154"/>
      <c r="AF91" s="1154"/>
      <c r="AG91" s="1155"/>
      <c r="AH91" s="114">
        <f>AH57</f>
        <v>633.68465134577775</v>
      </c>
      <c r="AI91" s="208"/>
      <c r="AJ91" s="155" t="s">
        <v>77</v>
      </c>
      <c r="AK91" s="1153" t="s">
        <v>79</v>
      </c>
      <c r="AL91" s="1154"/>
      <c r="AM91" s="1154"/>
      <c r="AN91" s="1155"/>
      <c r="AO91" s="114">
        <f>AO57</f>
        <v>633.68465134577775</v>
      </c>
      <c r="AQ91" s="155" t="s">
        <v>77</v>
      </c>
      <c r="AR91" s="1153" t="s">
        <v>79</v>
      </c>
      <c r="AS91" s="1154"/>
      <c r="AT91" s="1154"/>
      <c r="AU91" s="1155"/>
      <c r="AV91" s="114">
        <f>AV57</f>
        <v>656.86823615111109</v>
      </c>
      <c r="AW91" s="175"/>
      <c r="AX91" s="155" t="s">
        <v>77</v>
      </c>
      <c r="AY91" s="1153" t="s">
        <v>79</v>
      </c>
      <c r="AZ91" s="1154"/>
      <c r="BA91" s="1154"/>
      <c r="BB91" s="1155"/>
      <c r="BC91" s="114">
        <f>BC57</f>
        <v>656.86823615111109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656.86823615111109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697.82590264053329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697.82590264053329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697.82590264053329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697.82590264053329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738.78356912995548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738.78356912995548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772.78616017777779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799.01193484444445</v>
      </c>
      <c r="DO91" s="40"/>
      <c r="DP91" s="10" t="s">
        <v>77</v>
      </c>
      <c r="DQ91" s="1116" t="s">
        <v>79</v>
      </c>
      <c r="DR91" s="1117"/>
      <c r="DS91" s="1117"/>
      <c r="DT91" s="1118"/>
      <c r="DU91" s="11">
        <f>DU$57</f>
        <v>799.01193484444445</v>
      </c>
      <c r="DV91" s="40"/>
      <c r="DW91" s="10" t="s">
        <v>77</v>
      </c>
      <c r="DX91" s="1116" t="s">
        <v>79</v>
      </c>
      <c r="DY91" s="1117"/>
      <c r="DZ91" s="1117"/>
      <c r="EA91" s="1118"/>
      <c r="EB91" s="11">
        <f>EB$57</f>
        <v>830.17340030337766</v>
      </c>
      <c r="ED91" s="10" t="s">
        <v>77</v>
      </c>
      <c r="EE91" s="1116" t="s">
        <v>79</v>
      </c>
      <c r="EF91" s="1117"/>
      <c r="EG91" s="1117"/>
      <c r="EH91" s="1118"/>
      <c r="EI91" s="11">
        <f>EI$57</f>
        <v>830.17340030337766</v>
      </c>
    </row>
    <row r="92" spans="1:139" x14ac:dyDescent="0.2">
      <c r="A92" s="155" t="s">
        <v>80</v>
      </c>
      <c r="B92" s="1153" t="s">
        <v>81</v>
      </c>
      <c r="C92" s="1154"/>
      <c r="D92" s="1154"/>
      <c r="E92" s="1155"/>
      <c r="F92" s="114">
        <f>F70</f>
        <v>416.84454240000002</v>
      </c>
      <c r="G92" s="208"/>
      <c r="H92" s="155" t="s">
        <v>80</v>
      </c>
      <c r="I92" s="1153" t="s">
        <v>81</v>
      </c>
      <c r="J92" s="1154"/>
      <c r="K92" s="1154"/>
      <c r="L92" s="1155"/>
      <c r="M92" s="114">
        <f>M70</f>
        <v>427.09891814303995</v>
      </c>
      <c r="O92" s="155" t="s">
        <v>80</v>
      </c>
      <c r="P92" s="1153" t="s">
        <v>81</v>
      </c>
      <c r="Q92" s="1154"/>
      <c r="R92" s="1154"/>
      <c r="S92" s="1155"/>
      <c r="T92" s="114">
        <f>T70</f>
        <v>427.09891814303995</v>
      </c>
      <c r="U92" s="208"/>
      <c r="V92" s="155" t="s">
        <v>80</v>
      </c>
      <c r="W92" s="1153" t="s">
        <v>81</v>
      </c>
      <c r="X92" s="1154"/>
      <c r="Y92" s="1154"/>
      <c r="Z92" s="1155"/>
      <c r="AA92" s="114">
        <f>AA70</f>
        <v>427.09891814303995</v>
      </c>
      <c r="AB92" s="208"/>
      <c r="AC92" s="155" t="s">
        <v>80</v>
      </c>
      <c r="AD92" s="1153" t="s">
        <v>81</v>
      </c>
      <c r="AE92" s="1154"/>
      <c r="AF92" s="1154"/>
      <c r="AG92" s="1155"/>
      <c r="AH92" s="114">
        <f>AH70</f>
        <v>443.33660800000007</v>
      </c>
      <c r="AI92" s="208"/>
      <c r="AJ92" s="155" t="s">
        <v>80</v>
      </c>
      <c r="AK92" s="1153" t="s">
        <v>81</v>
      </c>
      <c r="AL92" s="1154"/>
      <c r="AM92" s="1154"/>
      <c r="AN92" s="1155"/>
      <c r="AO92" s="114">
        <f>AO70</f>
        <v>443.33660800000007</v>
      </c>
      <c r="AQ92" s="155" t="s">
        <v>80</v>
      </c>
      <c r="AR92" s="1153" t="s">
        <v>81</v>
      </c>
      <c r="AS92" s="1154"/>
      <c r="AT92" s="1154"/>
      <c r="AU92" s="1155"/>
      <c r="AV92" s="114">
        <f>AV70</f>
        <v>459.55624</v>
      </c>
      <c r="AW92" s="175"/>
      <c r="AX92" s="155" t="s">
        <v>80</v>
      </c>
      <c r="AY92" s="1153" t="s">
        <v>81</v>
      </c>
      <c r="AZ92" s="1154"/>
      <c r="BA92" s="1154"/>
      <c r="BB92" s="1155"/>
      <c r="BC92" s="114">
        <f>BC70</f>
        <v>459.55624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459.55624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488.21092320000002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488.21092320000002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488.21092320000002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488.21092320000002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516.86560640000005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516.86560640000005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540.65440000000001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559.00240000000008</v>
      </c>
      <c r="DO92" s="40"/>
      <c r="DP92" s="10" t="s">
        <v>80</v>
      </c>
      <c r="DQ92" s="1116" t="s">
        <v>81</v>
      </c>
      <c r="DR92" s="1117"/>
      <c r="DS92" s="1117"/>
      <c r="DT92" s="1118"/>
      <c r="DU92" s="11">
        <f>DU$70</f>
        <v>559.00240000000008</v>
      </c>
      <c r="DV92" s="40"/>
      <c r="DW92" s="10" t="s">
        <v>80</v>
      </c>
      <c r="DX92" s="1116" t="s">
        <v>81</v>
      </c>
      <c r="DY92" s="1117"/>
      <c r="DZ92" s="1117"/>
      <c r="EA92" s="1118"/>
      <c r="EB92" s="11">
        <f>EB$70</f>
        <v>580.80349359999991</v>
      </c>
      <c r="ED92" s="10" t="s">
        <v>80</v>
      </c>
      <c r="EE92" s="1116" t="s">
        <v>81</v>
      </c>
      <c r="EF92" s="1117"/>
      <c r="EG92" s="1117"/>
      <c r="EH92" s="1118"/>
      <c r="EI92" s="11">
        <f>EI$70</f>
        <v>580.80349359999991</v>
      </c>
    </row>
    <row r="93" spans="1:139" x14ac:dyDescent="0.2">
      <c r="A93" s="155" t="s">
        <v>83</v>
      </c>
      <c r="B93" s="1153" t="s">
        <v>36</v>
      </c>
      <c r="C93" s="1154"/>
      <c r="D93" s="1154"/>
      <c r="E93" s="1155"/>
      <c r="F93" s="114">
        <f>F84</f>
        <v>461.40750000000003</v>
      </c>
      <c r="G93" s="208"/>
      <c r="H93" s="155" t="s">
        <v>83</v>
      </c>
      <c r="I93" s="1153" t="s">
        <v>36</v>
      </c>
      <c r="J93" s="1154"/>
      <c r="K93" s="1154"/>
      <c r="L93" s="1155"/>
      <c r="M93" s="114">
        <f>M84</f>
        <v>468.21749999999997</v>
      </c>
      <c r="O93" s="155" t="s">
        <v>83</v>
      </c>
      <c r="P93" s="1153" t="s">
        <v>36</v>
      </c>
      <c r="Q93" s="1154"/>
      <c r="R93" s="1154"/>
      <c r="S93" s="1155"/>
      <c r="T93" s="114">
        <f>T84</f>
        <v>468.21749999999997</v>
      </c>
      <c r="U93" s="208"/>
      <c r="V93" s="155" t="s">
        <v>83</v>
      </c>
      <c r="W93" s="1153" t="s">
        <v>36</v>
      </c>
      <c r="X93" s="1154"/>
      <c r="Y93" s="1154"/>
      <c r="Z93" s="1155"/>
      <c r="AA93" s="114">
        <f>AA84</f>
        <v>468.21749999999997</v>
      </c>
      <c r="AB93" s="208"/>
      <c r="AC93" s="155" t="s">
        <v>83</v>
      </c>
      <c r="AD93" s="1153" t="s">
        <v>36</v>
      </c>
      <c r="AE93" s="1154"/>
      <c r="AF93" s="1154"/>
      <c r="AG93" s="1155"/>
      <c r="AH93" s="114">
        <f>AH84</f>
        <v>491.58150000000001</v>
      </c>
      <c r="AI93" s="208"/>
      <c r="AJ93" s="155" t="s">
        <v>83</v>
      </c>
      <c r="AK93" s="1153" t="s">
        <v>36</v>
      </c>
      <c r="AL93" s="1154"/>
      <c r="AM93" s="1154"/>
      <c r="AN93" s="1155"/>
      <c r="AO93" s="114">
        <f>AO84</f>
        <v>491.58150000000001</v>
      </c>
      <c r="AQ93" s="155" t="s">
        <v>83</v>
      </c>
      <c r="AR93" s="1153" t="s">
        <v>36</v>
      </c>
      <c r="AS93" s="1154"/>
      <c r="AT93" s="1154"/>
      <c r="AU93" s="1155"/>
      <c r="AV93" s="114">
        <f>AV84</f>
        <v>491.58150000000001</v>
      </c>
      <c r="AW93" s="175"/>
      <c r="AX93" s="155" t="s">
        <v>83</v>
      </c>
      <c r="AY93" s="1153" t="s">
        <v>36</v>
      </c>
      <c r="AZ93" s="1154"/>
      <c r="BA93" s="1154"/>
      <c r="BB93" s="1155"/>
      <c r="BC93" s="114">
        <f>BC84</f>
        <v>491.58150000000001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491.58150000000001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540.15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540.15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540.15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540.15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540.15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540.15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595.76250000000005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595.76250000000005</v>
      </c>
      <c r="DO93" s="40"/>
      <c r="DP93" s="10" t="s">
        <v>83</v>
      </c>
      <c r="DQ93" s="1116" t="s">
        <v>36</v>
      </c>
      <c r="DR93" s="1117"/>
      <c r="DS93" s="1117"/>
      <c r="DT93" s="1118"/>
      <c r="DU93" s="11">
        <f>DU$84</f>
        <v>595.76250000000005</v>
      </c>
      <c r="DV93" s="40"/>
      <c r="DW93" s="10" t="s">
        <v>83</v>
      </c>
      <c r="DX93" s="1116" t="s">
        <v>36</v>
      </c>
      <c r="DY93" s="1117"/>
      <c r="DZ93" s="1117"/>
      <c r="EA93" s="1118"/>
      <c r="EB93" s="11">
        <f>EB$84</f>
        <v>612.48</v>
      </c>
      <c r="ED93" s="10" t="s">
        <v>83</v>
      </c>
      <c r="EE93" s="1116" t="s">
        <v>36</v>
      </c>
      <c r="EF93" s="1117"/>
      <c r="EG93" s="1117"/>
      <c r="EH93" s="1118"/>
      <c r="EI93" s="11">
        <f>EI$84</f>
        <v>612.48</v>
      </c>
    </row>
    <row r="94" spans="1:139" x14ac:dyDescent="0.2">
      <c r="A94" s="1021" t="s">
        <v>40</v>
      </c>
      <c r="B94" s="1022"/>
      <c r="C94" s="1022"/>
      <c r="D94" s="1022"/>
      <c r="E94" s="1023"/>
      <c r="F94" s="114">
        <f>SUM(F91:F93)</f>
        <v>1474.0701718970668</v>
      </c>
      <c r="G94" s="208"/>
      <c r="H94" s="1021" t="s">
        <v>40</v>
      </c>
      <c r="I94" s="1022"/>
      <c r="J94" s="1022"/>
      <c r="K94" s="1022"/>
      <c r="L94" s="1023"/>
      <c r="M94" s="114">
        <f>SUM(M91:M93)</f>
        <v>1505.7916736257343</v>
      </c>
      <c r="O94" s="1021" t="s">
        <v>40</v>
      </c>
      <c r="P94" s="1022"/>
      <c r="Q94" s="1022"/>
      <c r="R94" s="1022"/>
      <c r="S94" s="1023"/>
      <c r="T94" s="114">
        <f>SUM(T91:T93)</f>
        <v>1505.7916736257343</v>
      </c>
      <c r="U94" s="208"/>
      <c r="V94" s="1021" t="s">
        <v>40</v>
      </c>
      <c r="W94" s="1022"/>
      <c r="X94" s="1022"/>
      <c r="Y94" s="1022"/>
      <c r="Z94" s="1023"/>
      <c r="AA94" s="114">
        <f>SUM(AA91:AA93)</f>
        <v>1505.7916736257343</v>
      </c>
      <c r="AB94" s="208"/>
      <c r="AC94" s="1021" t="s">
        <v>40</v>
      </c>
      <c r="AD94" s="1022"/>
      <c r="AE94" s="1022"/>
      <c r="AF94" s="1022"/>
      <c r="AG94" s="1023"/>
      <c r="AH94" s="114">
        <f>SUM(AH91:AH93)</f>
        <v>1568.6027593457777</v>
      </c>
      <c r="AI94" s="208"/>
      <c r="AJ94" s="1021" t="s">
        <v>40</v>
      </c>
      <c r="AK94" s="1022"/>
      <c r="AL94" s="1022"/>
      <c r="AM94" s="1022"/>
      <c r="AN94" s="1023"/>
      <c r="AO94" s="114">
        <f>SUM(AO91:AO93)</f>
        <v>1568.6027593457777</v>
      </c>
      <c r="AQ94" s="1021" t="s">
        <v>40</v>
      </c>
      <c r="AR94" s="1022"/>
      <c r="AS94" s="1022"/>
      <c r="AT94" s="1022"/>
      <c r="AU94" s="1023"/>
      <c r="AV94" s="114">
        <f>SUM(AV91:AV93)</f>
        <v>1608.0059761511111</v>
      </c>
      <c r="AW94" s="175"/>
      <c r="AX94" s="1021" t="s">
        <v>40</v>
      </c>
      <c r="AY94" s="1022"/>
      <c r="AZ94" s="1022"/>
      <c r="BA94" s="1022"/>
      <c r="BB94" s="1023"/>
      <c r="BC94" s="114">
        <f>SUM(BC91:BC93)</f>
        <v>1608.0059761511111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1608.0059761511111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1726.1868258405334</v>
      </c>
      <c r="BS94" s="922" t="s">
        <v>40</v>
      </c>
      <c r="BT94" s="923"/>
      <c r="BU94" s="923"/>
      <c r="BV94" s="923"/>
      <c r="BW94" s="924"/>
      <c r="BX94" s="11">
        <f>SUM(BX$91:BX$93)</f>
        <v>1726.1868258405334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1726.1868258405334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1726.1868258405334</v>
      </c>
      <c r="CN94" s="922" t="s">
        <v>40</v>
      </c>
      <c r="CO94" s="923"/>
      <c r="CP94" s="923"/>
      <c r="CQ94" s="923"/>
      <c r="CR94" s="924"/>
      <c r="CS94" s="11">
        <f>SUM(CS$91:CS$93)</f>
        <v>1795.7991755299554</v>
      </c>
      <c r="CU94" s="922" t="s">
        <v>40</v>
      </c>
      <c r="CV94" s="923"/>
      <c r="CW94" s="923"/>
      <c r="CX94" s="923"/>
      <c r="CY94" s="924"/>
      <c r="CZ94" s="11">
        <f>SUM(CZ$91:CZ$93)</f>
        <v>1795.7991755299554</v>
      </c>
      <c r="DB94" s="922" t="s">
        <v>40</v>
      </c>
      <c r="DC94" s="923"/>
      <c r="DD94" s="923"/>
      <c r="DE94" s="923"/>
      <c r="DF94" s="924"/>
      <c r="DG94" s="11">
        <f>SUM(DG$91:DG$93)</f>
        <v>1909.2030601777778</v>
      </c>
      <c r="DI94" s="922" t="s">
        <v>40</v>
      </c>
      <c r="DJ94" s="923"/>
      <c r="DK94" s="923"/>
      <c r="DL94" s="923"/>
      <c r="DM94" s="924"/>
      <c r="DN94" s="11">
        <f>SUM(DN$91:DN$93)</f>
        <v>1953.7768348444445</v>
      </c>
      <c r="DO94" s="40"/>
      <c r="DP94" s="922" t="s">
        <v>40</v>
      </c>
      <c r="DQ94" s="923"/>
      <c r="DR94" s="923"/>
      <c r="DS94" s="923"/>
      <c r="DT94" s="924"/>
      <c r="DU94" s="11">
        <f>SUM(DU$91:DU$93)</f>
        <v>1953.7768348444445</v>
      </c>
      <c r="DV94" s="40"/>
      <c r="DW94" s="922" t="s">
        <v>40</v>
      </c>
      <c r="DX94" s="923"/>
      <c r="DY94" s="923"/>
      <c r="DZ94" s="923"/>
      <c r="EA94" s="924"/>
      <c r="EB94" s="11">
        <f>SUM(EB$91:EB$93)</f>
        <v>2023.4568939033775</v>
      </c>
      <c r="ED94" s="922" t="s">
        <v>40</v>
      </c>
      <c r="EE94" s="923"/>
      <c r="EF94" s="923"/>
      <c r="EG94" s="923"/>
      <c r="EH94" s="924"/>
      <c r="EI94" s="11">
        <f>SUM(EI$91:EI$93)</f>
        <v>2023.4568939033775</v>
      </c>
    </row>
    <row r="95" spans="1:139" x14ac:dyDescent="0.2">
      <c r="A95" s="178"/>
      <c r="B95" s="178"/>
      <c r="C95" s="178"/>
      <c r="D95" s="178"/>
      <c r="E95" s="178"/>
      <c r="F95" s="175"/>
      <c r="G95" s="208"/>
      <c r="H95" s="178"/>
      <c r="I95" s="178"/>
      <c r="J95" s="178"/>
      <c r="K95" s="178"/>
      <c r="L95" s="178"/>
      <c r="M95" s="175"/>
      <c r="O95" s="178"/>
      <c r="P95" s="178"/>
      <c r="Q95" s="178"/>
      <c r="R95" s="178"/>
      <c r="S95" s="178"/>
      <c r="T95" s="175"/>
      <c r="U95" s="208"/>
      <c r="V95" s="178"/>
      <c r="W95" s="178"/>
      <c r="X95" s="178"/>
      <c r="Y95" s="178"/>
      <c r="Z95" s="178"/>
      <c r="AA95" s="175"/>
      <c r="AB95" s="208"/>
      <c r="AC95" s="178"/>
      <c r="AD95" s="178"/>
      <c r="AE95" s="178"/>
      <c r="AF95" s="178"/>
      <c r="AG95" s="178"/>
      <c r="AH95" s="175"/>
      <c r="AI95" s="208"/>
      <c r="AJ95" s="178"/>
      <c r="AK95" s="178"/>
      <c r="AL95" s="178"/>
      <c r="AM95" s="178"/>
      <c r="AN95" s="178"/>
      <c r="AO95" s="175"/>
      <c r="AQ95" s="178"/>
      <c r="AR95" s="178"/>
      <c r="AS95" s="178"/>
      <c r="AT95" s="178"/>
      <c r="AU95" s="178"/>
      <c r="AV95" s="175"/>
      <c r="AW95" s="175"/>
      <c r="AX95" s="178"/>
      <c r="AY95" s="178"/>
      <c r="AZ95" s="178"/>
      <c r="BA95" s="178"/>
      <c r="BB95" s="178"/>
      <c r="BC95" s="175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40"/>
      <c r="DP95" s="52"/>
      <c r="DQ95" s="52"/>
      <c r="DR95" s="52"/>
      <c r="DS95" s="52"/>
      <c r="DT95" s="52"/>
      <c r="DU95" s="40"/>
      <c r="DV95" s="40"/>
      <c r="DW95" s="52"/>
      <c r="DX95" s="52"/>
      <c r="DY95" s="52"/>
      <c r="DZ95" s="52"/>
      <c r="EA95" s="52"/>
      <c r="EB95" s="40"/>
      <c r="ED95" s="52"/>
      <c r="EE95" s="52"/>
      <c r="EF95" s="52"/>
      <c r="EG95" s="52"/>
      <c r="EH95" s="52"/>
      <c r="EI95" s="40"/>
    </row>
    <row r="96" spans="1:139" x14ac:dyDescent="0.2">
      <c r="A96" s="178"/>
      <c r="B96" s="178"/>
      <c r="C96" s="178"/>
      <c r="D96" s="178"/>
      <c r="E96" s="178"/>
      <c r="F96" s="175"/>
      <c r="G96" s="208"/>
      <c r="H96" s="178"/>
      <c r="I96" s="178"/>
      <c r="J96" s="178"/>
      <c r="K96" s="178"/>
      <c r="L96" s="178"/>
      <c r="M96" s="175"/>
      <c r="O96" s="178"/>
      <c r="P96" s="178"/>
      <c r="Q96" s="178"/>
      <c r="R96" s="178"/>
      <c r="S96" s="178"/>
      <c r="T96" s="175"/>
      <c r="U96" s="208"/>
      <c r="V96" s="178"/>
      <c r="W96" s="178"/>
      <c r="X96" s="178"/>
      <c r="Y96" s="178"/>
      <c r="Z96" s="178"/>
      <c r="AA96" s="175"/>
      <c r="AB96" s="208"/>
      <c r="AC96" s="178"/>
      <c r="AD96" s="178"/>
      <c r="AE96" s="178"/>
      <c r="AF96" s="178"/>
      <c r="AG96" s="178"/>
      <c r="AH96" s="175"/>
      <c r="AI96" s="208"/>
      <c r="AJ96" s="178"/>
      <c r="AK96" s="178"/>
      <c r="AL96" s="178"/>
      <c r="AM96" s="178"/>
      <c r="AN96" s="178"/>
      <c r="AO96" s="175"/>
      <c r="AQ96" s="178"/>
      <c r="AR96" s="178"/>
      <c r="AS96" s="178"/>
      <c r="AT96" s="178"/>
      <c r="AU96" s="178"/>
      <c r="AV96" s="175"/>
      <c r="AW96" s="175"/>
      <c r="AX96" s="178"/>
      <c r="AY96" s="178"/>
      <c r="AZ96" s="178"/>
      <c r="BA96" s="178"/>
      <c r="BB96" s="178"/>
      <c r="BC96" s="175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40"/>
      <c r="DP96" s="52"/>
      <c r="DQ96" s="52"/>
      <c r="DR96" s="52"/>
      <c r="DS96" s="52"/>
      <c r="DT96" s="52"/>
      <c r="DU96" s="40"/>
      <c r="DV96" s="40"/>
      <c r="DW96" s="52"/>
      <c r="DX96" s="52"/>
      <c r="DY96" s="52"/>
      <c r="DZ96" s="52"/>
      <c r="EA96" s="52"/>
      <c r="EB96" s="40"/>
      <c r="ED96" s="52"/>
      <c r="EE96" s="52"/>
      <c r="EF96" s="52"/>
      <c r="EG96" s="52"/>
      <c r="EH96" s="52"/>
      <c r="EI96" s="40"/>
    </row>
    <row r="97" spans="1:139" x14ac:dyDescent="0.2">
      <c r="A97" s="925" t="s">
        <v>108</v>
      </c>
      <c r="B97" s="925"/>
      <c r="C97" s="925"/>
      <c r="D97" s="925"/>
      <c r="E97" s="925"/>
      <c r="F97" s="925"/>
      <c r="G97" s="208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U97" s="208"/>
      <c r="V97" s="925" t="s">
        <v>108</v>
      </c>
      <c r="W97" s="925"/>
      <c r="X97" s="925"/>
      <c r="Y97" s="925"/>
      <c r="Z97" s="925"/>
      <c r="AA97" s="925"/>
      <c r="AB97" s="208"/>
      <c r="AC97" s="925" t="s">
        <v>108</v>
      </c>
      <c r="AD97" s="925"/>
      <c r="AE97" s="925"/>
      <c r="AF97" s="925"/>
      <c r="AG97" s="925"/>
      <c r="AH97" s="925"/>
      <c r="AI97" s="208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925" t="s">
        <v>108</v>
      </c>
      <c r="DQ97" s="925"/>
      <c r="DR97" s="925"/>
      <c r="DS97" s="925"/>
      <c r="DT97" s="925"/>
      <c r="DU97" s="925"/>
      <c r="DV97" s="52"/>
      <c r="DW97" s="925" t="s">
        <v>108</v>
      </c>
      <c r="DX97" s="925"/>
      <c r="DY97" s="925"/>
      <c r="DZ97" s="925"/>
      <c r="EA97" s="925"/>
      <c r="EB97" s="925"/>
      <c r="ED97" s="925" t="s">
        <v>108</v>
      </c>
      <c r="EE97" s="925"/>
      <c r="EF97" s="925"/>
      <c r="EG97" s="925"/>
      <c r="EH97" s="925"/>
      <c r="EI97" s="925"/>
    </row>
    <row r="98" spans="1:139" x14ac:dyDescent="0.2">
      <c r="A98" s="41"/>
      <c r="B98" s="41"/>
      <c r="C98" s="41"/>
      <c r="D98" s="41"/>
      <c r="E98" s="41"/>
      <c r="F98" s="22"/>
      <c r="G98" s="208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U98" s="208"/>
      <c r="V98" s="41"/>
      <c r="W98" s="41"/>
      <c r="X98" s="41"/>
      <c r="Y98" s="41"/>
      <c r="Z98" s="41"/>
      <c r="AA98" s="22"/>
      <c r="AB98" s="208"/>
      <c r="AC98" s="41"/>
      <c r="AD98" s="41"/>
      <c r="AE98" s="41"/>
      <c r="AF98" s="41"/>
      <c r="AG98" s="41"/>
      <c r="AH98" s="22"/>
      <c r="AI98" s="208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22"/>
      <c r="DP98" s="41"/>
      <c r="DQ98" s="41"/>
      <c r="DR98" s="41"/>
      <c r="DS98" s="41"/>
      <c r="DT98" s="41"/>
      <c r="DU98" s="22"/>
      <c r="DV98" s="22"/>
      <c r="DW98" s="41"/>
      <c r="DX98" s="41"/>
      <c r="DY98" s="41"/>
      <c r="DZ98" s="41"/>
      <c r="EA98" s="41"/>
      <c r="EB98" s="22"/>
      <c r="ED98" s="41"/>
      <c r="EE98" s="41"/>
      <c r="EF98" s="41"/>
      <c r="EG98" s="41"/>
      <c r="EH98" s="41"/>
      <c r="EI98" s="22"/>
    </row>
    <row r="99" spans="1:139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G99" s="208"/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U99" s="208"/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B99" s="208"/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I99" s="208"/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40"/>
      <c r="DP99" s="51">
        <v>3</v>
      </c>
      <c r="DQ99" s="938" t="s">
        <v>43</v>
      </c>
      <c r="DR99" s="938"/>
      <c r="DS99" s="938"/>
      <c r="DT99" s="51" t="s">
        <v>7</v>
      </c>
      <c r="DU99" s="11" t="s">
        <v>8</v>
      </c>
      <c r="DV99" s="40"/>
      <c r="DW99" s="51">
        <v>3</v>
      </c>
      <c r="DX99" s="938" t="s">
        <v>43</v>
      </c>
      <c r="DY99" s="938"/>
      <c r="DZ99" s="938"/>
      <c r="EA99" s="51" t="s">
        <v>7</v>
      </c>
      <c r="EB99" s="11" t="s">
        <v>8</v>
      </c>
      <c r="ED99" s="51">
        <v>3</v>
      </c>
      <c r="EE99" s="938" t="s">
        <v>43</v>
      </c>
      <c r="EF99" s="938"/>
      <c r="EG99" s="938"/>
      <c r="EH99" s="51" t="s">
        <v>7</v>
      </c>
      <c r="EI99" s="11" t="s">
        <v>8</v>
      </c>
    </row>
    <row r="100" spans="1:139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10.412783333333334</v>
      </c>
      <c r="G100" s="212"/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10.668937803333332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1.0668937803333332</v>
      </c>
      <c r="U100" s="212"/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10.668937803333332</v>
      </c>
      <c r="AB100" s="212"/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11.074555555555555</v>
      </c>
      <c r="AI100" s="212"/>
      <c r="AJ100" s="155" t="s">
        <v>22</v>
      </c>
      <c r="AK100" s="1012" t="s">
        <v>109</v>
      </c>
      <c r="AL100" s="1012"/>
      <c r="AM100" s="1012"/>
      <c r="AN100" s="383">
        <f>E100*10%</f>
        <v>4.1666666666666669E-4</v>
      </c>
      <c r="AO100" s="38">
        <f>AN100*AO$44</f>
        <v>1.1074555555555556</v>
      </c>
      <c r="AQ100" s="155" t="s">
        <v>22</v>
      </c>
      <c r="AR100" s="1012" t="s">
        <v>109</v>
      </c>
      <c r="AS100" s="1012"/>
      <c r="AT100" s="1012"/>
      <c r="AU100" s="382">
        <f>L100*10%</f>
        <v>4.1666666666666669E-4</v>
      </c>
      <c r="AV100" s="38">
        <f>AU100*AV$44</f>
        <v>1.1479722222222222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1.1479722222222222</v>
      </c>
      <c r="BD100" s="22"/>
      <c r="BE100" s="10" t="s">
        <v>22</v>
      </c>
      <c r="BF100" s="939" t="s">
        <v>109</v>
      </c>
      <c r="BG100" s="939"/>
      <c r="BH100" s="939"/>
      <c r="BI100" s="606">
        <f>L100*10%</f>
        <v>4.1666666666666669E-4</v>
      </c>
      <c r="BJ100" s="50">
        <f>BI$100*BJ$44</f>
        <v>1.1479722222222222</v>
      </c>
      <c r="BK100" s="22"/>
      <c r="BL100" s="10" t="s">
        <v>22</v>
      </c>
      <c r="BM100" s="939" t="s">
        <v>109</v>
      </c>
      <c r="BN100" s="939"/>
      <c r="BO100" s="939"/>
      <c r="BP100" s="606">
        <f>L100*10%</f>
        <v>4.1666666666666669E-4</v>
      </c>
      <c r="BQ100" s="50">
        <f>BP$100*BQ$44</f>
        <v>1.2195516666666668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1.2195516666666666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1.2195516666666666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1.2195516666666666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1.291131111111111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1.291131111111111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1.3505555555555555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1.3963888888888889</v>
      </c>
      <c r="DO100" s="22"/>
      <c r="DP100" s="10" t="s">
        <v>22</v>
      </c>
      <c r="DQ100" s="939" t="s">
        <v>109</v>
      </c>
      <c r="DR100" s="939"/>
      <c r="DS100" s="939"/>
      <c r="DT100" s="606">
        <f>1*(1/12)*0.05/10</f>
        <v>4.1666666666666664E-4</v>
      </c>
      <c r="DU100" s="50">
        <f>DT$100*$DU$44</f>
        <v>1.3963888888888889</v>
      </c>
      <c r="DV100" s="22"/>
      <c r="DW100" s="10" t="s">
        <v>22</v>
      </c>
      <c r="DX100" s="939" t="s">
        <v>109</v>
      </c>
      <c r="DY100" s="939"/>
      <c r="DZ100" s="939"/>
      <c r="EA100" s="606">
        <f>1*(1/12)*0.05/10</f>
        <v>4.1666666666666664E-4</v>
      </c>
      <c r="EB100" s="50">
        <f>EA$100*$EB$44</f>
        <v>1.4508480555555554</v>
      </c>
      <c r="ED100" s="10" t="s">
        <v>22</v>
      </c>
      <c r="EE100" s="939" t="s">
        <v>109</v>
      </c>
      <c r="EF100" s="939"/>
      <c r="EG100" s="939"/>
      <c r="EH100" s="383">
        <f>(2*E100)/60+E100*10%</f>
        <v>5.5555555555555556E-4</v>
      </c>
      <c r="EI100" s="50">
        <f>EH$100*$EI$44</f>
        <v>1.9344640740740739</v>
      </c>
    </row>
    <row r="101" spans="1:139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0.83302266666666669</v>
      </c>
      <c r="G101" s="208"/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0.85351502426666648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8.5351502426666656E-2</v>
      </c>
      <c r="U101" s="208"/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0.85351502426666648</v>
      </c>
      <c r="AB101" s="208"/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0.88596444444444444</v>
      </c>
      <c r="AI101" s="208"/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8.859644444444445E-2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9.1837777777777782E-2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9.1837777777777782E-2</v>
      </c>
      <c r="BD101" s="22"/>
      <c r="BE101" s="10" t="s">
        <v>23</v>
      </c>
      <c r="BF101" s="940" t="s">
        <v>110</v>
      </c>
      <c r="BG101" s="940"/>
      <c r="BH101" s="940"/>
      <c r="BI101" s="606">
        <f>BI69*BI100</f>
        <v>3.3333333333333335E-5</v>
      </c>
      <c r="BJ101" s="50">
        <f>BI$101*BJ$44</f>
        <v>9.1837777777777782E-2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9.756413333333333E-2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9.756413333333333E-2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9.756413333333333E-2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9.756413333333333E-2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0.10329048888888889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0.10329048888888889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0.10804444444444446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0.11171111111111112</v>
      </c>
      <c r="DO101" s="22"/>
      <c r="DP101" s="10" t="s">
        <v>23</v>
      </c>
      <c r="DQ101" s="940" t="s">
        <v>110</v>
      </c>
      <c r="DR101" s="940"/>
      <c r="DS101" s="940"/>
      <c r="DT101" s="606">
        <f>DT69*DT100</f>
        <v>3.3333333333333335E-5</v>
      </c>
      <c r="DU101" s="50">
        <f>DT$101*$DU$44</f>
        <v>0.11171111111111112</v>
      </c>
      <c r="DV101" s="22"/>
      <c r="DW101" s="10" t="s">
        <v>23</v>
      </c>
      <c r="DX101" s="940" t="s">
        <v>110</v>
      </c>
      <c r="DY101" s="940"/>
      <c r="DZ101" s="940"/>
      <c r="EA101" s="606">
        <f>EA69*EA100</f>
        <v>3.3333333333333335E-5</v>
      </c>
      <c r="EB101" s="50">
        <f>EA$101*$EB$44</f>
        <v>0.11606784444444444</v>
      </c>
      <c r="ED101" s="10" t="s">
        <v>23</v>
      </c>
      <c r="EE101" s="940" t="s">
        <v>110</v>
      </c>
      <c r="EF101" s="940"/>
      <c r="EG101" s="940"/>
      <c r="EH101" s="606">
        <f>EH69*EH100</f>
        <v>4.4444444444444447E-5</v>
      </c>
      <c r="EI101" s="50">
        <f>EH$101*$EI$44</f>
        <v>0.15475712592592594</v>
      </c>
    </row>
    <row r="102" spans="1:139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86.967566399999995</v>
      </c>
      <c r="G102" s="208"/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89.106968533439982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89.106968533439982</v>
      </c>
      <c r="U102" s="208"/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89.106968533439982</v>
      </c>
      <c r="AB102" s="208"/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92.494687999999996</v>
      </c>
      <c r="AI102" s="208"/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92.494687999999996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95.87863999999999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95.87863999999999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95.87863999999999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101.85695519999999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101.85695519999999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101.85695519999999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101.85695519999999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107.8352704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107.8352704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112.7984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116.6264</v>
      </c>
      <c r="DO102" s="22"/>
      <c r="DP102" s="10" t="s">
        <v>24</v>
      </c>
      <c r="DQ102" s="940" t="s">
        <v>111</v>
      </c>
      <c r="DR102" s="940"/>
      <c r="DS102" s="940"/>
      <c r="DT102" s="1">
        <f>(0.08*0.4*0.9)*(1+(5/56)+(5/56)+(5/56/3))</f>
        <v>3.4799999999999998E-2</v>
      </c>
      <c r="DU102" s="50">
        <f>DT$102*$DU$44</f>
        <v>116.6264</v>
      </c>
      <c r="DV102" s="22"/>
      <c r="DW102" s="10" t="s">
        <v>24</v>
      </c>
      <c r="DX102" s="940" t="s">
        <v>111</v>
      </c>
      <c r="DY102" s="940"/>
      <c r="DZ102" s="940"/>
      <c r="EA102" s="1">
        <f>(0.08*0.4*0.9)*(1+(5/56)+(5/56)+(5/56/3))</f>
        <v>3.4799999999999998E-2</v>
      </c>
      <c r="EB102" s="50">
        <f>EA$102*$EB$44</f>
        <v>121.1748296</v>
      </c>
      <c r="ED102" s="10" t="s">
        <v>24</v>
      </c>
      <c r="EE102" s="940" t="s">
        <v>111</v>
      </c>
      <c r="EF102" s="940"/>
      <c r="EG102" s="940"/>
      <c r="EH102" s="1">
        <f>(0.08*0.4*0.9)*(1+(5/56)+(5/56)+(5/56/3))</f>
        <v>3.4799999999999998E-2</v>
      </c>
      <c r="EI102" s="50">
        <f>EH$102*$EI$44</f>
        <v>121.1748296</v>
      </c>
    </row>
    <row r="103" spans="1:139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48.592988888888897</v>
      </c>
      <c r="G103" s="208"/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49.788376415555547</v>
      </c>
      <c r="O103" s="155" t="s">
        <v>25</v>
      </c>
      <c r="P103" s="1017" t="s">
        <v>112</v>
      </c>
      <c r="Q103" s="1017"/>
      <c r="R103" s="1017"/>
      <c r="S103" s="383">
        <f>L103*10%</f>
        <v>1.9444444444444446E-3</v>
      </c>
      <c r="T103" s="38">
        <f t="shared" si="10"/>
        <v>4.9788376415555549</v>
      </c>
      <c r="U103" s="208"/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49.788376415555547</v>
      </c>
      <c r="AB103" s="208"/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51.681259259259264</v>
      </c>
      <c r="AI103" s="208"/>
      <c r="AJ103" s="155" t="s">
        <v>25</v>
      </c>
      <c r="AK103" s="1017" t="s">
        <v>112</v>
      </c>
      <c r="AL103" s="1017"/>
      <c r="AM103" s="1017"/>
      <c r="AN103" s="383">
        <f>E103*10%</f>
        <v>1.9444444444444446E-3</v>
      </c>
      <c r="AO103" s="38">
        <f t="shared" si="13"/>
        <v>5.1681259259259269</v>
      </c>
      <c r="AQ103" s="155" t="s">
        <v>25</v>
      </c>
      <c r="AR103" s="1017" t="s">
        <v>112</v>
      </c>
      <c r="AS103" s="1017"/>
      <c r="AT103" s="1017"/>
      <c r="AU103" s="382">
        <f>L103*10%</f>
        <v>1.9444444444444446E-3</v>
      </c>
      <c r="AV103" s="38">
        <f t="shared" si="14"/>
        <v>5.3572037037037035</v>
      </c>
      <c r="AW103" s="159"/>
      <c r="AX103" s="155" t="s">
        <v>25</v>
      </c>
      <c r="AY103" s="1017" t="s">
        <v>112</v>
      </c>
      <c r="AZ103" s="1017"/>
      <c r="BA103" s="1017"/>
      <c r="BB103" s="383">
        <f>(7/30)/12/10</f>
        <v>1.9444444444444444E-3</v>
      </c>
      <c r="BC103" s="38">
        <f t="shared" si="15"/>
        <v>5.3572037037037035</v>
      </c>
      <c r="BD103" s="22"/>
      <c r="BE103" s="10" t="s">
        <v>25</v>
      </c>
      <c r="BF103" s="940" t="s">
        <v>112</v>
      </c>
      <c r="BG103" s="940"/>
      <c r="BH103" s="940"/>
      <c r="BI103" s="606">
        <f>L103*10%</f>
        <v>1.9444444444444446E-3</v>
      </c>
      <c r="BJ103" s="50">
        <f>BI$103*BJ$44</f>
        <v>5.3572037037037035</v>
      </c>
      <c r="BK103" s="22"/>
      <c r="BL103" s="10" t="s">
        <v>25</v>
      </c>
      <c r="BM103" s="940" t="s">
        <v>112</v>
      </c>
      <c r="BN103" s="940"/>
      <c r="BO103" s="940"/>
      <c r="BP103" s="606">
        <f>L103*10%</f>
        <v>1.9444444444444446E-3</v>
      </c>
      <c r="BQ103" s="50">
        <f>BP$103*BQ$44</f>
        <v>5.6912411111111112</v>
      </c>
      <c r="BS103" s="10" t="s">
        <v>25</v>
      </c>
      <c r="BT103" s="940" t="s">
        <v>112</v>
      </c>
      <c r="BU103" s="940"/>
      <c r="BV103" s="940"/>
      <c r="BW103" s="606">
        <f>(7/30)/12/10</f>
        <v>1.9444444444444444E-3</v>
      </c>
      <c r="BX103" s="50">
        <f>BW$103*BX$44</f>
        <v>5.6912411111111112</v>
      </c>
      <c r="BY103" s="22"/>
      <c r="BZ103" s="10" t="s">
        <v>25</v>
      </c>
      <c r="CA103" s="940" t="s">
        <v>112</v>
      </c>
      <c r="CB103" s="940"/>
      <c r="CC103" s="940"/>
      <c r="CD103" s="606">
        <f>(7/30)/12/10</f>
        <v>1.9444444444444444E-3</v>
      </c>
      <c r="CE103" s="50">
        <f>CD$103*$CE$44</f>
        <v>5.6912411111111112</v>
      </c>
      <c r="CF103" s="22"/>
      <c r="CG103" s="10" t="s">
        <v>25</v>
      </c>
      <c r="CH103" s="940" t="s">
        <v>112</v>
      </c>
      <c r="CI103" s="940"/>
      <c r="CJ103" s="940"/>
      <c r="CK103" s="606">
        <f>(7/30)/12/10</f>
        <v>1.9444444444444444E-3</v>
      </c>
      <c r="CL103" s="50">
        <f>CK$103*$CL$44</f>
        <v>5.6912411111111112</v>
      </c>
      <c r="CN103" s="10" t="s">
        <v>25</v>
      </c>
      <c r="CO103" s="940" t="s">
        <v>112</v>
      </c>
      <c r="CP103" s="940"/>
      <c r="CQ103" s="940"/>
      <c r="CR103" s="606">
        <f>(7/30)/12/10</f>
        <v>1.9444444444444444E-3</v>
      </c>
      <c r="CS103" s="50">
        <f>CR$103*$CS$44</f>
        <v>6.0252785185185189</v>
      </c>
      <c r="CU103" s="10" t="s">
        <v>25</v>
      </c>
      <c r="CV103" s="940" t="s">
        <v>112</v>
      </c>
      <c r="CW103" s="940"/>
      <c r="CX103" s="940"/>
      <c r="CY103" s="606">
        <f>(7/30)/12/10</f>
        <v>1.9444444444444444E-3</v>
      </c>
      <c r="CZ103" s="50">
        <f>CY$103*$CZ$44</f>
        <v>6.0252785185185189</v>
      </c>
      <c r="DB103" s="10" t="s">
        <v>25</v>
      </c>
      <c r="DC103" s="940" t="s">
        <v>112</v>
      </c>
      <c r="DD103" s="940"/>
      <c r="DE103" s="940"/>
      <c r="DF103" s="606">
        <f>(7/30)/12/10</f>
        <v>1.9444444444444444E-3</v>
      </c>
      <c r="DG103" s="50">
        <f>DF$103*$DG$44</f>
        <v>6.3025925925925925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9.7747222222222234</v>
      </c>
      <c r="DO103" s="22"/>
      <c r="DP103" s="10" t="s">
        <v>25</v>
      </c>
      <c r="DQ103" s="940" t="s">
        <v>112</v>
      </c>
      <c r="DR103" s="940"/>
      <c r="DS103" s="940"/>
      <c r="DT103" s="606">
        <f>(3/60*(7/30)/12)+ 7/30/12/10</f>
        <v>2.9166666666666668E-3</v>
      </c>
      <c r="DU103" s="50">
        <f>DT$103*$DU$44</f>
        <v>9.7747222222222234</v>
      </c>
      <c r="DV103" s="22"/>
      <c r="DW103" s="10" t="s">
        <v>25</v>
      </c>
      <c r="DX103" s="940" t="s">
        <v>112</v>
      </c>
      <c r="DY103" s="940"/>
      <c r="DZ103" s="940"/>
      <c r="EA103" s="606">
        <f>(3/60*(7/30)/12)+ 7/30/12/10</f>
        <v>2.9166666666666668E-3</v>
      </c>
      <c r="EB103" s="50">
        <f>EA$103*$EB$44</f>
        <v>10.15593638888889</v>
      </c>
      <c r="ED103" s="10" t="s">
        <v>25</v>
      </c>
      <c r="EE103" s="940" t="s">
        <v>112</v>
      </c>
      <c r="EF103" s="940"/>
      <c r="EG103" s="940"/>
      <c r="EH103" s="383">
        <f>(7/30)/12/10</f>
        <v>1.9444444444444444E-3</v>
      </c>
      <c r="EI103" s="50">
        <f>EH$103*$EI$44</f>
        <v>6.7706242592592591</v>
      </c>
    </row>
    <row r="104" spans="1:139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8.1053105466666668</v>
      </c>
      <c r="G104" s="208"/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8.3047011861146647</v>
      </c>
      <c r="O104" s="155" t="s">
        <v>32</v>
      </c>
      <c r="P104" s="1017" t="s">
        <v>129</v>
      </c>
      <c r="Q104" s="1017"/>
      <c r="R104" s="1017"/>
      <c r="S104" s="383">
        <f>S103*S70</f>
        <v>3.2433333333333337E-4</v>
      </c>
      <c r="T104" s="38">
        <f t="shared" si="10"/>
        <v>0.83047011861146669</v>
      </c>
      <c r="U104" s="208"/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8.3047011861146647</v>
      </c>
      <c r="AB104" s="208"/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8.6204340444444441</v>
      </c>
      <c r="AI104" s="208"/>
      <c r="AJ104" s="155" t="s">
        <v>32</v>
      </c>
      <c r="AK104" s="1017" t="s">
        <v>129</v>
      </c>
      <c r="AL104" s="1017"/>
      <c r="AM104" s="1017"/>
      <c r="AN104" s="383">
        <f>AN103*AN70</f>
        <v>3.2433333333333337E-4</v>
      </c>
      <c r="AO104" s="38">
        <f t="shared" si="13"/>
        <v>0.86204340444444461</v>
      </c>
      <c r="AQ104" s="155" t="s">
        <v>32</v>
      </c>
      <c r="AR104" s="1017" t="s">
        <v>129</v>
      </c>
      <c r="AS104" s="1017"/>
      <c r="AT104" s="1017"/>
      <c r="AU104" s="382">
        <f>AU103*AU70</f>
        <v>3.2433333333333337E-4</v>
      </c>
      <c r="AV104" s="38">
        <f t="shared" si="14"/>
        <v>0.8935815777777778</v>
      </c>
      <c r="AW104" s="159"/>
      <c r="AX104" s="155" t="s">
        <v>32</v>
      </c>
      <c r="AY104" s="1017" t="s">
        <v>129</v>
      </c>
      <c r="AZ104" s="1017"/>
      <c r="BA104" s="1017"/>
      <c r="BB104" s="383">
        <f>BB103*BB70</f>
        <v>3.2433333333333332E-4</v>
      </c>
      <c r="BC104" s="38">
        <f t="shared" si="15"/>
        <v>0.89358157777777769</v>
      </c>
      <c r="BD104" s="22"/>
      <c r="BE104" s="10" t="s">
        <v>32</v>
      </c>
      <c r="BF104" s="940" t="s">
        <v>129</v>
      </c>
      <c r="BG104" s="940"/>
      <c r="BH104" s="940"/>
      <c r="BI104" s="606">
        <f>BI103*BI70</f>
        <v>3.2433333333333337E-4</v>
      </c>
      <c r="BJ104" s="50">
        <f>BI$104*BJ$44</f>
        <v>0.8935815777777778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3.2433333333333337E-4</v>
      </c>
      <c r="BQ104" s="50">
        <f>BP$104*BQ$44</f>
        <v>0.94929901733333344</v>
      </c>
      <c r="BS104" s="10" t="s">
        <v>32</v>
      </c>
      <c r="BT104" s="940" t="s">
        <v>129</v>
      </c>
      <c r="BU104" s="940"/>
      <c r="BV104" s="940"/>
      <c r="BW104" s="606">
        <f>BW103*BW70</f>
        <v>3.2433333333333332E-4</v>
      </c>
      <c r="BX104" s="50">
        <f>BW$104*BX$44</f>
        <v>0.94929901733333333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3.2433333333333332E-4</v>
      </c>
      <c r="CE104" s="50">
        <f>CD$104*$CE$44</f>
        <v>0.94929901733333333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3.2433333333333332E-4</v>
      </c>
      <c r="CL104" s="50">
        <f>CK$104*$CL$44</f>
        <v>0.94929901733333333</v>
      </c>
      <c r="CN104" s="10" t="s">
        <v>32</v>
      </c>
      <c r="CO104" s="940" t="s">
        <v>129</v>
      </c>
      <c r="CP104" s="940"/>
      <c r="CQ104" s="940"/>
      <c r="CR104" s="606">
        <f>CR103*CR70</f>
        <v>3.2433333333333332E-4</v>
      </c>
      <c r="CS104" s="50">
        <f>CR$104*$CS$44</f>
        <v>1.0050164568888889</v>
      </c>
      <c r="CU104" s="10" t="s">
        <v>32</v>
      </c>
      <c r="CV104" s="940" t="s">
        <v>129</v>
      </c>
      <c r="CW104" s="940"/>
      <c r="CX104" s="940"/>
      <c r="CY104" s="606">
        <f>CY103*CY70</f>
        <v>3.2433333333333332E-4</v>
      </c>
      <c r="CZ104" s="50">
        <f>CY$104*$CZ$44</f>
        <v>1.0050164568888889</v>
      </c>
      <c r="DB104" s="10" t="s">
        <v>32</v>
      </c>
      <c r="DC104" s="940" t="s">
        <v>129</v>
      </c>
      <c r="DD104" s="940"/>
      <c r="DE104" s="940"/>
      <c r="DF104" s="606">
        <f>DF103*DF70</f>
        <v>3.2433333333333332E-4</v>
      </c>
      <c r="DG104" s="50">
        <f>DF$104*$DG$44</f>
        <v>1.0512724444444443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1.6304236666666667</v>
      </c>
      <c r="DO104" s="22"/>
      <c r="DP104" s="10" t="s">
        <v>32</v>
      </c>
      <c r="DQ104" s="940" t="s">
        <v>129</v>
      </c>
      <c r="DR104" s="940"/>
      <c r="DS104" s="940"/>
      <c r="DT104" s="606">
        <f>DT103*DT70</f>
        <v>4.8650000000000001E-4</v>
      </c>
      <c r="DU104" s="50">
        <f>DT$104*$DU$44</f>
        <v>1.6304236666666667</v>
      </c>
      <c r="DV104" s="22"/>
      <c r="DW104" s="10" t="s">
        <v>32</v>
      </c>
      <c r="DX104" s="940" t="s">
        <v>129</v>
      </c>
      <c r="DY104" s="940"/>
      <c r="DZ104" s="940"/>
      <c r="EA104" s="606">
        <f>EA103*EA70</f>
        <v>4.8650000000000001E-4</v>
      </c>
      <c r="EB104" s="50">
        <f>EA$104*$EB$44</f>
        <v>1.6940101896666666</v>
      </c>
      <c r="ED104" s="10" t="s">
        <v>32</v>
      </c>
      <c r="EE104" s="940" t="s">
        <v>129</v>
      </c>
      <c r="EF104" s="940"/>
      <c r="EG104" s="940"/>
      <c r="EH104" s="606">
        <f>EH103*EH70</f>
        <v>3.2433333333333332E-4</v>
      </c>
      <c r="EI104" s="50">
        <f>EH$104*$EI$44</f>
        <v>1.1293401264444445</v>
      </c>
    </row>
    <row r="105" spans="1:139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12.9951536</v>
      </c>
      <c r="G105" s="208"/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13.314834378559997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13.314834378559997</v>
      </c>
      <c r="U105" s="208"/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13.314834378559997</v>
      </c>
      <c r="AB105" s="208"/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13.821045333333334</v>
      </c>
      <c r="AI105" s="208"/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13.821045333333334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14.326693333333331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14.326693333333331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14.326693333333331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15.2200048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15.2200048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15.2200048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15.2200048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16.113316266666665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16.113316266666665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16.854933333333335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17.426933333333334</v>
      </c>
      <c r="DO105" s="22"/>
      <c r="DP105" s="10" t="s">
        <v>33</v>
      </c>
      <c r="DQ105" s="916" t="s">
        <v>113</v>
      </c>
      <c r="DR105" s="917"/>
      <c r="DS105" s="918"/>
      <c r="DT105" s="1">
        <v>5.1999999999999998E-3</v>
      </c>
      <c r="DU105" s="50">
        <f>DT$105*$DU$44</f>
        <v>17.426933333333334</v>
      </c>
      <c r="DV105" s="22"/>
      <c r="DW105" s="10" t="s">
        <v>33</v>
      </c>
      <c r="DX105" s="916" t="s">
        <v>113</v>
      </c>
      <c r="DY105" s="917"/>
      <c r="DZ105" s="918"/>
      <c r="EA105" s="1">
        <v>5.1999999999999998E-3</v>
      </c>
      <c r="EB105" s="50">
        <f>EA$105*$EB$44</f>
        <v>18.106583733333331</v>
      </c>
      <c r="ED105" s="10" t="s">
        <v>33</v>
      </c>
      <c r="EE105" s="916" t="s">
        <v>113</v>
      </c>
      <c r="EF105" s="917"/>
      <c r="EG105" s="918"/>
      <c r="EH105" s="1">
        <v>5.1999999999999998E-3</v>
      </c>
      <c r="EI105" s="50">
        <f>EH$105*$EI$44</f>
        <v>18.106583733333331</v>
      </c>
    </row>
    <row r="106" spans="1:139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167.90682543555556</v>
      </c>
      <c r="G106" s="208"/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172.0373333412702</v>
      </c>
      <c r="O106" s="1021" t="s">
        <v>40</v>
      </c>
      <c r="P106" s="1022"/>
      <c r="Q106" s="1022"/>
      <c r="R106" s="1023"/>
      <c r="S106" s="115">
        <f>SUM(S100:S105)</f>
        <v>4.2718777777777772E-2</v>
      </c>
      <c r="T106" s="114">
        <f>SUM(T100:T105)</f>
        <v>109.38335595492701</v>
      </c>
      <c r="U106" s="208"/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172.0373333412702</v>
      </c>
      <c r="AB106" s="208"/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178.57794663703703</v>
      </c>
      <c r="AI106" s="208"/>
      <c r="AJ106" s="1021" t="s">
        <v>40</v>
      </c>
      <c r="AK106" s="1022"/>
      <c r="AL106" s="1022"/>
      <c r="AM106" s="1023"/>
      <c r="AN106" s="115">
        <f>SUM(AN100:AN105)</f>
        <v>4.2718777777777772E-2</v>
      </c>
      <c r="AO106" s="114">
        <f>SUM(AO100:AO105)</f>
        <v>113.54195466370369</v>
      </c>
      <c r="AQ106" s="1021" t="s">
        <v>40</v>
      </c>
      <c r="AR106" s="1022"/>
      <c r="AS106" s="1022"/>
      <c r="AT106" s="1023"/>
      <c r="AU106" s="115">
        <f>SUM(AU100:AU105)</f>
        <v>4.2718777777777772E-2</v>
      </c>
      <c r="AV106" s="114">
        <f>SUM(AV100:AV105)</f>
        <v>117.69592861481482</v>
      </c>
      <c r="AW106" s="175"/>
      <c r="AX106" s="1021" t="s">
        <v>40</v>
      </c>
      <c r="AY106" s="1022"/>
      <c r="AZ106" s="1022"/>
      <c r="BA106" s="1023"/>
      <c r="BB106" s="115">
        <f>SUM(BB100:BB105)</f>
        <v>4.2718777777777772E-2</v>
      </c>
      <c r="BC106" s="114">
        <f>SUM(BC100:BC105)</f>
        <v>117.69592861481482</v>
      </c>
      <c r="BD106" s="40"/>
      <c r="BE106" s="922" t="s">
        <v>40</v>
      </c>
      <c r="BF106" s="923"/>
      <c r="BG106" s="923"/>
      <c r="BH106" s="924"/>
      <c r="BI106" s="8">
        <f>SUM(BI100:BI105)</f>
        <v>4.2718777777777772E-2</v>
      </c>
      <c r="BJ106" s="11">
        <f>SUM(BJ$100:BJ$105)</f>
        <v>117.69592861481482</v>
      </c>
      <c r="BK106" s="40"/>
      <c r="BL106" s="922" t="s">
        <v>40</v>
      </c>
      <c r="BM106" s="923"/>
      <c r="BN106" s="923"/>
      <c r="BO106" s="924"/>
      <c r="BP106" s="8">
        <f>SUM(BP100:BP105)</f>
        <v>4.2718777777777772E-2</v>
      </c>
      <c r="BQ106" s="11">
        <f>SUM(BQ$100:BQ$105)</f>
        <v>125.03461592844442</v>
      </c>
      <c r="BS106" s="922" t="s">
        <v>40</v>
      </c>
      <c r="BT106" s="923"/>
      <c r="BU106" s="923"/>
      <c r="BV106" s="924"/>
      <c r="BW106" s="8">
        <f>SUM(BW100:BW105)</f>
        <v>4.2718777777777772E-2</v>
      </c>
      <c r="BX106" s="11">
        <f>SUM(BX$100:BX$105)</f>
        <v>125.03461592844442</v>
      </c>
      <c r="BY106" s="40"/>
      <c r="BZ106" s="922" t="s">
        <v>40</v>
      </c>
      <c r="CA106" s="923"/>
      <c r="CB106" s="923"/>
      <c r="CC106" s="924"/>
      <c r="CD106" s="8">
        <f>SUM(CD100:CD105)</f>
        <v>4.2718777777777772E-2</v>
      </c>
      <c r="CE106" s="11">
        <f>SUM(CE$100:CE$105)</f>
        <v>125.03461592844442</v>
      </c>
      <c r="CF106" s="40"/>
      <c r="CG106" s="922" t="s">
        <v>40</v>
      </c>
      <c r="CH106" s="923"/>
      <c r="CI106" s="923"/>
      <c r="CJ106" s="924"/>
      <c r="CK106" s="8">
        <f>SUM(CK100:CK105)</f>
        <v>4.2718777777777772E-2</v>
      </c>
      <c r="CL106" s="11">
        <f>SUM(CL$100:CL$105)</f>
        <v>125.03461592844442</v>
      </c>
      <c r="CN106" s="922" t="s">
        <v>40</v>
      </c>
      <c r="CO106" s="923"/>
      <c r="CP106" s="923"/>
      <c r="CQ106" s="924"/>
      <c r="CR106" s="8">
        <f>SUM(CR100:CR105)</f>
        <v>4.2718777777777772E-2</v>
      </c>
      <c r="CS106" s="11">
        <f>SUM(CS$100:CS$105)</f>
        <v>132.37330324207406</v>
      </c>
      <c r="CU106" s="922" t="s">
        <v>40</v>
      </c>
      <c r="CV106" s="923"/>
      <c r="CW106" s="923"/>
      <c r="CX106" s="924"/>
      <c r="CY106" s="8">
        <f>SUM(CY100:CY105)</f>
        <v>4.2718777777777772E-2</v>
      </c>
      <c r="CZ106" s="11">
        <f>SUM(CZ$100:CZ$105)</f>
        <v>132.37330324207406</v>
      </c>
      <c r="DB106" s="922" t="s">
        <v>40</v>
      </c>
      <c r="DC106" s="923"/>
      <c r="DD106" s="923"/>
      <c r="DE106" s="924"/>
      <c r="DF106" s="8">
        <f>SUM(DF100:DF105)</f>
        <v>4.2718777777777772E-2</v>
      </c>
      <c r="DG106" s="11">
        <f>SUM(DG$100:DG$105)</f>
        <v>138.46579837037038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146.96657922222221</v>
      </c>
      <c r="DO106" s="40"/>
      <c r="DP106" s="922" t="s">
        <v>40</v>
      </c>
      <c r="DQ106" s="923"/>
      <c r="DR106" s="923"/>
      <c r="DS106" s="924"/>
      <c r="DT106" s="8">
        <f>SUM(DT100:DT105)</f>
        <v>4.3853166666666665E-2</v>
      </c>
      <c r="DU106" s="11">
        <f>SUM(DU$100:DU$105)</f>
        <v>146.96657922222221</v>
      </c>
      <c r="DV106" s="40"/>
      <c r="DW106" s="922" t="s">
        <v>40</v>
      </c>
      <c r="DX106" s="923"/>
      <c r="DY106" s="923"/>
      <c r="DZ106" s="924"/>
      <c r="EA106" s="8">
        <f>SUM(EA100:EA105)</f>
        <v>4.3853166666666665E-2</v>
      </c>
      <c r="EB106" s="11">
        <f>SUM(EB$100:EB$105)</f>
        <v>152.69827581188889</v>
      </c>
      <c r="ED106" s="922" t="s">
        <v>40</v>
      </c>
      <c r="EE106" s="923"/>
      <c r="EF106" s="923"/>
      <c r="EG106" s="924"/>
      <c r="EH106" s="8">
        <f>SUM(EH100:EH105)</f>
        <v>4.2868777777777783E-2</v>
      </c>
      <c r="EI106" s="11">
        <f>SUM(EI$100:EI$105)</f>
        <v>149.27059891903704</v>
      </c>
    </row>
    <row r="107" spans="1:139" x14ac:dyDescent="0.2">
      <c r="A107" s="49"/>
      <c r="B107" s="49"/>
      <c r="C107" s="49"/>
      <c r="D107" s="49"/>
      <c r="E107" s="49"/>
      <c r="F107" s="40"/>
      <c r="G107" s="208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U107" s="208"/>
      <c r="V107" s="49"/>
      <c r="W107" s="49"/>
      <c r="X107" s="49"/>
      <c r="Y107" s="49"/>
      <c r="Z107" s="49"/>
      <c r="AA107" s="40"/>
      <c r="AB107" s="208"/>
      <c r="AC107" s="49"/>
      <c r="AD107" s="49"/>
      <c r="AE107" s="49"/>
      <c r="AF107" s="49"/>
      <c r="AG107" s="49"/>
      <c r="AH107" s="40"/>
      <c r="AI107" s="208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0"/>
      <c r="DP107" s="49"/>
      <c r="DQ107" s="49"/>
      <c r="DR107" s="49"/>
      <c r="DS107" s="49"/>
      <c r="DT107" s="49"/>
      <c r="DU107" s="40"/>
      <c r="DV107" s="40"/>
      <c r="DW107" s="49"/>
      <c r="DX107" s="49"/>
      <c r="DY107" s="49"/>
      <c r="DZ107" s="49"/>
      <c r="EA107" s="49"/>
      <c r="EB107" s="40"/>
      <c r="ED107" s="49"/>
      <c r="EE107" s="49"/>
      <c r="EF107" s="49"/>
      <c r="EG107" s="49"/>
      <c r="EH107" s="49"/>
      <c r="EI107" s="40"/>
    </row>
    <row r="108" spans="1:139" x14ac:dyDescent="0.2">
      <c r="A108" s="49"/>
      <c r="B108" s="49"/>
      <c r="C108" s="49"/>
      <c r="D108" s="49"/>
      <c r="E108" s="49"/>
      <c r="F108" s="40"/>
      <c r="G108" s="208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U108" s="208"/>
      <c r="V108" s="49"/>
      <c r="W108" s="49"/>
      <c r="X108" s="49"/>
      <c r="Y108" s="49"/>
      <c r="Z108" s="49"/>
      <c r="AA108" s="40"/>
      <c r="AB108" s="208"/>
      <c r="AC108" s="49"/>
      <c r="AD108" s="49"/>
      <c r="AE108" s="49"/>
      <c r="AF108" s="49"/>
      <c r="AG108" s="49"/>
      <c r="AH108" s="40"/>
      <c r="AI108" s="208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0"/>
      <c r="DP108" s="49"/>
      <c r="DQ108" s="49"/>
      <c r="DR108" s="49"/>
      <c r="DS108" s="49"/>
      <c r="DT108" s="49"/>
      <c r="DU108" s="40"/>
      <c r="DV108" s="40"/>
      <c r="DW108" s="49"/>
      <c r="DX108" s="49"/>
      <c r="DY108" s="49"/>
      <c r="DZ108" s="49"/>
      <c r="EA108" s="49"/>
      <c r="EB108" s="40"/>
      <c r="ED108" s="49"/>
      <c r="EE108" s="49"/>
      <c r="EF108" s="49"/>
      <c r="EG108" s="49"/>
      <c r="EH108" s="49"/>
      <c r="EI108" s="40"/>
    </row>
    <row r="109" spans="1:139" x14ac:dyDescent="0.2">
      <c r="A109" s="925" t="s">
        <v>114</v>
      </c>
      <c r="B109" s="925"/>
      <c r="C109" s="925"/>
      <c r="D109" s="925"/>
      <c r="E109" s="925"/>
      <c r="F109" s="925"/>
      <c r="G109" s="208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U109" s="208"/>
      <c r="V109" s="925" t="s">
        <v>114</v>
      </c>
      <c r="W109" s="925"/>
      <c r="X109" s="925"/>
      <c r="Y109" s="925"/>
      <c r="Z109" s="925"/>
      <c r="AA109" s="925"/>
      <c r="AB109" s="208"/>
      <c r="AC109" s="925" t="s">
        <v>114</v>
      </c>
      <c r="AD109" s="925"/>
      <c r="AE109" s="925"/>
      <c r="AF109" s="925"/>
      <c r="AG109" s="925"/>
      <c r="AH109" s="925"/>
      <c r="AI109" s="208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925" t="s">
        <v>114</v>
      </c>
      <c r="DQ109" s="925"/>
      <c r="DR109" s="925"/>
      <c r="DS109" s="925"/>
      <c r="DT109" s="925"/>
      <c r="DU109" s="925"/>
      <c r="DV109" s="52"/>
      <c r="DW109" s="925" t="s">
        <v>114</v>
      </c>
      <c r="DX109" s="925"/>
      <c r="DY109" s="925"/>
      <c r="DZ109" s="925"/>
      <c r="EA109" s="925"/>
      <c r="EB109" s="925"/>
      <c r="ED109" s="925" t="s">
        <v>114</v>
      </c>
      <c r="EE109" s="925"/>
      <c r="EF109" s="925"/>
      <c r="EG109" s="925"/>
      <c r="EH109" s="925"/>
      <c r="EI109" s="925"/>
    </row>
    <row r="110" spans="1:139" x14ac:dyDescent="0.2">
      <c r="A110" s="41"/>
      <c r="B110" s="41"/>
      <c r="C110" s="41"/>
      <c r="D110" s="41"/>
      <c r="E110" s="41"/>
      <c r="F110" s="42"/>
      <c r="G110" s="208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U110" s="208"/>
      <c r="V110" s="41"/>
      <c r="W110" s="41"/>
      <c r="X110" s="41"/>
      <c r="Y110" s="41"/>
      <c r="Z110" s="41"/>
      <c r="AA110" s="42"/>
      <c r="AB110" s="208"/>
      <c r="AC110" s="41"/>
      <c r="AD110" s="41"/>
      <c r="AE110" s="41"/>
      <c r="AF110" s="41"/>
      <c r="AG110" s="41"/>
      <c r="AH110" s="42"/>
      <c r="AI110" s="208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2"/>
      <c r="DP110" s="41"/>
      <c r="DQ110" s="41"/>
      <c r="DR110" s="41"/>
      <c r="DS110" s="41"/>
      <c r="DT110" s="41"/>
      <c r="DU110" s="42"/>
      <c r="DV110" s="42"/>
      <c r="DW110" s="41"/>
      <c r="DX110" s="41"/>
      <c r="DY110" s="41"/>
      <c r="DZ110" s="41"/>
      <c r="EA110" s="41"/>
      <c r="EB110" s="42"/>
      <c r="ED110" s="41"/>
      <c r="EE110" s="41"/>
      <c r="EF110" s="41"/>
      <c r="EG110" s="41"/>
      <c r="EH110" s="41"/>
      <c r="EI110" s="42"/>
    </row>
    <row r="111" spans="1:139" x14ac:dyDescent="0.2">
      <c r="A111" s="925" t="s">
        <v>130</v>
      </c>
      <c r="B111" s="925"/>
      <c r="C111" s="925"/>
      <c r="D111" s="925"/>
      <c r="E111" s="925"/>
      <c r="F111" s="925"/>
      <c r="G111" s="208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U111" s="208"/>
      <c r="V111" s="925" t="s">
        <v>130</v>
      </c>
      <c r="W111" s="925"/>
      <c r="X111" s="925"/>
      <c r="Y111" s="925"/>
      <c r="Z111" s="925"/>
      <c r="AA111" s="925"/>
      <c r="AB111" s="208"/>
      <c r="AC111" s="925" t="s">
        <v>130</v>
      </c>
      <c r="AD111" s="925"/>
      <c r="AE111" s="925"/>
      <c r="AF111" s="925"/>
      <c r="AG111" s="925"/>
      <c r="AH111" s="925"/>
      <c r="AI111" s="208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925" t="s">
        <v>130</v>
      </c>
      <c r="DQ111" s="925"/>
      <c r="DR111" s="925"/>
      <c r="DS111" s="925"/>
      <c r="DT111" s="925"/>
      <c r="DU111" s="925"/>
      <c r="DV111" s="52"/>
      <c r="DW111" s="925" t="s">
        <v>130</v>
      </c>
      <c r="DX111" s="925"/>
      <c r="DY111" s="925"/>
      <c r="DZ111" s="925"/>
      <c r="EA111" s="925"/>
      <c r="EB111" s="925"/>
      <c r="ED111" s="925" t="s">
        <v>130</v>
      </c>
      <c r="EE111" s="925"/>
      <c r="EF111" s="925"/>
      <c r="EG111" s="925"/>
      <c r="EH111" s="925"/>
      <c r="EI111" s="925"/>
    </row>
    <row r="112" spans="1:139" x14ac:dyDescent="0.2">
      <c r="A112" s="52"/>
      <c r="B112" s="52"/>
      <c r="C112" s="52"/>
      <c r="D112" s="52"/>
      <c r="E112" s="52"/>
      <c r="F112" s="52"/>
      <c r="G112" s="208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U112" s="208"/>
      <c r="V112" s="52"/>
      <c r="W112" s="52"/>
      <c r="X112" s="52"/>
      <c r="Y112" s="52"/>
      <c r="Z112" s="52"/>
      <c r="AA112" s="52"/>
      <c r="AB112" s="208"/>
      <c r="AC112" s="52"/>
      <c r="AD112" s="52"/>
      <c r="AE112" s="52"/>
      <c r="AF112" s="52"/>
      <c r="AG112" s="52"/>
      <c r="AH112" s="52"/>
      <c r="AI112" s="208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D112" s="52"/>
      <c r="EE112" s="52"/>
      <c r="EF112" s="52"/>
      <c r="EG112" s="52"/>
      <c r="EH112" s="52"/>
      <c r="EI112" s="52"/>
    </row>
    <row r="113" spans="1:139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G113" s="208"/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U113" s="208"/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B113" s="208"/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I113" s="208"/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40"/>
      <c r="DP113" s="51" t="s">
        <v>39</v>
      </c>
      <c r="DQ113" s="914" t="s">
        <v>131</v>
      </c>
      <c r="DR113" s="915"/>
      <c r="DS113" s="926"/>
      <c r="DT113" s="51" t="s">
        <v>7</v>
      </c>
      <c r="DU113" s="11" t="s">
        <v>8</v>
      </c>
      <c r="DV113" s="40"/>
      <c r="DW113" s="51" t="s">
        <v>39</v>
      </c>
      <c r="DX113" s="914" t="s">
        <v>131</v>
      </c>
      <c r="DY113" s="915"/>
      <c r="DZ113" s="926"/>
      <c r="EA113" s="51" t="s">
        <v>7</v>
      </c>
      <c r="EB113" s="11" t="s">
        <v>8</v>
      </c>
      <c r="ED113" s="51" t="s">
        <v>39</v>
      </c>
      <c r="EE113" s="914" t="s">
        <v>131</v>
      </c>
      <c r="EF113" s="915"/>
      <c r="EG113" s="926"/>
      <c r="EH113" s="51" t="s">
        <v>7</v>
      </c>
      <c r="EI113" s="11" t="s">
        <v>8</v>
      </c>
    </row>
    <row r="114" spans="1:139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43.600930234226155</v>
      </c>
      <c r="G114" s="208"/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44.673513117988108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44.673513117988108</v>
      </c>
      <c r="U114" s="208"/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44.673513117988108</v>
      </c>
      <c r="AB114" s="208"/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46.371936176479174</v>
      </c>
      <c r="AI114" s="208"/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46.371936176479174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48.068470426838161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48.068470426838161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48.068470426838161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51.065680935805723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51.065680935805723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51.065680935805723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51.065680935805723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54.062891444773278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54.062891444773278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56.551141678633137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58.470298070441956</v>
      </c>
      <c r="DO114" s="22"/>
      <c r="DP114" s="10" t="s">
        <v>22</v>
      </c>
      <c r="DQ114" s="916" t="s">
        <v>132</v>
      </c>
      <c r="DR114" s="917"/>
      <c r="DS114" s="918"/>
      <c r="DT114" s="1">
        <v>1.7446876289171062E-2</v>
      </c>
      <c r="DU114" s="50">
        <f>DT$114*$DU$44</f>
        <v>58.470298070441956</v>
      </c>
      <c r="DV114" s="22"/>
      <c r="DW114" s="10" t="s">
        <v>22</v>
      </c>
      <c r="DX114" s="916" t="s">
        <v>132</v>
      </c>
      <c r="DY114" s="917"/>
      <c r="DZ114" s="918"/>
      <c r="EA114" s="1">
        <v>1.7446876289171062E-2</v>
      </c>
      <c r="EB114" s="50">
        <f>EA$114*$EB$44</f>
        <v>60.750639695189186</v>
      </c>
      <c r="ED114" s="10" t="s">
        <v>22</v>
      </c>
      <c r="EE114" s="916" t="s">
        <v>132</v>
      </c>
      <c r="EF114" s="917"/>
      <c r="EG114" s="918"/>
      <c r="EH114" s="1">
        <v>1.7446876289171062E-2</v>
      </c>
      <c r="EI114" s="50">
        <f>EH$114*$EI$44</f>
        <v>60.750639695189186</v>
      </c>
    </row>
    <row r="115" spans="1:139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6.8030184444444437</v>
      </c>
      <c r="G115" s="208"/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6.9703726981777754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U115" s="208"/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6.9703726981777754</v>
      </c>
      <c r="AB115" s="208"/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7.2353762962962955</v>
      </c>
      <c r="AI115" s="208"/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22"/>
      <c r="DP115" s="10" t="s">
        <v>23</v>
      </c>
      <c r="DQ115" s="916" t="s">
        <v>133</v>
      </c>
      <c r="DR115" s="917"/>
      <c r="DS115" s="918"/>
      <c r="DT115" s="1">
        <v>0</v>
      </c>
      <c r="DU115" s="50">
        <f>DT$115*$DU$44</f>
        <v>0</v>
      </c>
      <c r="DV115" s="22"/>
      <c r="DW115" s="10" t="s">
        <v>23</v>
      </c>
      <c r="DX115" s="916" t="s">
        <v>133</v>
      </c>
      <c r="DY115" s="917"/>
      <c r="DZ115" s="918"/>
      <c r="EA115" s="1">
        <v>0</v>
      </c>
      <c r="EB115" s="50">
        <f>EA$115*$EB$44</f>
        <v>0</v>
      </c>
      <c r="ED115" s="10" t="s">
        <v>23</v>
      </c>
      <c r="EE115" s="916" t="s">
        <v>133</v>
      </c>
      <c r="EF115" s="917"/>
      <c r="EG115" s="918"/>
      <c r="EH115" s="1">
        <v>0</v>
      </c>
      <c r="EI115" s="50">
        <f>EH$115*$EI$44</f>
        <v>0</v>
      </c>
    </row>
    <row r="116" spans="1:139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0.34709277777777781</v>
      </c>
      <c r="G116" s="208"/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0.35563126011111107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U116" s="208"/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0.35563126011111107</v>
      </c>
      <c r="AB116" s="208"/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0.36915185185185184</v>
      </c>
      <c r="AI116" s="208"/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22"/>
      <c r="DP116" s="10" t="s">
        <v>24</v>
      </c>
      <c r="DQ116" s="916" t="s">
        <v>134</v>
      </c>
      <c r="DR116" s="917"/>
      <c r="DS116" s="918"/>
      <c r="DT116" s="1">
        <v>0</v>
      </c>
      <c r="DU116" s="50">
        <f>DT$116*$DU$44</f>
        <v>0</v>
      </c>
      <c r="DV116" s="22"/>
      <c r="DW116" s="10" t="s">
        <v>24</v>
      </c>
      <c r="DX116" s="916" t="s">
        <v>134</v>
      </c>
      <c r="DY116" s="917"/>
      <c r="DZ116" s="918"/>
      <c r="EA116" s="1">
        <v>0</v>
      </c>
      <c r="EB116" s="50">
        <f>EA$116*$EB$44</f>
        <v>0</v>
      </c>
      <c r="ED116" s="10" t="s">
        <v>24</v>
      </c>
      <c r="EE116" s="916" t="s">
        <v>134</v>
      </c>
      <c r="EF116" s="917"/>
      <c r="EG116" s="918"/>
      <c r="EH116" s="1">
        <v>0</v>
      </c>
      <c r="EI116" s="50">
        <f>EH$116*$EI$44</f>
        <v>0</v>
      </c>
    </row>
    <row r="117" spans="1:139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8.3302266666666664</v>
      </c>
      <c r="G117" s="208"/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8.5351502426666652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U117" s="208"/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8.5351502426666652</v>
      </c>
      <c r="AB117" s="208"/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8.8596444444444433</v>
      </c>
      <c r="AI117" s="208"/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0.58163925925925919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0.61790617777777768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0.61790617777777768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0.61790617777777768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0.65417309629629616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0.65417309629629616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0.68428148148148138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0.70750370370370363</v>
      </c>
      <c r="DO117" s="22"/>
      <c r="DP117" s="10" t="s">
        <v>25</v>
      </c>
      <c r="DQ117" s="940" t="s">
        <v>135</v>
      </c>
      <c r="DR117" s="940"/>
      <c r="DS117" s="940"/>
      <c r="DT117" s="1">
        <f>'Relatório de Custos TA 03'!H69</f>
        <v>2.1111111111111108E-4</v>
      </c>
      <c r="DU117" s="50">
        <f>DT$117*$DU$44</f>
        <v>0.70750370370370363</v>
      </c>
      <c r="DV117" s="22"/>
      <c r="DW117" s="10" t="s">
        <v>25</v>
      </c>
      <c r="DX117" s="940" t="s">
        <v>135</v>
      </c>
      <c r="DY117" s="940"/>
      <c r="DZ117" s="940"/>
      <c r="EA117" s="1">
        <f>'Relatório de Custos TA 03'!H69</f>
        <v>2.1111111111111108E-4</v>
      </c>
      <c r="EB117" s="50">
        <f>EA$117*$EB$44</f>
        <v>0.73509634814814806</v>
      </c>
      <c r="ED117" s="10" t="s">
        <v>25</v>
      </c>
      <c r="EE117" s="940" t="s">
        <v>135</v>
      </c>
      <c r="EF117" s="940"/>
      <c r="EG117" s="940"/>
      <c r="EH117" s="1">
        <f>'Relatório de Custos TA 03'!H69</f>
        <v>2.1111111111111108E-4</v>
      </c>
      <c r="EI117" s="50">
        <f>EH$117*$EI$44</f>
        <v>0.73509634814814806</v>
      </c>
    </row>
    <row r="118" spans="1:139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0.41651133333333334</v>
      </c>
      <c r="G118" s="208"/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0.42675751213333324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U118" s="208"/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0.42675751213333324</v>
      </c>
      <c r="AB118" s="208"/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0.44298222222222222</v>
      </c>
      <c r="AI118" s="208"/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22"/>
      <c r="DP118" s="10" t="s">
        <v>32</v>
      </c>
      <c r="DQ118" s="927" t="s">
        <v>136</v>
      </c>
      <c r="DR118" s="928"/>
      <c r="DS118" s="929"/>
      <c r="DT118" s="1">
        <v>0</v>
      </c>
      <c r="DU118" s="50">
        <f>DT$118*$DU$44</f>
        <v>0</v>
      </c>
      <c r="DV118" s="22"/>
      <c r="DW118" s="10" t="s">
        <v>32</v>
      </c>
      <c r="DX118" s="927" t="s">
        <v>136</v>
      </c>
      <c r="DY118" s="928"/>
      <c r="DZ118" s="929"/>
      <c r="EA118" s="1">
        <v>0</v>
      </c>
      <c r="EB118" s="50">
        <f>EA$118*$EB$44</f>
        <v>0</v>
      </c>
      <c r="ED118" s="10" t="s">
        <v>32</v>
      </c>
      <c r="EE118" s="927" t="s">
        <v>136</v>
      </c>
      <c r="EF118" s="928"/>
      <c r="EG118" s="929"/>
      <c r="EH118" s="1">
        <v>0</v>
      </c>
      <c r="EI118" s="50">
        <f>EH$118*$EI$44</f>
        <v>0</v>
      </c>
    </row>
    <row r="119" spans="1:139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G119" s="208"/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U119" s="208"/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B119" s="208"/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I119" s="208"/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0" t="s">
        <v>33</v>
      </c>
      <c r="AR119" s="916" t="s">
        <v>137</v>
      </c>
      <c r="AS119" s="917"/>
      <c r="AT119" s="918"/>
      <c r="AU119" s="112">
        <v>0</v>
      </c>
      <c r="AV119" s="50">
        <f t="shared" si="22"/>
        <v>0</v>
      </c>
      <c r="AW119" s="159"/>
      <c r="AX119" s="10" t="s">
        <v>33</v>
      </c>
      <c r="AY119" s="916" t="s">
        <v>137</v>
      </c>
      <c r="AZ119" s="917"/>
      <c r="BA119" s="918"/>
      <c r="BB119" s="1">
        <v>0</v>
      </c>
      <c r="BC119" s="50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22"/>
      <c r="DP119" s="10" t="s">
        <v>33</v>
      </c>
      <c r="DQ119" s="916" t="s">
        <v>137</v>
      </c>
      <c r="DR119" s="917"/>
      <c r="DS119" s="918"/>
      <c r="DT119" s="1">
        <v>0</v>
      </c>
      <c r="DU119" s="50">
        <f>DT$119*$DU$44</f>
        <v>0</v>
      </c>
      <c r="DV119" s="22"/>
      <c r="DW119" s="10" t="s">
        <v>33</v>
      </c>
      <c r="DX119" s="916" t="s">
        <v>137</v>
      </c>
      <c r="DY119" s="917"/>
      <c r="DZ119" s="918"/>
      <c r="EA119" s="1">
        <v>0</v>
      </c>
      <c r="EB119" s="50">
        <f>EA$119*$EB$44</f>
        <v>0</v>
      </c>
      <c r="ED119" s="10" t="s">
        <v>33</v>
      </c>
      <c r="EE119" s="916" t="s">
        <v>137</v>
      </c>
      <c r="EF119" s="917"/>
      <c r="EG119" s="918"/>
      <c r="EH119" s="1">
        <v>0</v>
      </c>
      <c r="EI119" s="50">
        <f>EH$119*$EI$44</f>
        <v>0</v>
      </c>
    </row>
    <row r="120" spans="1:139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59.497779456448377</v>
      </c>
      <c r="G120" s="208"/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60.961424831076997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44.673513117988108</v>
      </c>
      <c r="U120" s="208"/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60.961424831076997</v>
      </c>
      <c r="AB120" s="208"/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63.279090991293984</v>
      </c>
      <c r="AI120" s="208"/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46.371936176479174</v>
      </c>
      <c r="AQ120" s="24"/>
      <c r="AR120" s="935" t="s">
        <v>42</v>
      </c>
      <c r="AS120" s="1014"/>
      <c r="AT120" s="1015"/>
      <c r="AU120" s="1">
        <f>SUM(AU114:AU119)</f>
        <v>1.7446876289171062E-2</v>
      </c>
      <c r="AV120" s="11">
        <f>SUM(AV114:AV119)</f>
        <v>48.068470426838161</v>
      </c>
      <c r="AW120" s="175"/>
      <c r="AX120" s="24"/>
      <c r="AY120" s="935" t="s">
        <v>42</v>
      </c>
      <c r="AZ120" s="1014"/>
      <c r="BA120" s="1015"/>
      <c r="BB120" s="1">
        <f>SUM(BB114:BB119)</f>
        <v>1.7657987400282172E-2</v>
      </c>
      <c r="BC120" s="11">
        <f>SUM(BC114:BC119)</f>
        <v>48.650109686097423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SUM(BJ$114:BJ119)</f>
        <v>48.068470426838161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SUM(BQ$114:BQ119)</f>
        <v>51.065680935805723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51.683587113583499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51.683587113583499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51.683587113583499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54.717064541069576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54.717064541069576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57.235423160114621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59.177801774145657</v>
      </c>
      <c r="DO120" s="40"/>
      <c r="DP120" s="24"/>
      <c r="DQ120" s="935" t="s">
        <v>42</v>
      </c>
      <c r="DR120" s="941"/>
      <c r="DS120" s="942"/>
      <c r="DT120" s="1">
        <f>SUM(DT114:DT119)</f>
        <v>1.7657987400282172E-2</v>
      </c>
      <c r="DU120" s="11">
        <f>SUM(DU$114:DU$119)</f>
        <v>59.177801774145657</v>
      </c>
      <c r="DV120" s="40"/>
      <c r="DW120" s="24"/>
      <c r="DX120" s="935" t="s">
        <v>42</v>
      </c>
      <c r="DY120" s="941"/>
      <c r="DZ120" s="942"/>
      <c r="EA120" s="1">
        <f>SUM(EA114:EA119)</f>
        <v>1.7657987400282172E-2</v>
      </c>
      <c r="EB120" s="11">
        <f>SUM(EB$114:EB$119)</f>
        <v>61.485736043337333</v>
      </c>
      <c r="ED120" s="24"/>
      <c r="EE120" s="935" t="s">
        <v>42</v>
      </c>
      <c r="EF120" s="941"/>
      <c r="EG120" s="942"/>
      <c r="EH120" s="1">
        <f>SUM(EH114:EH119)</f>
        <v>1.7657987400282172E-2</v>
      </c>
      <c r="EI120" s="11">
        <f>SUM(EI$114:EI$119)</f>
        <v>61.485736043337333</v>
      </c>
    </row>
    <row r="121" spans="1:139" ht="13.5" x14ac:dyDescent="0.2">
      <c r="A121" s="204"/>
      <c r="B121" s="1148"/>
      <c r="C121" s="1149"/>
      <c r="D121" s="1149"/>
      <c r="E121" s="1149"/>
      <c r="F121" s="1149"/>
      <c r="G121" s="208"/>
      <c r="H121" s="204"/>
      <c r="I121" s="1148"/>
      <c r="J121" s="1149"/>
      <c r="K121" s="1149"/>
      <c r="L121" s="1149"/>
      <c r="M121" s="1149"/>
      <c r="O121" s="204"/>
      <c r="P121" s="1148"/>
      <c r="Q121" s="1149"/>
      <c r="R121" s="1149"/>
      <c r="S121" s="1149"/>
      <c r="T121" s="1149"/>
      <c r="U121" s="208"/>
      <c r="V121" s="204"/>
      <c r="W121" s="1148"/>
      <c r="X121" s="1149"/>
      <c r="Y121" s="1149"/>
      <c r="Z121" s="1149"/>
      <c r="AA121" s="1149"/>
      <c r="AB121" s="208"/>
      <c r="AC121" s="204"/>
      <c r="AD121" s="1148"/>
      <c r="AE121" s="1149"/>
      <c r="AF121" s="1149"/>
      <c r="AG121" s="1149"/>
      <c r="AH121" s="1149"/>
      <c r="AI121" s="208"/>
      <c r="AJ121" s="204"/>
      <c r="AK121" s="1148"/>
      <c r="AL121" s="1149"/>
      <c r="AM121" s="1149"/>
      <c r="AN121" s="1149"/>
      <c r="AO121" s="114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222"/>
      <c r="DQ121" s="1108"/>
      <c r="DR121" s="1109"/>
      <c r="DS121" s="1109"/>
      <c r="DT121" s="1109"/>
      <c r="DU121" s="1109"/>
      <c r="DV121" s="488"/>
      <c r="DW121" s="222"/>
      <c r="DX121" s="1108"/>
      <c r="DY121" s="1109"/>
      <c r="DZ121" s="1109"/>
      <c r="EA121" s="1109"/>
      <c r="EB121" s="1109"/>
      <c r="ED121" s="222"/>
      <c r="EE121" s="1108"/>
      <c r="EF121" s="1109"/>
      <c r="EG121" s="1109"/>
      <c r="EH121" s="1109"/>
      <c r="EI121" s="1109"/>
    </row>
    <row r="122" spans="1:139" ht="13.5" x14ac:dyDescent="0.2">
      <c r="A122" s="204"/>
      <c r="B122" s="1148"/>
      <c r="C122" s="1149"/>
      <c r="D122" s="1149"/>
      <c r="E122" s="1149"/>
      <c r="F122" s="1149"/>
      <c r="G122" s="208"/>
      <c r="H122" s="204"/>
      <c r="I122" s="1148"/>
      <c r="J122" s="1149"/>
      <c r="K122" s="1149"/>
      <c r="L122" s="1149"/>
      <c r="M122" s="1149"/>
      <c r="O122" s="204"/>
      <c r="P122" s="1148"/>
      <c r="Q122" s="1149"/>
      <c r="R122" s="1149"/>
      <c r="S122" s="1149"/>
      <c r="T122" s="1149"/>
      <c r="U122" s="208"/>
      <c r="V122" s="204"/>
      <c r="W122" s="1148"/>
      <c r="X122" s="1149"/>
      <c r="Y122" s="1149"/>
      <c r="Z122" s="1149"/>
      <c r="AA122" s="1149"/>
      <c r="AB122" s="208"/>
      <c r="AC122" s="204"/>
      <c r="AD122" s="1148"/>
      <c r="AE122" s="1149"/>
      <c r="AF122" s="1149"/>
      <c r="AG122" s="1149"/>
      <c r="AH122" s="1149"/>
      <c r="AI122" s="208"/>
      <c r="AJ122" s="204"/>
      <c r="AK122" s="1148"/>
      <c r="AL122" s="1149"/>
      <c r="AM122" s="1149"/>
      <c r="AN122" s="1149"/>
      <c r="AO122" s="1149"/>
      <c r="AQ122" s="204"/>
      <c r="AR122" s="1148"/>
      <c r="AS122" s="1149"/>
      <c r="AT122" s="1149"/>
      <c r="AU122" s="1149"/>
      <c r="AV122" s="1149"/>
      <c r="AW122" s="421"/>
      <c r="AX122" s="204"/>
      <c r="AY122" s="1148"/>
      <c r="AZ122" s="1149"/>
      <c r="BA122" s="1149"/>
      <c r="BB122" s="1149"/>
      <c r="BC122" s="114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222"/>
      <c r="DQ122" s="1108"/>
      <c r="DR122" s="1109"/>
      <c r="DS122" s="1109"/>
      <c r="DT122" s="1109"/>
      <c r="DU122" s="1109"/>
      <c r="DV122" s="488"/>
      <c r="DW122" s="222"/>
      <c r="DX122" s="1108"/>
      <c r="DY122" s="1109"/>
      <c r="DZ122" s="1109"/>
      <c r="EA122" s="1109"/>
      <c r="EB122" s="1109"/>
      <c r="ED122" s="222"/>
      <c r="EE122" s="1108"/>
      <c r="EF122" s="1109"/>
      <c r="EG122" s="1109"/>
      <c r="EH122" s="1109"/>
      <c r="EI122" s="1109"/>
    </row>
    <row r="123" spans="1:139" x14ac:dyDescent="0.2">
      <c r="A123" s="178"/>
      <c r="B123" s="178"/>
      <c r="C123" s="178"/>
      <c r="D123" s="178"/>
      <c r="E123" s="178"/>
      <c r="F123" s="175"/>
      <c r="G123" s="208"/>
      <c r="H123" s="178"/>
      <c r="I123" s="178"/>
      <c r="J123" s="178"/>
      <c r="K123" s="178"/>
      <c r="L123" s="178"/>
      <c r="M123" s="175"/>
      <c r="O123" s="178"/>
      <c r="P123" s="178"/>
      <c r="Q123" s="178"/>
      <c r="R123" s="178"/>
      <c r="S123" s="178"/>
      <c r="T123" s="175"/>
      <c r="U123" s="208"/>
      <c r="V123" s="178"/>
      <c r="W123" s="178"/>
      <c r="X123" s="178"/>
      <c r="Y123" s="178"/>
      <c r="Z123" s="178"/>
      <c r="AA123" s="175"/>
      <c r="AB123" s="208"/>
      <c r="AC123" s="178"/>
      <c r="AD123" s="178"/>
      <c r="AE123" s="178"/>
      <c r="AF123" s="178"/>
      <c r="AG123" s="178"/>
      <c r="AH123" s="175"/>
      <c r="AI123" s="208"/>
      <c r="AJ123" s="178"/>
      <c r="AK123" s="178"/>
      <c r="AL123" s="178"/>
      <c r="AM123" s="178"/>
      <c r="AN123" s="178"/>
      <c r="AO123" s="175"/>
      <c r="AQ123" s="178"/>
      <c r="AR123" s="178"/>
      <c r="AS123" s="178"/>
      <c r="AT123" s="178"/>
      <c r="AU123" s="178"/>
      <c r="AV123" s="175"/>
      <c r="AW123" s="175"/>
      <c r="AX123" s="178"/>
      <c r="AY123" s="178"/>
      <c r="AZ123" s="178"/>
      <c r="BA123" s="178"/>
      <c r="BB123" s="178"/>
      <c r="BC123" s="175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40"/>
      <c r="DP123" s="52"/>
      <c r="DQ123" s="52"/>
      <c r="DR123" s="52"/>
      <c r="DS123" s="52"/>
      <c r="DT123" s="52"/>
      <c r="DU123" s="40"/>
      <c r="DV123" s="40"/>
      <c r="DW123" s="52"/>
      <c r="DX123" s="52"/>
      <c r="DY123" s="52"/>
      <c r="DZ123" s="52"/>
      <c r="EA123" s="52"/>
      <c r="EB123" s="40"/>
      <c r="ED123" s="52"/>
      <c r="EE123" s="52"/>
      <c r="EF123" s="52"/>
      <c r="EG123" s="52"/>
      <c r="EH123" s="52"/>
      <c r="EI123" s="40"/>
    </row>
    <row r="124" spans="1:139" x14ac:dyDescent="0.2">
      <c r="A124" s="1140" t="s">
        <v>138</v>
      </c>
      <c r="B124" s="1140"/>
      <c r="C124" s="1140"/>
      <c r="D124" s="1140"/>
      <c r="E124" s="1140"/>
      <c r="F124" s="1140"/>
      <c r="G124" s="208"/>
      <c r="H124" s="1140" t="s">
        <v>138</v>
      </c>
      <c r="I124" s="1140"/>
      <c r="J124" s="1140"/>
      <c r="K124" s="1140"/>
      <c r="L124" s="1140"/>
      <c r="M124" s="1140"/>
      <c r="O124" s="1140" t="s">
        <v>138</v>
      </c>
      <c r="P124" s="1140"/>
      <c r="Q124" s="1140"/>
      <c r="R124" s="1140"/>
      <c r="S124" s="1140"/>
      <c r="T124" s="1140"/>
      <c r="U124" s="208"/>
      <c r="V124" s="1140" t="s">
        <v>138</v>
      </c>
      <c r="W124" s="1140"/>
      <c r="X124" s="1140"/>
      <c r="Y124" s="1140"/>
      <c r="Z124" s="1140"/>
      <c r="AA124" s="1140"/>
      <c r="AB124" s="208"/>
      <c r="AC124" s="1140" t="s">
        <v>138</v>
      </c>
      <c r="AD124" s="1140"/>
      <c r="AE124" s="1140"/>
      <c r="AF124" s="1140"/>
      <c r="AG124" s="1140"/>
      <c r="AH124" s="1140"/>
      <c r="AI124" s="208"/>
      <c r="AJ124" s="1140" t="s">
        <v>138</v>
      </c>
      <c r="AK124" s="1140"/>
      <c r="AL124" s="1140"/>
      <c r="AM124" s="1140"/>
      <c r="AN124" s="1140"/>
      <c r="AO124" s="1140"/>
      <c r="AQ124" s="1140" t="s">
        <v>138</v>
      </c>
      <c r="AR124" s="1140"/>
      <c r="AS124" s="1140"/>
      <c r="AT124" s="1140"/>
      <c r="AU124" s="1140"/>
      <c r="AV124" s="1140"/>
      <c r="AW124" s="178"/>
      <c r="AX124" s="1140" t="s">
        <v>138</v>
      </c>
      <c r="AY124" s="1140"/>
      <c r="AZ124" s="1140"/>
      <c r="BA124" s="1140"/>
      <c r="BB124" s="1140"/>
      <c r="BC124" s="1140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925" t="s">
        <v>138</v>
      </c>
      <c r="DQ124" s="925"/>
      <c r="DR124" s="925"/>
      <c r="DS124" s="925"/>
      <c r="DT124" s="925"/>
      <c r="DU124" s="925"/>
      <c r="DV124" s="52"/>
      <c r="DW124" s="925" t="s">
        <v>138</v>
      </c>
      <c r="DX124" s="925"/>
      <c r="DY124" s="925"/>
      <c r="DZ124" s="925"/>
      <c r="EA124" s="925"/>
      <c r="EB124" s="925"/>
      <c r="ED124" s="925" t="s">
        <v>138</v>
      </c>
      <c r="EE124" s="925"/>
      <c r="EF124" s="925"/>
      <c r="EG124" s="925"/>
      <c r="EH124" s="925"/>
      <c r="EI124" s="925"/>
    </row>
    <row r="125" spans="1:139" x14ac:dyDescent="0.2">
      <c r="A125" s="176"/>
      <c r="B125" s="176"/>
      <c r="C125" s="176"/>
      <c r="D125" s="176"/>
      <c r="E125" s="176"/>
      <c r="F125" s="177"/>
      <c r="G125" s="208"/>
      <c r="H125" s="176"/>
      <c r="I125" s="176"/>
      <c r="J125" s="176"/>
      <c r="K125" s="176"/>
      <c r="L125" s="176"/>
      <c r="M125" s="177"/>
      <c r="O125" s="176"/>
      <c r="P125" s="176"/>
      <c r="Q125" s="176"/>
      <c r="R125" s="176"/>
      <c r="S125" s="176"/>
      <c r="T125" s="177"/>
      <c r="U125" s="208"/>
      <c r="V125" s="176"/>
      <c r="W125" s="176"/>
      <c r="X125" s="176"/>
      <c r="Y125" s="176"/>
      <c r="Z125" s="176"/>
      <c r="AA125" s="177"/>
      <c r="AB125" s="208"/>
      <c r="AC125" s="176"/>
      <c r="AD125" s="176"/>
      <c r="AE125" s="176"/>
      <c r="AF125" s="176"/>
      <c r="AG125" s="176"/>
      <c r="AH125" s="177"/>
      <c r="AI125" s="208"/>
      <c r="AJ125" s="176"/>
      <c r="AK125" s="176"/>
      <c r="AL125" s="176"/>
      <c r="AM125" s="176"/>
      <c r="AN125" s="176"/>
      <c r="AO125" s="177"/>
      <c r="AQ125" s="176"/>
      <c r="AR125" s="176"/>
      <c r="AS125" s="176"/>
      <c r="AT125" s="176"/>
      <c r="AU125" s="176"/>
      <c r="AV125" s="177"/>
      <c r="AW125" s="177"/>
      <c r="AX125" s="176"/>
      <c r="AY125" s="176"/>
      <c r="AZ125" s="176"/>
      <c r="BA125" s="176"/>
      <c r="BB125" s="176"/>
      <c r="BC125" s="177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2"/>
      <c r="DP125" s="41"/>
      <c r="DQ125" s="41"/>
      <c r="DR125" s="41"/>
      <c r="DS125" s="41"/>
      <c r="DT125" s="41"/>
      <c r="DU125" s="42"/>
      <c r="DV125" s="42"/>
      <c r="DW125" s="41"/>
      <c r="DX125" s="41"/>
      <c r="DY125" s="41"/>
      <c r="DZ125" s="41"/>
      <c r="EA125" s="41"/>
      <c r="EB125" s="42"/>
      <c r="ED125" s="41"/>
      <c r="EE125" s="41"/>
      <c r="EF125" s="41"/>
      <c r="EG125" s="41"/>
      <c r="EH125" s="41"/>
      <c r="EI125" s="42"/>
    </row>
    <row r="126" spans="1:139" ht="12.75" customHeight="1" x14ac:dyDescent="0.2">
      <c r="A126" s="113" t="s">
        <v>41</v>
      </c>
      <c r="B126" s="1141" t="s">
        <v>139</v>
      </c>
      <c r="C126" s="1142"/>
      <c r="D126" s="1143"/>
      <c r="E126" s="113" t="s">
        <v>7</v>
      </c>
      <c r="F126" s="114" t="s">
        <v>8</v>
      </c>
      <c r="G126" s="208"/>
      <c r="H126" s="113" t="s">
        <v>41</v>
      </c>
      <c r="I126" s="1141" t="s">
        <v>139</v>
      </c>
      <c r="J126" s="1142"/>
      <c r="K126" s="1143"/>
      <c r="L126" s="113" t="s">
        <v>7</v>
      </c>
      <c r="M126" s="114" t="s">
        <v>8</v>
      </c>
      <c r="O126" s="113" t="s">
        <v>41</v>
      </c>
      <c r="P126" s="1141" t="s">
        <v>139</v>
      </c>
      <c r="Q126" s="1142"/>
      <c r="R126" s="1143"/>
      <c r="S126" s="113" t="s">
        <v>7</v>
      </c>
      <c r="T126" s="114" t="s">
        <v>8</v>
      </c>
      <c r="U126" s="208"/>
      <c r="V126" s="113" t="s">
        <v>41</v>
      </c>
      <c r="W126" s="1141" t="s">
        <v>139</v>
      </c>
      <c r="X126" s="1142"/>
      <c r="Y126" s="1143"/>
      <c r="Z126" s="113" t="s">
        <v>7</v>
      </c>
      <c r="AA126" s="114" t="s">
        <v>8</v>
      </c>
      <c r="AB126" s="208"/>
      <c r="AC126" s="113" t="s">
        <v>41</v>
      </c>
      <c r="AD126" s="1141" t="s">
        <v>139</v>
      </c>
      <c r="AE126" s="1142"/>
      <c r="AF126" s="1143"/>
      <c r="AG126" s="113" t="s">
        <v>7</v>
      </c>
      <c r="AH126" s="114" t="s">
        <v>8</v>
      </c>
      <c r="AI126" s="208"/>
      <c r="AJ126" s="113" t="s">
        <v>41</v>
      </c>
      <c r="AK126" s="1141" t="s">
        <v>139</v>
      </c>
      <c r="AL126" s="1142"/>
      <c r="AM126" s="1143"/>
      <c r="AN126" s="113" t="s">
        <v>7</v>
      </c>
      <c r="AO126" s="114" t="s">
        <v>8</v>
      </c>
      <c r="AQ126" s="113" t="s">
        <v>41</v>
      </c>
      <c r="AR126" s="1141" t="s">
        <v>139</v>
      </c>
      <c r="AS126" s="1142"/>
      <c r="AT126" s="1143"/>
      <c r="AU126" s="113" t="s">
        <v>7</v>
      </c>
      <c r="AV126" s="114" t="s">
        <v>8</v>
      </c>
      <c r="AW126" s="175"/>
      <c r="AX126" s="113" t="s">
        <v>41</v>
      </c>
      <c r="AY126" s="1141" t="s">
        <v>139</v>
      </c>
      <c r="AZ126" s="1142"/>
      <c r="BA126" s="1143"/>
      <c r="BB126" s="113" t="s">
        <v>7</v>
      </c>
      <c r="BC126" s="114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40"/>
      <c r="DP126" s="51" t="s">
        <v>41</v>
      </c>
      <c r="DQ126" s="914" t="s">
        <v>139</v>
      </c>
      <c r="DR126" s="915"/>
      <c r="DS126" s="926"/>
      <c r="DT126" s="51" t="s">
        <v>7</v>
      </c>
      <c r="DU126" s="11" t="s">
        <v>8</v>
      </c>
      <c r="DV126" s="40"/>
      <c r="DW126" s="51" t="s">
        <v>41</v>
      </c>
      <c r="DX126" s="914" t="s">
        <v>139</v>
      </c>
      <c r="DY126" s="915"/>
      <c r="DZ126" s="926"/>
      <c r="EA126" s="51" t="s">
        <v>7</v>
      </c>
      <c r="EB126" s="11" t="s">
        <v>8</v>
      </c>
      <c r="ED126" s="51" t="s">
        <v>41</v>
      </c>
      <c r="EE126" s="914" t="s">
        <v>139</v>
      </c>
      <c r="EF126" s="915"/>
      <c r="EG126" s="926"/>
      <c r="EH126" s="51" t="s">
        <v>7</v>
      </c>
      <c r="EI126" s="11" t="s">
        <v>8</v>
      </c>
    </row>
    <row r="127" spans="1:139" ht="12.75" customHeight="1" x14ac:dyDescent="0.2">
      <c r="A127" s="155" t="s">
        <v>22</v>
      </c>
      <c r="B127" s="1017" t="s">
        <v>140</v>
      </c>
      <c r="C127" s="1017"/>
      <c r="D127" s="1017"/>
      <c r="E127" s="112">
        <v>0</v>
      </c>
      <c r="F127" s="38">
        <v>0</v>
      </c>
      <c r="G127" s="208"/>
      <c r="H127" s="155" t="s">
        <v>22</v>
      </c>
      <c r="I127" s="1017" t="s">
        <v>140</v>
      </c>
      <c r="J127" s="1017"/>
      <c r="K127" s="1017"/>
      <c r="L127" s="112">
        <v>0</v>
      </c>
      <c r="M127" s="38">
        <v>0</v>
      </c>
      <c r="O127" s="155" t="s">
        <v>22</v>
      </c>
      <c r="P127" s="1017" t="s">
        <v>140</v>
      </c>
      <c r="Q127" s="1017"/>
      <c r="R127" s="1017"/>
      <c r="S127" s="112">
        <v>0</v>
      </c>
      <c r="T127" s="38">
        <v>0</v>
      </c>
      <c r="U127" s="208"/>
      <c r="V127" s="155" t="s">
        <v>22</v>
      </c>
      <c r="W127" s="1017" t="s">
        <v>140</v>
      </c>
      <c r="X127" s="1017"/>
      <c r="Y127" s="1017"/>
      <c r="Z127" s="112">
        <v>0</v>
      </c>
      <c r="AA127" s="38">
        <v>0</v>
      </c>
      <c r="AB127" s="208"/>
      <c r="AC127" s="155" t="s">
        <v>22</v>
      </c>
      <c r="AD127" s="1017" t="s">
        <v>140</v>
      </c>
      <c r="AE127" s="1017"/>
      <c r="AF127" s="1017"/>
      <c r="AG127" s="112">
        <v>0</v>
      </c>
      <c r="AH127" s="38">
        <v>0</v>
      </c>
      <c r="AI127" s="208"/>
      <c r="AJ127" s="155" t="s">
        <v>22</v>
      </c>
      <c r="AK127" s="1017" t="s">
        <v>140</v>
      </c>
      <c r="AL127" s="1017"/>
      <c r="AM127" s="1017"/>
      <c r="AN127" s="112">
        <v>0</v>
      </c>
      <c r="AO127" s="38">
        <v>0</v>
      </c>
      <c r="AQ127" s="155" t="s">
        <v>22</v>
      </c>
      <c r="AR127" s="1017" t="s">
        <v>140</v>
      </c>
      <c r="AS127" s="1017"/>
      <c r="AT127" s="1017"/>
      <c r="AU127" s="112">
        <v>0</v>
      </c>
      <c r="AV127" s="38">
        <v>0</v>
      </c>
      <c r="AW127" s="159"/>
      <c r="AX127" s="155" t="s">
        <v>22</v>
      </c>
      <c r="AY127" s="1017" t="s">
        <v>140</v>
      </c>
      <c r="AZ127" s="1017"/>
      <c r="BA127" s="1017"/>
      <c r="BB127" s="112">
        <v>0</v>
      </c>
      <c r="BC127" s="38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22"/>
      <c r="DP127" s="10" t="s">
        <v>22</v>
      </c>
      <c r="DQ127" s="940" t="s">
        <v>140</v>
      </c>
      <c r="DR127" s="940"/>
      <c r="DS127" s="940"/>
      <c r="DT127" s="1">
        <v>0</v>
      </c>
      <c r="DU127" s="50">
        <v>0</v>
      </c>
      <c r="DV127" s="22"/>
      <c r="DW127" s="10" t="s">
        <v>22</v>
      </c>
      <c r="DX127" s="940" t="s">
        <v>140</v>
      </c>
      <c r="DY127" s="940"/>
      <c r="DZ127" s="940"/>
      <c r="EA127" s="1">
        <v>0</v>
      </c>
      <c r="EB127" s="50">
        <v>0</v>
      </c>
      <c r="ED127" s="10" t="s">
        <v>22</v>
      </c>
      <c r="EE127" s="940" t="s">
        <v>140</v>
      </c>
      <c r="EF127" s="940"/>
      <c r="EG127" s="940"/>
      <c r="EH127" s="1">
        <v>0</v>
      </c>
      <c r="EI127" s="50">
        <v>0</v>
      </c>
    </row>
    <row r="128" spans="1:139" x14ac:dyDescent="0.2">
      <c r="A128" s="1021" t="s">
        <v>42</v>
      </c>
      <c r="B128" s="1022"/>
      <c r="C128" s="1022"/>
      <c r="D128" s="1022"/>
      <c r="E128" s="115">
        <f>E127</f>
        <v>0</v>
      </c>
      <c r="F128" s="114">
        <f>F127</f>
        <v>0</v>
      </c>
      <c r="G128" s="208"/>
      <c r="H128" s="1021" t="s">
        <v>42</v>
      </c>
      <c r="I128" s="1022"/>
      <c r="J128" s="1022"/>
      <c r="K128" s="1022"/>
      <c r="L128" s="115">
        <f>L127</f>
        <v>0</v>
      </c>
      <c r="M128" s="114">
        <f>M127</f>
        <v>0</v>
      </c>
      <c r="O128" s="1021" t="s">
        <v>42</v>
      </c>
      <c r="P128" s="1022"/>
      <c r="Q128" s="1022"/>
      <c r="R128" s="1022"/>
      <c r="S128" s="115">
        <f>S127</f>
        <v>0</v>
      </c>
      <c r="T128" s="114">
        <f>T127</f>
        <v>0</v>
      </c>
      <c r="U128" s="208"/>
      <c r="V128" s="1021" t="s">
        <v>42</v>
      </c>
      <c r="W128" s="1022"/>
      <c r="X128" s="1022"/>
      <c r="Y128" s="1022"/>
      <c r="Z128" s="115">
        <f>Z127</f>
        <v>0</v>
      </c>
      <c r="AA128" s="114">
        <f>AA127</f>
        <v>0</v>
      </c>
      <c r="AB128" s="208"/>
      <c r="AC128" s="1021" t="s">
        <v>42</v>
      </c>
      <c r="AD128" s="1022"/>
      <c r="AE128" s="1022"/>
      <c r="AF128" s="1022"/>
      <c r="AG128" s="115">
        <f>AG127</f>
        <v>0</v>
      </c>
      <c r="AH128" s="114">
        <f>AH127</f>
        <v>0</v>
      </c>
      <c r="AI128" s="208"/>
      <c r="AJ128" s="1021" t="s">
        <v>42</v>
      </c>
      <c r="AK128" s="1022"/>
      <c r="AL128" s="1022"/>
      <c r="AM128" s="1022"/>
      <c r="AN128" s="115">
        <f>AN127</f>
        <v>0</v>
      </c>
      <c r="AO128" s="114">
        <f>AO127</f>
        <v>0</v>
      </c>
      <c r="AQ128" s="1021" t="s">
        <v>42</v>
      </c>
      <c r="AR128" s="1022"/>
      <c r="AS128" s="1022"/>
      <c r="AT128" s="1022"/>
      <c r="AU128" s="115">
        <f>AU127</f>
        <v>0</v>
      </c>
      <c r="AV128" s="114">
        <f>AV127</f>
        <v>0</v>
      </c>
      <c r="AW128" s="175"/>
      <c r="AX128" s="1021" t="s">
        <v>42</v>
      </c>
      <c r="AY128" s="1022"/>
      <c r="AZ128" s="1022"/>
      <c r="BA128" s="1022"/>
      <c r="BB128" s="115">
        <f>BB127</f>
        <v>0</v>
      </c>
      <c r="BC128" s="114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40"/>
      <c r="DP128" s="922" t="s">
        <v>42</v>
      </c>
      <c r="DQ128" s="923"/>
      <c r="DR128" s="923"/>
      <c r="DS128" s="923"/>
      <c r="DT128" s="8">
        <f>DT127</f>
        <v>0</v>
      </c>
      <c r="DU128" s="11">
        <f>DU$127</f>
        <v>0</v>
      </c>
      <c r="DV128" s="40"/>
      <c r="DW128" s="922" t="s">
        <v>42</v>
      </c>
      <c r="DX128" s="923"/>
      <c r="DY128" s="923"/>
      <c r="DZ128" s="923"/>
      <c r="EA128" s="8">
        <f>EA127</f>
        <v>0</v>
      </c>
      <c r="EB128" s="11">
        <f>EB$127</f>
        <v>0</v>
      </c>
      <c r="ED128" s="922" t="s">
        <v>42</v>
      </c>
      <c r="EE128" s="923"/>
      <c r="EF128" s="923"/>
      <c r="EG128" s="923"/>
      <c r="EH128" s="8">
        <f>EH127</f>
        <v>0</v>
      </c>
      <c r="EI128" s="11">
        <f>EI$127</f>
        <v>0</v>
      </c>
    </row>
    <row r="129" spans="1:139" ht="13.5" x14ac:dyDescent="0.2">
      <c r="A129" s="204"/>
      <c r="B129" s="1148"/>
      <c r="C129" s="1149"/>
      <c r="D129" s="1149"/>
      <c r="E129" s="1149"/>
      <c r="F129" s="1149"/>
      <c r="G129" s="208"/>
      <c r="H129" s="204"/>
      <c r="I129" s="1148"/>
      <c r="J129" s="1149"/>
      <c r="K129" s="1149"/>
      <c r="L129" s="1149"/>
      <c r="M129" s="1149"/>
      <c r="O129" s="204"/>
      <c r="P129" s="1148"/>
      <c r="Q129" s="1149"/>
      <c r="R129" s="1149"/>
      <c r="S129" s="1149"/>
      <c r="T129" s="1149"/>
      <c r="U129" s="208"/>
      <c r="V129" s="204"/>
      <c r="W129" s="1148"/>
      <c r="X129" s="1149"/>
      <c r="Y129" s="1149"/>
      <c r="Z129" s="1149"/>
      <c r="AA129" s="1149"/>
      <c r="AB129" s="208"/>
      <c r="AC129" s="204"/>
      <c r="AD129" s="1148"/>
      <c r="AE129" s="1149"/>
      <c r="AF129" s="1149"/>
      <c r="AG129" s="1149"/>
      <c r="AH129" s="1149"/>
      <c r="AI129" s="208"/>
      <c r="AJ129" s="204"/>
      <c r="AK129" s="1148"/>
      <c r="AL129" s="1149"/>
      <c r="AM129" s="1149"/>
      <c r="AN129" s="1149"/>
      <c r="AO129" s="1149"/>
      <c r="AQ129" s="204"/>
      <c r="AR129" s="1148"/>
      <c r="AS129" s="1149"/>
      <c r="AT129" s="1149"/>
      <c r="AU129" s="1149"/>
      <c r="AV129" s="1149"/>
      <c r="AW129" s="421"/>
      <c r="AX129" s="204"/>
      <c r="AY129" s="1148"/>
      <c r="AZ129" s="1149"/>
      <c r="BA129" s="1149"/>
      <c r="BB129" s="1149"/>
      <c r="BC129" s="114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  <c r="DI129" s="222"/>
      <c r="DJ129" s="1108"/>
      <c r="DK129" s="1109"/>
      <c r="DL129" s="1109"/>
      <c r="DM129" s="1109"/>
      <c r="DN129" s="1109"/>
      <c r="DO129" s="488"/>
      <c r="DP129" s="222"/>
      <c r="DQ129" s="1108"/>
      <c r="DR129" s="1109"/>
      <c r="DS129" s="1109"/>
      <c r="DT129" s="1109"/>
      <c r="DU129" s="1109"/>
      <c r="DV129" s="488"/>
      <c r="DW129" s="222"/>
      <c r="DX129" s="1108"/>
      <c r="DY129" s="1109"/>
      <c r="DZ129" s="1109"/>
      <c r="EA129" s="1109"/>
      <c r="EB129" s="1109"/>
      <c r="ED129" s="222"/>
      <c r="EE129" s="1108"/>
      <c r="EF129" s="1109"/>
      <c r="EG129" s="1109"/>
      <c r="EH129" s="1109"/>
      <c r="EI129" s="1109"/>
    </row>
    <row r="130" spans="1:139" x14ac:dyDescent="0.2">
      <c r="A130" s="176"/>
      <c r="B130" s="176"/>
      <c r="C130" s="176"/>
      <c r="D130" s="176"/>
      <c r="E130" s="176"/>
      <c r="F130" s="159"/>
      <c r="G130" s="208"/>
      <c r="H130" s="176"/>
      <c r="I130" s="176"/>
      <c r="J130" s="176"/>
      <c r="K130" s="176"/>
      <c r="L130" s="176"/>
      <c r="M130" s="159"/>
      <c r="O130" s="176"/>
      <c r="P130" s="176"/>
      <c r="Q130" s="176"/>
      <c r="R130" s="176"/>
      <c r="S130" s="176"/>
      <c r="T130" s="159"/>
      <c r="U130" s="208"/>
      <c r="V130" s="176"/>
      <c r="W130" s="176"/>
      <c r="X130" s="176"/>
      <c r="Y130" s="176"/>
      <c r="Z130" s="176"/>
      <c r="AA130" s="159"/>
      <c r="AB130" s="208"/>
      <c r="AC130" s="176"/>
      <c r="AD130" s="176"/>
      <c r="AE130" s="176"/>
      <c r="AF130" s="176"/>
      <c r="AG130" s="176"/>
      <c r="AH130" s="159"/>
      <c r="AI130" s="208"/>
      <c r="AJ130" s="176"/>
      <c r="AK130" s="176"/>
      <c r="AL130" s="176"/>
      <c r="AM130" s="176"/>
      <c r="AN130" s="176"/>
      <c r="AO130" s="159"/>
      <c r="AQ130" s="176"/>
      <c r="AR130" s="176"/>
      <c r="AS130" s="176"/>
      <c r="AT130" s="176"/>
      <c r="AU130" s="176"/>
      <c r="AV130" s="159"/>
      <c r="AW130" s="159"/>
      <c r="AX130" s="176"/>
      <c r="AY130" s="176"/>
      <c r="AZ130" s="176"/>
      <c r="BA130" s="176"/>
      <c r="BB130" s="176"/>
      <c r="BC130" s="159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  <c r="DI130" s="41"/>
      <c r="DJ130" s="41"/>
      <c r="DK130" s="41"/>
      <c r="DL130" s="41"/>
      <c r="DM130" s="41"/>
      <c r="DN130" s="22"/>
      <c r="DO130" s="22"/>
      <c r="DP130" s="41"/>
      <c r="DQ130" s="41"/>
      <c r="DR130" s="41"/>
      <c r="DS130" s="41"/>
      <c r="DT130" s="41"/>
      <c r="DU130" s="22"/>
      <c r="DV130" s="22"/>
      <c r="DW130" s="41"/>
      <c r="DX130" s="41"/>
      <c r="DY130" s="41"/>
      <c r="DZ130" s="41"/>
      <c r="EA130" s="41"/>
      <c r="EB130" s="22"/>
      <c r="ED130" s="41"/>
      <c r="EE130" s="41"/>
      <c r="EF130" s="41"/>
      <c r="EG130" s="41"/>
      <c r="EH130" s="41"/>
      <c r="EI130" s="22"/>
    </row>
    <row r="131" spans="1:139" x14ac:dyDescent="0.2">
      <c r="A131" s="1140" t="s">
        <v>115</v>
      </c>
      <c r="B131" s="1140"/>
      <c r="C131" s="1140"/>
      <c r="D131" s="1140"/>
      <c r="E131" s="1140"/>
      <c r="F131" s="1140"/>
      <c r="G131" s="208"/>
      <c r="H131" s="1140" t="s">
        <v>115</v>
      </c>
      <c r="I131" s="1140"/>
      <c r="J131" s="1140"/>
      <c r="K131" s="1140"/>
      <c r="L131" s="1140"/>
      <c r="M131" s="1140"/>
      <c r="O131" s="1140" t="s">
        <v>115</v>
      </c>
      <c r="P131" s="1140"/>
      <c r="Q131" s="1140"/>
      <c r="R131" s="1140"/>
      <c r="S131" s="1140"/>
      <c r="T131" s="1140"/>
      <c r="U131" s="208"/>
      <c r="V131" s="1140" t="s">
        <v>115</v>
      </c>
      <c r="W131" s="1140"/>
      <c r="X131" s="1140"/>
      <c r="Y131" s="1140"/>
      <c r="Z131" s="1140"/>
      <c r="AA131" s="1140"/>
      <c r="AB131" s="208"/>
      <c r="AC131" s="1140" t="s">
        <v>115</v>
      </c>
      <c r="AD131" s="1140"/>
      <c r="AE131" s="1140"/>
      <c r="AF131" s="1140"/>
      <c r="AG131" s="1140"/>
      <c r="AH131" s="1140"/>
      <c r="AI131" s="208"/>
      <c r="AJ131" s="1140" t="s">
        <v>115</v>
      </c>
      <c r="AK131" s="1140"/>
      <c r="AL131" s="1140"/>
      <c r="AM131" s="1140"/>
      <c r="AN131" s="1140"/>
      <c r="AO131" s="1140"/>
      <c r="AQ131" s="1140" t="s">
        <v>115</v>
      </c>
      <c r="AR131" s="1140"/>
      <c r="AS131" s="1140"/>
      <c r="AT131" s="1140"/>
      <c r="AU131" s="1140"/>
      <c r="AV131" s="1140"/>
      <c r="AW131" s="178"/>
      <c r="AX131" s="1140" t="s">
        <v>115</v>
      </c>
      <c r="AY131" s="1140"/>
      <c r="AZ131" s="1140"/>
      <c r="BA131" s="1140"/>
      <c r="BB131" s="1140"/>
      <c r="BC131" s="1140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925" t="s">
        <v>115</v>
      </c>
      <c r="DQ131" s="925"/>
      <c r="DR131" s="925"/>
      <c r="DS131" s="925"/>
      <c r="DT131" s="925"/>
      <c r="DU131" s="925"/>
      <c r="DV131" s="52"/>
      <c r="DW131" s="925" t="s">
        <v>115</v>
      </c>
      <c r="DX131" s="925"/>
      <c r="DY131" s="925"/>
      <c r="DZ131" s="925"/>
      <c r="EA131" s="925"/>
      <c r="EB131" s="925"/>
      <c r="ED131" s="925" t="s">
        <v>115</v>
      </c>
      <c r="EE131" s="925"/>
      <c r="EF131" s="925"/>
      <c r="EG131" s="925"/>
      <c r="EH131" s="925"/>
      <c r="EI131" s="925"/>
    </row>
    <row r="132" spans="1:139" x14ac:dyDescent="0.2">
      <c r="A132" s="178"/>
      <c r="B132" s="176"/>
      <c r="C132" s="176"/>
      <c r="D132" s="176"/>
      <c r="E132" s="176"/>
      <c r="F132" s="159"/>
      <c r="G132" s="208"/>
      <c r="H132" s="178"/>
      <c r="I132" s="176"/>
      <c r="J132" s="176"/>
      <c r="K132" s="176"/>
      <c r="L132" s="176"/>
      <c r="M132" s="159"/>
      <c r="O132" s="178"/>
      <c r="P132" s="176"/>
      <c r="Q132" s="176"/>
      <c r="R132" s="176"/>
      <c r="S132" s="176"/>
      <c r="T132" s="159"/>
      <c r="U132" s="208"/>
      <c r="V132" s="178"/>
      <c r="W132" s="176"/>
      <c r="X132" s="176"/>
      <c r="Y132" s="176"/>
      <c r="Z132" s="176"/>
      <c r="AA132" s="159"/>
      <c r="AB132" s="208"/>
      <c r="AC132" s="178"/>
      <c r="AD132" s="176"/>
      <c r="AE132" s="176"/>
      <c r="AF132" s="176"/>
      <c r="AG132" s="176"/>
      <c r="AH132" s="159"/>
      <c r="AI132" s="208"/>
      <c r="AJ132" s="178"/>
      <c r="AK132" s="176"/>
      <c r="AL132" s="176"/>
      <c r="AM132" s="176"/>
      <c r="AN132" s="176"/>
      <c r="AO132" s="159"/>
      <c r="AQ132" s="178"/>
      <c r="AR132" s="176"/>
      <c r="AS132" s="176"/>
      <c r="AT132" s="176"/>
      <c r="AU132" s="176"/>
      <c r="AV132" s="159"/>
      <c r="AW132" s="159"/>
      <c r="AX132" s="178"/>
      <c r="AY132" s="176"/>
      <c r="AZ132" s="176"/>
      <c r="BA132" s="176"/>
      <c r="BB132" s="176"/>
      <c r="BC132" s="159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22"/>
      <c r="DP132" s="52"/>
      <c r="DQ132" s="41"/>
      <c r="DR132" s="41"/>
      <c r="DS132" s="41"/>
      <c r="DT132" s="41"/>
      <c r="DU132" s="22"/>
      <c r="DV132" s="22"/>
      <c r="DW132" s="52"/>
      <c r="DX132" s="41"/>
      <c r="DY132" s="41"/>
      <c r="DZ132" s="41"/>
      <c r="EA132" s="41"/>
      <c r="EB132" s="22"/>
      <c r="ED132" s="52"/>
      <c r="EE132" s="41"/>
      <c r="EF132" s="41"/>
      <c r="EG132" s="41"/>
      <c r="EH132" s="41"/>
      <c r="EI132" s="22"/>
    </row>
    <row r="133" spans="1:139" x14ac:dyDescent="0.2">
      <c r="A133" s="113">
        <v>4</v>
      </c>
      <c r="B133" s="1021" t="s">
        <v>116</v>
      </c>
      <c r="C133" s="1022"/>
      <c r="D133" s="1022"/>
      <c r="E133" s="1023"/>
      <c r="F133" s="114" t="s">
        <v>8</v>
      </c>
      <c r="G133" s="208"/>
      <c r="H133" s="113">
        <v>4</v>
      </c>
      <c r="I133" s="1021" t="s">
        <v>116</v>
      </c>
      <c r="J133" s="1022"/>
      <c r="K133" s="1022"/>
      <c r="L133" s="1023"/>
      <c r="M133" s="114" t="s">
        <v>8</v>
      </c>
      <c r="O133" s="113">
        <v>4</v>
      </c>
      <c r="P133" s="1021" t="s">
        <v>116</v>
      </c>
      <c r="Q133" s="1022"/>
      <c r="R133" s="1022"/>
      <c r="S133" s="1023"/>
      <c r="T133" s="114" t="s">
        <v>8</v>
      </c>
      <c r="U133" s="208"/>
      <c r="V133" s="113">
        <v>4</v>
      </c>
      <c r="W133" s="1021" t="s">
        <v>116</v>
      </c>
      <c r="X133" s="1022"/>
      <c r="Y133" s="1022"/>
      <c r="Z133" s="1023"/>
      <c r="AA133" s="114" t="s">
        <v>8</v>
      </c>
      <c r="AB133" s="208"/>
      <c r="AC133" s="113">
        <v>4</v>
      </c>
      <c r="AD133" s="1021" t="s">
        <v>116</v>
      </c>
      <c r="AE133" s="1022"/>
      <c r="AF133" s="1022"/>
      <c r="AG133" s="1023"/>
      <c r="AH133" s="114" t="s">
        <v>8</v>
      </c>
      <c r="AI133" s="208"/>
      <c r="AJ133" s="113">
        <v>4</v>
      </c>
      <c r="AK133" s="1021" t="s">
        <v>116</v>
      </c>
      <c r="AL133" s="1022"/>
      <c r="AM133" s="1022"/>
      <c r="AN133" s="1023"/>
      <c r="AO133" s="114" t="s">
        <v>8</v>
      </c>
      <c r="AQ133" s="113">
        <v>4</v>
      </c>
      <c r="AR133" s="1021" t="s">
        <v>116</v>
      </c>
      <c r="AS133" s="1022"/>
      <c r="AT133" s="1022"/>
      <c r="AU133" s="1023"/>
      <c r="AV133" s="114" t="s">
        <v>8</v>
      </c>
      <c r="AW133" s="175"/>
      <c r="AX133" s="113">
        <v>4</v>
      </c>
      <c r="AY133" s="1021" t="s">
        <v>116</v>
      </c>
      <c r="AZ133" s="1022"/>
      <c r="BA133" s="1022"/>
      <c r="BB133" s="1023"/>
      <c r="BC133" s="114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51">
        <v>4</v>
      </c>
      <c r="DQ133" s="922" t="s">
        <v>116</v>
      </c>
      <c r="DR133" s="923"/>
      <c r="DS133" s="923"/>
      <c r="DT133" s="924"/>
      <c r="DU133" s="11" t="s">
        <v>8</v>
      </c>
      <c r="DV133" s="40"/>
      <c r="DW133" s="51">
        <v>4</v>
      </c>
      <c r="DX133" s="922" t="s">
        <v>116</v>
      </c>
      <c r="DY133" s="923"/>
      <c r="DZ133" s="923"/>
      <c r="EA133" s="924"/>
      <c r="EB133" s="11" t="s">
        <v>8</v>
      </c>
      <c r="ED133" s="51">
        <v>4</v>
      </c>
      <c r="EE133" s="922" t="s">
        <v>116</v>
      </c>
      <c r="EF133" s="923"/>
      <c r="EG133" s="923"/>
      <c r="EH133" s="924"/>
      <c r="EI133" s="11" t="s">
        <v>8</v>
      </c>
    </row>
    <row r="134" spans="1:139" x14ac:dyDescent="0.2">
      <c r="A134" s="179" t="s">
        <v>39</v>
      </c>
      <c r="B134" s="1027" t="s">
        <v>131</v>
      </c>
      <c r="C134" s="1028"/>
      <c r="D134" s="1028"/>
      <c r="E134" s="1029"/>
      <c r="F134" s="38">
        <f>F120</f>
        <v>59.497779456448377</v>
      </c>
      <c r="G134" s="208"/>
      <c r="H134" s="179" t="s">
        <v>39</v>
      </c>
      <c r="I134" s="1027" t="s">
        <v>131</v>
      </c>
      <c r="J134" s="1028"/>
      <c r="K134" s="1028"/>
      <c r="L134" s="1029"/>
      <c r="M134" s="38">
        <f>M120</f>
        <v>60.961424831076997</v>
      </c>
      <c r="O134" s="179" t="s">
        <v>39</v>
      </c>
      <c r="P134" s="1027" t="s">
        <v>131</v>
      </c>
      <c r="Q134" s="1028"/>
      <c r="R134" s="1028"/>
      <c r="S134" s="1029"/>
      <c r="T134" s="38">
        <f>T120</f>
        <v>44.673513117988108</v>
      </c>
      <c r="U134" s="208"/>
      <c r="V134" s="179" t="s">
        <v>39</v>
      </c>
      <c r="W134" s="1027" t="s">
        <v>131</v>
      </c>
      <c r="X134" s="1028"/>
      <c r="Y134" s="1028"/>
      <c r="Z134" s="1029"/>
      <c r="AA134" s="38">
        <f>AA120</f>
        <v>60.961424831076997</v>
      </c>
      <c r="AB134" s="208"/>
      <c r="AC134" s="179" t="s">
        <v>39</v>
      </c>
      <c r="AD134" s="1027" t="s">
        <v>131</v>
      </c>
      <c r="AE134" s="1028"/>
      <c r="AF134" s="1028"/>
      <c r="AG134" s="1029"/>
      <c r="AH134" s="38">
        <f>AH120</f>
        <v>63.279090991293984</v>
      </c>
      <c r="AI134" s="208"/>
      <c r="AJ134" s="179" t="s">
        <v>39</v>
      </c>
      <c r="AK134" s="1027" t="s">
        <v>131</v>
      </c>
      <c r="AL134" s="1028"/>
      <c r="AM134" s="1028"/>
      <c r="AN134" s="1029"/>
      <c r="AO134" s="38">
        <f>AO120</f>
        <v>46.371936176479174</v>
      </c>
      <c r="AQ134" s="179" t="s">
        <v>39</v>
      </c>
      <c r="AR134" s="1027" t="s">
        <v>131</v>
      </c>
      <c r="AS134" s="1028"/>
      <c r="AT134" s="1028"/>
      <c r="AU134" s="1029"/>
      <c r="AV134" s="38">
        <f>AV120</f>
        <v>48.068470426838161</v>
      </c>
      <c r="AW134" s="159"/>
      <c r="AX134" s="179" t="s">
        <v>39</v>
      </c>
      <c r="AY134" s="1027" t="s">
        <v>131</v>
      </c>
      <c r="AZ134" s="1028"/>
      <c r="BA134" s="1028"/>
      <c r="BB134" s="1029"/>
      <c r="BC134" s="38">
        <f>BC120</f>
        <v>48.650109686097423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48.068470426838161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51.065680935805723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51.683587113583499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51.683587113583499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51.683587113583499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54.717064541069576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54.717064541069576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57.235423160114621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59.177801774145657</v>
      </c>
      <c r="DO134" s="22"/>
      <c r="DP134" s="43" t="s">
        <v>39</v>
      </c>
      <c r="DQ134" s="927" t="s">
        <v>131</v>
      </c>
      <c r="DR134" s="928"/>
      <c r="DS134" s="928"/>
      <c r="DT134" s="929"/>
      <c r="DU134" s="50">
        <f>DU$120</f>
        <v>59.177801774145657</v>
      </c>
      <c r="DV134" s="22"/>
      <c r="DW134" s="43" t="s">
        <v>39</v>
      </c>
      <c r="DX134" s="927" t="s">
        <v>131</v>
      </c>
      <c r="DY134" s="928"/>
      <c r="DZ134" s="928"/>
      <c r="EA134" s="929"/>
      <c r="EB134" s="50">
        <f>EB$120</f>
        <v>61.485736043337333</v>
      </c>
      <c r="ED134" s="43" t="s">
        <v>39</v>
      </c>
      <c r="EE134" s="927" t="s">
        <v>131</v>
      </c>
      <c r="EF134" s="928"/>
      <c r="EG134" s="928"/>
      <c r="EH134" s="929"/>
      <c r="EI134" s="50">
        <f>EI$120</f>
        <v>61.485736043337333</v>
      </c>
    </row>
    <row r="135" spans="1:139" x14ac:dyDescent="0.2">
      <c r="A135" s="179" t="s">
        <v>41</v>
      </c>
      <c r="B135" s="1027" t="s">
        <v>139</v>
      </c>
      <c r="C135" s="1028"/>
      <c r="D135" s="1028"/>
      <c r="E135" s="1029"/>
      <c r="F135" s="38">
        <f>F128</f>
        <v>0</v>
      </c>
      <c r="G135" s="208"/>
      <c r="H135" s="179" t="s">
        <v>41</v>
      </c>
      <c r="I135" s="1027" t="s">
        <v>139</v>
      </c>
      <c r="J135" s="1028"/>
      <c r="K135" s="1028"/>
      <c r="L135" s="1029"/>
      <c r="M135" s="38">
        <f>M128</f>
        <v>0</v>
      </c>
      <c r="O135" s="179" t="s">
        <v>41</v>
      </c>
      <c r="P135" s="1027" t="s">
        <v>139</v>
      </c>
      <c r="Q135" s="1028"/>
      <c r="R135" s="1028"/>
      <c r="S135" s="1029"/>
      <c r="T135" s="38">
        <f>T128</f>
        <v>0</v>
      </c>
      <c r="U135" s="208"/>
      <c r="V135" s="179" t="s">
        <v>41</v>
      </c>
      <c r="W135" s="1027" t="s">
        <v>139</v>
      </c>
      <c r="X135" s="1028"/>
      <c r="Y135" s="1028"/>
      <c r="Z135" s="1029"/>
      <c r="AA135" s="38">
        <f>AA128</f>
        <v>0</v>
      </c>
      <c r="AB135" s="208"/>
      <c r="AC135" s="179" t="s">
        <v>41</v>
      </c>
      <c r="AD135" s="1027" t="s">
        <v>139</v>
      </c>
      <c r="AE135" s="1028"/>
      <c r="AF135" s="1028"/>
      <c r="AG135" s="1029"/>
      <c r="AH135" s="38">
        <f>AH128</f>
        <v>0</v>
      </c>
      <c r="AI135" s="208"/>
      <c r="AJ135" s="179" t="s">
        <v>41</v>
      </c>
      <c r="AK135" s="1027" t="s">
        <v>139</v>
      </c>
      <c r="AL135" s="1028"/>
      <c r="AM135" s="1028"/>
      <c r="AN135" s="1029"/>
      <c r="AO135" s="38">
        <f>AO128</f>
        <v>0</v>
      </c>
      <c r="AQ135" s="179" t="s">
        <v>41</v>
      </c>
      <c r="AR135" s="1027" t="s">
        <v>139</v>
      </c>
      <c r="AS135" s="1028"/>
      <c r="AT135" s="1028"/>
      <c r="AU135" s="1029"/>
      <c r="AV135" s="38">
        <f>AV128</f>
        <v>0</v>
      </c>
      <c r="AW135" s="159"/>
      <c r="AX135" s="179" t="s">
        <v>41</v>
      </c>
      <c r="AY135" s="1027" t="s">
        <v>139</v>
      </c>
      <c r="AZ135" s="1028"/>
      <c r="BA135" s="1028"/>
      <c r="BB135" s="1029"/>
      <c r="BC135" s="38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43" t="s">
        <v>41</v>
      </c>
      <c r="DQ135" s="927" t="s">
        <v>139</v>
      </c>
      <c r="DR135" s="928"/>
      <c r="DS135" s="928"/>
      <c r="DT135" s="929"/>
      <c r="DU135" s="50">
        <f>DU$128</f>
        <v>0</v>
      </c>
      <c r="DV135" s="22"/>
      <c r="DW135" s="43" t="s">
        <v>41</v>
      </c>
      <c r="DX135" s="927" t="s">
        <v>139</v>
      </c>
      <c r="DY135" s="928"/>
      <c r="DZ135" s="928"/>
      <c r="EA135" s="929"/>
      <c r="EB135" s="50">
        <f>EB$128</f>
        <v>0</v>
      </c>
      <c r="ED135" s="43" t="s">
        <v>41</v>
      </c>
      <c r="EE135" s="927" t="s">
        <v>139</v>
      </c>
      <c r="EF135" s="928"/>
      <c r="EG135" s="928"/>
      <c r="EH135" s="929"/>
      <c r="EI135" s="50">
        <f>EI$128</f>
        <v>0</v>
      </c>
    </row>
    <row r="136" spans="1:139" x14ac:dyDescent="0.2">
      <c r="A136" s="1021" t="s">
        <v>40</v>
      </c>
      <c r="B136" s="1022"/>
      <c r="C136" s="1022"/>
      <c r="D136" s="1022"/>
      <c r="E136" s="1023"/>
      <c r="F136" s="114">
        <f>SUM(F134:F135)</f>
        <v>59.497779456448377</v>
      </c>
      <c r="G136" s="208"/>
      <c r="H136" s="1021" t="s">
        <v>40</v>
      </c>
      <c r="I136" s="1022"/>
      <c r="J136" s="1022"/>
      <c r="K136" s="1022"/>
      <c r="L136" s="1023"/>
      <c r="M136" s="114">
        <f>SUM(M134:M135)</f>
        <v>60.961424831076997</v>
      </c>
      <c r="O136" s="1021" t="s">
        <v>40</v>
      </c>
      <c r="P136" s="1022"/>
      <c r="Q136" s="1022"/>
      <c r="R136" s="1022"/>
      <c r="S136" s="1023"/>
      <c r="T136" s="114">
        <f>SUM(T134:T135)</f>
        <v>44.673513117988108</v>
      </c>
      <c r="U136" s="208"/>
      <c r="V136" s="1021" t="s">
        <v>40</v>
      </c>
      <c r="W136" s="1022"/>
      <c r="X136" s="1022"/>
      <c r="Y136" s="1022"/>
      <c r="Z136" s="1023"/>
      <c r="AA136" s="114">
        <f>SUM(AA134:AA135)</f>
        <v>60.961424831076997</v>
      </c>
      <c r="AB136" s="208"/>
      <c r="AC136" s="1021" t="s">
        <v>40</v>
      </c>
      <c r="AD136" s="1022"/>
      <c r="AE136" s="1022"/>
      <c r="AF136" s="1022"/>
      <c r="AG136" s="1023"/>
      <c r="AH136" s="114">
        <f>SUM(AH134:AH135)</f>
        <v>63.279090991293984</v>
      </c>
      <c r="AI136" s="208"/>
      <c r="AJ136" s="1021" t="s">
        <v>40</v>
      </c>
      <c r="AK136" s="1022"/>
      <c r="AL136" s="1022"/>
      <c r="AM136" s="1022"/>
      <c r="AN136" s="1023"/>
      <c r="AO136" s="114">
        <f>SUM(AO134:AO135)</f>
        <v>46.371936176479174</v>
      </c>
      <c r="AQ136" s="1021" t="s">
        <v>40</v>
      </c>
      <c r="AR136" s="1022"/>
      <c r="AS136" s="1022"/>
      <c r="AT136" s="1022"/>
      <c r="AU136" s="1023"/>
      <c r="AV136" s="114">
        <f>SUM(AV134:AV135)</f>
        <v>48.068470426838161</v>
      </c>
      <c r="AW136" s="175"/>
      <c r="AX136" s="1021" t="s">
        <v>40</v>
      </c>
      <c r="AY136" s="1022"/>
      <c r="AZ136" s="1022"/>
      <c r="BA136" s="1022"/>
      <c r="BB136" s="1023"/>
      <c r="BC136" s="114">
        <f>SUM(BC134:BC135)</f>
        <v>48.650109686097423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48.068470426838161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51.065680935805723</v>
      </c>
      <c r="BS136" s="922" t="s">
        <v>40</v>
      </c>
      <c r="BT136" s="923"/>
      <c r="BU136" s="923"/>
      <c r="BV136" s="923"/>
      <c r="BW136" s="924"/>
      <c r="BX136" s="11">
        <f>SUM(BX$134:BX$135)</f>
        <v>51.683587113583499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51.683587113583499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51.683587113583499</v>
      </c>
      <c r="CN136" s="922" t="s">
        <v>40</v>
      </c>
      <c r="CO136" s="923"/>
      <c r="CP136" s="923"/>
      <c r="CQ136" s="923"/>
      <c r="CR136" s="924"/>
      <c r="CS136" s="11">
        <f>SUM(CS$134:CS$135)</f>
        <v>54.717064541069576</v>
      </c>
      <c r="CU136" s="922" t="s">
        <v>40</v>
      </c>
      <c r="CV136" s="923"/>
      <c r="CW136" s="923"/>
      <c r="CX136" s="923"/>
      <c r="CY136" s="924"/>
      <c r="CZ136" s="11">
        <f>SUM(CZ$134:CZ$135)</f>
        <v>54.717064541069576</v>
      </c>
      <c r="DB136" s="922" t="s">
        <v>40</v>
      </c>
      <c r="DC136" s="923"/>
      <c r="DD136" s="923"/>
      <c r="DE136" s="923"/>
      <c r="DF136" s="924"/>
      <c r="DG136" s="11">
        <f>SUM(DG$134:DG$135)</f>
        <v>57.235423160114621</v>
      </c>
      <c r="DI136" s="922" t="s">
        <v>40</v>
      </c>
      <c r="DJ136" s="923"/>
      <c r="DK136" s="923"/>
      <c r="DL136" s="923"/>
      <c r="DM136" s="924"/>
      <c r="DN136" s="11">
        <f>SUM(DN$134:DN$135)</f>
        <v>59.177801774145657</v>
      </c>
      <c r="DO136" s="40"/>
      <c r="DP136" s="922" t="s">
        <v>40</v>
      </c>
      <c r="DQ136" s="923"/>
      <c r="DR136" s="923"/>
      <c r="DS136" s="923"/>
      <c r="DT136" s="924"/>
      <c r="DU136" s="11">
        <f>SUM(DU$134:DU$135)</f>
        <v>59.177801774145657</v>
      </c>
      <c r="DV136" s="40"/>
      <c r="DW136" s="922" t="s">
        <v>40</v>
      </c>
      <c r="DX136" s="923"/>
      <c r="DY136" s="923"/>
      <c r="DZ136" s="923"/>
      <c r="EA136" s="924"/>
      <c r="EB136" s="11">
        <f>SUM(EB$134:EB$135)</f>
        <v>61.485736043337333</v>
      </c>
      <c r="ED136" s="922" t="s">
        <v>40</v>
      </c>
      <c r="EE136" s="923"/>
      <c r="EF136" s="923"/>
      <c r="EG136" s="923"/>
      <c r="EH136" s="924"/>
      <c r="EI136" s="11">
        <f>SUM(EI$134:EI$135)</f>
        <v>61.485736043337333</v>
      </c>
    </row>
    <row r="137" spans="1:139" x14ac:dyDescent="0.2">
      <c r="A137" s="176"/>
      <c r="B137" s="176"/>
      <c r="C137" s="176"/>
      <c r="D137" s="176"/>
      <c r="E137" s="176"/>
      <c r="F137" s="159"/>
      <c r="G137" s="208"/>
      <c r="H137" s="176"/>
      <c r="I137" s="176"/>
      <c r="J137" s="176"/>
      <c r="K137" s="176"/>
      <c r="L137" s="176"/>
      <c r="M137" s="159"/>
      <c r="O137" s="176"/>
      <c r="P137" s="176"/>
      <c r="Q137" s="176"/>
      <c r="R137" s="176"/>
      <c r="S137" s="176"/>
      <c r="T137" s="159"/>
      <c r="U137" s="208"/>
      <c r="V137" s="176"/>
      <c r="W137" s="176"/>
      <c r="X137" s="176"/>
      <c r="Y137" s="176"/>
      <c r="Z137" s="176"/>
      <c r="AA137" s="159"/>
      <c r="AB137" s="208"/>
      <c r="AC137" s="176"/>
      <c r="AD137" s="176"/>
      <c r="AE137" s="176"/>
      <c r="AF137" s="176"/>
      <c r="AG137" s="176"/>
      <c r="AH137" s="159"/>
      <c r="AI137" s="208"/>
      <c r="AJ137" s="176"/>
      <c r="AK137" s="176"/>
      <c r="AL137" s="176"/>
      <c r="AM137" s="176"/>
      <c r="AN137" s="176"/>
      <c r="AO137" s="159"/>
      <c r="AQ137" s="176"/>
      <c r="AR137" s="176"/>
      <c r="AS137" s="176"/>
      <c r="AT137" s="176"/>
      <c r="AU137" s="176"/>
      <c r="AV137" s="159"/>
      <c r="AW137" s="159"/>
      <c r="AX137" s="176"/>
      <c r="AY137" s="176"/>
      <c r="AZ137" s="176"/>
      <c r="BA137" s="176"/>
      <c r="BB137" s="176"/>
      <c r="BC137" s="159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22"/>
      <c r="DP137" s="41"/>
      <c r="DQ137" s="41"/>
      <c r="DR137" s="41"/>
      <c r="DS137" s="41"/>
      <c r="DT137" s="41"/>
      <c r="DU137" s="22"/>
      <c r="DV137" s="22"/>
      <c r="DW137" s="41"/>
      <c r="DX137" s="41"/>
      <c r="DY137" s="41"/>
      <c r="DZ137" s="41"/>
      <c r="EA137" s="41"/>
      <c r="EB137" s="22"/>
      <c r="ED137" s="41"/>
      <c r="EE137" s="41"/>
      <c r="EF137" s="41"/>
      <c r="EG137" s="41"/>
      <c r="EH137" s="41"/>
      <c r="EI137" s="22"/>
    </row>
    <row r="138" spans="1:139" x14ac:dyDescent="0.2">
      <c r="A138" s="176"/>
      <c r="B138" s="176"/>
      <c r="C138" s="176"/>
      <c r="D138" s="176"/>
      <c r="E138" s="176"/>
      <c r="F138" s="159"/>
      <c r="G138" s="208"/>
      <c r="H138" s="176"/>
      <c r="I138" s="176"/>
      <c r="J138" s="176"/>
      <c r="K138" s="176"/>
      <c r="L138" s="176"/>
      <c r="M138" s="159"/>
      <c r="O138" s="176"/>
      <c r="P138" s="176"/>
      <c r="Q138" s="176"/>
      <c r="R138" s="176"/>
      <c r="S138" s="176"/>
      <c r="T138" s="159"/>
      <c r="U138" s="208"/>
      <c r="V138" s="176"/>
      <c r="W138" s="176"/>
      <c r="X138" s="176"/>
      <c r="Y138" s="176"/>
      <c r="Z138" s="176"/>
      <c r="AA138" s="159"/>
      <c r="AB138" s="208"/>
      <c r="AC138" s="176"/>
      <c r="AD138" s="176"/>
      <c r="AE138" s="176"/>
      <c r="AF138" s="176"/>
      <c r="AG138" s="176"/>
      <c r="AH138" s="159"/>
      <c r="AI138" s="208"/>
      <c r="AJ138" s="176"/>
      <c r="AK138" s="176"/>
      <c r="AL138" s="176"/>
      <c r="AM138" s="176"/>
      <c r="AN138" s="176"/>
      <c r="AO138" s="159"/>
      <c r="AQ138" s="176"/>
      <c r="AR138" s="176"/>
      <c r="AS138" s="176"/>
      <c r="AT138" s="176"/>
      <c r="AU138" s="176"/>
      <c r="AV138" s="159"/>
      <c r="AW138" s="159"/>
      <c r="AX138" s="176"/>
      <c r="AY138" s="176"/>
      <c r="AZ138" s="176"/>
      <c r="BA138" s="176"/>
      <c r="BB138" s="176"/>
      <c r="BC138" s="159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22"/>
      <c r="DP138" s="41"/>
      <c r="DQ138" s="41"/>
      <c r="DR138" s="41"/>
      <c r="DS138" s="41"/>
      <c r="DT138" s="41"/>
      <c r="DU138" s="22"/>
      <c r="DV138" s="22"/>
      <c r="DW138" s="41"/>
      <c r="DX138" s="41"/>
      <c r="DY138" s="41"/>
      <c r="DZ138" s="41"/>
      <c r="EA138" s="41"/>
      <c r="EB138" s="22"/>
      <c r="ED138" s="41"/>
      <c r="EE138" s="41"/>
      <c r="EF138" s="41"/>
      <c r="EG138" s="41"/>
      <c r="EH138" s="41"/>
      <c r="EI138" s="22"/>
    </row>
    <row r="139" spans="1:139" ht="12.75" customHeight="1" x14ac:dyDescent="0.2">
      <c r="A139" s="1147" t="s">
        <v>86</v>
      </c>
      <c r="B139" s="1147"/>
      <c r="C139" s="1147"/>
      <c r="D139" s="1147"/>
      <c r="E139" s="1147"/>
      <c r="F139" s="1147"/>
      <c r="G139" s="208"/>
      <c r="H139" s="1147" t="s">
        <v>86</v>
      </c>
      <c r="I139" s="1147"/>
      <c r="J139" s="1147"/>
      <c r="K139" s="1147"/>
      <c r="L139" s="1147"/>
      <c r="M139" s="1147"/>
      <c r="O139" s="1147" t="s">
        <v>86</v>
      </c>
      <c r="P139" s="1147"/>
      <c r="Q139" s="1147"/>
      <c r="R139" s="1147"/>
      <c r="S139" s="1147"/>
      <c r="T139" s="1147"/>
      <c r="U139" s="208"/>
      <c r="V139" s="1147" t="s">
        <v>86</v>
      </c>
      <c r="W139" s="1147"/>
      <c r="X139" s="1147"/>
      <c r="Y139" s="1147"/>
      <c r="Z139" s="1147"/>
      <c r="AA139" s="1147"/>
      <c r="AB139" s="208"/>
      <c r="AC139" s="1147" t="s">
        <v>86</v>
      </c>
      <c r="AD139" s="1147"/>
      <c r="AE139" s="1147"/>
      <c r="AF139" s="1147"/>
      <c r="AG139" s="1147"/>
      <c r="AH139" s="1147"/>
      <c r="AI139" s="208"/>
      <c r="AJ139" s="1147" t="s">
        <v>86</v>
      </c>
      <c r="AK139" s="1147"/>
      <c r="AL139" s="1147"/>
      <c r="AM139" s="1147"/>
      <c r="AN139" s="1147"/>
      <c r="AO139" s="1147"/>
      <c r="AQ139" s="1147" t="s">
        <v>86</v>
      </c>
      <c r="AR139" s="1147"/>
      <c r="AS139" s="1147"/>
      <c r="AT139" s="1147"/>
      <c r="AU139" s="1147"/>
      <c r="AV139" s="1147"/>
      <c r="AW139" s="203"/>
      <c r="AX139" s="1147" t="s">
        <v>86</v>
      </c>
      <c r="AY139" s="1147"/>
      <c r="AZ139" s="1147"/>
      <c r="BA139" s="1147"/>
      <c r="BB139" s="1147"/>
      <c r="BC139" s="1147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1110" t="s">
        <v>86</v>
      </c>
      <c r="DQ139" s="1110"/>
      <c r="DR139" s="1110"/>
      <c r="DS139" s="1110"/>
      <c r="DT139" s="1110"/>
      <c r="DU139" s="1110"/>
      <c r="DV139" s="33"/>
      <c r="DW139" s="1110" t="s">
        <v>86</v>
      </c>
      <c r="DX139" s="1110"/>
      <c r="DY139" s="1110"/>
      <c r="DZ139" s="1110"/>
      <c r="EA139" s="1110"/>
      <c r="EB139" s="1110"/>
      <c r="ED139" s="1110" t="s">
        <v>86</v>
      </c>
      <c r="EE139" s="1110"/>
      <c r="EF139" s="1110"/>
      <c r="EG139" s="1110"/>
      <c r="EH139" s="1110"/>
      <c r="EI139" s="1110"/>
    </row>
    <row r="140" spans="1:139" x14ac:dyDescent="0.2">
      <c r="A140" s="176"/>
      <c r="B140" s="176"/>
      <c r="C140" s="176"/>
      <c r="D140" s="176"/>
      <c r="E140" s="176"/>
      <c r="F140" s="159"/>
      <c r="G140" s="208"/>
      <c r="H140" s="176"/>
      <c r="I140" s="176"/>
      <c r="J140" s="176"/>
      <c r="K140" s="176"/>
      <c r="L140" s="176"/>
      <c r="M140" s="159"/>
      <c r="O140" s="176"/>
      <c r="P140" s="176"/>
      <c r="Q140" s="176"/>
      <c r="R140" s="176"/>
      <c r="S140" s="176"/>
      <c r="T140" s="159"/>
      <c r="U140" s="208"/>
      <c r="V140" s="176"/>
      <c r="W140" s="176"/>
      <c r="X140" s="176"/>
      <c r="Y140" s="176"/>
      <c r="Z140" s="176"/>
      <c r="AA140" s="159"/>
      <c r="AB140" s="208"/>
      <c r="AC140" s="176"/>
      <c r="AD140" s="176"/>
      <c r="AE140" s="176"/>
      <c r="AF140" s="176"/>
      <c r="AG140" s="176"/>
      <c r="AH140" s="159"/>
      <c r="AI140" s="208"/>
      <c r="AJ140" s="176"/>
      <c r="AK140" s="176"/>
      <c r="AL140" s="176"/>
      <c r="AM140" s="176"/>
      <c r="AN140" s="176"/>
      <c r="AO140" s="159"/>
      <c r="AQ140" s="176"/>
      <c r="AR140" s="176"/>
      <c r="AS140" s="176"/>
      <c r="AT140" s="176"/>
      <c r="AU140" s="176"/>
      <c r="AV140" s="159"/>
      <c r="AW140" s="159"/>
      <c r="AX140" s="176"/>
      <c r="AY140" s="176"/>
      <c r="AZ140" s="176"/>
      <c r="BA140" s="176"/>
      <c r="BB140" s="176"/>
      <c r="BC140" s="159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22"/>
      <c r="DP140" s="41"/>
      <c r="DQ140" s="41"/>
      <c r="DR140" s="41"/>
      <c r="DS140" s="41"/>
      <c r="DT140" s="41"/>
      <c r="DU140" s="22"/>
      <c r="DV140" s="22"/>
      <c r="DW140" s="41"/>
      <c r="DX140" s="41"/>
      <c r="DY140" s="41"/>
      <c r="DZ140" s="41"/>
      <c r="EA140" s="41"/>
      <c r="EB140" s="22"/>
      <c r="ED140" s="41"/>
      <c r="EE140" s="41"/>
      <c r="EF140" s="41"/>
      <c r="EG140" s="41"/>
      <c r="EH140" s="41"/>
      <c r="EI140" s="22"/>
    </row>
    <row r="141" spans="1:139" x14ac:dyDescent="0.2">
      <c r="A141" s="155">
        <v>5</v>
      </c>
      <c r="B141" s="1021" t="s">
        <v>20</v>
      </c>
      <c r="C141" s="1022"/>
      <c r="D141" s="1022"/>
      <c r="E141" s="1023"/>
      <c r="F141" s="114" t="s">
        <v>8</v>
      </c>
      <c r="G141" s="208"/>
      <c r="H141" s="155">
        <v>5</v>
      </c>
      <c r="I141" s="1021" t="s">
        <v>20</v>
      </c>
      <c r="J141" s="1022"/>
      <c r="K141" s="1022"/>
      <c r="L141" s="1023"/>
      <c r="M141" s="114" t="s">
        <v>8</v>
      </c>
      <c r="O141" s="155">
        <v>5</v>
      </c>
      <c r="P141" s="1021" t="s">
        <v>20</v>
      </c>
      <c r="Q141" s="1022"/>
      <c r="R141" s="1022"/>
      <c r="S141" s="1023"/>
      <c r="T141" s="114" t="s">
        <v>8</v>
      </c>
      <c r="U141" s="208"/>
      <c r="V141" s="155">
        <v>5</v>
      </c>
      <c r="W141" s="1021" t="s">
        <v>20</v>
      </c>
      <c r="X141" s="1022"/>
      <c r="Y141" s="1022"/>
      <c r="Z141" s="1023"/>
      <c r="AA141" s="114" t="s">
        <v>8</v>
      </c>
      <c r="AB141" s="208"/>
      <c r="AC141" s="155">
        <v>5</v>
      </c>
      <c r="AD141" s="1021" t="s">
        <v>20</v>
      </c>
      <c r="AE141" s="1022"/>
      <c r="AF141" s="1022"/>
      <c r="AG141" s="1023"/>
      <c r="AH141" s="114" t="s">
        <v>8</v>
      </c>
      <c r="AI141" s="208"/>
      <c r="AJ141" s="155">
        <v>5</v>
      </c>
      <c r="AK141" s="1021" t="s">
        <v>20</v>
      </c>
      <c r="AL141" s="1022"/>
      <c r="AM141" s="1022"/>
      <c r="AN141" s="1023"/>
      <c r="AO141" s="114" t="s">
        <v>8</v>
      </c>
      <c r="AQ141" s="155">
        <v>5</v>
      </c>
      <c r="AR141" s="1021" t="s">
        <v>20</v>
      </c>
      <c r="AS141" s="1022"/>
      <c r="AT141" s="1022"/>
      <c r="AU141" s="1023"/>
      <c r="AV141" s="114" t="s">
        <v>8</v>
      </c>
      <c r="AW141" s="175"/>
      <c r="AX141" s="155">
        <v>5</v>
      </c>
      <c r="AY141" s="1021" t="s">
        <v>20</v>
      </c>
      <c r="AZ141" s="1022"/>
      <c r="BA141" s="1022"/>
      <c r="BB141" s="1023"/>
      <c r="BC141" s="114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0">
        <v>5</v>
      </c>
      <c r="DQ141" s="922" t="s">
        <v>20</v>
      </c>
      <c r="DR141" s="923"/>
      <c r="DS141" s="923"/>
      <c r="DT141" s="924"/>
      <c r="DU141" s="11" t="s">
        <v>8</v>
      </c>
      <c r="DV141" s="40"/>
      <c r="DW141" s="10">
        <v>5</v>
      </c>
      <c r="DX141" s="922" t="s">
        <v>20</v>
      </c>
      <c r="DY141" s="923"/>
      <c r="DZ141" s="923"/>
      <c r="EA141" s="924"/>
      <c r="EB141" s="11" t="s">
        <v>8</v>
      </c>
      <c r="ED141" s="10">
        <v>5</v>
      </c>
      <c r="EE141" s="922" t="s">
        <v>20</v>
      </c>
      <c r="EF141" s="923"/>
      <c r="EG141" s="923"/>
      <c r="EH141" s="924"/>
      <c r="EI141" s="11" t="s">
        <v>8</v>
      </c>
    </row>
    <row r="142" spans="1:139" x14ac:dyDescent="0.2">
      <c r="A142" s="155" t="s">
        <v>22</v>
      </c>
      <c r="B142" s="1027" t="s">
        <v>48</v>
      </c>
      <c r="C142" s="1028"/>
      <c r="D142" s="1028"/>
      <c r="E142" s="1029"/>
      <c r="F142" s="38">
        <f>'(VI) Uniforme '!$U$18</f>
        <v>40.467847222222225</v>
      </c>
      <c r="G142" s="208"/>
      <c r="H142" s="155" t="s">
        <v>22</v>
      </c>
      <c r="I142" s="1027" t="s">
        <v>48</v>
      </c>
      <c r="J142" s="1028"/>
      <c r="K142" s="1028"/>
      <c r="L142" s="1029"/>
      <c r="M142" s="38">
        <f>'(VI) Uniforme '!$U$18</f>
        <v>40.467847222222225</v>
      </c>
      <c r="O142" s="155" t="s">
        <v>22</v>
      </c>
      <c r="P142" s="1027" t="s">
        <v>48</v>
      </c>
      <c r="Q142" s="1028"/>
      <c r="R142" s="1028"/>
      <c r="S142" s="1029"/>
      <c r="T142" s="38">
        <f>'(VI) Uniforme '!$U$18</f>
        <v>40.467847222222225</v>
      </c>
      <c r="U142" s="208"/>
      <c r="V142" s="155" t="s">
        <v>22</v>
      </c>
      <c r="W142" s="1027" t="s">
        <v>48</v>
      </c>
      <c r="X142" s="1028"/>
      <c r="Y142" s="1028"/>
      <c r="Z142" s="1029"/>
      <c r="AA142" s="398">
        <f>'(VI) Uniforme '!$U$18*1.0676</f>
        <v>43.203473694444455</v>
      </c>
      <c r="AB142" s="208"/>
      <c r="AC142" s="155" t="s">
        <v>22</v>
      </c>
      <c r="AD142" s="1027" t="s">
        <v>48</v>
      </c>
      <c r="AE142" s="1028"/>
      <c r="AF142" s="1028"/>
      <c r="AG142" s="1029"/>
      <c r="AH142" s="38">
        <f>'(VI) Uniforme '!$U$18*1.0676</f>
        <v>43.203473694444455</v>
      </c>
      <c r="AI142" s="208"/>
      <c r="AJ142" s="155" t="s">
        <v>22</v>
      </c>
      <c r="AK142" s="1027" t="s">
        <v>48</v>
      </c>
      <c r="AL142" s="1028"/>
      <c r="AM142" s="1028"/>
      <c r="AN142" s="1029"/>
      <c r="AO142" s="38">
        <f>'(VI) Uniforme '!$U$18*1.0676</f>
        <v>43.203473694444455</v>
      </c>
      <c r="AQ142" s="155" t="s">
        <v>22</v>
      </c>
      <c r="AR142" s="1027" t="s">
        <v>48</v>
      </c>
      <c r="AS142" s="1028"/>
      <c r="AT142" s="1028"/>
      <c r="AU142" s="1029"/>
      <c r="AV142" s="38">
        <f>'(VI) Uniforme '!$U$18*1.0676</f>
        <v>43.203473694444455</v>
      </c>
      <c r="AW142" s="159"/>
      <c r="AX142" s="155" t="s">
        <v>22</v>
      </c>
      <c r="AY142" s="1027" t="s">
        <v>48</v>
      </c>
      <c r="AZ142" s="1028"/>
      <c r="BA142" s="1028"/>
      <c r="BB142" s="1029"/>
      <c r="BC142" s="38">
        <f>'[5](VI) Uniforme '!$U$18*1.0676</f>
        <v>43.203473694444455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'!U24:V24)</f>
        <v>48.444055053580563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'!U24:V24)</f>
        <v>48.444055053580563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'!U24:V24)</f>
        <v>48.444055053580563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'!U24:V24)</f>
        <v>48.444055053580563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'!U24:V24)</f>
        <v>48.444055053580563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'!U24:V24)</f>
        <v>48.444055053580563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'!U26:V26)</f>
        <v>50.469016554820236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'!U26:V26)</f>
        <v>50.469016554820236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'!U26:V26)</f>
        <v>50.469016554820236</v>
      </c>
      <c r="DO142" s="22"/>
      <c r="DP142" s="10" t="s">
        <v>22</v>
      </c>
      <c r="DQ142" s="927" t="s">
        <v>48</v>
      </c>
      <c r="DR142" s="928"/>
      <c r="DS142" s="928"/>
      <c r="DT142" s="929"/>
      <c r="DU142" s="398">
        <f>SUM('(VI) Uniforme '!U28:V28)</f>
        <v>52.33</v>
      </c>
      <c r="DV142" s="22"/>
      <c r="DW142" s="10" t="s">
        <v>22</v>
      </c>
      <c r="DX142" s="927" t="s">
        <v>48</v>
      </c>
      <c r="DY142" s="928"/>
      <c r="DZ142" s="928"/>
      <c r="EA142" s="929"/>
      <c r="EB142" s="50">
        <f>SUM('(VI) Uniforme '!U28:V28)</f>
        <v>52.33</v>
      </c>
      <c r="ED142" s="10" t="s">
        <v>22</v>
      </c>
      <c r="EE142" s="927" t="s">
        <v>48</v>
      </c>
      <c r="EF142" s="928"/>
      <c r="EG142" s="928"/>
      <c r="EH142" s="929"/>
      <c r="EI142" s="50">
        <f>SUM('(VI) Uniforme '!U28:V28)</f>
        <v>52.33</v>
      </c>
    </row>
    <row r="143" spans="1:139" x14ac:dyDescent="0.2">
      <c r="A143" s="155" t="s">
        <v>23</v>
      </c>
      <c r="B143" s="1027" t="s">
        <v>319</v>
      </c>
      <c r="C143" s="1028"/>
      <c r="D143" s="1028"/>
      <c r="E143" s="1029"/>
      <c r="F143" s="38">
        <f>SUM('(IV) Ferramentas '!$J$65:$K$65)</f>
        <v>7.8512112499999995</v>
      </c>
      <c r="G143" s="208"/>
      <c r="H143" s="155" t="s">
        <v>23</v>
      </c>
      <c r="I143" s="1027" t="s">
        <v>319</v>
      </c>
      <c r="J143" s="1028"/>
      <c r="K143" s="1028"/>
      <c r="L143" s="1029"/>
      <c r="M143" s="38">
        <f>SUM('(IV) Ferramentas '!$J$65:$K$65)</f>
        <v>7.8512112499999995</v>
      </c>
      <c r="O143" s="155" t="s">
        <v>23</v>
      </c>
      <c r="P143" s="1027" t="s">
        <v>319</v>
      </c>
      <c r="Q143" s="1028"/>
      <c r="R143" s="1028"/>
      <c r="S143" s="1029"/>
      <c r="T143" s="38">
        <f>SUM('(IV) Ferramentas '!$J$65:$K$65)</f>
        <v>7.8512112499999995</v>
      </c>
      <c r="U143" s="208"/>
      <c r="V143" s="155" t="s">
        <v>23</v>
      </c>
      <c r="W143" s="1027" t="s">
        <v>319</v>
      </c>
      <c r="X143" s="1028"/>
      <c r="Y143" s="1028"/>
      <c r="Z143" s="1029"/>
      <c r="AA143" s="50">
        <f>T143</f>
        <v>7.8512112499999995</v>
      </c>
      <c r="AB143" s="208"/>
      <c r="AC143" s="155" t="s">
        <v>23</v>
      </c>
      <c r="AD143" s="1027" t="s">
        <v>319</v>
      </c>
      <c r="AE143" s="1028"/>
      <c r="AF143" s="1028"/>
      <c r="AG143" s="1029"/>
      <c r="AH143" s="38">
        <f>AA143</f>
        <v>7.8512112499999995</v>
      </c>
      <c r="AI143" s="208"/>
      <c r="AJ143" s="155" t="s">
        <v>23</v>
      </c>
      <c r="AK143" s="1027" t="s">
        <v>319</v>
      </c>
      <c r="AL143" s="1028"/>
      <c r="AM143" s="1028"/>
      <c r="AN143" s="1029"/>
      <c r="AO143" s="38">
        <f>AH143</f>
        <v>7.8512112499999995</v>
      </c>
      <c r="AQ143" s="155" t="s">
        <v>23</v>
      </c>
      <c r="AR143" s="1027" t="s">
        <v>319</v>
      </c>
      <c r="AS143" s="1028"/>
      <c r="AT143" s="1028"/>
      <c r="AU143" s="1029"/>
      <c r="AV143" s="38">
        <f>AO143</f>
        <v>7.8512112499999995</v>
      </c>
      <c r="AW143" s="159"/>
      <c r="AX143" s="155" t="s">
        <v>23</v>
      </c>
      <c r="AY143" s="1027" t="s">
        <v>319</v>
      </c>
      <c r="AZ143" s="1028"/>
      <c r="BA143" s="1028"/>
      <c r="BB143" s="1029"/>
      <c r="BC143" s="38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10" t="s">
        <v>23</v>
      </c>
      <c r="DQ143" s="927" t="s">
        <v>319</v>
      </c>
      <c r="DR143" s="928"/>
      <c r="DS143" s="928"/>
      <c r="DT143" s="929"/>
      <c r="DU143" s="50">
        <f>SUM('(IV) Ferramentas '!J71:K71)</f>
        <v>7.8512112499999995</v>
      </c>
      <c r="DV143" s="22"/>
      <c r="DW143" s="10" t="s">
        <v>23</v>
      </c>
      <c r="DX143" s="927" t="s">
        <v>319</v>
      </c>
      <c r="DY143" s="928"/>
      <c r="DZ143" s="928"/>
      <c r="EA143" s="929"/>
      <c r="EB143" s="50">
        <f>SUM('(IV) Ferramentas '!J71:K71)</f>
        <v>7.8512112499999995</v>
      </c>
      <c r="ED143" s="10" t="s">
        <v>23</v>
      </c>
      <c r="EE143" s="927" t="s">
        <v>319</v>
      </c>
      <c r="EF143" s="928"/>
      <c r="EG143" s="928"/>
      <c r="EH143" s="929"/>
      <c r="EI143" s="50">
        <f>SUM('(IV) Ferramentas '!J71:K71)</f>
        <v>7.8512112499999995</v>
      </c>
    </row>
    <row r="144" spans="1:139" x14ac:dyDescent="0.2">
      <c r="A144" s="155" t="s">
        <v>24</v>
      </c>
      <c r="B144" s="1027" t="s">
        <v>38</v>
      </c>
      <c r="C144" s="1028"/>
      <c r="D144" s="1028"/>
      <c r="E144" s="1029"/>
      <c r="F144" s="38">
        <f>SUM('(V) Equipamentos'!$I$11:$J$11)</f>
        <v>42.256437499999997</v>
      </c>
      <c r="G144" s="208"/>
      <c r="H144" s="155" t="s">
        <v>24</v>
      </c>
      <c r="I144" s="1027" t="s">
        <v>38</v>
      </c>
      <c r="J144" s="1028"/>
      <c r="K144" s="1028"/>
      <c r="L144" s="1029"/>
      <c r="M144" s="38">
        <f>SUM('(V) Equipamentos'!$I$11:$J$11)</f>
        <v>42.256437499999997</v>
      </c>
      <c r="O144" s="155" t="s">
        <v>24</v>
      </c>
      <c r="P144" s="1027" t="s">
        <v>38</v>
      </c>
      <c r="Q144" s="1028"/>
      <c r="R144" s="1028"/>
      <c r="S144" s="1029"/>
      <c r="T144" s="38">
        <f>SUM('(V) Equipamentos'!$I$11:$J$11)</f>
        <v>42.256437499999997</v>
      </c>
      <c r="U144" s="208"/>
      <c r="V144" s="155" t="s">
        <v>24</v>
      </c>
      <c r="W144" s="1027" t="s">
        <v>38</v>
      </c>
      <c r="X144" s="1028"/>
      <c r="Y144" s="1028"/>
      <c r="Z144" s="1029"/>
      <c r="AA144" s="50">
        <f>T144</f>
        <v>42.256437499999997</v>
      </c>
      <c r="AB144" s="208"/>
      <c r="AC144" s="155" t="s">
        <v>24</v>
      </c>
      <c r="AD144" s="1027" t="s">
        <v>38</v>
      </c>
      <c r="AE144" s="1028"/>
      <c r="AF144" s="1028"/>
      <c r="AG144" s="1029"/>
      <c r="AH144" s="38">
        <f>AA144</f>
        <v>42.256437499999997</v>
      </c>
      <c r="AI144" s="208"/>
      <c r="AJ144" s="155" t="s">
        <v>24</v>
      </c>
      <c r="AK144" s="1027" t="s">
        <v>38</v>
      </c>
      <c r="AL144" s="1028"/>
      <c r="AM144" s="1028"/>
      <c r="AN144" s="1029"/>
      <c r="AO144" s="38">
        <f>AH144</f>
        <v>42.256437499999997</v>
      </c>
      <c r="AQ144" s="155" t="s">
        <v>24</v>
      </c>
      <c r="AR144" s="1027" t="s">
        <v>38</v>
      </c>
      <c r="AS144" s="1028"/>
      <c r="AT144" s="1028"/>
      <c r="AU144" s="1029"/>
      <c r="AV144" s="38">
        <f>AO144</f>
        <v>42.256437499999997</v>
      </c>
      <c r="AW144" s="159"/>
      <c r="AX144" s="155" t="s">
        <v>24</v>
      </c>
      <c r="AY144" s="1027" t="s">
        <v>38</v>
      </c>
      <c r="AZ144" s="1028"/>
      <c r="BA144" s="1028"/>
      <c r="BB144" s="1029"/>
      <c r="BC144" s="38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10" t="s">
        <v>24</v>
      </c>
      <c r="DQ144" s="927" t="s">
        <v>38</v>
      </c>
      <c r="DR144" s="928"/>
      <c r="DS144" s="928"/>
      <c r="DT144" s="929"/>
      <c r="DU144" s="50">
        <f>SUM('(V) Equipamentos'!I17:J17)</f>
        <v>42.256437499999997</v>
      </c>
      <c r="DV144" s="22"/>
      <c r="DW144" s="10" t="s">
        <v>24</v>
      </c>
      <c r="DX144" s="927" t="s">
        <v>38</v>
      </c>
      <c r="DY144" s="928"/>
      <c r="DZ144" s="928"/>
      <c r="EA144" s="929"/>
      <c r="EB144" s="50">
        <f>SUM('(V) Equipamentos'!I17:J17)</f>
        <v>42.256437499999997</v>
      </c>
      <c r="ED144" s="10" t="s">
        <v>24</v>
      </c>
      <c r="EE144" s="927" t="s">
        <v>38</v>
      </c>
      <c r="EF144" s="928"/>
      <c r="EG144" s="928"/>
      <c r="EH144" s="929"/>
      <c r="EI144" s="50">
        <f>SUM('(V) Equipamentos'!I17:J17)</f>
        <v>42.256437499999997</v>
      </c>
    </row>
    <row r="145" spans="1:139" x14ac:dyDescent="0.2">
      <c r="A145" s="155" t="s">
        <v>25</v>
      </c>
      <c r="B145" s="1027" t="s">
        <v>808</v>
      </c>
      <c r="C145" s="1028"/>
      <c r="D145" s="1028"/>
      <c r="E145" s="1029"/>
      <c r="F145" s="38">
        <f>SUM('(VII) EPI'!$H$27:$I$27)</f>
        <v>37.149849421296295</v>
      </c>
      <c r="G145" s="208"/>
      <c r="H145" s="155" t="s">
        <v>25</v>
      </c>
      <c r="I145" s="1027" t="s">
        <v>808</v>
      </c>
      <c r="J145" s="1028"/>
      <c r="K145" s="1028"/>
      <c r="L145" s="1029"/>
      <c r="M145" s="38">
        <f>SUM('(VII) EPI'!$H$27:$I$27)</f>
        <v>37.149849421296295</v>
      </c>
      <c r="O145" s="155" t="s">
        <v>25</v>
      </c>
      <c r="P145" s="1027" t="s">
        <v>808</v>
      </c>
      <c r="Q145" s="1028"/>
      <c r="R145" s="1028"/>
      <c r="S145" s="1029"/>
      <c r="T145" s="38">
        <f>SUM('(VII) EPI'!$H$27:$I$27)</f>
        <v>37.149849421296295</v>
      </c>
      <c r="U145" s="208"/>
      <c r="V145" s="155" t="s">
        <v>25</v>
      </c>
      <c r="W145" s="1027" t="s">
        <v>808</v>
      </c>
      <c r="X145" s="1028"/>
      <c r="Y145" s="1028"/>
      <c r="Z145" s="1029"/>
      <c r="AA145" s="398">
        <f>SUM('(VII) EPI'!$H$27:$I$27)*1.0676</f>
        <v>39.661179242175926</v>
      </c>
      <c r="AB145" s="208"/>
      <c r="AC145" s="155" t="s">
        <v>25</v>
      </c>
      <c r="AD145" s="1027" t="s">
        <v>808</v>
      </c>
      <c r="AE145" s="1028"/>
      <c r="AF145" s="1028"/>
      <c r="AG145" s="1029"/>
      <c r="AH145" s="38">
        <f>SUM('(VII) EPI'!$H$27:$I$27)*1.0676</f>
        <v>39.661179242175926</v>
      </c>
      <c r="AI145" s="208"/>
      <c r="AJ145" s="155" t="s">
        <v>25</v>
      </c>
      <c r="AK145" s="1027" t="s">
        <v>808</v>
      </c>
      <c r="AL145" s="1028"/>
      <c r="AM145" s="1028"/>
      <c r="AN145" s="1029"/>
      <c r="AO145" s="38">
        <f>SUM('(VII) EPI'!$H$27:$I$27)*1.0676</f>
        <v>39.661179242175926</v>
      </c>
      <c r="AQ145" s="155" t="s">
        <v>25</v>
      </c>
      <c r="AR145" s="1027" t="s">
        <v>808</v>
      </c>
      <c r="AS145" s="1028"/>
      <c r="AT145" s="1028"/>
      <c r="AU145" s="1029"/>
      <c r="AV145" s="38">
        <f>SUM('(VII) EPI'!$H$27:$I$27)*1.0676</f>
        <v>39.661179242175926</v>
      </c>
      <c r="AW145" s="159"/>
      <c r="AX145" s="155" t="s">
        <v>25</v>
      </c>
      <c r="AY145" s="1027" t="s">
        <v>808</v>
      </c>
      <c r="AZ145" s="1028"/>
      <c r="BA145" s="1028"/>
      <c r="BB145" s="1029"/>
      <c r="BC145" s="38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10" t="s">
        <v>25</v>
      </c>
      <c r="DQ145" s="927" t="s">
        <v>808</v>
      </c>
      <c r="DR145" s="928"/>
      <c r="DS145" s="928"/>
      <c r="DT145" s="929"/>
      <c r="DU145" s="398">
        <f>SUM('(VII) EPI'!H35:I35)</f>
        <v>48.04</v>
      </c>
      <c r="DV145" s="22"/>
      <c r="DW145" s="10" t="s">
        <v>25</v>
      </c>
      <c r="DX145" s="927" t="s">
        <v>808</v>
      </c>
      <c r="DY145" s="928"/>
      <c r="DZ145" s="928"/>
      <c r="EA145" s="929"/>
      <c r="EB145" s="50">
        <f>SUM('(VII) EPI'!H35:I35)</f>
        <v>48.04</v>
      </c>
      <c r="ED145" s="10" t="s">
        <v>25</v>
      </c>
      <c r="EE145" s="927" t="s">
        <v>808</v>
      </c>
      <c r="EF145" s="928"/>
      <c r="EG145" s="928"/>
      <c r="EH145" s="929"/>
      <c r="EI145" s="50">
        <f>SUM('(VII) EPI'!H35:I35)</f>
        <v>48.04</v>
      </c>
    </row>
    <row r="146" spans="1:139" x14ac:dyDescent="0.2">
      <c r="A146" s="1021" t="s">
        <v>40</v>
      </c>
      <c r="B146" s="1022"/>
      <c r="C146" s="1022"/>
      <c r="D146" s="1022"/>
      <c r="E146" s="1023"/>
      <c r="F146" s="114">
        <f>SUM(F142:F145)</f>
        <v>127.72534539351852</v>
      </c>
      <c r="G146" s="208"/>
      <c r="H146" s="1021" t="s">
        <v>40</v>
      </c>
      <c r="I146" s="1022"/>
      <c r="J146" s="1022"/>
      <c r="K146" s="1022"/>
      <c r="L146" s="1023"/>
      <c r="M146" s="114">
        <f>SUM(M142:M145)</f>
        <v>127.72534539351852</v>
      </c>
      <c r="O146" s="1021" t="s">
        <v>40</v>
      </c>
      <c r="P146" s="1022"/>
      <c r="Q146" s="1022"/>
      <c r="R146" s="1022"/>
      <c r="S146" s="1023"/>
      <c r="T146" s="114">
        <f>SUM(T142:T145)</f>
        <v>127.72534539351852</v>
      </c>
      <c r="U146" s="208"/>
      <c r="V146" s="1021" t="s">
        <v>40</v>
      </c>
      <c r="W146" s="1022"/>
      <c r="X146" s="1022"/>
      <c r="Y146" s="1022"/>
      <c r="Z146" s="1023"/>
      <c r="AA146" s="114">
        <f>SUM(AA142:AA145)</f>
        <v>132.97230168662037</v>
      </c>
      <c r="AB146" s="208"/>
      <c r="AC146" s="1021" t="s">
        <v>40</v>
      </c>
      <c r="AD146" s="1022"/>
      <c r="AE146" s="1022"/>
      <c r="AF146" s="1022"/>
      <c r="AG146" s="1023"/>
      <c r="AH146" s="114">
        <f>SUM(AH142:AH145)</f>
        <v>132.97230168662037</v>
      </c>
      <c r="AI146" s="208"/>
      <c r="AJ146" s="1021" t="s">
        <v>40</v>
      </c>
      <c r="AK146" s="1022"/>
      <c r="AL146" s="1022"/>
      <c r="AM146" s="1022"/>
      <c r="AN146" s="1023"/>
      <c r="AO146" s="114">
        <f>SUM(AO142:AO145)</f>
        <v>132.97230168662037</v>
      </c>
      <c r="AQ146" s="1021" t="s">
        <v>40</v>
      </c>
      <c r="AR146" s="1022"/>
      <c r="AS146" s="1022"/>
      <c r="AT146" s="1022"/>
      <c r="AU146" s="1023"/>
      <c r="AV146" s="114">
        <f>SUM(AV142:AV145)</f>
        <v>132.97230168662037</v>
      </c>
      <c r="AW146" s="175"/>
      <c r="AX146" s="1021" t="s">
        <v>40</v>
      </c>
      <c r="AY146" s="1022"/>
      <c r="AZ146" s="1022"/>
      <c r="BA146" s="1022"/>
      <c r="BB146" s="1023"/>
      <c r="BC146" s="114">
        <f>SUM(BC142:BC145)</f>
        <v>136.35957874212039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143.02378408783241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143.02378408783241</v>
      </c>
      <c r="BS146" s="922" t="s">
        <v>40</v>
      </c>
      <c r="BT146" s="923"/>
      <c r="BU146" s="923"/>
      <c r="BV146" s="923"/>
      <c r="BW146" s="924"/>
      <c r="BX146" s="11">
        <f>SUM(BX$142:BX$145)</f>
        <v>143.02378408783241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143.02378408783241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143.02378408783241</v>
      </c>
      <c r="CN146" s="922" t="s">
        <v>40</v>
      </c>
      <c r="CO146" s="923"/>
      <c r="CP146" s="923"/>
      <c r="CQ146" s="923"/>
      <c r="CR146" s="924"/>
      <c r="CS146" s="11">
        <f>SUM(CS$142:CS$145)</f>
        <v>143.02378408783241</v>
      </c>
      <c r="CU146" s="922" t="s">
        <v>40</v>
      </c>
      <c r="CV146" s="923"/>
      <c r="CW146" s="923"/>
      <c r="CX146" s="923"/>
      <c r="CY146" s="924"/>
      <c r="CZ146" s="11">
        <f>SUM(CZ$142:CZ$145)</f>
        <v>146.90767854495385</v>
      </c>
      <c r="DB146" s="922" t="s">
        <v>40</v>
      </c>
      <c r="DC146" s="923"/>
      <c r="DD146" s="923"/>
      <c r="DE146" s="923"/>
      <c r="DF146" s="924"/>
      <c r="DG146" s="11">
        <f>SUM(DG$142:DG$145)</f>
        <v>146.90767854495385</v>
      </c>
      <c r="DI146" s="922" t="s">
        <v>40</v>
      </c>
      <c r="DJ146" s="923"/>
      <c r="DK146" s="923"/>
      <c r="DL146" s="923"/>
      <c r="DM146" s="924"/>
      <c r="DN146" s="11">
        <f>SUM(DN$142:DN$145)</f>
        <v>146.90767854495385</v>
      </c>
      <c r="DO146" s="40"/>
      <c r="DP146" s="922" t="s">
        <v>40</v>
      </c>
      <c r="DQ146" s="923"/>
      <c r="DR146" s="923"/>
      <c r="DS146" s="923"/>
      <c r="DT146" s="924"/>
      <c r="DU146" s="11">
        <f>SUM(DU$142:DU$145)</f>
        <v>150.47764874999999</v>
      </c>
      <c r="DV146" s="40"/>
      <c r="DW146" s="922" t="s">
        <v>40</v>
      </c>
      <c r="DX146" s="923"/>
      <c r="DY146" s="923"/>
      <c r="DZ146" s="923"/>
      <c r="EA146" s="924"/>
      <c r="EB146" s="11">
        <f>SUM(EB$142:EB$145)</f>
        <v>150.47764874999999</v>
      </c>
      <c r="ED146" s="922" t="s">
        <v>40</v>
      </c>
      <c r="EE146" s="923"/>
      <c r="EF146" s="923"/>
      <c r="EG146" s="923"/>
      <c r="EH146" s="924"/>
      <c r="EI146" s="11">
        <f>SUM(EI$142:EI$145)</f>
        <v>150.47764874999999</v>
      </c>
    </row>
    <row r="147" spans="1:139" ht="13.5" x14ac:dyDescent="0.2">
      <c r="A147" s="204"/>
      <c r="B147" s="176"/>
      <c r="C147" s="176"/>
      <c r="D147" s="176"/>
      <c r="E147" s="176"/>
      <c r="F147" s="159"/>
      <c r="G147" s="208"/>
      <c r="H147" s="204"/>
      <c r="I147" s="176"/>
      <c r="J147" s="176"/>
      <c r="K147" s="176"/>
      <c r="L147" s="176"/>
      <c r="M147" s="159"/>
      <c r="O147" s="204"/>
      <c r="P147" s="176"/>
      <c r="Q147" s="176"/>
      <c r="R147" s="176"/>
      <c r="S147" s="176"/>
      <c r="T147" s="159"/>
      <c r="U147" s="208"/>
      <c r="V147" s="204"/>
      <c r="W147" s="176"/>
      <c r="X147" s="176"/>
      <c r="Y147" s="176"/>
      <c r="Z147" s="176"/>
      <c r="AA147" s="159"/>
      <c r="AB147" s="208"/>
      <c r="AC147" s="204"/>
      <c r="AD147" s="176"/>
      <c r="AE147" s="176"/>
      <c r="AF147" s="176"/>
      <c r="AG147" s="176"/>
      <c r="AH147" s="159"/>
      <c r="AI147" s="208"/>
      <c r="AJ147" s="204"/>
      <c r="AK147" s="176"/>
      <c r="AL147" s="176"/>
      <c r="AM147" s="176"/>
      <c r="AN147" s="176"/>
      <c r="AO147" s="159"/>
      <c r="AQ147" s="204"/>
      <c r="AR147" s="176"/>
      <c r="AS147" s="176"/>
      <c r="AT147" s="176"/>
      <c r="AU147" s="176"/>
      <c r="AV147" s="159"/>
      <c r="AW147" s="159"/>
      <c r="AX147" s="204"/>
      <c r="AY147" s="176"/>
      <c r="AZ147" s="176"/>
      <c r="BA147" s="176"/>
      <c r="BB147" s="176"/>
      <c r="BC147" s="159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22"/>
      <c r="DP147" s="222"/>
      <c r="DQ147" s="41"/>
      <c r="DR147" s="41"/>
      <c r="DS147" s="41"/>
      <c r="DT147" s="41"/>
      <c r="DU147" s="22"/>
      <c r="DV147" s="22"/>
      <c r="DW147" s="222"/>
      <c r="DX147" s="41"/>
      <c r="DY147" s="41"/>
      <c r="DZ147" s="41"/>
      <c r="EA147" s="41"/>
      <c r="EB147" s="22"/>
      <c r="ED147" s="222"/>
      <c r="EE147" s="41"/>
      <c r="EF147" s="41"/>
      <c r="EG147" s="41"/>
      <c r="EH147" s="41"/>
      <c r="EI147" s="22"/>
    </row>
    <row r="148" spans="1:139" x14ac:dyDescent="0.2">
      <c r="A148" s="176"/>
      <c r="B148" s="176"/>
      <c r="C148" s="176"/>
      <c r="D148" s="176"/>
      <c r="E148" s="176"/>
      <c r="F148" s="159"/>
      <c r="G148" s="208"/>
      <c r="H148" s="176"/>
      <c r="I148" s="176"/>
      <c r="J148" s="176"/>
      <c r="K148" s="176"/>
      <c r="L148" s="176"/>
      <c r="M148" s="159"/>
      <c r="O148" s="176"/>
      <c r="P148" s="176"/>
      <c r="Q148" s="176"/>
      <c r="R148" s="176"/>
      <c r="S148" s="176"/>
      <c r="T148" s="159"/>
      <c r="U148" s="208"/>
      <c r="V148" s="176"/>
      <c r="W148" s="176"/>
      <c r="X148" s="176"/>
      <c r="Y148" s="176"/>
      <c r="Z148" s="176"/>
      <c r="AA148" s="159"/>
      <c r="AB148" s="208"/>
      <c r="AC148" s="176"/>
      <c r="AD148" s="176"/>
      <c r="AE148" s="176"/>
      <c r="AF148" s="176"/>
      <c r="AG148" s="176"/>
      <c r="AH148" s="159"/>
      <c r="AI148" s="208"/>
      <c r="AJ148" s="176"/>
      <c r="AK148" s="176"/>
      <c r="AL148" s="176"/>
      <c r="AM148" s="176"/>
      <c r="AN148" s="176"/>
      <c r="AO148" s="159"/>
      <c r="AQ148" s="176"/>
      <c r="AR148" s="176"/>
      <c r="AS148" s="176"/>
      <c r="AT148" s="176"/>
      <c r="AU148" s="176"/>
      <c r="AV148" s="159"/>
      <c r="AW148" s="159"/>
      <c r="AX148" s="176"/>
      <c r="AY148" s="176"/>
      <c r="AZ148" s="176"/>
      <c r="BA148" s="176"/>
      <c r="BB148" s="176"/>
      <c r="BC148" s="159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22"/>
      <c r="DP148" s="41"/>
      <c r="DQ148" s="41"/>
      <c r="DR148" s="41"/>
      <c r="DS148" s="41"/>
      <c r="DT148" s="41"/>
      <c r="DU148" s="22"/>
      <c r="DV148" s="22"/>
      <c r="DW148" s="41"/>
      <c r="DX148" s="41"/>
      <c r="DY148" s="41"/>
      <c r="DZ148" s="41"/>
      <c r="EA148" s="41"/>
      <c r="EB148" s="22"/>
      <c r="ED148" s="41"/>
      <c r="EE148" s="41"/>
      <c r="EF148" s="41"/>
      <c r="EG148" s="41"/>
      <c r="EH148" s="41"/>
      <c r="EI148" s="22"/>
    </row>
    <row r="149" spans="1:139" x14ac:dyDescent="0.2">
      <c r="A149" s="1140" t="s">
        <v>87</v>
      </c>
      <c r="B149" s="1140"/>
      <c r="C149" s="1140"/>
      <c r="D149" s="1140"/>
      <c r="E149" s="1140"/>
      <c r="F149" s="1140"/>
      <c r="G149" s="208"/>
      <c r="H149" s="1140" t="s">
        <v>87</v>
      </c>
      <c r="I149" s="1140"/>
      <c r="J149" s="1140"/>
      <c r="K149" s="1140"/>
      <c r="L149" s="1140"/>
      <c r="M149" s="1140"/>
      <c r="O149" s="1140" t="s">
        <v>87</v>
      </c>
      <c r="P149" s="1140"/>
      <c r="Q149" s="1140"/>
      <c r="R149" s="1140"/>
      <c r="S149" s="1140"/>
      <c r="T149" s="1140"/>
      <c r="U149" s="208"/>
      <c r="V149" s="1140" t="s">
        <v>87</v>
      </c>
      <c r="W149" s="1140"/>
      <c r="X149" s="1140"/>
      <c r="Y149" s="1140"/>
      <c r="Z149" s="1140"/>
      <c r="AA149" s="1140"/>
      <c r="AB149" s="208"/>
      <c r="AC149" s="1140" t="s">
        <v>87</v>
      </c>
      <c r="AD149" s="1140"/>
      <c r="AE149" s="1140"/>
      <c r="AF149" s="1140"/>
      <c r="AG149" s="1140"/>
      <c r="AH149" s="1140"/>
      <c r="AI149" s="208"/>
      <c r="AJ149" s="1140" t="s">
        <v>87</v>
      </c>
      <c r="AK149" s="1140"/>
      <c r="AL149" s="1140"/>
      <c r="AM149" s="1140"/>
      <c r="AN149" s="1140"/>
      <c r="AO149" s="1140"/>
      <c r="AQ149" s="1140" t="s">
        <v>87</v>
      </c>
      <c r="AR149" s="1140"/>
      <c r="AS149" s="1140"/>
      <c r="AT149" s="1140"/>
      <c r="AU149" s="1140"/>
      <c r="AV149" s="1140"/>
      <c r="AW149" s="178"/>
      <c r="AX149" s="1140" t="s">
        <v>87</v>
      </c>
      <c r="AY149" s="1140"/>
      <c r="AZ149" s="1140"/>
      <c r="BA149" s="1140"/>
      <c r="BB149" s="1140"/>
      <c r="BC149" s="1140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925" t="s">
        <v>87</v>
      </c>
      <c r="DQ149" s="925"/>
      <c r="DR149" s="925"/>
      <c r="DS149" s="925"/>
      <c r="DT149" s="925"/>
      <c r="DU149" s="925"/>
      <c r="DV149" s="52"/>
      <c r="DW149" s="925" t="s">
        <v>87</v>
      </c>
      <c r="DX149" s="925"/>
      <c r="DY149" s="925"/>
      <c r="DZ149" s="925"/>
      <c r="EA149" s="925"/>
      <c r="EB149" s="925"/>
      <c r="ED149" s="925" t="s">
        <v>87</v>
      </c>
      <c r="EE149" s="925"/>
      <c r="EF149" s="925"/>
      <c r="EG149" s="925"/>
      <c r="EH149" s="925"/>
      <c r="EI149" s="925"/>
    </row>
    <row r="150" spans="1:139" x14ac:dyDescent="0.2">
      <c r="A150" s="176"/>
      <c r="B150" s="176"/>
      <c r="C150" s="176"/>
      <c r="D150" s="176"/>
      <c r="E150" s="176"/>
      <c r="F150" s="159"/>
      <c r="G150" s="208"/>
      <c r="H150" s="176"/>
      <c r="I150" s="176"/>
      <c r="J150" s="176"/>
      <c r="K150" s="176"/>
      <c r="L150" s="176"/>
      <c r="M150" s="159"/>
      <c r="O150" s="176"/>
      <c r="P150" s="176"/>
      <c r="Q150" s="176"/>
      <c r="R150" s="176"/>
      <c r="S150" s="176"/>
      <c r="T150" s="159"/>
      <c r="U150" s="208"/>
      <c r="V150" s="176"/>
      <c r="W150" s="176"/>
      <c r="X150" s="176"/>
      <c r="Y150" s="176"/>
      <c r="Z150" s="176"/>
      <c r="AA150" s="159"/>
      <c r="AB150" s="208"/>
      <c r="AC150" s="176"/>
      <c r="AD150" s="176"/>
      <c r="AE150" s="176"/>
      <c r="AF150" s="176"/>
      <c r="AG150" s="176"/>
      <c r="AH150" s="159"/>
      <c r="AI150" s="208"/>
      <c r="AJ150" s="176"/>
      <c r="AK150" s="176"/>
      <c r="AL150" s="176"/>
      <c r="AM150" s="176"/>
      <c r="AN150" s="176"/>
      <c r="AO150" s="159"/>
      <c r="AQ150" s="176"/>
      <c r="AR150" s="176"/>
      <c r="AS150" s="176"/>
      <c r="AT150" s="176"/>
      <c r="AU150" s="176"/>
      <c r="AV150" s="159"/>
      <c r="AW150" s="159"/>
      <c r="AX150" s="176"/>
      <c r="AY150" s="176"/>
      <c r="AZ150" s="176"/>
      <c r="BA150" s="176"/>
      <c r="BB150" s="176"/>
      <c r="BC150" s="159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22"/>
      <c r="DP150" s="41"/>
      <c r="DQ150" s="41"/>
      <c r="DR150" s="41"/>
      <c r="DS150" s="41"/>
      <c r="DT150" s="41"/>
      <c r="DU150" s="22"/>
      <c r="DV150" s="22"/>
      <c r="DW150" s="41"/>
      <c r="DX150" s="41"/>
      <c r="DY150" s="41"/>
      <c r="DZ150" s="41"/>
      <c r="EA150" s="41"/>
      <c r="EB150" s="22"/>
      <c r="ED150" s="41"/>
      <c r="EE150" s="41"/>
      <c r="EF150" s="41"/>
      <c r="EG150" s="41"/>
      <c r="EH150" s="41"/>
      <c r="EI150" s="22"/>
    </row>
    <row r="151" spans="1:139" x14ac:dyDescent="0.2">
      <c r="A151" s="113">
        <v>6</v>
      </c>
      <c r="B151" s="1016" t="s">
        <v>44</v>
      </c>
      <c r="C151" s="1016"/>
      <c r="D151" s="1016"/>
      <c r="E151" s="113" t="s">
        <v>7</v>
      </c>
      <c r="F151" s="114" t="s">
        <v>8</v>
      </c>
      <c r="G151" s="208"/>
      <c r="H151" s="113">
        <v>6</v>
      </c>
      <c r="I151" s="1016" t="s">
        <v>44</v>
      </c>
      <c r="J151" s="1016"/>
      <c r="K151" s="1016"/>
      <c r="L151" s="113" t="s">
        <v>7</v>
      </c>
      <c r="M151" s="114" t="s">
        <v>8</v>
      </c>
      <c r="O151" s="113">
        <v>6</v>
      </c>
      <c r="P151" s="1016" t="s">
        <v>44</v>
      </c>
      <c r="Q151" s="1016"/>
      <c r="R151" s="1016"/>
      <c r="S151" s="113" t="s">
        <v>7</v>
      </c>
      <c r="T151" s="114" t="s">
        <v>8</v>
      </c>
      <c r="U151" s="208"/>
      <c r="V151" s="113">
        <v>6</v>
      </c>
      <c r="W151" s="1016" t="s">
        <v>44</v>
      </c>
      <c r="X151" s="1016"/>
      <c r="Y151" s="1016"/>
      <c r="Z151" s="113" t="s">
        <v>7</v>
      </c>
      <c r="AA151" s="114" t="s">
        <v>8</v>
      </c>
      <c r="AB151" s="208"/>
      <c r="AC151" s="113">
        <v>6</v>
      </c>
      <c r="AD151" s="1016" t="s">
        <v>44</v>
      </c>
      <c r="AE151" s="1016"/>
      <c r="AF151" s="1016"/>
      <c r="AG151" s="113" t="s">
        <v>7</v>
      </c>
      <c r="AH151" s="114" t="s">
        <v>8</v>
      </c>
      <c r="AI151" s="208"/>
      <c r="AJ151" s="113">
        <v>6</v>
      </c>
      <c r="AK151" s="1016" t="s">
        <v>44</v>
      </c>
      <c r="AL151" s="1016"/>
      <c r="AM151" s="1016"/>
      <c r="AN151" s="113" t="s">
        <v>7</v>
      </c>
      <c r="AO151" s="114" t="s">
        <v>8</v>
      </c>
      <c r="AQ151" s="113">
        <v>6</v>
      </c>
      <c r="AR151" s="1016" t="s">
        <v>44</v>
      </c>
      <c r="AS151" s="1016"/>
      <c r="AT151" s="1016"/>
      <c r="AU151" s="113" t="s">
        <v>7</v>
      </c>
      <c r="AV151" s="114" t="s">
        <v>8</v>
      </c>
      <c r="AW151" s="175"/>
      <c r="AX151" s="113">
        <v>6</v>
      </c>
      <c r="AY151" s="1016" t="s">
        <v>44</v>
      </c>
      <c r="AZ151" s="1016"/>
      <c r="BA151" s="1016"/>
      <c r="BB151" s="113" t="s">
        <v>7</v>
      </c>
      <c r="BC151" s="114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40"/>
      <c r="DP151" s="51">
        <v>6</v>
      </c>
      <c r="DQ151" s="938" t="s">
        <v>44</v>
      </c>
      <c r="DR151" s="938"/>
      <c r="DS151" s="938"/>
      <c r="DT151" s="51" t="s">
        <v>7</v>
      </c>
      <c r="DU151" s="11" t="s">
        <v>8</v>
      </c>
      <c r="DV151" s="40"/>
      <c r="DW151" s="51">
        <v>6</v>
      </c>
      <c r="DX151" s="938" t="s">
        <v>44</v>
      </c>
      <c r="DY151" s="938"/>
      <c r="DZ151" s="938"/>
      <c r="EA151" s="51" t="s">
        <v>7</v>
      </c>
      <c r="EB151" s="11" t="s">
        <v>8</v>
      </c>
      <c r="ED151" s="51">
        <v>6</v>
      </c>
      <c r="EE151" s="938" t="s">
        <v>44</v>
      </c>
      <c r="EF151" s="938"/>
      <c r="EG151" s="938"/>
      <c r="EH151" s="51" t="s">
        <v>7</v>
      </c>
      <c r="EI151" s="11" t="s">
        <v>8</v>
      </c>
    </row>
    <row r="152" spans="1:139" x14ac:dyDescent="0.2">
      <c r="A152" s="155" t="s">
        <v>22</v>
      </c>
      <c r="B152" s="1012" t="s">
        <v>141</v>
      </c>
      <c r="C152" s="1012"/>
      <c r="D152" s="1012"/>
      <c r="E152" s="1">
        <f>'Eng Eletricista'!E152</f>
        <v>7.0000000000000007E-2</v>
      </c>
      <c r="F152" s="38">
        <f>E152*($F$44+$F$94+$F$106+$F$136+$F$146)</f>
        <v>302.97876855278122</v>
      </c>
      <c r="G152" s="208"/>
      <c r="H152" s="155" t="s">
        <v>22</v>
      </c>
      <c r="I152" s="1012" t="s">
        <v>141</v>
      </c>
      <c r="J152" s="1012"/>
      <c r="K152" s="1012"/>
      <c r="L152" s="1">
        <v>7.0000000000000007E-2</v>
      </c>
      <c r="M152" s="38">
        <f>L152*(M$44+M$94+M$106+M$136+M$146)</f>
        <v>309.89425949941199</v>
      </c>
      <c r="O152" s="155" t="s">
        <v>22</v>
      </c>
      <c r="P152" s="1012" t="s">
        <v>141</v>
      </c>
      <c r="Q152" s="1012"/>
      <c r="R152" s="1012"/>
      <c r="S152" s="1">
        <v>7.0000000000000007E-2</v>
      </c>
      <c r="T152" s="38">
        <f>S152*(T$44+T$94+T$106+T$136+T$146)</f>
        <v>304.36832726245177</v>
      </c>
      <c r="U152" s="208"/>
      <c r="V152" s="155" t="s">
        <v>22</v>
      </c>
      <c r="W152" s="1012" t="s">
        <v>141</v>
      </c>
      <c r="X152" s="1012"/>
      <c r="Y152" s="1012"/>
      <c r="Z152" s="1">
        <v>7.0000000000000007E-2</v>
      </c>
      <c r="AA152" s="38">
        <f>Z152*(AA$44+AA$94+AA$106+AA$136+AA$146)</f>
        <v>310.26154643992913</v>
      </c>
      <c r="AB152" s="208"/>
      <c r="AC152" s="155" t="s">
        <v>22</v>
      </c>
      <c r="AD152" s="1012" t="s">
        <v>141</v>
      </c>
      <c r="AE152" s="1012"/>
      <c r="AF152" s="1012"/>
      <c r="AG152" s="1">
        <v>7.0000000000000007E-2</v>
      </c>
      <c r="AH152" s="38">
        <f>AG152*(AH$44+AH$94+AH$106+AH$136+AH$146)</f>
        <v>322.09278023958433</v>
      </c>
      <c r="AI152" s="208"/>
      <c r="AJ152" s="155" t="s">
        <v>22</v>
      </c>
      <c r="AK152" s="1012" t="s">
        <v>141</v>
      </c>
      <c r="AL152" s="1012"/>
      <c r="AM152" s="1012"/>
      <c r="AN152" s="1">
        <v>7.0000000000000007E-2</v>
      </c>
      <c r="AO152" s="38">
        <f>AN152*(AO$44+AO$94+AO$106+AO$136+AO$146)</f>
        <v>316.35675996441398</v>
      </c>
      <c r="AQ152" s="155" t="s">
        <v>22</v>
      </c>
      <c r="AR152" s="1012" t="s">
        <v>141</v>
      </c>
      <c r="AS152" s="1012"/>
      <c r="AT152" s="1012"/>
      <c r="AU152" s="1">
        <v>7.0000000000000007E-2</v>
      </c>
      <c r="AV152" s="38">
        <f>AU152*(AV$44+AV$94+AV$106+AV$136+AV$146)</f>
        <v>326.33132071489024</v>
      </c>
      <c r="AW152" s="159"/>
      <c r="AX152" s="155" t="s">
        <v>22</v>
      </c>
      <c r="AY152" s="1012" t="s">
        <v>141</v>
      </c>
      <c r="AZ152" s="1012"/>
      <c r="BA152" s="1012"/>
      <c r="BB152" s="1">
        <v>7.0000000000000007E-2</v>
      </c>
      <c r="BC152" s="38">
        <f>BB152*(BC$44+BC$94+BC$106+BC$136+BC$146)</f>
        <v>326.60914485692342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327.0349244829751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348.05644347548315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348.09969690792758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348.09969690792758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348.09969690792758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365.72395958473192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365.99583219673048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384.52017055105853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396.07135594033701</v>
      </c>
      <c r="DO152" s="22"/>
      <c r="DP152" s="10" t="s">
        <v>22</v>
      </c>
      <c r="DQ152" s="939" t="s">
        <v>141</v>
      </c>
      <c r="DR152" s="939"/>
      <c r="DS152" s="939"/>
      <c r="DT152" s="1">
        <v>7.0000000000000007E-2</v>
      </c>
      <c r="DU152" s="50">
        <f>DT$152*($DU$44+$DU$94+$DU$106+$DU$136+$DU$146)</f>
        <v>396.32125385469027</v>
      </c>
      <c r="DV152" s="22"/>
      <c r="DW152" s="10" t="s">
        <v>22</v>
      </c>
      <c r="DX152" s="939" t="s">
        <v>141</v>
      </c>
      <c r="DY152" s="939"/>
      <c r="DZ152" s="939"/>
      <c r="EA152" s="1">
        <v>7.0000000000000007E-2</v>
      </c>
      <c r="EB152" s="50">
        <f>EA$152*($EB$44+$EB$94+$EB$106+$EB$136+$EB$146)</f>
        <v>410.91077214893568</v>
      </c>
      <c r="ED152" s="10" t="s">
        <v>22</v>
      </c>
      <c r="EE152" s="939" t="s">
        <v>141</v>
      </c>
      <c r="EF152" s="939"/>
      <c r="EG152" s="939"/>
      <c r="EH152" s="1">
        <v>7.0000000000000007E-2</v>
      </c>
      <c r="EI152" s="50">
        <f>EH$152*($EI$44+$EI$94+$EI$106+$EI$136+$EI$146)</f>
        <v>410.67083476643603</v>
      </c>
    </row>
    <row r="153" spans="1:139" x14ac:dyDescent="0.2">
      <c r="A153" s="155" t="s">
        <v>23</v>
      </c>
      <c r="B153" s="1018" t="s">
        <v>15</v>
      </c>
      <c r="C153" s="1019"/>
      <c r="D153" s="1020"/>
      <c r="E153" s="1">
        <f>'Eng Eletricista'!E153</f>
        <v>0.17132166403937935</v>
      </c>
      <c r="F153" s="38">
        <f>E153*($F$44+$F$94+$F$106+$F$136+$F$146+$F$152)</f>
        <v>793.43292389798512</v>
      </c>
      <c r="G153" s="208"/>
      <c r="H153" s="155" t="s">
        <v>23</v>
      </c>
      <c r="I153" s="1018" t="s">
        <v>15</v>
      </c>
      <c r="J153" s="1019"/>
      <c r="K153" s="1020"/>
      <c r="L153" s="1">
        <v>0.17132166403937935</v>
      </c>
      <c r="M153" s="38">
        <f>L153*(M$44+M$94+M$106+M$136+M$146+M$152)</f>
        <v>811.54303183784054</v>
      </c>
      <c r="O153" s="155" t="s">
        <v>23</v>
      </c>
      <c r="P153" s="1018" t="s">
        <v>15</v>
      </c>
      <c r="Q153" s="1019"/>
      <c r="R153" s="1020"/>
      <c r="S153" s="1">
        <v>0.17132166403937935</v>
      </c>
      <c r="T153" s="38">
        <f>S153*(T$44+T$94+T$106+T$136+T$146+T$152)</f>
        <v>797.07186412870885</v>
      </c>
      <c r="U153" s="208"/>
      <c r="V153" s="155" t="s">
        <v>23</v>
      </c>
      <c r="W153" s="1018" t="s">
        <v>15</v>
      </c>
      <c r="X153" s="1019"/>
      <c r="Y153" s="1020"/>
      <c r="Z153" s="1">
        <v>0.17132166403937935</v>
      </c>
      <c r="AA153" s="38">
        <f>Z153*(AA$44+AA$94+AA$106+AA$136+AA$146+AA$152)</f>
        <v>812.504873330946</v>
      </c>
      <c r="AB153" s="208"/>
      <c r="AC153" s="155" t="s">
        <v>23</v>
      </c>
      <c r="AD153" s="1018" t="s">
        <v>15</v>
      </c>
      <c r="AE153" s="1019"/>
      <c r="AF153" s="1020"/>
      <c r="AG153" s="1">
        <v>0.17132166403937935</v>
      </c>
      <c r="AH153" s="38">
        <f>AG153*(AH$44+AH$94+AH$106+AH$136+AH$146+AH$152)</f>
        <v>843.48820088165439</v>
      </c>
      <c r="AI153" s="208"/>
      <c r="AJ153" s="155" t="s">
        <v>23</v>
      </c>
      <c r="AK153" s="1018" t="s">
        <v>15</v>
      </c>
      <c r="AL153" s="1019"/>
      <c r="AM153" s="1020"/>
      <c r="AN153" s="1">
        <v>0.17132166403937935</v>
      </c>
      <c r="AO153" s="38">
        <f>AN153*(AO$44+AO$94+AO$106+AO$136+AO$146+AO$152)</f>
        <v>828.46686007877997</v>
      </c>
      <c r="AQ153" s="155" t="s">
        <v>23</v>
      </c>
      <c r="AR153" s="1018" t="s">
        <v>15</v>
      </c>
      <c r="AS153" s="1019"/>
      <c r="AT153" s="1020"/>
      <c r="AU153" s="1">
        <v>0.17132166403937935</v>
      </c>
      <c r="AV153" s="38">
        <f>AU153*(AV$44+AV$94+AV$106+AV$136+AV$146+AV$152)</f>
        <v>854.58798050794871</v>
      </c>
      <c r="AW153" s="159"/>
      <c r="AX153" s="155" t="s">
        <v>23</v>
      </c>
      <c r="AY153" s="1018" t="s">
        <v>15</v>
      </c>
      <c r="AZ153" s="1019"/>
      <c r="BA153" s="1020"/>
      <c r="BB153" s="1">
        <v>0.17132166403937935</v>
      </c>
      <c r="BC153" s="38">
        <f>BB153*(BC$44+BC$94+BC$106+BC$136+BC$146+BC$152)</f>
        <v>855.31553914974972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856.43055976735957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911.48116730224729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911.59443826686606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911.59443826686606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911.59443826686606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957.7483992655126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958.46037219515426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1006.971427982846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1037.2213720356297</v>
      </c>
      <c r="DO153" s="22"/>
      <c r="DP153" s="10" t="s">
        <v>23</v>
      </c>
      <c r="DQ153" s="916" t="s">
        <v>15</v>
      </c>
      <c r="DR153" s="917"/>
      <c r="DS153" s="918"/>
      <c r="DT153" s="1">
        <v>0.17132166403937935</v>
      </c>
      <c r="DU153" s="50">
        <f>DT$153*($DU$44+$DU$94+$DU$106+$DU$136+$DU$146+$DU$152)</f>
        <v>1037.8757981982562</v>
      </c>
      <c r="DV153" s="22"/>
      <c r="DW153" s="10" t="s">
        <v>23</v>
      </c>
      <c r="DX153" s="916" t="s">
        <v>15</v>
      </c>
      <c r="DY153" s="917"/>
      <c r="DZ153" s="918"/>
      <c r="EA153" s="1">
        <v>0.17132166403937935</v>
      </c>
      <c r="EB153" s="50">
        <f>EA$153*($EB$44+$EB$94+$EB$106+$EB$136+$EB$146+$EB$152)</f>
        <v>1076.0824494885749</v>
      </c>
      <c r="ED153" s="10" t="s">
        <v>23</v>
      </c>
      <c r="EE153" s="916" t="s">
        <v>15</v>
      </c>
      <c r="EF153" s="917"/>
      <c r="EG153" s="918"/>
      <c r="EH153" s="1">
        <v>0.17132166403937935</v>
      </c>
      <c r="EI153" s="50">
        <f>EH$153*($EI$44+$EI$94+$EI$106+$EI$136+$EI$146+$EI$152)</f>
        <v>1075.454107707867</v>
      </c>
    </row>
    <row r="154" spans="1:139" x14ac:dyDescent="0.2">
      <c r="A154" s="155" t="s">
        <v>24</v>
      </c>
      <c r="B154" s="1141" t="s">
        <v>16</v>
      </c>
      <c r="C154" s="1142"/>
      <c r="D154" s="1142"/>
      <c r="E154" s="116">
        <f>E155+E156+E157+E158</f>
        <v>0.10149999999999999</v>
      </c>
      <c r="F154" s="114">
        <f>SUM(F155:F158)</f>
        <v>612.8046757766117</v>
      </c>
      <c r="G154" s="208"/>
      <c r="H154" s="155" t="s">
        <v>24</v>
      </c>
      <c r="I154" s="1141" t="s">
        <v>16</v>
      </c>
      <c r="J154" s="1142"/>
      <c r="K154" s="1142"/>
      <c r="L154" s="116">
        <f>L155+L156+L157+L158</f>
        <v>0.10149999999999999</v>
      </c>
      <c r="M154" s="114">
        <f>SUM(M155:M158)</f>
        <v>626.79194362256931</v>
      </c>
      <c r="O154" s="155" t="s">
        <v>24</v>
      </c>
      <c r="P154" s="1141" t="s">
        <v>16</v>
      </c>
      <c r="Q154" s="1142"/>
      <c r="R154" s="1142"/>
      <c r="S154" s="116">
        <f>S155+S156+S157+S158</f>
        <v>0.10149999999999999</v>
      </c>
      <c r="T154" s="114">
        <f>SUM(T155:T158)</f>
        <v>615.61519639038158</v>
      </c>
      <c r="U154" s="208"/>
      <c r="V154" s="155" t="s">
        <v>24</v>
      </c>
      <c r="W154" s="1141" t="s">
        <v>16</v>
      </c>
      <c r="X154" s="1142"/>
      <c r="Y154" s="1142"/>
      <c r="Z154" s="116">
        <f>Z155+Z156+Z157+Z158</f>
        <v>0.10149999999999999</v>
      </c>
      <c r="AA154" s="114">
        <f>SUM(AA155:AA158)</f>
        <v>627.53481796843744</v>
      </c>
      <c r="AB154" s="208"/>
      <c r="AC154" s="155" t="s">
        <v>24</v>
      </c>
      <c r="AD154" s="1141" t="s">
        <v>16</v>
      </c>
      <c r="AE154" s="1142"/>
      <c r="AF154" s="1142"/>
      <c r="AG154" s="116">
        <f>AG155+AG156+AG157+AG158</f>
        <v>0.10149999999999999</v>
      </c>
      <c r="AH154" s="114">
        <f>SUM(AH155:AH158)</f>
        <v>651.46466436416586</v>
      </c>
      <c r="AI154" s="208"/>
      <c r="AJ154" s="155" t="s">
        <v>24</v>
      </c>
      <c r="AK154" s="1141" t="s">
        <v>16</v>
      </c>
      <c r="AL154" s="1142"/>
      <c r="AM154" s="1142"/>
      <c r="AN154" s="116">
        <f>AN155+AN156+AN157+AN158</f>
        <v>0.10149999999999999</v>
      </c>
      <c r="AO154" s="114">
        <f>SUM(AO155:AO158)</f>
        <v>639.86299319174668</v>
      </c>
      <c r="AQ154" s="155" t="s">
        <v>24</v>
      </c>
      <c r="AR154" s="1141" t="s">
        <v>16</v>
      </c>
      <c r="AS154" s="1142"/>
      <c r="AT154" s="1142"/>
      <c r="AU154" s="116">
        <f>AU155+AU156+AU157+AU158</f>
        <v>0.10149999999999999</v>
      </c>
      <c r="AV154" s="114">
        <f>SUM(AV155:AV158)</f>
        <v>660.03753379043837</v>
      </c>
      <c r="AW154" s="175"/>
      <c r="AX154" s="155" t="s">
        <v>24</v>
      </c>
      <c r="AY154" s="1141" t="s">
        <v>16</v>
      </c>
      <c r="AZ154" s="1142"/>
      <c r="BA154" s="1142"/>
      <c r="BB154" s="116">
        <f>BB155+BB156+BB157+BB158</f>
        <v>0.10149999999999999</v>
      </c>
      <c r="BC154" s="114">
        <f>SUM(BC155:BC158)</f>
        <v>660.59946073368519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661.46064235027575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703.97875407166418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704.06623843821535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704.06623843821535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704.06623843821535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739.71306157057438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740.26295095273838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777.73026661126994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801.09368725993227</v>
      </c>
      <c r="DO154" s="40"/>
      <c r="DP154" s="10" t="s">
        <v>24</v>
      </c>
      <c r="DQ154" s="914" t="s">
        <v>16</v>
      </c>
      <c r="DR154" s="915"/>
      <c r="DS154" s="915"/>
      <c r="DT154" s="607">
        <f>DT155+DT156+DT157+DT158</f>
        <v>0.10149999999999999</v>
      </c>
      <c r="DU154" s="11">
        <f>SUM(DU$155:DU$158)</f>
        <v>801.59913063180284</v>
      </c>
      <c r="DV154" s="40"/>
      <c r="DW154" s="10" t="s">
        <v>24</v>
      </c>
      <c r="DX154" s="914" t="s">
        <v>16</v>
      </c>
      <c r="DY154" s="915"/>
      <c r="DZ154" s="915"/>
      <c r="EA154" s="607">
        <f>EA155+EA156+EA157+EA158</f>
        <v>0.10149999999999999</v>
      </c>
      <c r="EB154" s="11">
        <f>SUM(EB$155:EB$158)</f>
        <v>831.10788159394997</v>
      </c>
      <c r="ED154" s="10" t="s">
        <v>24</v>
      </c>
      <c r="EE154" s="914" t="s">
        <v>16</v>
      </c>
      <c r="EF154" s="915"/>
      <c r="EG154" s="915"/>
      <c r="EH154" s="607">
        <f>EH155+EH156+EH157+EH158</f>
        <v>0.10149999999999999</v>
      </c>
      <c r="EI154" s="11">
        <f>SUM(EI$155:EI$158)</f>
        <v>830.62258438783988</v>
      </c>
    </row>
    <row r="155" spans="1:139" x14ac:dyDescent="0.2">
      <c r="A155" s="180" t="s">
        <v>88</v>
      </c>
      <c r="B155" s="1018" t="s">
        <v>17</v>
      </c>
      <c r="C155" s="1019"/>
      <c r="D155" s="1020"/>
      <c r="E155" s="1">
        <f>'Eng Eletricista'!E155</f>
        <v>0.03</v>
      </c>
      <c r="F155" s="38">
        <f>E155*(F44+F94+F106+F136+F146+F152+F153)/(1-E154)</f>
        <v>181.12453471229901</v>
      </c>
      <c r="G155" s="208"/>
      <c r="H155" s="180" t="s">
        <v>88</v>
      </c>
      <c r="I155" s="1018" t="s">
        <v>17</v>
      </c>
      <c r="J155" s="1019"/>
      <c r="K155" s="1020"/>
      <c r="L155" s="1">
        <v>0.03</v>
      </c>
      <c r="M155" s="38">
        <f>L155*(M44+M94+M106+M136+M146+M152+M153)/(1-L154)</f>
        <v>185.25870254854266</v>
      </c>
      <c r="O155" s="180" t="s">
        <v>88</v>
      </c>
      <c r="P155" s="1018" t="s">
        <v>17</v>
      </c>
      <c r="Q155" s="1019"/>
      <c r="R155" s="1020"/>
      <c r="S155" s="1">
        <v>0.03</v>
      </c>
      <c r="T155" s="38">
        <f>S155*(T44+T94+T106+T136+T146+T152+T153)/(1-S154)</f>
        <v>181.95523046021128</v>
      </c>
      <c r="U155" s="208"/>
      <c r="V155" s="180" t="s">
        <v>88</v>
      </c>
      <c r="W155" s="1018" t="s">
        <v>17</v>
      </c>
      <c r="X155" s="1019"/>
      <c r="Y155" s="1020"/>
      <c r="Z155" s="1">
        <v>0.03</v>
      </c>
      <c r="AA155" s="38">
        <f>Z155*(AA44+AA94+AA106+AA136+AA146+AA152+AA153)/(1-Z154)</f>
        <v>185.47827132072044</v>
      </c>
      <c r="AB155" s="208"/>
      <c r="AC155" s="180" t="s">
        <v>88</v>
      </c>
      <c r="AD155" s="1018" t="s">
        <v>17</v>
      </c>
      <c r="AE155" s="1019"/>
      <c r="AF155" s="1020"/>
      <c r="AG155" s="1">
        <v>0.03</v>
      </c>
      <c r="AH155" s="38">
        <f>AG155*(AH44+AH94+AH106+AH136+AH146+AH152+AH153)/(1-AG154)</f>
        <v>192.55113232438399</v>
      </c>
      <c r="AI155" s="208"/>
      <c r="AJ155" s="180" t="s">
        <v>88</v>
      </c>
      <c r="AK155" s="1018" t="s">
        <v>17</v>
      </c>
      <c r="AL155" s="1019"/>
      <c r="AM155" s="1020"/>
      <c r="AN155" s="1">
        <v>0.03</v>
      </c>
      <c r="AO155" s="38">
        <f>AN155*(AO44+AO94+AO106+AO136+AO146+AO152+AO153)/(1-AN154)</f>
        <v>189.12206695322564</v>
      </c>
      <c r="AQ155" s="180" t="s">
        <v>88</v>
      </c>
      <c r="AR155" s="1018" t="s">
        <v>17</v>
      </c>
      <c r="AS155" s="1019"/>
      <c r="AT155" s="1020"/>
      <c r="AU155" s="1">
        <v>0.03</v>
      </c>
      <c r="AV155" s="38">
        <f>AU155*(AV44+AV94+AV106+AV136+AV146+AV152+AV153)/(1-AU154)</f>
        <v>195.08498535677984</v>
      </c>
      <c r="AW155" s="159"/>
      <c r="AX155" s="180" t="s">
        <v>88</v>
      </c>
      <c r="AY155" s="1018" t="s">
        <v>17</v>
      </c>
      <c r="AZ155" s="1019"/>
      <c r="BA155" s="1020"/>
      <c r="BB155" s="1">
        <v>0.03</v>
      </c>
      <c r="BC155" s="38">
        <f>BB155*(BC44+BC94+BC106+BC136+BC146+BC152+BC153)/(1-BB154)</f>
        <v>195.25107213803506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195.50560857643617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208.07253814926034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208.0983955975021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208.0983955975021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208.0983955975021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218.63440243465254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218.7969313160803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229.8710147619517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236.77645928864996</v>
      </c>
      <c r="DO155" s="22"/>
      <c r="DP155" s="30" t="s">
        <v>88</v>
      </c>
      <c r="DQ155" s="916" t="s">
        <v>17</v>
      </c>
      <c r="DR155" s="917"/>
      <c r="DS155" s="918"/>
      <c r="DT155" s="1">
        <v>0.03</v>
      </c>
      <c r="DU155" s="50">
        <f>DT$155*(DU$44+DU$94+DU$106+DU$136+DU$146+DU$152+DU$153)/(1-DT$154)</f>
        <v>236.92585141826686</v>
      </c>
      <c r="DV155" s="22"/>
      <c r="DW155" s="30" t="s">
        <v>88</v>
      </c>
      <c r="DX155" s="916" t="s">
        <v>17</v>
      </c>
      <c r="DY155" s="917"/>
      <c r="DZ155" s="918"/>
      <c r="EA155" s="1">
        <v>0.03</v>
      </c>
      <c r="EB155" s="50">
        <f>EA$155*(EB$44+EB$94+EB$106+EB$136+EB$146+EB$152+EB$153)/(1-EA$154)</f>
        <v>245.64764973220193</v>
      </c>
      <c r="ED155" s="30" t="s">
        <v>88</v>
      </c>
      <c r="EE155" s="916" t="s">
        <v>17</v>
      </c>
      <c r="EF155" s="917"/>
      <c r="EG155" s="918"/>
      <c r="EH155" s="1">
        <v>0.03</v>
      </c>
      <c r="EI155" s="50">
        <f>EH$155*(EI$44+EI$94+EI$106+EI$136+EI$146+EI$152+EI$153)/(1-EH$154)</f>
        <v>245.50421213433688</v>
      </c>
    </row>
    <row r="156" spans="1:139" x14ac:dyDescent="0.2">
      <c r="A156" s="180" t="s">
        <v>89</v>
      </c>
      <c r="B156" s="1018" t="s">
        <v>18</v>
      </c>
      <c r="C156" s="1019"/>
      <c r="D156" s="1020"/>
      <c r="E156" s="1">
        <f>'Eng Eletricista'!E156</f>
        <v>6.4999999999999997E-3</v>
      </c>
      <c r="F156" s="38">
        <f>E156*(F44+F94+F106+F136+F146+F152+F153)/(1-E154)</f>
        <v>39.243649187664779</v>
      </c>
      <c r="G156" s="208"/>
      <c r="H156" s="180" t="s">
        <v>89</v>
      </c>
      <c r="I156" s="1018" t="s">
        <v>18</v>
      </c>
      <c r="J156" s="1019"/>
      <c r="K156" s="1020"/>
      <c r="L156" s="1">
        <v>6.4999999999999997E-3</v>
      </c>
      <c r="M156" s="38">
        <f>L156*(M44+M94+M106+M136+M146+M152+M153)/(1-L154)</f>
        <v>40.139385552184237</v>
      </c>
      <c r="O156" s="180" t="s">
        <v>89</v>
      </c>
      <c r="P156" s="1018" t="s">
        <v>18</v>
      </c>
      <c r="Q156" s="1019"/>
      <c r="R156" s="1020"/>
      <c r="S156" s="1">
        <v>6.4999999999999997E-3</v>
      </c>
      <c r="T156" s="38">
        <f>S156*(T44+T94+T106+T136+T146+T152+T153)/(1-S154)</f>
        <v>39.423633266379113</v>
      </c>
      <c r="U156" s="208"/>
      <c r="V156" s="180" t="s">
        <v>89</v>
      </c>
      <c r="W156" s="1018" t="s">
        <v>18</v>
      </c>
      <c r="X156" s="1019"/>
      <c r="Y156" s="1020"/>
      <c r="Z156" s="1">
        <v>6.4999999999999997E-3</v>
      </c>
      <c r="AA156" s="38">
        <f>Z156*(AA44+AA94+AA106+AA136+AA146+AA152+AA153)/(1-Z154)</f>
        <v>40.18695878615609</v>
      </c>
      <c r="AB156" s="208"/>
      <c r="AC156" s="180" t="s">
        <v>89</v>
      </c>
      <c r="AD156" s="1018" t="s">
        <v>18</v>
      </c>
      <c r="AE156" s="1019"/>
      <c r="AF156" s="1020"/>
      <c r="AG156" s="1">
        <v>6.4999999999999997E-3</v>
      </c>
      <c r="AH156" s="38">
        <f>AG156*(AH44+AH94+AH106+AH136+AH146+AH152+AH153)/(1-AG154)</f>
        <v>41.719412003616533</v>
      </c>
      <c r="AI156" s="208"/>
      <c r="AJ156" s="180" t="s">
        <v>89</v>
      </c>
      <c r="AK156" s="1018" t="s">
        <v>18</v>
      </c>
      <c r="AL156" s="1019"/>
      <c r="AM156" s="1020"/>
      <c r="AN156" s="1">
        <v>6.4999999999999997E-3</v>
      </c>
      <c r="AO156" s="38">
        <f>AN156*(AO44+AO94+AO106+AO136+AO146+AO152+AO153)/(1-AN154)</f>
        <v>40.97644783986555</v>
      </c>
      <c r="AQ156" s="180" t="s">
        <v>89</v>
      </c>
      <c r="AR156" s="1018" t="s">
        <v>18</v>
      </c>
      <c r="AS156" s="1019"/>
      <c r="AT156" s="1020"/>
      <c r="AU156" s="1">
        <v>6.4999999999999997E-3</v>
      </c>
      <c r="AV156" s="38">
        <f>AU156*(AV44+AV94+AV106+AV136+AV146+AV152+AV153)/(1-AU154)</f>
        <v>42.268413493968964</v>
      </c>
      <c r="AW156" s="159"/>
      <c r="AX156" s="180" t="s">
        <v>89</v>
      </c>
      <c r="AY156" s="1018" t="s">
        <v>18</v>
      </c>
      <c r="AZ156" s="1019"/>
      <c r="BA156" s="1020"/>
      <c r="BB156" s="1">
        <v>6.4999999999999997E-3</v>
      </c>
      <c r="BC156" s="38">
        <f>BB156*(BC44+BC94+BC106+BC136+BC146+BC152+BC153)/(1-BB154)</f>
        <v>42.304398963240928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42.359548524894507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45.082383265673073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45.087985712792118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45.087985712792118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45.087985712792118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47.370787194174717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47.406001785150735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49.805386531756206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51.301566179207491</v>
      </c>
      <c r="DO156" s="22"/>
      <c r="DP156" s="30" t="s">
        <v>89</v>
      </c>
      <c r="DQ156" s="916" t="s">
        <v>18</v>
      </c>
      <c r="DR156" s="917"/>
      <c r="DS156" s="918"/>
      <c r="DT156" s="1">
        <v>6.4999999999999997E-3</v>
      </c>
      <c r="DU156" s="50">
        <f>DT$156*(DU$44+DU$94+DU$106+DU$136+DU$146+DU$152+DU$153)/(1-DT$154)</f>
        <v>51.333934473957825</v>
      </c>
      <c r="DV156" s="22"/>
      <c r="DW156" s="30" t="s">
        <v>89</v>
      </c>
      <c r="DX156" s="916" t="s">
        <v>18</v>
      </c>
      <c r="DY156" s="917"/>
      <c r="DZ156" s="918"/>
      <c r="EA156" s="1">
        <v>6.4999999999999997E-3</v>
      </c>
      <c r="EB156" s="50">
        <f>EA$156*(EB$44+EB$94+EB$106+EB$136+EB$146+EB$152+EB$153)/(1-EA$154)</f>
        <v>53.223657441977082</v>
      </c>
      <c r="ED156" s="30" t="s">
        <v>89</v>
      </c>
      <c r="EE156" s="916" t="s">
        <v>18</v>
      </c>
      <c r="EF156" s="917"/>
      <c r="EG156" s="918"/>
      <c r="EH156" s="1">
        <v>6.4999999999999997E-3</v>
      </c>
      <c r="EI156" s="50">
        <f>EH$156*(EI$44+EI$94+EI$106+EI$136+EI$146+EI$152+EI$153)/(1-EH$154)</f>
        <v>53.192579295772994</v>
      </c>
    </row>
    <row r="157" spans="1:139" x14ac:dyDescent="0.2">
      <c r="A157" s="180" t="s">
        <v>90</v>
      </c>
      <c r="B157" s="1144" t="s">
        <v>19</v>
      </c>
      <c r="C157" s="1145"/>
      <c r="D157" s="1146"/>
      <c r="E157" s="1">
        <f>'Eng Eletricista'!E157</f>
        <v>0.02</v>
      </c>
      <c r="F157" s="38">
        <f>E157*(F44+F94+F106+F136+F146+F152+F153)/(1-E154)</f>
        <v>120.74968980819935</v>
      </c>
      <c r="G157" s="208"/>
      <c r="H157" s="180" t="s">
        <v>90</v>
      </c>
      <c r="I157" s="1144" t="s">
        <v>19</v>
      </c>
      <c r="J157" s="1145"/>
      <c r="K157" s="1146"/>
      <c r="L157" s="1">
        <v>0.02</v>
      </c>
      <c r="M157" s="38">
        <f>L157*(M44+M94+M106+M136+M146+M152+M153)/(1-L154)</f>
        <v>123.50580169902844</v>
      </c>
      <c r="O157" s="180" t="s">
        <v>90</v>
      </c>
      <c r="P157" s="1144" t="s">
        <v>19</v>
      </c>
      <c r="Q157" s="1145"/>
      <c r="R157" s="1146"/>
      <c r="S157" s="1">
        <v>0.02</v>
      </c>
      <c r="T157" s="38">
        <f>S157*(T44+T94+T106+T136+T146+T152+T153)/(1-S154)</f>
        <v>121.30348697347421</v>
      </c>
      <c r="U157" s="208"/>
      <c r="V157" s="180" t="s">
        <v>90</v>
      </c>
      <c r="W157" s="1144" t="s">
        <v>19</v>
      </c>
      <c r="X157" s="1145"/>
      <c r="Y157" s="1146"/>
      <c r="Z157" s="1">
        <v>0.02</v>
      </c>
      <c r="AA157" s="38">
        <f>Z157*(AA44+AA94+AA106+AA136+AA146+AA152+AA153)/(1-Z154)</f>
        <v>123.6521808804803</v>
      </c>
      <c r="AB157" s="208"/>
      <c r="AC157" s="180" t="s">
        <v>90</v>
      </c>
      <c r="AD157" s="1144" t="s">
        <v>19</v>
      </c>
      <c r="AE157" s="1145"/>
      <c r="AF157" s="1146"/>
      <c r="AG157" s="1">
        <v>0.02</v>
      </c>
      <c r="AH157" s="38">
        <f>AG157*(AH44+AH94+AH106+AH136+AH146+AH152+AH153)/(1-AG154)</f>
        <v>128.36742154958932</v>
      </c>
      <c r="AI157" s="208"/>
      <c r="AJ157" s="180" t="s">
        <v>90</v>
      </c>
      <c r="AK157" s="1144" t="s">
        <v>19</v>
      </c>
      <c r="AL157" s="1145"/>
      <c r="AM157" s="1146"/>
      <c r="AN157" s="1">
        <v>0.02</v>
      </c>
      <c r="AO157" s="38">
        <f>AN157*(AO44+AO94+AO106+AO136+AO146+AO152+AO153)/(1-AN154)</f>
        <v>126.08137796881709</v>
      </c>
      <c r="AQ157" s="180" t="s">
        <v>90</v>
      </c>
      <c r="AR157" s="1144" t="s">
        <v>19</v>
      </c>
      <c r="AS157" s="1145"/>
      <c r="AT157" s="1146"/>
      <c r="AU157" s="1">
        <v>0.02</v>
      </c>
      <c r="AV157" s="38">
        <f>AU157*(AV44+AV94+AV106+AV136+AV146+AV152+AV153)/(1-AU154)</f>
        <v>130.05665690451988</v>
      </c>
      <c r="AW157" s="159"/>
      <c r="AX157" s="180" t="s">
        <v>90</v>
      </c>
      <c r="AY157" s="1144" t="s">
        <v>19</v>
      </c>
      <c r="AZ157" s="1145"/>
      <c r="BA157" s="1146"/>
      <c r="BB157" s="1">
        <v>0.02</v>
      </c>
      <c r="BC157" s="38">
        <f>BB157*(BC44+BC94+BC106+BC136+BC146+BC152+BC153)/(1-BB154)</f>
        <v>130.16738142535669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130.33707238429079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138.71502543284024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138.73226373166807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138.73226373166807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138.73226373166807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145.75626828976837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145.86462087738687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153.24734317463449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157.85097285909998</v>
      </c>
      <c r="DO157" s="22"/>
      <c r="DP157" s="30" t="s">
        <v>90</v>
      </c>
      <c r="DQ157" s="919" t="s">
        <v>19</v>
      </c>
      <c r="DR157" s="920"/>
      <c r="DS157" s="921"/>
      <c r="DT157" s="1">
        <v>0.02</v>
      </c>
      <c r="DU157" s="50">
        <f>DT$157*(DU$44+DU$94+DU$106+DU$136+DU$146+DU$152+DU$153)/(1-DT$154)</f>
        <v>157.95056761217791</v>
      </c>
      <c r="DV157" s="22"/>
      <c r="DW157" s="30" t="s">
        <v>90</v>
      </c>
      <c r="DX157" s="919" t="s">
        <v>19</v>
      </c>
      <c r="DY157" s="920"/>
      <c r="DZ157" s="921"/>
      <c r="EA157" s="1">
        <v>0.02</v>
      </c>
      <c r="EB157" s="50">
        <f>EA$157*(EB$44+EB$94+EB$106+EB$136+EB$146+EB$152+EB$153)/(1-EA$154)</f>
        <v>163.76509982146794</v>
      </c>
      <c r="ED157" s="30" t="s">
        <v>90</v>
      </c>
      <c r="EE157" s="919" t="s">
        <v>19</v>
      </c>
      <c r="EF157" s="920"/>
      <c r="EG157" s="921"/>
      <c r="EH157" s="1">
        <v>0.02</v>
      </c>
      <c r="EI157" s="50">
        <f>EH$157*(EI$44+EI$94+EI$106+EI$136+EI$146+EI$152+EI$153)/(1-EH$154)</f>
        <v>163.66947475622462</v>
      </c>
    </row>
    <row r="158" spans="1:139" x14ac:dyDescent="0.2">
      <c r="A158" s="180" t="s">
        <v>825</v>
      </c>
      <c r="B158" s="1144" t="s">
        <v>826</v>
      </c>
      <c r="C158" s="1145"/>
      <c r="D158" s="1146"/>
      <c r="E158" s="1">
        <f>'Eng Eletricista'!E158</f>
        <v>4.4999999999999998E-2</v>
      </c>
      <c r="F158" s="38">
        <f>E158*(F44+F94+F106+F136+F146+F152+F153)/(1-E154)</f>
        <v>271.68680206844851</v>
      </c>
      <c r="G158" s="208"/>
      <c r="H158" s="180" t="s">
        <v>825</v>
      </c>
      <c r="I158" s="1144" t="s">
        <v>826</v>
      </c>
      <c r="J158" s="1145"/>
      <c r="K158" s="1146"/>
      <c r="L158" s="1">
        <v>4.4999999999999998E-2</v>
      </c>
      <c r="M158" s="38">
        <f>L158*(M44+M94+M106+M136+M146+M152+M153)/(1-L154)</f>
        <v>277.88805382281396</v>
      </c>
      <c r="O158" s="180" t="s">
        <v>825</v>
      </c>
      <c r="P158" s="1144" t="s">
        <v>826</v>
      </c>
      <c r="Q158" s="1145"/>
      <c r="R158" s="1146"/>
      <c r="S158" s="1">
        <v>4.4999999999999998E-2</v>
      </c>
      <c r="T158" s="38">
        <f>S158*(T44+T94+T106+T136+T146+T152+T153)/(1-S154)</f>
        <v>272.93284569031698</v>
      </c>
      <c r="U158" s="208"/>
      <c r="V158" s="180" t="s">
        <v>825</v>
      </c>
      <c r="W158" s="1144" t="s">
        <v>826</v>
      </c>
      <c r="X158" s="1145"/>
      <c r="Y158" s="1146"/>
      <c r="Z158" s="1">
        <v>4.4999999999999998E-2</v>
      </c>
      <c r="AA158" s="38">
        <f>Z158*(AA44+AA94+AA106+AA136+AA146+AA152+AA153)/(1-Z154)</f>
        <v>278.21740698108067</v>
      </c>
      <c r="AB158" s="208"/>
      <c r="AC158" s="180" t="s">
        <v>825</v>
      </c>
      <c r="AD158" s="1144" t="s">
        <v>826</v>
      </c>
      <c r="AE158" s="1145"/>
      <c r="AF158" s="1146"/>
      <c r="AG158" s="1">
        <v>4.4999999999999998E-2</v>
      </c>
      <c r="AH158" s="38">
        <f>AG158*(AH44+AH94+AH106+AH136+AH146+AH152+AH153)/(1-AG154)</f>
        <v>288.82669848657605</v>
      </c>
      <c r="AI158" s="208"/>
      <c r="AJ158" s="180" t="s">
        <v>825</v>
      </c>
      <c r="AK158" s="1144" t="s">
        <v>826</v>
      </c>
      <c r="AL158" s="1145"/>
      <c r="AM158" s="1146"/>
      <c r="AN158" s="1">
        <v>4.4999999999999998E-2</v>
      </c>
      <c r="AO158" s="38">
        <f>AN158*(AO44+AO94+AO106+AO136+AO146+AO152+AO153)/(1-AN154)</f>
        <v>283.68310042983848</v>
      </c>
      <c r="AQ158" s="180" t="s">
        <v>825</v>
      </c>
      <c r="AR158" s="1144" t="s">
        <v>826</v>
      </c>
      <c r="AS158" s="1145"/>
      <c r="AT158" s="1146"/>
      <c r="AU158" s="1">
        <v>4.4999999999999998E-2</v>
      </c>
      <c r="AV158" s="38">
        <f>AU158*(AV44+AV94+AV106+AV136+AV146+AV152+AV153)/(1-AU154)</f>
        <v>292.62747803516976</v>
      </c>
      <c r="AW158" s="159"/>
      <c r="AX158" s="180" t="s">
        <v>825</v>
      </c>
      <c r="AY158" s="1144" t="s">
        <v>826</v>
      </c>
      <c r="AZ158" s="1145"/>
      <c r="BA158" s="1146"/>
      <c r="BB158" s="1">
        <v>4.4999999999999998E-2</v>
      </c>
      <c r="BC158" s="38">
        <f>BB158*(BC44+BC94+BC106+BC136+BC146+BC152+BC153)/(1-BB154)</f>
        <v>292.87660820705253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293.2584128646543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312.10880722389049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312.14759339625311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312.14759339625311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312.14759339625311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327.95160365197876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328.19539697412046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344.80652214292752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355.16468893297491</v>
      </c>
      <c r="DO158" s="22"/>
      <c r="DP158" s="30" t="s">
        <v>825</v>
      </c>
      <c r="DQ158" s="919" t="s">
        <v>826</v>
      </c>
      <c r="DR158" s="920"/>
      <c r="DS158" s="921"/>
      <c r="DT158" s="1">
        <v>4.4999999999999998E-2</v>
      </c>
      <c r="DU158" s="50">
        <f>DT$158*(DU$44+DU$94+DU$106+DU$136+DU$146+DU$152+DU$153)/(1-DT$154)</f>
        <v>355.38877712740026</v>
      </c>
      <c r="DV158" s="22"/>
      <c r="DW158" s="30" t="s">
        <v>825</v>
      </c>
      <c r="DX158" s="919" t="s">
        <v>826</v>
      </c>
      <c r="DY158" s="920"/>
      <c r="DZ158" s="921"/>
      <c r="EA158" s="1">
        <v>4.4999999999999998E-2</v>
      </c>
      <c r="EB158" s="50">
        <f>EA$158*(EB$44+EB$94+EB$106+EB$136+EB$146+EB$152+EB$153)/(1-EA$154)</f>
        <v>368.4714745983029</v>
      </c>
      <c r="ED158" s="30" t="s">
        <v>825</v>
      </c>
      <c r="EE158" s="919" t="s">
        <v>826</v>
      </c>
      <c r="EF158" s="920"/>
      <c r="EG158" s="921"/>
      <c r="EH158" s="1">
        <v>4.4999999999999998E-2</v>
      </c>
      <c r="EI158" s="50">
        <f>EH$158*(EI$44+EI$94+EI$106+EI$136+EI$146+EI$152+EI$153)/(1-EH$154)</f>
        <v>368.25631820150534</v>
      </c>
    </row>
    <row r="159" spans="1:139" x14ac:dyDescent="0.2">
      <c r="A159" s="1021" t="s">
        <v>40</v>
      </c>
      <c r="B159" s="1022"/>
      <c r="C159" s="1022"/>
      <c r="D159" s="1022"/>
      <c r="E159" s="1023"/>
      <c r="F159" s="114">
        <f>F152+F153+F154</f>
        <v>1709.2163682273781</v>
      </c>
      <c r="G159" s="208"/>
      <c r="H159" s="1021" t="s">
        <v>40</v>
      </c>
      <c r="I159" s="1022"/>
      <c r="J159" s="1022"/>
      <c r="K159" s="1022"/>
      <c r="L159" s="1023"/>
      <c r="M159" s="114">
        <f>M152+M153+M154</f>
        <v>1748.229234959822</v>
      </c>
      <c r="O159" s="1021" t="s">
        <v>40</v>
      </c>
      <c r="P159" s="1022"/>
      <c r="Q159" s="1022"/>
      <c r="R159" s="1022"/>
      <c r="S159" s="1023"/>
      <c r="T159" s="114">
        <f>T152+T153+T154</f>
        <v>1717.0553877815423</v>
      </c>
      <c r="U159" s="208"/>
      <c r="V159" s="1021" t="s">
        <v>40</v>
      </c>
      <c r="W159" s="1022"/>
      <c r="X159" s="1022"/>
      <c r="Y159" s="1022"/>
      <c r="Z159" s="1023"/>
      <c r="AA159" s="114">
        <f>AA152+AA153+AA154</f>
        <v>1750.3012377393125</v>
      </c>
      <c r="AB159" s="208"/>
      <c r="AC159" s="1021" t="s">
        <v>40</v>
      </c>
      <c r="AD159" s="1022"/>
      <c r="AE159" s="1022"/>
      <c r="AF159" s="1022"/>
      <c r="AG159" s="1023"/>
      <c r="AH159" s="114">
        <f>AH152+AH153+AH154</f>
        <v>1817.0456454854045</v>
      </c>
      <c r="AI159" s="208"/>
      <c r="AJ159" s="1021" t="s">
        <v>40</v>
      </c>
      <c r="AK159" s="1022"/>
      <c r="AL159" s="1022"/>
      <c r="AM159" s="1022"/>
      <c r="AN159" s="1023"/>
      <c r="AO159" s="114">
        <f>AO152+AO153+AO154</f>
        <v>1784.6866132349405</v>
      </c>
      <c r="AQ159" s="1021" t="s">
        <v>40</v>
      </c>
      <c r="AR159" s="1022"/>
      <c r="AS159" s="1022"/>
      <c r="AT159" s="1022"/>
      <c r="AU159" s="1023"/>
      <c r="AV159" s="114">
        <f>AV152+AV153+AV154</f>
        <v>1840.9568350132772</v>
      </c>
      <c r="AW159" s="175"/>
      <c r="AX159" s="1021" t="s">
        <v>40</v>
      </c>
      <c r="AY159" s="1022"/>
      <c r="AZ159" s="1022"/>
      <c r="BA159" s="1022"/>
      <c r="BB159" s="1023"/>
      <c r="BC159" s="114">
        <f>BC152+BC153+BC154</f>
        <v>1842.5241447403582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1844.9261266006104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1963.5163648493944</v>
      </c>
      <c r="BS159" s="922" t="s">
        <v>40</v>
      </c>
      <c r="BT159" s="923"/>
      <c r="BU159" s="923"/>
      <c r="BV159" s="923"/>
      <c r="BW159" s="924"/>
      <c r="BX159" s="11">
        <f>BX$152+BX$153+BX$154</f>
        <v>1963.7603736130091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1963.7603736130091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1963.7603736130091</v>
      </c>
      <c r="CN159" s="922" t="s">
        <v>40</v>
      </c>
      <c r="CO159" s="923"/>
      <c r="CP159" s="923"/>
      <c r="CQ159" s="923"/>
      <c r="CR159" s="924"/>
      <c r="CS159" s="11">
        <f>CS$152+CS$153+CS$154</f>
        <v>2063.1854204208189</v>
      </c>
      <c r="CU159" s="922" t="s">
        <v>40</v>
      </c>
      <c r="CV159" s="923"/>
      <c r="CW159" s="923"/>
      <c r="CX159" s="923"/>
      <c r="CY159" s="924"/>
      <c r="CZ159" s="11">
        <f>CZ$152+CZ$153+CZ$154</f>
        <v>2064.7191553446232</v>
      </c>
      <c r="DB159" s="922" t="s">
        <v>40</v>
      </c>
      <c r="DC159" s="923"/>
      <c r="DD159" s="923"/>
      <c r="DE159" s="923"/>
      <c r="DF159" s="924"/>
      <c r="DG159" s="11">
        <f>DG$152+DG$153+DG$154</f>
        <v>2169.2218651451744</v>
      </c>
      <c r="DI159" s="922" t="s">
        <v>40</v>
      </c>
      <c r="DJ159" s="923"/>
      <c r="DK159" s="923"/>
      <c r="DL159" s="923"/>
      <c r="DM159" s="924"/>
      <c r="DN159" s="11">
        <f>DN$152+DN$153+DN$154</f>
        <v>2234.3864152358992</v>
      </c>
      <c r="DO159" s="40"/>
      <c r="DP159" s="922" t="s">
        <v>40</v>
      </c>
      <c r="DQ159" s="923"/>
      <c r="DR159" s="923"/>
      <c r="DS159" s="923"/>
      <c r="DT159" s="924"/>
      <c r="DU159" s="11">
        <f>DU$152+DU$153+DU$154</f>
        <v>2235.7961826847495</v>
      </c>
      <c r="DV159" s="40"/>
      <c r="DW159" s="922" t="s">
        <v>40</v>
      </c>
      <c r="DX159" s="923"/>
      <c r="DY159" s="923"/>
      <c r="DZ159" s="923"/>
      <c r="EA159" s="924"/>
      <c r="EB159" s="11">
        <f>EB$152+EB$153+EB$154</f>
        <v>2318.1011032314605</v>
      </c>
      <c r="ED159" s="922" t="s">
        <v>40</v>
      </c>
      <c r="EE159" s="923"/>
      <c r="EF159" s="923"/>
      <c r="EG159" s="923"/>
      <c r="EH159" s="924"/>
      <c r="EI159" s="11">
        <f>EI$152+EI$153+EI$154</f>
        <v>2316.7475268621429</v>
      </c>
    </row>
    <row r="160" spans="1:139" x14ac:dyDescent="0.2">
      <c r="A160" s="206"/>
      <c r="B160" s="206"/>
      <c r="C160" s="176"/>
      <c r="D160" s="176"/>
      <c r="E160" s="176"/>
      <c r="F160" s="159"/>
      <c r="G160" s="208"/>
      <c r="H160" s="206"/>
      <c r="I160" s="206"/>
      <c r="J160" s="176"/>
      <c r="K160" s="176"/>
      <c r="L160" s="176"/>
      <c r="M160" s="159"/>
      <c r="O160" s="206"/>
      <c r="P160" s="206"/>
      <c r="Q160" s="176"/>
      <c r="R160" s="176"/>
      <c r="S160" s="176"/>
      <c r="T160" s="159"/>
      <c r="U160" s="208"/>
      <c r="V160" s="206"/>
      <c r="W160" s="206"/>
      <c r="X160" s="176"/>
      <c r="Y160" s="176"/>
      <c r="Z160" s="176"/>
      <c r="AA160" s="159"/>
      <c r="AB160" s="208"/>
      <c r="AC160" s="206"/>
      <c r="AD160" s="206"/>
      <c r="AE160" s="176"/>
      <c r="AF160" s="176"/>
      <c r="AG160" s="176"/>
      <c r="AH160" s="159"/>
      <c r="AI160" s="208"/>
      <c r="AJ160" s="206"/>
      <c r="AK160" s="206"/>
      <c r="AL160" s="176"/>
      <c r="AM160" s="176"/>
      <c r="AN160" s="176"/>
      <c r="AO160" s="159"/>
      <c r="AQ160" s="206"/>
      <c r="AR160" s="206"/>
      <c r="AS160" s="176"/>
      <c r="AT160" s="176"/>
      <c r="AU160" s="176"/>
      <c r="AV160" s="159"/>
      <c r="AW160" s="159"/>
      <c r="AX160" s="206"/>
      <c r="AY160" s="206"/>
      <c r="AZ160" s="176"/>
      <c r="BA160" s="176"/>
      <c r="BB160" s="176"/>
      <c r="BC160" s="159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22"/>
      <c r="DP160" s="225"/>
      <c r="DQ160" s="225"/>
      <c r="DR160" s="41"/>
      <c r="DS160" s="41"/>
      <c r="DT160" s="41"/>
      <c r="DU160" s="22"/>
      <c r="DV160" s="22"/>
      <c r="DW160" s="225"/>
      <c r="DX160" s="225"/>
      <c r="DY160" s="41"/>
      <c r="DZ160" s="41"/>
      <c r="EA160" s="41"/>
      <c r="EB160" s="22"/>
      <c r="ED160" s="225"/>
      <c r="EE160" s="225"/>
      <c r="EF160" s="41"/>
      <c r="EG160" s="41"/>
      <c r="EH160" s="41"/>
      <c r="EI160" s="22"/>
    </row>
    <row r="161" spans="1:139" x14ac:dyDescent="0.2">
      <c r="A161" s="206"/>
      <c r="B161" s="206"/>
      <c r="C161" s="176"/>
      <c r="D161" s="176"/>
      <c r="E161" s="176"/>
      <c r="F161" s="159"/>
      <c r="G161" s="208"/>
      <c r="H161" s="206"/>
      <c r="I161" s="206"/>
      <c r="J161" s="176"/>
      <c r="K161" s="176"/>
      <c r="L161" s="176"/>
      <c r="M161" s="159"/>
      <c r="O161" s="206"/>
      <c r="P161" s="206"/>
      <c r="Q161" s="176"/>
      <c r="R161" s="176"/>
      <c r="S161" s="176"/>
      <c r="T161" s="159"/>
      <c r="U161" s="208"/>
      <c r="V161" s="206"/>
      <c r="W161" s="206"/>
      <c r="X161" s="176"/>
      <c r="Y161" s="176"/>
      <c r="Z161" s="176"/>
      <c r="AA161" s="159"/>
      <c r="AB161" s="208"/>
      <c r="AC161" s="206"/>
      <c r="AD161" s="206"/>
      <c r="AE161" s="176"/>
      <c r="AF161" s="176"/>
      <c r="AG161" s="176"/>
      <c r="AH161" s="159"/>
      <c r="AI161" s="208"/>
      <c r="AJ161" s="206"/>
      <c r="AK161" s="206"/>
      <c r="AL161" s="176"/>
      <c r="AM161" s="176"/>
      <c r="AN161" s="176"/>
      <c r="AO161" s="159"/>
      <c r="AQ161" s="206"/>
      <c r="AR161" s="206"/>
      <c r="AS161" s="176"/>
      <c r="AT161" s="176"/>
      <c r="AU161" s="176"/>
      <c r="AV161" s="159"/>
      <c r="AW161" s="159"/>
      <c r="AX161" s="206"/>
      <c r="AY161" s="206"/>
      <c r="AZ161" s="176"/>
      <c r="BA161" s="176"/>
      <c r="BB161" s="176"/>
      <c r="BC161" s="159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22"/>
      <c r="DP161" s="225"/>
      <c r="DQ161" s="225"/>
      <c r="DR161" s="41"/>
      <c r="DS161" s="41"/>
      <c r="DT161" s="41"/>
      <c r="DU161" s="22"/>
      <c r="DV161" s="22"/>
      <c r="DW161" s="225"/>
      <c r="DX161" s="225"/>
      <c r="DY161" s="41"/>
      <c r="DZ161" s="41"/>
      <c r="EA161" s="41"/>
      <c r="EB161" s="22"/>
      <c r="ED161" s="225"/>
      <c r="EE161" s="225"/>
      <c r="EF161" s="41"/>
      <c r="EG161" s="41"/>
      <c r="EH161" s="41"/>
      <c r="EI161" s="22"/>
    </row>
    <row r="162" spans="1:139" x14ac:dyDescent="0.2">
      <c r="A162" s="206"/>
      <c r="B162" s="206"/>
      <c r="C162" s="176"/>
      <c r="D162" s="176"/>
      <c r="E162" s="176"/>
      <c r="F162" s="159"/>
      <c r="G162" s="208"/>
      <c r="H162" s="206"/>
      <c r="I162" s="206"/>
      <c r="J162" s="176"/>
      <c r="K162" s="176"/>
      <c r="L162" s="176"/>
      <c r="M162" s="159"/>
      <c r="O162" s="206"/>
      <c r="P162" s="206"/>
      <c r="Q162" s="176"/>
      <c r="R162" s="176"/>
      <c r="S162" s="176"/>
      <c r="T162" s="159"/>
      <c r="U162" s="208"/>
      <c r="V162" s="206"/>
      <c r="W162" s="206"/>
      <c r="X162" s="176"/>
      <c r="Y162" s="176"/>
      <c r="Z162" s="176"/>
      <c r="AA162" s="159"/>
      <c r="AB162" s="208"/>
      <c r="AC162" s="206"/>
      <c r="AD162" s="206"/>
      <c r="AE162" s="176"/>
      <c r="AF162" s="176"/>
      <c r="AG162" s="176"/>
      <c r="AH162" s="159"/>
      <c r="AI162" s="208"/>
      <c r="AJ162" s="206"/>
      <c r="AK162" s="206"/>
      <c r="AL162" s="176"/>
      <c r="AM162" s="176"/>
      <c r="AN162" s="176"/>
      <c r="AO162" s="159"/>
      <c r="AQ162" s="206"/>
      <c r="AR162" s="206"/>
      <c r="AS162" s="176"/>
      <c r="AT162" s="176"/>
      <c r="AU162" s="176"/>
      <c r="AV162" s="159"/>
      <c r="AW162" s="159"/>
      <c r="AX162" s="206"/>
      <c r="AY162" s="206"/>
      <c r="AZ162" s="176"/>
      <c r="BA162" s="176"/>
      <c r="BB162" s="176"/>
      <c r="BC162" s="159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22"/>
      <c r="DP162" s="225"/>
      <c r="DQ162" s="225"/>
      <c r="DR162" s="41"/>
      <c r="DS162" s="41"/>
      <c r="DT162" s="41"/>
      <c r="DU162" s="22"/>
      <c r="DV162" s="22"/>
      <c r="DW162" s="225"/>
      <c r="DX162" s="225"/>
      <c r="DY162" s="41"/>
      <c r="DZ162" s="41"/>
      <c r="EA162" s="41"/>
      <c r="EB162" s="22"/>
      <c r="ED162" s="225"/>
      <c r="EE162" s="225"/>
      <c r="EF162" s="41"/>
      <c r="EG162" s="41"/>
      <c r="EH162" s="41"/>
      <c r="EI162" s="22"/>
    </row>
    <row r="163" spans="1:139" x14ac:dyDescent="0.2">
      <c r="A163" s="206"/>
      <c r="B163" s="206"/>
      <c r="C163" s="176"/>
      <c r="D163" s="176"/>
      <c r="E163" s="176"/>
      <c r="F163" s="159"/>
      <c r="G163" s="208"/>
      <c r="H163" s="206"/>
      <c r="I163" s="206"/>
      <c r="J163" s="176"/>
      <c r="K163" s="176"/>
      <c r="L163" s="176"/>
      <c r="M163" s="159"/>
      <c r="O163" s="206"/>
      <c r="P163" s="206"/>
      <c r="Q163" s="176"/>
      <c r="R163" s="176"/>
      <c r="S163" s="176"/>
      <c r="T163" s="159"/>
      <c r="U163" s="208"/>
      <c r="V163" s="206"/>
      <c r="W163" s="206"/>
      <c r="X163" s="176"/>
      <c r="Y163" s="176"/>
      <c r="Z163" s="176"/>
      <c r="AA163" s="159"/>
      <c r="AB163" s="208"/>
      <c r="AC163" s="206"/>
      <c r="AD163" s="206"/>
      <c r="AE163" s="176"/>
      <c r="AF163" s="176"/>
      <c r="AG163" s="176"/>
      <c r="AH163" s="159"/>
      <c r="AI163" s="208"/>
      <c r="AJ163" s="206"/>
      <c r="AK163" s="206"/>
      <c r="AL163" s="176"/>
      <c r="AM163" s="176"/>
      <c r="AN163" s="176"/>
      <c r="AO163" s="159"/>
      <c r="AQ163" s="206"/>
      <c r="AR163" s="206"/>
      <c r="AS163" s="176"/>
      <c r="AT163" s="176"/>
      <c r="AU163" s="176"/>
      <c r="AV163" s="159"/>
      <c r="AW163" s="159"/>
      <c r="AX163" s="206"/>
      <c r="AY163" s="206"/>
      <c r="AZ163" s="176"/>
      <c r="BA163" s="176"/>
      <c r="BB163" s="176"/>
      <c r="BC163" s="159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22"/>
      <c r="DP163" s="225"/>
      <c r="DQ163" s="225"/>
      <c r="DR163" s="41"/>
      <c r="DS163" s="41"/>
      <c r="DT163" s="41"/>
      <c r="DU163" s="22"/>
      <c r="DV163" s="22"/>
      <c r="DW163" s="225"/>
      <c r="DX163" s="225"/>
      <c r="DY163" s="41"/>
      <c r="DZ163" s="41"/>
      <c r="EA163" s="41"/>
      <c r="EB163" s="22"/>
      <c r="ED163" s="225"/>
      <c r="EE163" s="225"/>
      <c r="EF163" s="41"/>
      <c r="EG163" s="41"/>
      <c r="EH163" s="41"/>
      <c r="EI163" s="22"/>
    </row>
    <row r="164" spans="1:139" x14ac:dyDescent="0.2">
      <c r="A164" s="1140" t="s">
        <v>117</v>
      </c>
      <c r="B164" s="1140"/>
      <c r="C164" s="1140"/>
      <c r="D164" s="1140"/>
      <c r="E164" s="1140"/>
      <c r="F164" s="1140"/>
      <c r="G164" s="208"/>
      <c r="H164" s="1140" t="s">
        <v>117</v>
      </c>
      <c r="I164" s="1140"/>
      <c r="J164" s="1140"/>
      <c r="K164" s="1140"/>
      <c r="L164" s="1140"/>
      <c r="M164" s="1140"/>
      <c r="O164" s="1140" t="s">
        <v>117</v>
      </c>
      <c r="P164" s="1140"/>
      <c r="Q164" s="1140"/>
      <c r="R164" s="1140"/>
      <c r="S164" s="1140"/>
      <c r="T164" s="1140"/>
      <c r="U164" s="208"/>
      <c r="V164" s="1140" t="s">
        <v>117</v>
      </c>
      <c r="W164" s="1140"/>
      <c r="X164" s="1140"/>
      <c r="Y164" s="1140"/>
      <c r="Z164" s="1140"/>
      <c r="AA164" s="1140"/>
      <c r="AB164" s="208"/>
      <c r="AC164" s="1140" t="s">
        <v>117</v>
      </c>
      <c r="AD164" s="1140"/>
      <c r="AE164" s="1140"/>
      <c r="AF164" s="1140"/>
      <c r="AG164" s="1140"/>
      <c r="AH164" s="1140"/>
      <c r="AI164" s="208"/>
      <c r="AJ164" s="1140" t="s">
        <v>117</v>
      </c>
      <c r="AK164" s="1140"/>
      <c r="AL164" s="1140"/>
      <c r="AM164" s="1140"/>
      <c r="AN164" s="1140"/>
      <c r="AO164" s="1140"/>
      <c r="AQ164" s="1140" t="s">
        <v>117</v>
      </c>
      <c r="AR164" s="1140"/>
      <c r="AS164" s="1140"/>
      <c r="AT164" s="1140"/>
      <c r="AU164" s="1140"/>
      <c r="AV164" s="1140"/>
      <c r="AW164" s="178"/>
      <c r="AX164" s="1140" t="s">
        <v>117</v>
      </c>
      <c r="AY164" s="1140"/>
      <c r="AZ164" s="1140"/>
      <c r="BA164" s="1140"/>
      <c r="BB164" s="1140"/>
      <c r="BC164" s="1140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925" t="s">
        <v>117</v>
      </c>
      <c r="DQ164" s="925"/>
      <c r="DR164" s="925"/>
      <c r="DS164" s="925"/>
      <c r="DT164" s="925"/>
      <c r="DU164" s="925"/>
      <c r="DV164" s="52"/>
      <c r="DW164" s="925" t="s">
        <v>117</v>
      </c>
      <c r="DX164" s="925"/>
      <c r="DY164" s="925"/>
      <c r="DZ164" s="925"/>
      <c r="EA164" s="925"/>
      <c r="EB164" s="925"/>
      <c r="ED164" s="925" t="s">
        <v>117</v>
      </c>
      <c r="EE164" s="925"/>
      <c r="EF164" s="925"/>
      <c r="EG164" s="925"/>
      <c r="EH164" s="925"/>
      <c r="EI164" s="925"/>
    </row>
    <row r="165" spans="1:139" ht="12.75" customHeight="1" x14ac:dyDescent="0.2">
      <c r="A165" s="1141" t="s">
        <v>56</v>
      </c>
      <c r="B165" s="1142"/>
      <c r="C165" s="1142"/>
      <c r="D165" s="1142"/>
      <c r="E165" s="1143"/>
      <c r="F165" s="114" t="s">
        <v>8</v>
      </c>
      <c r="G165" s="208"/>
      <c r="H165" s="1141" t="s">
        <v>56</v>
      </c>
      <c r="I165" s="1142"/>
      <c r="J165" s="1142"/>
      <c r="K165" s="1142"/>
      <c r="L165" s="1143"/>
      <c r="M165" s="114" t="s">
        <v>8</v>
      </c>
      <c r="O165" s="1141" t="s">
        <v>56</v>
      </c>
      <c r="P165" s="1142"/>
      <c r="Q165" s="1142"/>
      <c r="R165" s="1142"/>
      <c r="S165" s="1143"/>
      <c r="T165" s="114" t="s">
        <v>8</v>
      </c>
      <c r="U165" s="208"/>
      <c r="V165" s="1141" t="s">
        <v>56</v>
      </c>
      <c r="W165" s="1142"/>
      <c r="X165" s="1142"/>
      <c r="Y165" s="1142"/>
      <c r="Z165" s="1143"/>
      <c r="AA165" s="114" t="s">
        <v>8</v>
      </c>
      <c r="AB165" s="208"/>
      <c r="AC165" s="1141" t="s">
        <v>56</v>
      </c>
      <c r="AD165" s="1142"/>
      <c r="AE165" s="1142"/>
      <c r="AF165" s="1142"/>
      <c r="AG165" s="1143"/>
      <c r="AH165" s="114" t="s">
        <v>8</v>
      </c>
      <c r="AI165" s="208"/>
      <c r="AJ165" s="1141" t="s">
        <v>56</v>
      </c>
      <c r="AK165" s="1142"/>
      <c r="AL165" s="1142"/>
      <c r="AM165" s="1142"/>
      <c r="AN165" s="1143"/>
      <c r="AO165" s="114" t="s">
        <v>8</v>
      </c>
      <c r="AQ165" s="1141" t="s">
        <v>56</v>
      </c>
      <c r="AR165" s="1142"/>
      <c r="AS165" s="1142"/>
      <c r="AT165" s="1142"/>
      <c r="AU165" s="1143"/>
      <c r="AV165" s="114" t="s">
        <v>8</v>
      </c>
      <c r="AW165" s="175"/>
      <c r="AX165" s="1141" t="s">
        <v>56</v>
      </c>
      <c r="AY165" s="1142"/>
      <c r="AZ165" s="1142"/>
      <c r="BA165" s="1142"/>
      <c r="BB165" s="1143"/>
      <c r="BC165" s="114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914" t="s">
        <v>56</v>
      </c>
      <c r="DQ165" s="915"/>
      <c r="DR165" s="915"/>
      <c r="DS165" s="915"/>
      <c r="DT165" s="926"/>
      <c r="DU165" s="11" t="s">
        <v>8</v>
      </c>
      <c r="DV165" s="40"/>
      <c r="DW165" s="914" t="s">
        <v>56</v>
      </c>
      <c r="DX165" s="915"/>
      <c r="DY165" s="915"/>
      <c r="DZ165" s="915"/>
      <c r="EA165" s="926"/>
      <c r="EB165" s="11" t="s">
        <v>8</v>
      </c>
      <c r="ED165" s="914" t="s">
        <v>56</v>
      </c>
      <c r="EE165" s="915"/>
      <c r="EF165" s="915"/>
      <c r="EG165" s="915"/>
      <c r="EH165" s="926"/>
      <c r="EI165" s="11" t="s">
        <v>8</v>
      </c>
    </row>
    <row r="166" spans="1:139" x14ac:dyDescent="0.2">
      <c r="A166" s="155" t="s">
        <v>22</v>
      </c>
      <c r="B166" s="1027" t="s">
        <v>45</v>
      </c>
      <c r="C166" s="1028"/>
      <c r="D166" s="1028"/>
      <c r="E166" s="1029"/>
      <c r="F166" s="38">
        <f>F44</f>
        <v>2499.0680000000002</v>
      </c>
      <c r="G166" s="361" t="s">
        <v>827</v>
      </c>
      <c r="H166" s="155" t="s">
        <v>22</v>
      </c>
      <c r="I166" s="1027" t="s">
        <v>45</v>
      </c>
      <c r="J166" s="1028"/>
      <c r="K166" s="1028"/>
      <c r="L166" s="1029"/>
      <c r="M166" s="38">
        <f>M44</f>
        <v>2560.5450727999996</v>
      </c>
      <c r="O166" s="155" t="s">
        <v>22</v>
      </c>
      <c r="P166" s="1027" t="s">
        <v>45</v>
      </c>
      <c r="Q166" s="1028"/>
      <c r="R166" s="1028"/>
      <c r="S166" s="1029"/>
      <c r="T166" s="38">
        <f>T44</f>
        <v>2560.5450727999996</v>
      </c>
      <c r="U166" s="361" t="s">
        <v>827</v>
      </c>
      <c r="V166" s="155" t="s">
        <v>22</v>
      </c>
      <c r="W166" s="1027" t="s">
        <v>45</v>
      </c>
      <c r="X166" s="1028"/>
      <c r="Y166" s="1028"/>
      <c r="Z166" s="1029"/>
      <c r="AA166" s="38">
        <f>AA44</f>
        <v>2560.5450727999996</v>
      </c>
      <c r="AB166" s="361" t="s">
        <v>827</v>
      </c>
      <c r="AC166" s="155" t="s">
        <v>22</v>
      </c>
      <c r="AD166" s="1027" t="s">
        <v>45</v>
      </c>
      <c r="AE166" s="1028"/>
      <c r="AF166" s="1028"/>
      <c r="AG166" s="1029"/>
      <c r="AH166" s="38">
        <f>AH44</f>
        <v>2657.8933333333334</v>
      </c>
      <c r="AI166" s="361" t="s">
        <v>827</v>
      </c>
      <c r="AJ166" s="155" t="s">
        <v>22</v>
      </c>
      <c r="AK166" s="1027" t="s">
        <v>45</v>
      </c>
      <c r="AL166" s="1028"/>
      <c r="AM166" s="1028"/>
      <c r="AN166" s="1029"/>
      <c r="AO166" s="38">
        <f>AO44</f>
        <v>2657.8933333333334</v>
      </c>
      <c r="AQ166" s="155" t="s">
        <v>22</v>
      </c>
      <c r="AR166" s="1027" t="s">
        <v>45</v>
      </c>
      <c r="AS166" s="1028"/>
      <c r="AT166" s="1028"/>
      <c r="AU166" s="1029"/>
      <c r="AV166" s="38">
        <f>AV44</f>
        <v>2755.1333333333332</v>
      </c>
      <c r="AW166" s="159"/>
      <c r="AX166" s="155" t="s">
        <v>22</v>
      </c>
      <c r="AY166" s="1027" t="s">
        <v>45</v>
      </c>
      <c r="AZ166" s="1028"/>
      <c r="BA166" s="1028"/>
      <c r="BB166" s="1029"/>
      <c r="BC166" s="38">
        <f>BC44</f>
        <v>2755.1333333333332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2755.1333333333332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2926.924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2926.924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2926.924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2926.924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3098.7146666666667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3098.7146666666667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3241.3333333333335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3351.3333333333335</v>
      </c>
      <c r="DO166" s="22"/>
      <c r="DP166" s="10" t="s">
        <v>22</v>
      </c>
      <c r="DQ166" s="927" t="s">
        <v>45</v>
      </c>
      <c r="DR166" s="928"/>
      <c r="DS166" s="928"/>
      <c r="DT166" s="929"/>
      <c r="DU166" s="50">
        <f>DU$44</f>
        <v>3351.3333333333335</v>
      </c>
      <c r="DV166" s="22"/>
      <c r="DW166" s="10" t="s">
        <v>22</v>
      </c>
      <c r="DX166" s="927" t="s">
        <v>45</v>
      </c>
      <c r="DY166" s="928"/>
      <c r="DZ166" s="928"/>
      <c r="EA166" s="929"/>
      <c r="EB166" s="50">
        <f>EB$44</f>
        <v>3482.0353333333333</v>
      </c>
      <c r="ED166" s="10" t="s">
        <v>22</v>
      </c>
      <c r="EE166" s="927" t="s">
        <v>45</v>
      </c>
      <c r="EF166" s="928"/>
      <c r="EG166" s="928"/>
      <c r="EH166" s="929"/>
      <c r="EI166" s="50">
        <f>EI$44</f>
        <v>3482.0353333333333</v>
      </c>
    </row>
    <row r="167" spans="1:139" x14ac:dyDescent="0.2">
      <c r="A167" s="155" t="s">
        <v>23</v>
      </c>
      <c r="B167" s="1027" t="s">
        <v>91</v>
      </c>
      <c r="C167" s="1028"/>
      <c r="D167" s="1028"/>
      <c r="E167" s="1029"/>
      <c r="F167" s="38">
        <f>F94</f>
        <v>1474.0701718970668</v>
      </c>
      <c r="G167" s="362">
        <f>(F167+F168+F169-F84)/F166</f>
        <v>0.4962118985113933</v>
      </c>
      <c r="H167" s="155" t="s">
        <v>23</v>
      </c>
      <c r="I167" s="1027" t="s">
        <v>91</v>
      </c>
      <c r="J167" s="1028"/>
      <c r="K167" s="1028"/>
      <c r="L167" s="1029"/>
      <c r="M167" s="38">
        <f>M94</f>
        <v>1505.7916736257343</v>
      </c>
      <c r="O167" s="155" t="s">
        <v>23</v>
      </c>
      <c r="P167" s="1027" t="s">
        <v>91</v>
      </c>
      <c r="Q167" s="1028"/>
      <c r="R167" s="1028"/>
      <c r="S167" s="1029"/>
      <c r="T167" s="38">
        <f>T94</f>
        <v>1505.7916736257343</v>
      </c>
      <c r="U167" s="362">
        <f>(T167+T168+T169-T84)/T166</f>
        <v>0.46538178740028219</v>
      </c>
      <c r="V167" s="155" t="s">
        <v>23</v>
      </c>
      <c r="W167" s="1027" t="s">
        <v>91</v>
      </c>
      <c r="X167" s="1028"/>
      <c r="Y167" s="1028"/>
      <c r="Z167" s="1029"/>
      <c r="AA167" s="38">
        <f>AA94</f>
        <v>1505.7916736257343</v>
      </c>
      <c r="AB167" s="362">
        <f>(AA167+AA168+AA169-AA84)/AA166</f>
        <v>0.4962118985113933</v>
      </c>
      <c r="AC167" s="155" t="s">
        <v>23</v>
      </c>
      <c r="AD167" s="1027" t="s">
        <v>91</v>
      </c>
      <c r="AE167" s="1028"/>
      <c r="AF167" s="1028"/>
      <c r="AG167" s="1029"/>
      <c r="AH167" s="38">
        <f>AH94</f>
        <v>1568.6027593457777</v>
      </c>
      <c r="AI167" s="362">
        <f>(AH167+AH168+AH169-AH84)/AH166</f>
        <v>0.49621189851139325</v>
      </c>
      <c r="AJ167" s="155" t="s">
        <v>23</v>
      </c>
      <c r="AK167" s="1027" t="s">
        <v>91</v>
      </c>
      <c r="AL167" s="1028"/>
      <c r="AM167" s="1028"/>
      <c r="AN167" s="1029"/>
      <c r="AO167" s="38">
        <f>AO94</f>
        <v>1568.6027593457777</v>
      </c>
      <c r="AQ167" s="155" t="s">
        <v>23</v>
      </c>
      <c r="AR167" s="1027" t="s">
        <v>91</v>
      </c>
      <c r="AS167" s="1028"/>
      <c r="AT167" s="1028"/>
      <c r="AU167" s="1029"/>
      <c r="AV167" s="38">
        <f>AV94</f>
        <v>1608.0059761511111</v>
      </c>
      <c r="AW167" s="159"/>
      <c r="AX167" s="155" t="s">
        <v>23</v>
      </c>
      <c r="AY167" s="1027" t="s">
        <v>91</v>
      </c>
      <c r="AZ167" s="1028"/>
      <c r="BA167" s="1028"/>
      <c r="BB167" s="1029"/>
      <c r="BC167" s="38">
        <f>BC94</f>
        <v>1608.0059761511111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1608.0059761511111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1726.1868258405334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1726.1868258405334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1726.1868258405334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1726.1868258405334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1795.7991755299554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1795.7991755299554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1909.2030601777778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1953.7768348444445</v>
      </c>
      <c r="DO167" s="22"/>
      <c r="DP167" s="10" t="s">
        <v>23</v>
      </c>
      <c r="DQ167" s="927" t="s">
        <v>91</v>
      </c>
      <c r="DR167" s="928"/>
      <c r="DS167" s="928"/>
      <c r="DT167" s="929"/>
      <c r="DU167" s="50">
        <f>DU$94</f>
        <v>1953.7768348444445</v>
      </c>
      <c r="DV167" s="22"/>
      <c r="DW167" s="10" t="s">
        <v>23</v>
      </c>
      <c r="DX167" s="927" t="s">
        <v>91</v>
      </c>
      <c r="DY167" s="928"/>
      <c r="DZ167" s="928"/>
      <c r="EA167" s="929"/>
      <c r="EB167" s="50">
        <f>EB$94</f>
        <v>2023.4568939033775</v>
      </c>
      <c r="ED167" s="10" t="s">
        <v>23</v>
      </c>
      <c r="EE167" s="927" t="s">
        <v>91</v>
      </c>
      <c r="EF167" s="928"/>
      <c r="EG167" s="928"/>
      <c r="EH167" s="929"/>
      <c r="EI167" s="50">
        <f>EI$94</f>
        <v>2023.4568939033775</v>
      </c>
    </row>
    <row r="168" spans="1:139" x14ac:dyDescent="0.2">
      <c r="A168" s="155" t="s">
        <v>24</v>
      </c>
      <c r="B168" s="1027" t="s">
        <v>92</v>
      </c>
      <c r="C168" s="1028"/>
      <c r="D168" s="1028"/>
      <c r="E168" s="1029"/>
      <c r="F168" s="38">
        <f>F106</f>
        <v>167.90682543555556</v>
      </c>
      <c r="G168" s="208"/>
      <c r="H168" s="155" t="s">
        <v>24</v>
      </c>
      <c r="I168" s="1027" t="s">
        <v>92</v>
      </c>
      <c r="J168" s="1028"/>
      <c r="K168" s="1028"/>
      <c r="L168" s="1029"/>
      <c r="M168" s="38">
        <f>M106</f>
        <v>172.0373333412702</v>
      </c>
      <c r="O168" s="155" t="s">
        <v>24</v>
      </c>
      <c r="P168" s="1027" t="s">
        <v>92</v>
      </c>
      <c r="Q168" s="1028"/>
      <c r="R168" s="1028"/>
      <c r="S168" s="1029"/>
      <c r="T168" s="38">
        <f>T106</f>
        <v>109.38335595492701</v>
      </c>
      <c r="U168" s="208"/>
      <c r="V168" s="155" t="s">
        <v>24</v>
      </c>
      <c r="W168" s="1027" t="s">
        <v>92</v>
      </c>
      <c r="X168" s="1028"/>
      <c r="Y168" s="1028"/>
      <c r="Z168" s="1029"/>
      <c r="AA168" s="38">
        <f>AA106</f>
        <v>172.0373333412702</v>
      </c>
      <c r="AB168" s="208"/>
      <c r="AC168" s="155" t="s">
        <v>24</v>
      </c>
      <c r="AD168" s="1027" t="s">
        <v>92</v>
      </c>
      <c r="AE168" s="1028"/>
      <c r="AF168" s="1028"/>
      <c r="AG168" s="1029"/>
      <c r="AH168" s="38">
        <f>AH106</f>
        <v>178.57794663703703</v>
      </c>
      <c r="AI168" s="208"/>
      <c r="AJ168" s="155" t="s">
        <v>24</v>
      </c>
      <c r="AK168" s="1027" t="s">
        <v>92</v>
      </c>
      <c r="AL168" s="1028"/>
      <c r="AM168" s="1028"/>
      <c r="AN168" s="1029"/>
      <c r="AO168" s="38">
        <f>AO106</f>
        <v>113.54195466370369</v>
      </c>
      <c r="AQ168" s="155" t="s">
        <v>24</v>
      </c>
      <c r="AR168" s="1027" t="s">
        <v>92</v>
      </c>
      <c r="AS168" s="1028"/>
      <c r="AT168" s="1028"/>
      <c r="AU168" s="1029"/>
      <c r="AV168" s="38">
        <f>AV106</f>
        <v>117.69592861481482</v>
      </c>
      <c r="AW168" s="159"/>
      <c r="AX168" s="155" t="s">
        <v>24</v>
      </c>
      <c r="AY168" s="1027" t="s">
        <v>92</v>
      </c>
      <c r="AZ168" s="1028"/>
      <c r="BA168" s="1028"/>
      <c r="BB168" s="1029"/>
      <c r="BC168" s="38">
        <f>BC106</f>
        <v>117.69592861481482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117.69592861481482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125.03461592844442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125.03461592844442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125.03461592844442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125.03461592844442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132.37330324207406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132.37330324207406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138.46579837037038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146.96657922222221</v>
      </c>
      <c r="DO168" s="22"/>
      <c r="DP168" s="10" t="s">
        <v>24</v>
      </c>
      <c r="DQ168" s="927" t="s">
        <v>92</v>
      </c>
      <c r="DR168" s="928"/>
      <c r="DS168" s="928"/>
      <c r="DT168" s="929"/>
      <c r="DU168" s="50">
        <f>DU$106</f>
        <v>146.96657922222221</v>
      </c>
      <c r="DV168" s="22"/>
      <c r="DW168" s="10" t="s">
        <v>24</v>
      </c>
      <c r="DX168" s="927" t="s">
        <v>92</v>
      </c>
      <c r="DY168" s="928"/>
      <c r="DZ168" s="928"/>
      <c r="EA168" s="929"/>
      <c r="EB168" s="50">
        <f>EB$106</f>
        <v>152.69827581188889</v>
      </c>
      <c r="ED168" s="10" t="s">
        <v>24</v>
      </c>
      <c r="EE168" s="927" t="s">
        <v>92</v>
      </c>
      <c r="EF168" s="928"/>
      <c r="EG168" s="928"/>
      <c r="EH168" s="929"/>
      <c r="EI168" s="50">
        <f>EI$106</f>
        <v>149.27059891903704</v>
      </c>
    </row>
    <row r="169" spans="1:139" x14ac:dyDescent="0.2">
      <c r="A169" s="155" t="s">
        <v>25</v>
      </c>
      <c r="B169" s="1027" t="s">
        <v>93</v>
      </c>
      <c r="C169" s="1028"/>
      <c r="D169" s="1028"/>
      <c r="E169" s="1029"/>
      <c r="F169" s="38">
        <f>F136</f>
        <v>59.497779456448377</v>
      </c>
      <c r="G169" s="208"/>
      <c r="H169" s="155" t="s">
        <v>25</v>
      </c>
      <c r="I169" s="1027" t="s">
        <v>93</v>
      </c>
      <c r="J169" s="1028"/>
      <c r="K169" s="1028"/>
      <c r="L169" s="1029"/>
      <c r="M169" s="38">
        <f>M136</f>
        <v>60.961424831076997</v>
      </c>
      <c r="O169" s="155" t="s">
        <v>25</v>
      </c>
      <c r="P169" s="1027" t="s">
        <v>93</v>
      </c>
      <c r="Q169" s="1028"/>
      <c r="R169" s="1028"/>
      <c r="S169" s="1029"/>
      <c r="T169" s="38">
        <f>T136</f>
        <v>44.673513117988108</v>
      </c>
      <c r="U169" s="208"/>
      <c r="V169" s="155" t="s">
        <v>25</v>
      </c>
      <c r="W169" s="1027" t="s">
        <v>93</v>
      </c>
      <c r="X169" s="1028"/>
      <c r="Y169" s="1028"/>
      <c r="Z169" s="1029"/>
      <c r="AA169" s="38">
        <f>AA136</f>
        <v>60.961424831076997</v>
      </c>
      <c r="AB169" s="208"/>
      <c r="AC169" s="155" t="s">
        <v>25</v>
      </c>
      <c r="AD169" s="1027" t="s">
        <v>93</v>
      </c>
      <c r="AE169" s="1028"/>
      <c r="AF169" s="1028"/>
      <c r="AG169" s="1029"/>
      <c r="AH169" s="38">
        <f>AH136</f>
        <v>63.279090991293984</v>
      </c>
      <c r="AI169" s="208"/>
      <c r="AJ169" s="155" t="s">
        <v>25</v>
      </c>
      <c r="AK169" s="1027" t="s">
        <v>93</v>
      </c>
      <c r="AL169" s="1028"/>
      <c r="AM169" s="1028"/>
      <c r="AN169" s="1029"/>
      <c r="AO169" s="38">
        <f>AO136</f>
        <v>46.371936176479174</v>
      </c>
      <c r="AQ169" s="155" t="s">
        <v>25</v>
      </c>
      <c r="AR169" s="1027" t="s">
        <v>93</v>
      </c>
      <c r="AS169" s="1028"/>
      <c r="AT169" s="1028"/>
      <c r="AU169" s="1029"/>
      <c r="AV169" s="38">
        <f>AV136</f>
        <v>48.068470426838161</v>
      </c>
      <c r="AW169" s="159"/>
      <c r="AX169" s="155" t="s">
        <v>25</v>
      </c>
      <c r="AY169" s="1027" t="s">
        <v>93</v>
      </c>
      <c r="AZ169" s="1028"/>
      <c r="BA169" s="1028"/>
      <c r="BB169" s="1029"/>
      <c r="BC169" s="38">
        <f>BC136</f>
        <v>48.650109686097423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48.068470426838161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51.065680935805723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51.683587113583499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51.683587113583499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51.683587113583499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54.717064541069576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54.717064541069576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57.235423160114621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59.177801774145657</v>
      </c>
      <c r="DO169" s="22"/>
      <c r="DP169" s="10" t="s">
        <v>25</v>
      </c>
      <c r="DQ169" s="927" t="s">
        <v>93</v>
      </c>
      <c r="DR169" s="928"/>
      <c r="DS169" s="928"/>
      <c r="DT169" s="929"/>
      <c r="DU169" s="50">
        <f>DU$136</f>
        <v>59.177801774145657</v>
      </c>
      <c r="DV169" s="22"/>
      <c r="DW169" s="10" t="s">
        <v>25</v>
      </c>
      <c r="DX169" s="927" t="s">
        <v>93</v>
      </c>
      <c r="DY169" s="928"/>
      <c r="DZ169" s="928"/>
      <c r="EA169" s="929"/>
      <c r="EB169" s="50">
        <f>EB$136</f>
        <v>61.485736043337333</v>
      </c>
      <c r="ED169" s="10" t="s">
        <v>25</v>
      </c>
      <c r="EE169" s="927" t="s">
        <v>93</v>
      </c>
      <c r="EF169" s="928"/>
      <c r="EG169" s="928"/>
      <c r="EH169" s="929"/>
      <c r="EI169" s="50">
        <f>EI$136</f>
        <v>61.485736043337333</v>
      </c>
    </row>
    <row r="170" spans="1:139" x14ac:dyDescent="0.2">
      <c r="A170" s="155" t="s">
        <v>32</v>
      </c>
      <c r="B170" s="1027" t="s">
        <v>120</v>
      </c>
      <c r="C170" s="1028"/>
      <c r="D170" s="1028"/>
      <c r="E170" s="1029"/>
      <c r="F170" s="38">
        <f>F146</f>
        <v>127.72534539351852</v>
      </c>
      <c r="G170" s="208"/>
      <c r="H170" s="155" t="s">
        <v>32</v>
      </c>
      <c r="I170" s="1027" t="s">
        <v>120</v>
      </c>
      <c r="J170" s="1028"/>
      <c r="K170" s="1028"/>
      <c r="L170" s="1029"/>
      <c r="M170" s="38">
        <f>M146</f>
        <v>127.72534539351852</v>
      </c>
      <c r="O170" s="155" t="s">
        <v>32</v>
      </c>
      <c r="P170" s="1027" t="s">
        <v>120</v>
      </c>
      <c r="Q170" s="1028"/>
      <c r="R170" s="1028"/>
      <c r="S170" s="1029"/>
      <c r="T170" s="38">
        <f>T146</f>
        <v>127.72534539351852</v>
      </c>
      <c r="U170" s="208"/>
      <c r="V170" s="155" t="s">
        <v>32</v>
      </c>
      <c r="W170" s="1027" t="s">
        <v>120</v>
      </c>
      <c r="X170" s="1028"/>
      <c r="Y170" s="1028"/>
      <c r="Z170" s="1029"/>
      <c r="AA170" s="38">
        <f>AA146</f>
        <v>132.97230168662037</v>
      </c>
      <c r="AB170" s="208"/>
      <c r="AC170" s="155" t="s">
        <v>32</v>
      </c>
      <c r="AD170" s="1027" t="s">
        <v>120</v>
      </c>
      <c r="AE170" s="1028"/>
      <c r="AF170" s="1028"/>
      <c r="AG170" s="1029"/>
      <c r="AH170" s="38">
        <f>AH146</f>
        <v>132.97230168662037</v>
      </c>
      <c r="AI170" s="208"/>
      <c r="AJ170" s="155" t="s">
        <v>32</v>
      </c>
      <c r="AK170" s="1027" t="s">
        <v>120</v>
      </c>
      <c r="AL170" s="1028"/>
      <c r="AM170" s="1028"/>
      <c r="AN170" s="1029"/>
      <c r="AO170" s="38">
        <f>AO146</f>
        <v>132.97230168662037</v>
      </c>
      <c r="AQ170" s="155" t="s">
        <v>32</v>
      </c>
      <c r="AR170" s="1027" t="s">
        <v>120</v>
      </c>
      <c r="AS170" s="1028"/>
      <c r="AT170" s="1028"/>
      <c r="AU170" s="1029"/>
      <c r="AV170" s="38">
        <f>AV146</f>
        <v>132.97230168662037</v>
      </c>
      <c r="AW170" s="159"/>
      <c r="AX170" s="155" t="s">
        <v>32</v>
      </c>
      <c r="AY170" s="1027" t="s">
        <v>120</v>
      </c>
      <c r="AZ170" s="1028"/>
      <c r="BA170" s="1028"/>
      <c r="BB170" s="1029"/>
      <c r="BC170" s="38">
        <f>BC146</f>
        <v>136.35957874212039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143.02378408783241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143.02378408783241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143.02378408783241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143.02378408783241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143.02378408783241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143.02378408783241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146.90767854495385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146.90767854495385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146.90767854495385</v>
      </c>
      <c r="DO170" s="22"/>
      <c r="DP170" s="10" t="s">
        <v>32</v>
      </c>
      <c r="DQ170" s="927" t="s">
        <v>120</v>
      </c>
      <c r="DR170" s="928"/>
      <c r="DS170" s="928"/>
      <c r="DT170" s="929"/>
      <c r="DU170" s="50">
        <f>DU$146</f>
        <v>150.47764874999999</v>
      </c>
      <c r="DV170" s="22"/>
      <c r="DW170" s="10" t="s">
        <v>32</v>
      </c>
      <c r="DX170" s="927" t="s">
        <v>120</v>
      </c>
      <c r="DY170" s="928"/>
      <c r="DZ170" s="928"/>
      <c r="EA170" s="929"/>
      <c r="EB170" s="50">
        <f>EB$146</f>
        <v>150.47764874999999</v>
      </c>
      <c r="ED170" s="10" t="s">
        <v>32</v>
      </c>
      <c r="EE170" s="927" t="s">
        <v>120</v>
      </c>
      <c r="EF170" s="928"/>
      <c r="EG170" s="928"/>
      <c r="EH170" s="929"/>
      <c r="EI170" s="50">
        <f>EI$146</f>
        <v>150.47764874999999</v>
      </c>
    </row>
    <row r="171" spans="1:139" x14ac:dyDescent="0.2">
      <c r="A171" s="1021" t="s">
        <v>119</v>
      </c>
      <c r="B171" s="1022"/>
      <c r="C171" s="1022"/>
      <c r="D171" s="1022"/>
      <c r="E171" s="1023"/>
      <c r="F171" s="114">
        <f>SUM(F166:F170)</f>
        <v>4328.2681221825887</v>
      </c>
      <c r="G171" s="208"/>
      <c r="H171" s="1021" t="s">
        <v>119</v>
      </c>
      <c r="I171" s="1022"/>
      <c r="J171" s="1022"/>
      <c r="K171" s="1022"/>
      <c r="L171" s="1023"/>
      <c r="M171" s="114">
        <f>SUM(M166:M170)</f>
        <v>4427.0608499915998</v>
      </c>
      <c r="O171" s="1021" t="s">
        <v>119</v>
      </c>
      <c r="P171" s="1022"/>
      <c r="Q171" s="1022"/>
      <c r="R171" s="1022"/>
      <c r="S171" s="1023"/>
      <c r="T171" s="114">
        <f>SUM(T166:T170)</f>
        <v>4348.1189608921677</v>
      </c>
      <c r="U171" s="208"/>
      <c r="V171" s="1021" t="s">
        <v>119</v>
      </c>
      <c r="W171" s="1022"/>
      <c r="X171" s="1022"/>
      <c r="Y171" s="1022"/>
      <c r="Z171" s="1023"/>
      <c r="AA171" s="114">
        <f>SUM(AA166:AA170)</f>
        <v>4432.3078062847017</v>
      </c>
      <c r="AB171" s="208"/>
      <c r="AC171" s="1021" t="s">
        <v>119</v>
      </c>
      <c r="AD171" s="1022"/>
      <c r="AE171" s="1022"/>
      <c r="AF171" s="1022"/>
      <c r="AG171" s="1023"/>
      <c r="AH171" s="114">
        <f>SUM(AH166:AH170)</f>
        <v>4601.3254319940615</v>
      </c>
      <c r="AI171" s="208"/>
      <c r="AJ171" s="1021" t="s">
        <v>119</v>
      </c>
      <c r="AK171" s="1022"/>
      <c r="AL171" s="1022"/>
      <c r="AM171" s="1022"/>
      <c r="AN171" s="1023"/>
      <c r="AO171" s="114">
        <f>SUM(AO166:AO170)</f>
        <v>4519.3822852059138</v>
      </c>
      <c r="AQ171" s="1021" t="s">
        <v>119</v>
      </c>
      <c r="AR171" s="1022"/>
      <c r="AS171" s="1022"/>
      <c r="AT171" s="1022"/>
      <c r="AU171" s="1023"/>
      <c r="AV171" s="114">
        <f>SUM(AV166:AV170)</f>
        <v>4661.8760102127171</v>
      </c>
      <c r="AW171" s="175"/>
      <c r="AX171" s="1021" t="s">
        <v>119</v>
      </c>
      <c r="AY171" s="1022"/>
      <c r="AZ171" s="1022"/>
      <c r="BA171" s="1022"/>
      <c r="BB171" s="1023"/>
      <c r="BC171" s="114">
        <f>SUM(BC166:BC170)</f>
        <v>4665.8449265274767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4671.9274926139296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4972.2349067926161</v>
      </c>
      <c r="BS171" s="922" t="s">
        <v>119</v>
      </c>
      <c r="BT171" s="923"/>
      <c r="BU171" s="923"/>
      <c r="BV171" s="923"/>
      <c r="BW171" s="924"/>
      <c r="BX171" s="11">
        <f>SUM(BX$166:BX$170)</f>
        <v>4972.8528129703936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4972.8528129703936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4972.8528129703936</v>
      </c>
      <c r="CN171" s="922" t="s">
        <v>119</v>
      </c>
      <c r="CO171" s="923"/>
      <c r="CP171" s="923"/>
      <c r="CQ171" s="923"/>
      <c r="CR171" s="924"/>
      <c r="CS171" s="11">
        <f>SUM(CS$166:CS$170)</f>
        <v>5224.6279940675986</v>
      </c>
      <c r="CU171" s="922" t="s">
        <v>119</v>
      </c>
      <c r="CV171" s="923"/>
      <c r="CW171" s="923"/>
      <c r="CX171" s="923"/>
      <c r="CY171" s="924"/>
      <c r="CZ171" s="11">
        <f>SUM(CZ$166:CZ$170)</f>
        <v>5228.5118885247202</v>
      </c>
      <c r="DB171" s="922" t="s">
        <v>119</v>
      </c>
      <c r="DC171" s="923"/>
      <c r="DD171" s="923"/>
      <c r="DE171" s="923"/>
      <c r="DF171" s="924"/>
      <c r="DG171" s="11">
        <f>SUM(DG$166:DG$170)</f>
        <v>5493.14529358655</v>
      </c>
      <c r="DI171" s="922" t="s">
        <v>119</v>
      </c>
      <c r="DJ171" s="923"/>
      <c r="DK171" s="923"/>
      <c r="DL171" s="923"/>
      <c r="DM171" s="924"/>
      <c r="DN171" s="11">
        <f>SUM(DN$166:DN$170)</f>
        <v>5658.1622277191</v>
      </c>
      <c r="DO171" s="40"/>
      <c r="DP171" s="922" t="s">
        <v>119</v>
      </c>
      <c r="DQ171" s="923"/>
      <c r="DR171" s="923"/>
      <c r="DS171" s="923"/>
      <c r="DT171" s="924"/>
      <c r="DU171" s="11">
        <f>SUM(DU$166:DU$170)</f>
        <v>5661.732197924146</v>
      </c>
      <c r="DV171" s="40"/>
      <c r="DW171" s="922" t="s">
        <v>119</v>
      </c>
      <c r="DX171" s="923"/>
      <c r="DY171" s="923"/>
      <c r="DZ171" s="923"/>
      <c r="EA171" s="924"/>
      <c r="EB171" s="11">
        <f>SUM(EB$166:EB$170)</f>
        <v>5870.1538878419378</v>
      </c>
      <c r="ED171" s="922" t="s">
        <v>119</v>
      </c>
      <c r="EE171" s="923"/>
      <c r="EF171" s="923"/>
      <c r="EG171" s="923"/>
      <c r="EH171" s="924"/>
      <c r="EI171" s="11">
        <f>SUM(EI$166:EI$170)</f>
        <v>5866.7262109490857</v>
      </c>
    </row>
    <row r="172" spans="1:139" x14ac:dyDescent="0.2">
      <c r="A172" s="155" t="s">
        <v>33</v>
      </c>
      <c r="B172" s="1027" t="s">
        <v>121</v>
      </c>
      <c r="C172" s="1028"/>
      <c r="D172" s="1028"/>
      <c r="E172" s="1029"/>
      <c r="F172" s="38">
        <f>F159</f>
        <v>1709.2163682273781</v>
      </c>
      <c r="G172" s="208"/>
      <c r="H172" s="155" t="s">
        <v>33</v>
      </c>
      <c r="I172" s="1027" t="s">
        <v>121</v>
      </c>
      <c r="J172" s="1028"/>
      <c r="K172" s="1028"/>
      <c r="L172" s="1029"/>
      <c r="M172" s="38">
        <f>M159</f>
        <v>1748.229234959822</v>
      </c>
      <c r="O172" s="155" t="s">
        <v>33</v>
      </c>
      <c r="P172" s="1027" t="s">
        <v>121</v>
      </c>
      <c r="Q172" s="1028"/>
      <c r="R172" s="1028"/>
      <c r="S172" s="1029"/>
      <c r="T172" s="38">
        <f>T159</f>
        <v>1717.0553877815423</v>
      </c>
      <c r="U172" s="208"/>
      <c r="V172" s="155" t="s">
        <v>33</v>
      </c>
      <c r="W172" s="1027" t="s">
        <v>121</v>
      </c>
      <c r="X172" s="1028"/>
      <c r="Y172" s="1028"/>
      <c r="Z172" s="1029"/>
      <c r="AA172" s="38">
        <f>AA159</f>
        <v>1750.3012377393125</v>
      </c>
      <c r="AB172" s="208"/>
      <c r="AC172" s="155" t="s">
        <v>33</v>
      </c>
      <c r="AD172" s="1027" t="s">
        <v>121</v>
      </c>
      <c r="AE172" s="1028"/>
      <c r="AF172" s="1028"/>
      <c r="AG172" s="1029"/>
      <c r="AH172" s="38">
        <f>AH159</f>
        <v>1817.0456454854045</v>
      </c>
      <c r="AI172" s="208"/>
      <c r="AJ172" s="155" t="s">
        <v>33</v>
      </c>
      <c r="AK172" s="1027" t="s">
        <v>121</v>
      </c>
      <c r="AL172" s="1028"/>
      <c r="AM172" s="1028"/>
      <c r="AN172" s="1029"/>
      <c r="AO172" s="38">
        <f>AO159</f>
        <v>1784.6866132349405</v>
      </c>
      <c r="AQ172" s="155" t="s">
        <v>33</v>
      </c>
      <c r="AR172" s="1027" t="s">
        <v>121</v>
      </c>
      <c r="AS172" s="1028"/>
      <c r="AT172" s="1028"/>
      <c r="AU172" s="1029"/>
      <c r="AV172" s="38">
        <f>AV159</f>
        <v>1840.9568350132772</v>
      </c>
      <c r="AW172" s="159"/>
      <c r="AX172" s="155" t="s">
        <v>33</v>
      </c>
      <c r="AY172" s="1027" t="s">
        <v>121</v>
      </c>
      <c r="AZ172" s="1028"/>
      <c r="BA172" s="1028"/>
      <c r="BB172" s="1029"/>
      <c r="BC172" s="38">
        <f>BC159</f>
        <v>1842.5241447403582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1844.9261266006104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1963.5163648493944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1963.7603736130091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1963.7603736130091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1963.7603736130091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2063.1854204208189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2064.7191553446232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2169.2218651451744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2234.3864152358992</v>
      </c>
      <c r="DO172" s="22"/>
      <c r="DP172" s="10" t="s">
        <v>33</v>
      </c>
      <c r="DQ172" s="927" t="s">
        <v>121</v>
      </c>
      <c r="DR172" s="928"/>
      <c r="DS172" s="928"/>
      <c r="DT172" s="929"/>
      <c r="DU172" s="50">
        <f>DU$159</f>
        <v>2235.7961826847495</v>
      </c>
      <c r="DV172" s="22"/>
      <c r="DW172" s="10" t="s">
        <v>33</v>
      </c>
      <c r="DX172" s="927" t="s">
        <v>121</v>
      </c>
      <c r="DY172" s="928"/>
      <c r="DZ172" s="928"/>
      <c r="EA172" s="929"/>
      <c r="EB172" s="50">
        <f>EB$159</f>
        <v>2318.1011032314605</v>
      </c>
      <c r="ED172" s="10" t="s">
        <v>33</v>
      </c>
      <c r="EE172" s="927" t="s">
        <v>121</v>
      </c>
      <c r="EF172" s="928"/>
      <c r="EG172" s="928"/>
      <c r="EH172" s="929"/>
      <c r="EI172" s="50">
        <f>EI$159</f>
        <v>2316.7475268621429</v>
      </c>
    </row>
    <row r="173" spans="1:139" x14ac:dyDescent="0.2">
      <c r="A173" s="1021" t="s">
        <v>118</v>
      </c>
      <c r="B173" s="1022"/>
      <c r="C173" s="1022"/>
      <c r="D173" s="1022"/>
      <c r="E173" s="1023"/>
      <c r="F173" s="114">
        <f>SUM(F171:F172)</f>
        <v>6037.4844904099664</v>
      </c>
      <c r="G173" s="212"/>
      <c r="H173" s="1021" t="s">
        <v>118</v>
      </c>
      <c r="I173" s="1022"/>
      <c r="J173" s="1022"/>
      <c r="K173" s="1022"/>
      <c r="L173" s="1023"/>
      <c r="M173" s="114">
        <f>SUM(M171:M172)</f>
        <v>6175.2900849514217</v>
      </c>
      <c r="O173" s="1021" t="s">
        <v>118</v>
      </c>
      <c r="P173" s="1022"/>
      <c r="Q173" s="1022"/>
      <c r="R173" s="1022"/>
      <c r="S173" s="1023"/>
      <c r="T173" s="114">
        <f>SUM(T171:T172)</f>
        <v>6065.1743486737105</v>
      </c>
      <c r="U173" s="212"/>
      <c r="V173" s="1021" t="s">
        <v>118</v>
      </c>
      <c r="W173" s="1022"/>
      <c r="X173" s="1022"/>
      <c r="Y173" s="1022"/>
      <c r="Z173" s="1023"/>
      <c r="AA173" s="114">
        <f>SUM(AA171:AA172)</f>
        <v>6182.6090440240141</v>
      </c>
      <c r="AB173" s="212"/>
      <c r="AC173" s="1021" t="s">
        <v>118</v>
      </c>
      <c r="AD173" s="1022"/>
      <c r="AE173" s="1022"/>
      <c r="AF173" s="1022"/>
      <c r="AG173" s="1023"/>
      <c r="AH173" s="114">
        <f>SUM(AH171:AH172)</f>
        <v>6418.3710774794663</v>
      </c>
      <c r="AI173" s="212"/>
      <c r="AJ173" s="1021" t="s">
        <v>118</v>
      </c>
      <c r="AK173" s="1022"/>
      <c r="AL173" s="1022"/>
      <c r="AM173" s="1022"/>
      <c r="AN173" s="1023"/>
      <c r="AO173" s="114">
        <f>SUM(AO171:AO172)</f>
        <v>6304.0688984408544</v>
      </c>
      <c r="AQ173" s="1021" t="s">
        <v>118</v>
      </c>
      <c r="AR173" s="1022"/>
      <c r="AS173" s="1022"/>
      <c r="AT173" s="1022"/>
      <c r="AU173" s="1023"/>
      <c r="AV173" s="114">
        <f>SUM(AV171:AV172)</f>
        <v>6502.8328452259939</v>
      </c>
      <c r="AW173" s="175"/>
      <c r="AX173" s="1021" t="s">
        <v>118</v>
      </c>
      <c r="AY173" s="1022"/>
      <c r="AZ173" s="1022"/>
      <c r="BA173" s="1022"/>
      <c r="BB173" s="1023"/>
      <c r="BC173" s="114">
        <f>SUM(BC171:BC172)</f>
        <v>6508.3690712678344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6516.8536192145402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6935.7512716420106</v>
      </c>
      <c r="BS173" s="922" t="s">
        <v>118</v>
      </c>
      <c r="BT173" s="923"/>
      <c r="BU173" s="923"/>
      <c r="BV173" s="923"/>
      <c r="BW173" s="924"/>
      <c r="BX173" s="11">
        <f>SUM(BX$171:BX$172)</f>
        <v>6936.6131865834031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6936.6131865834031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6936.6131865834031</v>
      </c>
      <c r="CN173" s="922" t="s">
        <v>118</v>
      </c>
      <c r="CO173" s="923"/>
      <c r="CP173" s="923"/>
      <c r="CQ173" s="923"/>
      <c r="CR173" s="924"/>
      <c r="CS173" s="11">
        <f>SUM(CS$171:CS$172)</f>
        <v>7287.813414488417</v>
      </c>
      <c r="CU173" s="922" t="s">
        <v>118</v>
      </c>
      <c r="CV173" s="923"/>
      <c r="CW173" s="923"/>
      <c r="CX173" s="923"/>
      <c r="CY173" s="924"/>
      <c r="CZ173" s="11">
        <f>SUM(CZ$171:CZ$172)</f>
        <v>7293.2310438693439</v>
      </c>
      <c r="DB173" s="922" t="s">
        <v>118</v>
      </c>
      <c r="DC173" s="923"/>
      <c r="DD173" s="923"/>
      <c r="DE173" s="923"/>
      <c r="DF173" s="924"/>
      <c r="DG173" s="11">
        <f>SUM(DG$171:DG$172)</f>
        <v>7662.367158731724</v>
      </c>
      <c r="DI173" s="922" t="s">
        <v>118</v>
      </c>
      <c r="DJ173" s="923"/>
      <c r="DK173" s="923"/>
      <c r="DL173" s="923"/>
      <c r="DM173" s="924"/>
      <c r="DN173" s="11">
        <f>SUM(DN$171:DN$172)</f>
        <v>7892.5486429549992</v>
      </c>
      <c r="DO173" s="40"/>
      <c r="DP173" s="922" t="s">
        <v>118</v>
      </c>
      <c r="DQ173" s="923"/>
      <c r="DR173" s="923"/>
      <c r="DS173" s="923"/>
      <c r="DT173" s="924"/>
      <c r="DU173" s="11">
        <f>SUM(DU$171:DU$172)</f>
        <v>7897.5283806088955</v>
      </c>
      <c r="DV173" s="40"/>
      <c r="DW173" s="922" t="s">
        <v>118</v>
      </c>
      <c r="DX173" s="923"/>
      <c r="DY173" s="923"/>
      <c r="DZ173" s="923"/>
      <c r="EA173" s="924"/>
      <c r="EB173" s="11">
        <f>SUM(EB$171:EB$172)</f>
        <v>8188.2549910733978</v>
      </c>
      <c r="ED173" s="922" t="s">
        <v>118</v>
      </c>
      <c r="EE173" s="923"/>
      <c r="EF173" s="923"/>
      <c r="EG173" s="923"/>
      <c r="EH173" s="924"/>
      <c r="EI173" s="11">
        <f>SUM(EI$171:EI$172)</f>
        <v>8183.4737378112286</v>
      </c>
    </row>
    <row r="174" spans="1:139" ht="15" x14ac:dyDescent="0.2">
      <c r="A174" s="1138" t="s">
        <v>125</v>
      </c>
      <c r="B174" s="1139"/>
      <c r="C174" s="1139"/>
      <c r="D174" s="1139"/>
      <c r="E174" s="1139"/>
      <c r="F174" s="114">
        <f>F173/F44</f>
        <v>2.4158944416118193</v>
      </c>
      <c r="G174" s="213"/>
      <c r="H174" s="1138" t="s">
        <v>125</v>
      </c>
      <c r="I174" s="1139"/>
      <c r="J174" s="1139"/>
      <c r="K174" s="1139"/>
      <c r="L174" s="1139"/>
      <c r="M174" s="114">
        <f>M173/M44</f>
        <v>2.4117091905742698</v>
      </c>
      <c r="O174" s="1138" t="s">
        <v>125</v>
      </c>
      <c r="P174" s="1139"/>
      <c r="Q174" s="1139"/>
      <c r="R174" s="1139"/>
      <c r="S174" s="1139"/>
      <c r="T174" s="114">
        <f>T173/T44</f>
        <v>2.3687043876331142</v>
      </c>
      <c r="U174" s="213"/>
      <c r="V174" s="1138" t="s">
        <v>125</v>
      </c>
      <c r="W174" s="1139"/>
      <c r="X174" s="1139"/>
      <c r="Y174" s="1139"/>
      <c r="Z174" s="1139"/>
      <c r="AA174" s="114">
        <f>AA173/AA44</f>
        <v>2.4145675503627149</v>
      </c>
      <c r="AB174" s="213"/>
      <c r="AC174" s="1138" t="s">
        <v>125</v>
      </c>
      <c r="AD174" s="1139"/>
      <c r="AE174" s="1139"/>
      <c r="AF174" s="1139"/>
      <c r="AG174" s="1139"/>
      <c r="AH174" s="114">
        <f>AH173/AH44</f>
        <v>2.4148339577758824</v>
      </c>
      <c r="AI174" s="213"/>
      <c r="AJ174" s="1138" t="s">
        <v>125</v>
      </c>
      <c r="AK174" s="1139"/>
      <c r="AL174" s="1139"/>
      <c r="AM174" s="1139"/>
      <c r="AN174" s="1139"/>
      <c r="AO174" s="114">
        <f>AO173/AO44</f>
        <v>2.3718291548347263</v>
      </c>
      <c r="AQ174" s="1138" t="s">
        <v>125</v>
      </c>
      <c r="AR174" s="1139"/>
      <c r="AS174" s="1139"/>
      <c r="AT174" s="1139"/>
      <c r="AU174" s="1139"/>
      <c r="AV174" s="114">
        <f>AV173/AV44</f>
        <v>2.360260669257142</v>
      </c>
      <c r="AW174" s="175"/>
      <c r="AX174" s="1138" t="s">
        <v>125</v>
      </c>
      <c r="AY174" s="1139"/>
      <c r="AZ174" s="1139"/>
      <c r="BA174" s="1139"/>
      <c r="BB174" s="1139"/>
      <c r="BC174" s="114">
        <f>BC173/BC44</f>
        <v>2.3622700914418546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2.3653496331264816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2.3696383205173794</v>
      </c>
      <c r="BS174" s="930" t="s">
        <v>125</v>
      </c>
      <c r="BT174" s="1098"/>
      <c r="BU174" s="1098"/>
      <c r="BV174" s="1098"/>
      <c r="BW174" s="1098"/>
      <c r="BX174" s="11">
        <f>BX$173/BX$44</f>
        <v>2.3699327985910816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2.3699327985910816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2.3699327985910816</v>
      </c>
      <c r="CN174" s="930" t="s">
        <v>125</v>
      </c>
      <c r="CO174" s="1098"/>
      <c r="CP174" s="1098"/>
      <c r="CQ174" s="1098"/>
      <c r="CR174" s="1098"/>
      <c r="CS174" s="11">
        <f>CS$173/CS$44</f>
        <v>2.3518826992638293</v>
      </c>
      <c r="CU174" s="930" t="s">
        <v>125</v>
      </c>
      <c r="CV174" s="1098"/>
      <c r="CW174" s="1098"/>
      <c r="CX174" s="1098"/>
      <c r="CY174" s="1098"/>
      <c r="CZ174" s="11">
        <f>CZ$173/CZ$44</f>
        <v>2.3536310465509174</v>
      </c>
      <c r="DB174" s="930" t="s">
        <v>125</v>
      </c>
      <c r="DC174" s="1098"/>
      <c r="DD174" s="1098"/>
      <c r="DE174" s="1098"/>
      <c r="DF174" s="1098"/>
      <c r="DG174" s="11">
        <f>DG$173/DG$44</f>
        <v>2.3639553142940324</v>
      </c>
      <c r="DI174" s="930" t="s">
        <v>125</v>
      </c>
      <c r="DJ174" s="1098"/>
      <c r="DK174" s="1098"/>
      <c r="DL174" s="1098"/>
      <c r="DM174" s="1098"/>
      <c r="DN174" s="11">
        <f>DN$173/DN$44</f>
        <v>2.3550473372652672</v>
      </c>
      <c r="DO174" s="40"/>
      <c r="DP174" s="930" t="s">
        <v>125</v>
      </c>
      <c r="DQ174" s="1098"/>
      <c r="DR174" s="1098"/>
      <c r="DS174" s="1098"/>
      <c r="DT174" s="1098"/>
      <c r="DU174" s="11">
        <f>DU$173/DU$44</f>
        <v>2.3565332347152066</v>
      </c>
      <c r="DV174" s="40"/>
      <c r="DW174" s="930" t="s">
        <v>125</v>
      </c>
      <c r="DX174" s="1098"/>
      <c r="DY174" s="1098"/>
      <c r="DZ174" s="1098"/>
      <c r="EA174" s="1098"/>
      <c r="EB174" s="11">
        <f>EB$173/EB$44</f>
        <v>2.3515714825428913</v>
      </c>
      <c r="ED174" s="930" t="s">
        <v>125</v>
      </c>
      <c r="EE174" s="1098"/>
      <c r="EF174" s="1098"/>
      <c r="EG174" s="1098"/>
      <c r="EH174" s="1098"/>
      <c r="EI174" s="11">
        <f>EI$173/EI$44</f>
        <v>2.3501983622829106</v>
      </c>
    </row>
    <row r="175" spans="1:139" x14ac:dyDescent="0.2">
      <c r="D175" s="44"/>
      <c r="E175" s="44"/>
      <c r="F175" s="45"/>
      <c r="K175" s="44"/>
      <c r="L175" s="44"/>
      <c r="M175" s="45"/>
      <c r="R175" s="44"/>
      <c r="S175" s="44"/>
      <c r="T175" s="45"/>
      <c r="Y175" s="44"/>
      <c r="Z175" s="44"/>
      <c r="AA175" s="45"/>
      <c r="AF175" s="44"/>
      <c r="AG175" s="44"/>
      <c r="AH175" s="45"/>
      <c r="AM175" s="44"/>
      <c r="AN175" s="44"/>
      <c r="AO175" s="45"/>
      <c r="AT175" s="44"/>
      <c r="AU175" s="44"/>
      <c r="AV175" s="45"/>
      <c r="AW175" s="640"/>
      <c r="AX175" s="34"/>
      <c r="AY175" s="34"/>
      <c r="AZ175" s="34"/>
      <c r="BA175" s="44"/>
      <c r="BB175" s="44"/>
      <c r="BC175" s="45"/>
      <c r="BD175" s="45"/>
      <c r="BE175" s="34"/>
      <c r="BF175" s="34"/>
      <c r="BG175" s="34"/>
      <c r="BH175" s="44"/>
      <c r="BI175" s="44"/>
      <c r="BJ175" s="45"/>
      <c r="BK175" s="45"/>
      <c r="BL175" s="34"/>
      <c r="BM175" s="34"/>
      <c r="BN175" s="34"/>
      <c r="BO175" s="44"/>
      <c r="BP175" s="44"/>
      <c r="BQ175" s="45"/>
      <c r="BS175" s="34"/>
      <c r="BT175" s="34"/>
      <c r="BU175" s="34"/>
      <c r="BV175" s="44"/>
      <c r="BW175" s="44"/>
      <c r="BX175" s="45"/>
      <c r="BY175" s="45"/>
      <c r="BZ175" s="34"/>
      <c r="CA175" s="34"/>
      <c r="CB175" s="34"/>
      <c r="CC175" s="44"/>
      <c r="CD175" s="44"/>
      <c r="CE175" s="45"/>
      <c r="CF175" s="45"/>
      <c r="CG175" s="34"/>
      <c r="CH175" s="34"/>
      <c r="CI175" s="34"/>
      <c r="CJ175" s="44"/>
      <c r="CK175" s="44"/>
      <c r="CL175" s="45"/>
      <c r="CN175" s="34"/>
      <c r="CO175" s="34"/>
      <c r="CP175" s="34"/>
      <c r="CQ175" s="44"/>
      <c r="CR175" s="44"/>
      <c r="CS175" s="45"/>
      <c r="CU175" s="34"/>
      <c r="CV175" s="34"/>
      <c r="CW175" s="34"/>
      <c r="CX175" s="44"/>
      <c r="CY175" s="44"/>
      <c r="CZ175" s="45"/>
      <c r="DB175" s="34"/>
      <c r="DC175" s="34"/>
      <c r="DD175" s="34"/>
      <c r="DE175" s="44"/>
      <c r="DF175" s="44"/>
      <c r="DG175" s="45"/>
      <c r="DI175" s="34"/>
      <c r="DJ175" s="34"/>
      <c r="DK175" s="34"/>
      <c r="DL175" s="44"/>
      <c r="DM175" s="44"/>
      <c r="DN175" s="45"/>
      <c r="DO175" s="45"/>
      <c r="DP175" s="34"/>
      <c r="DQ175" s="34"/>
      <c r="DR175" s="34"/>
      <c r="DS175" s="44"/>
      <c r="DT175" s="44"/>
      <c r="DU175" s="45"/>
      <c r="DV175" s="45"/>
      <c r="DW175" s="34"/>
      <c r="DX175" s="34"/>
      <c r="DY175" s="34"/>
      <c r="DZ175" s="44"/>
      <c r="EA175" s="44"/>
      <c r="EB175" s="45"/>
      <c r="ED175" s="34"/>
      <c r="EE175" s="34"/>
      <c r="EF175" s="34"/>
      <c r="EG175" s="44"/>
      <c r="EH175" s="44"/>
      <c r="EI175" s="45"/>
    </row>
    <row r="176" spans="1:139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882" t="s">
        <v>123</v>
      </c>
      <c r="DQ176" s="882"/>
      <c r="DR176" s="882"/>
      <c r="DS176" s="882"/>
      <c r="DT176" s="882"/>
      <c r="DU176" s="882"/>
      <c r="DV176" s="413"/>
      <c r="DW176" s="882" t="s">
        <v>123</v>
      </c>
      <c r="DX176" s="882"/>
      <c r="DY176" s="882"/>
      <c r="DZ176" s="882"/>
      <c r="EA176" s="882"/>
      <c r="EB176" s="882"/>
      <c r="ED176" s="882" t="s">
        <v>123</v>
      </c>
      <c r="EE176" s="882"/>
      <c r="EF176" s="882"/>
      <c r="EG176" s="882"/>
      <c r="EH176" s="882"/>
      <c r="EI176" s="882"/>
    </row>
    <row r="177" spans="1:139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D177" s="370"/>
      <c r="EE177" s="370"/>
      <c r="EF177" s="370"/>
      <c r="EG177" s="370"/>
      <c r="EH177" s="370"/>
      <c r="EI177" s="370"/>
    </row>
    <row r="178" spans="1:139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883" t="s">
        <v>47</v>
      </c>
      <c r="DQ178" s="884"/>
      <c r="DR178" s="885"/>
      <c r="DS178" s="884" t="s">
        <v>51</v>
      </c>
      <c r="DT178" s="884"/>
      <c r="DU178" s="885"/>
      <c r="DV178" s="49"/>
      <c r="DW178" s="883" t="s">
        <v>47</v>
      </c>
      <c r="DX178" s="884"/>
      <c r="DY178" s="885"/>
      <c r="DZ178" s="884" t="s">
        <v>51</v>
      </c>
      <c r="EA178" s="884"/>
      <c r="EB178" s="885"/>
      <c r="ED178" s="883" t="s">
        <v>47</v>
      </c>
      <c r="EE178" s="884"/>
      <c r="EF178" s="885"/>
      <c r="EG178" s="884" t="s">
        <v>51</v>
      </c>
      <c r="EH178" s="884"/>
      <c r="EI178" s="885"/>
    </row>
    <row r="179" spans="1:139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886" t="s">
        <v>54</v>
      </c>
      <c r="DQ179" s="887"/>
      <c r="DR179" s="888"/>
      <c r="DS179" s="889">
        <f>DT53</f>
        <v>8.3333333333333329E-2</v>
      </c>
      <c r="DT179" s="889"/>
      <c r="DU179" s="890"/>
      <c r="DV179" s="431"/>
      <c r="DW179" s="886" t="s">
        <v>54</v>
      </c>
      <c r="DX179" s="887"/>
      <c r="DY179" s="888"/>
      <c r="DZ179" s="889">
        <f>EA53</f>
        <v>8.3333333333333329E-2</v>
      </c>
      <c r="EA179" s="889"/>
      <c r="EB179" s="890"/>
      <c r="ED179" s="886" t="s">
        <v>54</v>
      </c>
      <c r="EE179" s="887"/>
      <c r="EF179" s="888"/>
      <c r="EG179" s="889">
        <f>EH53</f>
        <v>8.3333333333333329E-2</v>
      </c>
      <c r="EH179" s="889"/>
      <c r="EI179" s="890"/>
    </row>
    <row r="180" spans="1:139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891" t="s">
        <v>53</v>
      </c>
      <c r="DQ180" s="892"/>
      <c r="DR180" s="893"/>
      <c r="DS180" s="894">
        <f>DT54</f>
        <v>0.121</v>
      </c>
      <c r="DT180" s="894"/>
      <c r="DU180" s="895"/>
      <c r="DV180" s="431"/>
      <c r="DW180" s="891" t="s">
        <v>53</v>
      </c>
      <c r="DX180" s="892"/>
      <c r="DY180" s="893"/>
      <c r="DZ180" s="894">
        <f>EA54</f>
        <v>0.121</v>
      </c>
      <c r="EA180" s="894"/>
      <c r="EB180" s="895"/>
      <c r="ED180" s="891" t="s">
        <v>53</v>
      </c>
      <c r="EE180" s="892"/>
      <c r="EF180" s="893"/>
      <c r="EG180" s="894">
        <f>EH54</f>
        <v>0.121</v>
      </c>
      <c r="EH180" s="894"/>
      <c r="EI180" s="895"/>
    </row>
    <row r="181" spans="1:139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896" t="s">
        <v>55</v>
      </c>
      <c r="DQ181" s="897"/>
      <c r="DR181" s="898"/>
      <c r="DS181" s="899">
        <f>DT102+DT105</f>
        <v>3.9999999999999994E-2</v>
      </c>
      <c r="DT181" s="899"/>
      <c r="DU181" s="900"/>
      <c r="DV181" s="431"/>
      <c r="DW181" s="896" t="s">
        <v>55</v>
      </c>
      <c r="DX181" s="897"/>
      <c r="DY181" s="898"/>
      <c r="DZ181" s="899">
        <f>EA102+EA105</f>
        <v>3.9999999999999994E-2</v>
      </c>
      <c r="EA181" s="899"/>
      <c r="EB181" s="900"/>
      <c r="ED181" s="896" t="s">
        <v>55</v>
      </c>
      <c r="EE181" s="897"/>
      <c r="EF181" s="898"/>
      <c r="EG181" s="899">
        <f>EH102+EH105</f>
        <v>3.9999999999999994E-2</v>
      </c>
      <c r="EH181" s="899"/>
      <c r="EI181" s="900"/>
    </row>
    <row r="182" spans="1:139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901" t="s">
        <v>42</v>
      </c>
      <c r="DQ182" s="902"/>
      <c r="DR182" s="903"/>
      <c r="DS182" s="904">
        <f>SUM(DS179:DU181)</f>
        <v>0.24433333333333329</v>
      </c>
      <c r="DT182" s="905"/>
      <c r="DU182" s="906"/>
      <c r="DV182" s="534"/>
      <c r="DW182" s="901" t="s">
        <v>42</v>
      </c>
      <c r="DX182" s="902"/>
      <c r="DY182" s="903"/>
      <c r="DZ182" s="904">
        <f>SUM(DZ179:EB181)</f>
        <v>0.24433333333333329</v>
      </c>
      <c r="EA182" s="905"/>
      <c r="EB182" s="906"/>
      <c r="ED182" s="901" t="s">
        <v>42</v>
      </c>
      <c r="EE182" s="902"/>
      <c r="EF182" s="903"/>
      <c r="EG182" s="904">
        <f>SUM(EG179:EI181)</f>
        <v>0.24433333333333329</v>
      </c>
      <c r="EH182" s="905"/>
      <c r="EI182" s="906"/>
    </row>
    <row r="183" spans="1:139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431"/>
      <c r="DP183" s="907" t="s">
        <v>122</v>
      </c>
      <c r="DQ183" s="908"/>
      <c r="DR183" s="909"/>
      <c r="DS183" s="373" t="s">
        <v>828</v>
      </c>
      <c r="DT183" s="373" t="s">
        <v>828</v>
      </c>
      <c r="DU183" s="374">
        <f>DT56</f>
        <v>3.4082799999999996E-2</v>
      </c>
      <c r="DV183" s="431"/>
      <c r="DW183" s="907" t="s">
        <v>122</v>
      </c>
      <c r="DX183" s="908"/>
      <c r="DY183" s="909"/>
      <c r="DZ183" s="373" t="s">
        <v>828</v>
      </c>
      <c r="EA183" s="373" t="s">
        <v>828</v>
      </c>
      <c r="EB183" s="374">
        <f>EA56</f>
        <v>3.4082799999999996E-2</v>
      </c>
      <c r="ED183" s="907" t="s">
        <v>122</v>
      </c>
      <c r="EE183" s="908"/>
      <c r="EF183" s="909"/>
      <c r="EG183" s="373" t="s">
        <v>828</v>
      </c>
      <c r="EH183" s="373" t="s">
        <v>828</v>
      </c>
      <c r="EI183" s="374">
        <f>EH56</f>
        <v>3.4082799999999996E-2</v>
      </c>
    </row>
    <row r="184" spans="1:139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431"/>
      <c r="DP184" s="910" t="s">
        <v>52</v>
      </c>
      <c r="DQ184" s="911"/>
      <c r="DR184" s="912"/>
      <c r="DS184" s="608" t="s">
        <v>828</v>
      </c>
      <c r="DT184" s="608" t="s">
        <v>828</v>
      </c>
      <c r="DU184" s="609">
        <f>DU183+DS182</f>
        <v>0.27841613333333326</v>
      </c>
      <c r="DV184" s="431"/>
      <c r="DW184" s="910" t="s">
        <v>52</v>
      </c>
      <c r="DX184" s="911"/>
      <c r="DY184" s="912"/>
      <c r="DZ184" s="608" t="s">
        <v>828</v>
      </c>
      <c r="EA184" s="608" t="s">
        <v>828</v>
      </c>
      <c r="EB184" s="609">
        <f>EB183+DZ182</f>
        <v>0.27841613333333326</v>
      </c>
      <c r="ED184" s="910" t="s">
        <v>52</v>
      </c>
      <c r="EE184" s="911"/>
      <c r="EF184" s="912"/>
      <c r="EG184" s="608" t="s">
        <v>828</v>
      </c>
      <c r="EH184" s="608" t="s">
        <v>828</v>
      </c>
      <c r="EI184" s="609">
        <f>EI183+EG182</f>
        <v>0.27841613333333326</v>
      </c>
    </row>
    <row r="185" spans="1:139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881" t="s">
        <v>58</v>
      </c>
      <c r="DQ185" s="881"/>
      <c r="DR185" s="881"/>
      <c r="DS185" s="881"/>
      <c r="DT185" s="881"/>
      <c r="DU185" s="881"/>
      <c r="DV185" s="365"/>
      <c r="DW185" s="881" t="s">
        <v>58</v>
      </c>
      <c r="DX185" s="881"/>
      <c r="DY185" s="881"/>
      <c r="DZ185" s="881"/>
      <c r="EA185" s="881"/>
      <c r="EB185" s="881"/>
      <c r="ED185" s="881" t="s">
        <v>58</v>
      </c>
      <c r="EE185" s="881"/>
      <c r="EF185" s="881"/>
      <c r="EG185" s="881"/>
      <c r="EH185" s="881"/>
      <c r="EI185" s="881"/>
    </row>
    <row r="186" spans="1:139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6"/>
      <c r="DQ186" s="366"/>
      <c r="DR186" s="366"/>
      <c r="DS186" s="367"/>
      <c r="DT186" s="367"/>
      <c r="DU186" s="367"/>
      <c r="DV186" s="367"/>
      <c r="DW186" s="366"/>
      <c r="DX186" s="366"/>
      <c r="DY186" s="366"/>
      <c r="DZ186" s="367"/>
      <c r="EA186" s="367"/>
      <c r="EB186" s="367"/>
      <c r="ED186" s="366"/>
      <c r="EE186" s="366"/>
      <c r="EF186" s="366"/>
      <c r="EG186" s="367"/>
      <c r="EH186" s="367"/>
      <c r="EI186" s="367"/>
    </row>
    <row r="187" spans="1:139" ht="55.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881" t="s">
        <v>829</v>
      </c>
      <c r="DQ187" s="881"/>
      <c r="DR187" s="881"/>
      <c r="DS187" s="881"/>
      <c r="DT187" s="881"/>
      <c r="DU187" s="881"/>
      <c r="DV187" s="365"/>
      <c r="DW187" s="881" t="s">
        <v>829</v>
      </c>
      <c r="DX187" s="881"/>
      <c r="DY187" s="881"/>
      <c r="DZ187" s="881"/>
      <c r="EA187" s="881"/>
      <c r="EB187" s="881"/>
      <c r="ED187" s="881" t="s">
        <v>829</v>
      </c>
      <c r="EE187" s="881"/>
      <c r="EF187" s="881"/>
      <c r="EG187" s="881"/>
      <c r="EH187" s="881"/>
      <c r="EI187" s="881"/>
    </row>
    <row r="188" spans="1:139" ht="41.2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881" t="s">
        <v>839</v>
      </c>
      <c r="DQ188" s="881"/>
      <c r="DR188" s="881"/>
      <c r="DS188" s="881"/>
      <c r="DT188" s="881"/>
      <c r="DU188" s="881"/>
      <c r="DV188" s="365"/>
      <c r="DW188" s="881" t="s">
        <v>839</v>
      </c>
      <c r="DX188" s="881"/>
      <c r="DY188" s="881"/>
      <c r="DZ188" s="881"/>
      <c r="EA188" s="881"/>
      <c r="EB188" s="881"/>
      <c r="ED188" s="881" t="s">
        <v>839</v>
      </c>
      <c r="EE188" s="881"/>
      <c r="EF188" s="881"/>
      <c r="EG188" s="881"/>
      <c r="EH188" s="881"/>
      <c r="EI188" s="881"/>
    </row>
    <row r="189" spans="1:139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D189" s="365"/>
      <c r="EE189" s="365"/>
      <c r="EF189" s="365"/>
      <c r="EG189" s="365"/>
      <c r="EH189" s="365"/>
      <c r="EI189" s="365"/>
    </row>
    <row r="190" spans="1:139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913" t="s">
        <v>830</v>
      </c>
      <c r="DQ190" s="913"/>
      <c r="DR190" s="913"/>
      <c r="DS190" s="913"/>
      <c r="DT190" s="913"/>
      <c r="DU190" s="913"/>
      <c r="DV190" s="366"/>
      <c r="DW190" s="913" t="s">
        <v>830</v>
      </c>
      <c r="DX190" s="913"/>
      <c r="DY190" s="913"/>
      <c r="DZ190" s="913"/>
      <c r="EA190" s="913"/>
      <c r="EB190" s="913"/>
      <c r="ED190" s="913" t="s">
        <v>830</v>
      </c>
      <c r="EE190" s="913"/>
      <c r="EF190" s="913"/>
      <c r="EG190" s="913"/>
      <c r="EH190" s="913"/>
      <c r="EI190" s="913"/>
    </row>
    <row r="191" spans="1:139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368"/>
      <c r="DQ191" s="880" t="s">
        <v>834</v>
      </c>
      <c r="DR191" s="880"/>
      <c r="DS191" s="880"/>
      <c r="DT191" s="880"/>
      <c r="DU191" s="880"/>
      <c r="DV191" s="412"/>
      <c r="DW191" s="368"/>
      <c r="DX191" s="880" t="s">
        <v>834</v>
      </c>
      <c r="DY191" s="880"/>
      <c r="DZ191" s="880"/>
      <c r="EA191" s="880"/>
      <c r="EB191" s="880"/>
      <c r="ED191" s="368"/>
      <c r="EE191" s="880" t="s">
        <v>834</v>
      </c>
      <c r="EF191" s="880"/>
      <c r="EG191" s="880"/>
      <c r="EH191" s="880"/>
      <c r="EI191" s="880"/>
    </row>
    <row r="192" spans="1:139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366"/>
      <c r="DQ192" s="880" t="s">
        <v>836</v>
      </c>
      <c r="DR192" s="880"/>
      <c r="DS192" s="880"/>
      <c r="DT192" s="880"/>
      <c r="DU192" s="880"/>
      <c r="DV192" s="412"/>
      <c r="DW192" s="366"/>
      <c r="DX192" s="880" t="s">
        <v>836</v>
      </c>
      <c r="DY192" s="880"/>
      <c r="DZ192" s="880"/>
      <c r="EA192" s="880"/>
      <c r="EB192" s="880"/>
      <c r="ED192" s="366"/>
      <c r="EE192" s="880" t="s">
        <v>836</v>
      </c>
      <c r="EF192" s="880"/>
      <c r="EG192" s="880"/>
      <c r="EH192" s="880"/>
      <c r="EI192" s="880"/>
    </row>
    <row r="193" spans="1:139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366"/>
      <c r="DQ193" s="880" t="s">
        <v>837</v>
      </c>
      <c r="DR193" s="880"/>
      <c r="DS193" s="880"/>
      <c r="DT193" s="880"/>
      <c r="DU193" s="880"/>
      <c r="DV193" s="412"/>
      <c r="DW193" s="366"/>
      <c r="DX193" s="880" t="s">
        <v>837</v>
      </c>
      <c r="DY193" s="880"/>
      <c r="DZ193" s="880"/>
      <c r="EA193" s="880"/>
      <c r="EB193" s="880"/>
      <c r="ED193" s="366"/>
      <c r="EE193" s="880" t="s">
        <v>837</v>
      </c>
      <c r="EF193" s="880"/>
      <c r="EG193" s="880"/>
      <c r="EH193" s="880"/>
      <c r="EI193" s="880"/>
    </row>
    <row r="194" spans="1:139" ht="12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366"/>
      <c r="DQ194" s="880" t="s">
        <v>838</v>
      </c>
      <c r="DR194" s="880"/>
      <c r="DS194" s="880"/>
      <c r="DT194" s="880"/>
      <c r="DU194" s="880"/>
      <c r="DV194" s="412"/>
      <c r="DW194" s="366"/>
      <c r="DX194" s="880" t="s">
        <v>838</v>
      </c>
      <c r="DY194" s="880"/>
      <c r="DZ194" s="880"/>
      <c r="EA194" s="880"/>
      <c r="EB194" s="880"/>
      <c r="ED194" s="366"/>
      <c r="EE194" s="880" t="s">
        <v>838</v>
      </c>
      <c r="EF194" s="880"/>
      <c r="EG194" s="880"/>
      <c r="EH194" s="880"/>
      <c r="EI194" s="880"/>
    </row>
    <row r="195" spans="1:139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9"/>
      <c r="DP195" s="366"/>
      <c r="DQ195" s="366"/>
      <c r="DR195" s="366"/>
      <c r="DS195" s="366"/>
      <c r="DT195" s="366"/>
      <c r="DU195" s="369"/>
      <c r="DV195" s="369"/>
      <c r="DW195" s="366"/>
      <c r="DX195" s="366"/>
      <c r="DY195" s="366"/>
      <c r="DZ195" s="366"/>
      <c r="EA195" s="366"/>
      <c r="EB195" s="369"/>
      <c r="ED195" s="366"/>
      <c r="EE195" s="366"/>
      <c r="EF195" s="366"/>
      <c r="EG195" s="366"/>
      <c r="EH195" s="366"/>
      <c r="EI195" s="369"/>
    </row>
    <row r="196" spans="1:139" ht="41.2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881" t="s">
        <v>835</v>
      </c>
      <c r="DQ196" s="881"/>
      <c r="DR196" s="881"/>
      <c r="DS196" s="881"/>
      <c r="DT196" s="881"/>
      <c r="DU196" s="881"/>
      <c r="DV196" s="365"/>
      <c r="DW196" s="881" t="s">
        <v>835</v>
      </c>
      <c r="DX196" s="881"/>
      <c r="DY196" s="881"/>
      <c r="DZ196" s="881"/>
      <c r="EA196" s="881"/>
      <c r="EB196" s="881"/>
      <c r="ED196" s="881" t="s">
        <v>835</v>
      </c>
      <c r="EE196" s="881"/>
      <c r="EF196" s="881"/>
      <c r="EG196" s="881"/>
      <c r="EH196" s="881"/>
      <c r="EI196" s="881"/>
    </row>
    <row r="197" spans="1:139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  <row r="198" spans="1:139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</sheetData>
  <mergeCells count="2841">
    <mergeCell ref="DW190:EB190"/>
    <mergeCell ref="DX191:EB191"/>
    <mergeCell ref="DX192:EB192"/>
    <mergeCell ref="DX193:EB193"/>
    <mergeCell ref="DX194:EB194"/>
    <mergeCell ref="DW196:EB196"/>
    <mergeCell ref="DW174:EA174"/>
    <mergeCell ref="DW176:EB176"/>
    <mergeCell ref="DW178:DY178"/>
    <mergeCell ref="DZ178:EB178"/>
    <mergeCell ref="DW179:DY179"/>
    <mergeCell ref="DZ179:EB179"/>
    <mergeCell ref="DW180:DY180"/>
    <mergeCell ref="DZ180:EB180"/>
    <mergeCell ref="DW181:DY181"/>
    <mergeCell ref="DZ181:EB181"/>
    <mergeCell ref="DW182:DY182"/>
    <mergeCell ref="DZ182:EB182"/>
    <mergeCell ref="DW183:DY183"/>
    <mergeCell ref="DW184:DY184"/>
    <mergeCell ref="DW185:EB185"/>
    <mergeCell ref="DW187:EB187"/>
    <mergeCell ref="DW188:EB188"/>
    <mergeCell ref="DX153:DZ153"/>
    <mergeCell ref="DX154:DZ154"/>
    <mergeCell ref="DX155:DZ155"/>
    <mergeCell ref="DX156:DZ156"/>
    <mergeCell ref="DX157:DZ157"/>
    <mergeCell ref="DX158:DZ158"/>
    <mergeCell ref="DW159:EA159"/>
    <mergeCell ref="DW164:EB164"/>
    <mergeCell ref="DW165:EA165"/>
    <mergeCell ref="DX166:EA166"/>
    <mergeCell ref="DX167:EA167"/>
    <mergeCell ref="DX168:EA168"/>
    <mergeCell ref="DX169:EA169"/>
    <mergeCell ref="DX170:EA170"/>
    <mergeCell ref="DW171:EA171"/>
    <mergeCell ref="DX172:EA172"/>
    <mergeCell ref="DW173:EA173"/>
    <mergeCell ref="DW128:DZ128"/>
    <mergeCell ref="DX129:EB129"/>
    <mergeCell ref="DW131:EB131"/>
    <mergeCell ref="DX133:EA133"/>
    <mergeCell ref="DX134:EA134"/>
    <mergeCell ref="DX135:EA135"/>
    <mergeCell ref="DW136:EA136"/>
    <mergeCell ref="DW139:EB139"/>
    <mergeCell ref="DX141:EA141"/>
    <mergeCell ref="DX142:EA142"/>
    <mergeCell ref="DX143:EA143"/>
    <mergeCell ref="DX144:EA144"/>
    <mergeCell ref="DX145:EA145"/>
    <mergeCell ref="DW146:EA146"/>
    <mergeCell ref="DW149:EB149"/>
    <mergeCell ref="DX151:DZ151"/>
    <mergeCell ref="DX152:DZ152"/>
    <mergeCell ref="DX105:DZ105"/>
    <mergeCell ref="DW106:DZ106"/>
    <mergeCell ref="DW109:EB109"/>
    <mergeCell ref="DW111:EB111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EB121"/>
    <mergeCell ref="DX122:EB122"/>
    <mergeCell ref="DW124:EB124"/>
    <mergeCell ref="DX126:DZ126"/>
    <mergeCell ref="DX127:DZ127"/>
    <mergeCell ref="DW84:EA84"/>
    <mergeCell ref="DX85:EB85"/>
    <mergeCell ref="DX86:EB86"/>
    <mergeCell ref="DX87:EB87"/>
    <mergeCell ref="DW89:EB89"/>
    <mergeCell ref="DW90:EA90"/>
    <mergeCell ref="DX91:EA91"/>
    <mergeCell ref="DX92:EA92"/>
    <mergeCell ref="DX93:EA93"/>
    <mergeCell ref="DW94:EA94"/>
    <mergeCell ref="DW97:EB97"/>
    <mergeCell ref="DX99:DZ99"/>
    <mergeCell ref="DX100:DZ100"/>
    <mergeCell ref="DX101:DZ101"/>
    <mergeCell ref="DX102:DZ102"/>
    <mergeCell ref="DX103:DZ103"/>
    <mergeCell ref="DX104:DZ104"/>
    <mergeCell ref="DX64:DZ64"/>
    <mergeCell ref="DX65:DZ65"/>
    <mergeCell ref="DX66:DZ66"/>
    <mergeCell ref="DX67:DZ67"/>
    <mergeCell ref="DX68:DZ68"/>
    <mergeCell ref="DX69:DZ69"/>
    <mergeCell ref="DW70:DZ70"/>
    <mergeCell ref="DX71:EB71"/>
    <mergeCell ref="DX72:EB72"/>
    <mergeCell ref="DW74:EB74"/>
    <mergeCell ref="DX76:DY76"/>
    <mergeCell ref="DX77:DY77"/>
    <mergeCell ref="DX78:DY78"/>
    <mergeCell ref="DX80:EA80"/>
    <mergeCell ref="DX81:EA81"/>
    <mergeCell ref="DX82:EA82"/>
    <mergeCell ref="DX83:EA83"/>
    <mergeCell ref="DX42:DZ42"/>
    <mergeCell ref="DW44:EA44"/>
    <mergeCell ref="DX45:EB45"/>
    <mergeCell ref="DX47:EB47"/>
    <mergeCell ref="DW49:EB49"/>
    <mergeCell ref="DW51:EB51"/>
    <mergeCell ref="DX52:DZ52"/>
    <mergeCell ref="DX53:DZ53"/>
    <mergeCell ref="DX54:DZ54"/>
    <mergeCell ref="DX55:DZ55"/>
    <mergeCell ref="DX56:DZ56"/>
    <mergeCell ref="DW57:DZ57"/>
    <mergeCell ref="DX58:EB58"/>
    <mergeCell ref="DW60:EB60"/>
    <mergeCell ref="DX61:DZ61"/>
    <mergeCell ref="DX62:DZ62"/>
    <mergeCell ref="DX63:DZ63"/>
    <mergeCell ref="DW6:EB6"/>
    <mergeCell ref="DY9:EB9"/>
    <mergeCell ref="DY10:EB10"/>
    <mergeCell ref="DY11:EB11"/>
    <mergeCell ref="DW13:EB13"/>
    <mergeCell ref="DW19:EB19"/>
    <mergeCell ref="DW20:DY20"/>
    <mergeCell ref="DZ20:EA20"/>
    <mergeCell ref="DW21:DY21"/>
    <mergeCell ref="DZ21:EA21"/>
    <mergeCell ref="DZ30:EA30"/>
    <mergeCell ref="DX35:EB35"/>
    <mergeCell ref="DX37:DZ37"/>
    <mergeCell ref="DX38:DZ38"/>
    <mergeCell ref="DX39:DZ39"/>
    <mergeCell ref="DX40:DZ40"/>
    <mergeCell ref="DX41:DZ41"/>
    <mergeCell ref="CU190:CZ190"/>
    <mergeCell ref="CV191:CZ191"/>
    <mergeCell ref="CV192:CZ192"/>
    <mergeCell ref="CV193:CZ193"/>
    <mergeCell ref="CV194:CZ194"/>
    <mergeCell ref="CU196:CZ196"/>
    <mergeCell ref="CU174:CY174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V153:CX153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28:CX128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05:CX105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84:CY84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64:CX64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V42:CX42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DI190:DN190"/>
    <mergeCell ref="DJ191:DN191"/>
    <mergeCell ref="DJ192:DN192"/>
    <mergeCell ref="DJ193:DN193"/>
    <mergeCell ref="DJ194:DN194"/>
    <mergeCell ref="DI196:DN196"/>
    <mergeCell ref="DI174:DM174"/>
    <mergeCell ref="DI176:DN17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J153:DL153"/>
    <mergeCell ref="DJ154:DL154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28:DL128"/>
    <mergeCell ref="DJ129:DN129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05:DL105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84:DM84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64:DL64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J42:DL42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CG190:CL190"/>
    <mergeCell ref="CH191:CL191"/>
    <mergeCell ref="CH192:CL192"/>
    <mergeCell ref="CH193:CL193"/>
    <mergeCell ref="CH194:CL194"/>
    <mergeCell ref="CG196:CL196"/>
    <mergeCell ref="CG174:CK174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H153:CJ153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28:CJ128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05:CJ105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84:CK84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64:CJ64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H42:CJ42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AX190:BC190"/>
    <mergeCell ref="AY191:BC191"/>
    <mergeCell ref="AY192:BC192"/>
    <mergeCell ref="AY193:BC193"/>
    <mergeCell ref="AY194:BC194"/>
    <mergeCell ref="AX196:BC196"/>
    <mergeCell ref="AX174:BB174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Y153:BA153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28:BA128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05:BA105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84:BB84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64:BA64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Y42:BA42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AJ190:AO190"/>
    <mergeCell ref="AK191:AO191"/>
    <mergeCell ref="AK192:AO192"/>
    <mergeCell ref="AK193:AO193"/>
    <mergeCell ref="AK194:AO194"/>
    <mergeCell ref="AJ196:AO196"/>
    <mergeCell ref="AC6:AH6"/>
    <mergeCell ref="AJ6:AO6"/>
    <mergeCell ref="AJ181:AL181"/>
    <mergeCell ref="AM181:AO181"/>
    <mergeCell ref="AJ182:AL182"/>
    <mergeCell ref="AM182:AO182"/>
    <mergeCell ref="AJ183:AL183"/>
    <mergeCell ref="AJ184:AL184"/>
    <mergeCell ref="AJ185:AO185"/>
    <mergeCell ref="AJ187:AO187"/>
    <mergeCell ref="AJ188:AO188"/>
    <mergeCell ref="AK172:AN172"/>
    <mergeCell ref="AJ173:AN173"/>
    <mergeCell ref="AJ174:AN174"/>
    <mergeCell ref="AJ176:AO176"/>
    <mergeCell ref="AJ178:AL178"/>
    <mergeCell ref="AM178:AO178"/>
    <mergeCell ref="AJ179:AL179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K154:AM154"/>
    <mergeCell ref="AK155:AM155"/>
    <mergeCell ref="AK156:AM156"/>
    <mergeCell ref="AK157:AM157"/>
    <mergeCell ref="AK158:AM158"/>
    <mergeCell ref="AM179:AO179"/>
    <mergeCell ref="AJ180:AL180"/>
    <mergeCell ref="AM180:AO180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C190:AH190"/>
    <mergeCell ref="AD191:AH191"/>
    <mergeCell ref="AD192:AH192"/>
    <mergeCell ref="AD193:AH193"/>
    <mergeCell ref="AD194:AH194"/>
    <mergeCell ref="AC196:AH19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K42:AM42"/>
    <mergeCell ref="AC181:AE181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D167:AG167"/>
    <mergeCell ref="AD168:AG168"/>
    <mergeCell ref="AD169:AG169"/>
    <mergeCell ref="AD170:AG170"/>
    <mergeCell ref="AC171:AG171"/>
    <mergeCell ref="AF181:AH181"/>
    <mergeCell ref="AC182:AE182"/>
    <mergeCell ref="AF182:AH182"/>
    <mergeCell ref="AC183:AE183"/>
    <mergeCell ref="AC184:AE184"/>
    <mergeCell ref="AC185:AH185"/>
    <mergeCell ref="AC187:AH187"/>
    <mergeCell ref="AC188:AH188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66:AG166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D142:AG142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D118:AF118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C94:AG94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AC74:AH74"/>
    <mergeCell ref="W191:AA191"/>
    <mergeCell ref="W192:AA192"/>
    <mergeCell ref="W193:AA193"/>
    <mergeCell ref="W194:AA194"/>
    <mergeCell ref="V196:AA19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D42:AF42"/>
    <mergeCell ref="V181:X181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AD55:AF55"/>
    <mergeCell ref="V182:X182"/>
    <mergeCell ref="Y182:AA182"/>
    <mergeCell ref="V183:X183"/>
    <mergeCell ref="V184:X184"/>
    <mergeCell ref="V185:AA185"/>
    <mergeCell ref="V187:AA187"/>
    <mergeCell ref="V188:AA188"/>
    <mergeCell ref="V173:Z173"/>
    <mergeCell ref="V174:Z174"/>
    <mergeCell ref="V176:AA176"/>
    <mergeCell ref="V178:X178"/>
    <mergeCell ref="Y178:AA178"/>
    <mergeCell ref="V179:X179"/>
    <mergeCell ref="Y179:AA179"/>
    <mergeCell ref="V180:X180"/>
    <mergeCell ref="Y180:AA180"/>
    <mergeCell ref="V190:AA190"/>
    <mergeCell ref="W153:Y153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Y181:AA181"/>
    <mergeCell ref="V128:Y128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05:Y105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84:Z84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64:Y64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W42:Y42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O174:S174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3:R153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28:R128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05:R105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84:S84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64:R64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P42:R42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71:L171"/>
    <mergeCell ref="I172:L172"/>
    <mergeCell ref="H173:L173"/>
    <mergeCell ref="H174:L174"/>
    <mergeCell ref="H176:M176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H149:M149"/>
    <mergeCell ref="I151:K151"/>
    <mergeCell ref="I152:K152"/>
    <mergeCell ref="I153:K153"/>
    <mergeCell ref="I154:K154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H124:M124"/>
    <mergeCell ref="I126:K126"/>
    <mergeCell ref="I127:K127"/>
    <mergeCell ref="H128:K128"/>
    <mergeCell ref="I129:M129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102:K102"/>
    <mergeCell ref="I103:K103"/>
    <mergeCell ref="I104:K104"/>
    <mergeCell ref="I105:K105"/>
    <mergeCell ref="H106:K106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81:L81"/>
    <mergeCell ref="I82:L82"/>
    <mergeCell ref="I83:L83"/>
    <mergeCell ref="H84:L84"/>
    <mergeCell ref="I85:M85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I61:K61"/>
    <mergeCell ref="I62:K62"/>
    <mergeCell ref="I63:K63"/>
    <mergeCell ref="I64:K64"/>
    <mergeCell ref="I65:K65"/>
    <mergeCell ref="A196:F196"/>
    <mergeCell ref="A190:F190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D181:F181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I40:K40"/>
    <mergeCell ref="I41:K41"/>
    <mergeCell ref="I42:K42"/>
    <mergeCell ref="H44:L44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178:C178"/>
    <mergeCell ref="D178:F178"/>
    <mergeCell ref="A187:F187"/>
    <mergeCell ref="A188:F188"/>
    <mergeCell ref="B191:F191"/>
    <mergeCell ref="B192:F192"/>
    <mergeCell ref="B193:F193"/>
    <mergeCell ref="B194:F194"/>
    <mergeCell ref="B42:D42"/>
    <mergeCell ref="A44:E44"/>
    <mergeCell ref="B45:F45"/>
    <mergeCell ref="B47:F47"/>
    <mergeCell ref="A49:F49"/>
    <mergeCell ref="A51:F51"/>
    <mergeCell ref="B52:D52"/>
    <mergeCell ref="B53:D53"/>
    <mergeCell ref="B54:D54"/>
    <mergeCell ref="A21:C21"/>
    <mergeCell ref="D21:E21"/>
    <mergeCell ref="D30:E30"/>
    <mergeCell ref="B35:F35"/>
    <mergeCell ref="B37:D37"/>
    <mergeCell ref="B38:D38"/>
    <mergeCell ref="B39:D39"/>
    <mergeCell ref="B40:D40"/>
    <mergeCell ref="B41:D41"/>
    <mergeCell ref="B65:D65"/>
    <mergeCell ref="B66:D66"/>
    <mergeCell ref="B67:D67"/>
    <mergeCell ref="B68:D68"/>
    <mergeCell ref="B69:D69"/>
    <mergeCell ref="A70:D70"/>
    <mergeCell ref="B71:F71"/>
    <mergeCell ref="B72:F72"/>
    <mergeCell ref="A74:F74"/>
    <mergeCell ref="B55:D55"/>
    <mergeCell ref="B56:D56"/>
    <mergeCell ref="A57:D57"/>
    <mergeCell ref="B58:F58"/>
    <mergeCell ref="A60:F60"/>
    <mergeCell ref="B61:D61"/>
    <mergeCell ref="B62:D62"/>
    <mergeCell ref="B63:D63"/>
    <mergeCell ref="B64:D64"/>
    <mergeCell ref="B86:F86"/>
    <mergeCell ref="B87:F87"/>
    <mergeCell ref="A89:F89"/>
    <mergeCell ref="A90:E90"/>
    <mergeCell ref="B91:E91"/>
    <mergeCell ref="B92:E92"/>
    <mergeCell ref="B93:E93"/>
    <mergeCell ref="A94:E94"/>
    <mergeCell ref="A97:F97"/>
    <mergeCell ref="B76:C76"/>
    <mergeCell ref="B77:C77"/>
    <mergeCell ref="B78:C78"/>
    <mergeCell ref="B80:E80"/>
    <mergeCell ref="B81:E81"/>
    <mergeCell ref="B82:E82"/>
    <mergeCell ref="B83:E83"/>
    <mergeCell ref="A84:E84"/>
    <mergeCell ref="B85:F85"/>
    <mergeCell ref="A111:F111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99:D99"/>
    <mergeCell ref="B100:D100"/>
    <mergeCell ref="B101:D101"/>
    <mergeCell ref="B102:D102"/>
    <mergeCell ref="B103:D103"/>
    <mergeCell ref="B104:D104"/>
    <mergeCell ref="B105:D105"/>
    <mergeCell ref="A106:D106"/>
    <mergeCell ref="A109:F109"/>
    <mergeCell ref="A174:E174"/>
    <mergeCell ref="B134:E134"/>
    <mergeCell ref="B135:E135"/>
    <mergeCell ref="A136:E136"/>
    <mergeCell ref="A139:F139"/>
    <mergeCell ref="B141:E141"/>
    <mergeCell ref="B142:E142"/>
    <mergeCell ref="B143:E143"/>
    <mergeCell ref="B144:E144"/>
    <mergeCell ref="B145:E145"/>
    <mergeCell ref="B121:F121"/>
    <mergeCell ref="B122:F122"/>
    <mergeCell ref="A124:F124"/>
    <mergeCell ref="B126:D126"/>
    <mergeCell ref="B127:D127"/>
    <mergeCell ref="A128:D128"/>
    <mergeCell ref="B129:F129"/>
    <mergeCell ref="A131:F131"/>
    <mergeCell ref="B133:E133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76:F176"/>
    <mergeCell ref="A146:E146"/>
    <mergeCell ref="A149:F149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A159:E159"/>
    <mergeCell ref="A164:F164"/>
    <mergeCell ref="A165:E165"/>
    <mergeCell ref="B166:E166"/>
    <mergeCell ref="B167:E167"/>
    <mergeCell ref="B168:E168"/>
    <mergeCell ref="B169:E169"/>
    <mergeCell ref="B170:E170"/>
    <mergeCell ref="A171:E171"/>
    <mergeCell ref="B172:E172"/>
    <mergeCell ref="A173:E173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R56:AT56"/>
    <mergeCell ref="AT30:AU30"/>
    <mergeCell ref="AR35:AV35"/>
    <mergeCell ref="AR37:AT37"/>
    <mergeCell ref="AR38:AT38"/>
    <mergeCell ref="AR39:AT39"/>
    <mergeCell ref="AR40:AT40"/>
    <mergeCell ref="AR41:AT41"/>
    <mergeCell ref="AR42:AT42"/>
    <mergeCell ref="AQ44:AU44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77:AS77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66:AT66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100:AT100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87:AV87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22:AV122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13:AT113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Q149:AV149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R135:AU135"/>
    <mergeCell ref="AQ180:AS180"/>
    <mergeCell ref="AT180:AV180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R172:AU172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59:AU159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Q173:AU173"/>
    <mergeCell ref="AQ174:AU174"/>
    <mergeCell ref="AQ176:AV176"/>
    <mergeCell ref="AQ178:AS178"/>
    <mergeCell ref="AT178:AV178"/>
    <mergeCell ref="AQ179:AS179"/>
    <mergeCell ref="AT179:AV179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V30:BW30"/>
    <mergeCell ref="BT35:BX35"/>
    <mergeCell ref="BT37:BV37"/>
    <mergeCell ref="BT38:BV38"/>
    <mergeCell ref="BT39:BV39"/>
    <mergeCell ref="BT40:BV40"/>
    <mergeCell ref="BT41:BV41"/>
    <mergeCell ref="BT42:BV42"/>
    <mergeCell ref="BS44:BW44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90:BX190"/>
    <mergeCell ref="BT191:BX191"/>
    <mergeCell ref="BT192:BX192"/>
    <mergeCell ref="BT193:BX193"/>
    <mergeCell ref="BT194:BX194"/>
    <mergeCell ref="BS196:BX196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73:BW173"/>
    <mergeCell ref="BS174:BW174"/>
    <mergeCell ref="BS176:BX176"/>
    <mergeCell ref="BS178:BU178"/>
    <mergeCell ref="BV178:BX178"/>
    <mergeCell ref="BS179:BU179"/>
    <mergeCell ref="BV179:BX179"/>
    <mergeCell ref="BS180:BU180"/>
    <mergeCell ref="BV180:BX18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N176:CS176"/>
    <mergeCell ref="CO192:CS192"/>
    <mergeCell ref="CO193:CS193"/>
    <mergeCell ref="CO194:CS194"/>
    <mergeCell ref="CN196:CS19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CO191:CS191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90:CE190"/>
    <mergeCell ref="CA191:CE191"/>
    <mergeCell ref="CA192:CE192"/>
    <mergeCell ref="CA193:CE193"/>
    <mergeCell ref="CA194:CE194"/>
    <mergeCell ref="BZ196:CE196"/>
    <mergeCell ref="BZ174:CD174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C129:DG129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90:DG190"/>
    <mergeCell ref="DC191:DG191"/>
    <mergeCell ref="DC192:DG192"/>
    <mergeCell ref="DC193:DG193"/>
    <mergeCell ref="DC194:DG194"/>
    <mergeCell ref="DB196:DG196"/>
    <mergeCell ref="DB174:DF174"/>
    <mergeCell ref="DB176:DG17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ED6:EI6"/>
    <mergeCell ref="EF9:EI9"/>
    <mergeCell ref="EF10:EI10"/>
    <mergeCell ref="EF11:EI11"/>
    <mergeCell ref="ED13:EI13"/>
    <mergeCell ref="ED19:EI19"/>
    <mergeCell ref="ED20:EF20"/>
    <mergeCell ref="EG20:EH20"/>
    <mergeCell ref="ED21:EF21"/>
    <mergeCell ref="EG21:EH21"/>
    <mergeCell ref="EG30:EH30"/>
    <mergeCell ref="EE35:EI35"/>
    <mergeCell ref="EE37:EG37"/>
    <mergeCell ref="EE38:EG38"/>
    <mergeCell ref="EE39:EG39"/>
    <mergeCell ref="EE40:EG40"/>
    <mergeCell ref="EE41:EG41"/>
    <mergeCell ref="EE42:EG42"/>
    <mergeCell ref="ED44:EH44"/>
    <mergeCell ref="EE45:EI45"/>
    <mergeCell ref="EE47:EI47"/>
    <mergeCell ref="ED49:EI49"/>
    <mergeCell ref="ED51:EI51"/>
    <mergeCell ref="EE52:EG52"/>
    <mergeCell ref="EE53:EG53"/>
    <mergeCell ref="EE54:EG54"/>
    <mergeCell ref="EE55:EG55"/>
    <mergeCell ref="EE56:EG56"/>
    <mergeCell ref="ED57:EG57"/>
    <mergeCell ref="EE58:EI58"/>
    <mergeCell ref="ED60:EI60"/>
    <mergeCell ref="EE61:EG61"/>
    <mergeCell ref="EE62:EG62"/>
    <mergeCell ref="EE63:EG63"/>
    <mergeCell ref="EE64:EG64"/>
    <mergeCell ref="EE65:EG65"/>
    <mergeCell ref="EE66:EG66"/>
    <mergeCell ref="EE67:EG67"/>
    <mergeCell ref="EE68:EG68"/>
    <mergeCell ref="EE69:EG69"/>
    <mergeCell ref="ED70:EG70"/>
    <mergeCell ref="EE71:EI71"/>
    <mergeCell ref="EE72:EI72"/>
    <mergeCell ref="ED74:EI74"/>
    <mergeCell ref="EE76:EF76"/>
    <mergeCell ref="EE77:EF77"/>
    <mergeCell ref="EE78:EF78"/>
    <mergeCell ref="EE80:EH80"/>
    <mergeCell ref="EE81:EH81"/>
    <mergeCell ref="EE82:EH82"/>
    <mergeCell ref="EE83:EH83"/>
    <mergeCell ref="ED84:EH84"/>
    <mergeCell ref="EE85:EI85"/>
    <mergeCell ref="EE86:EI86"/>
    <mergeCell ref="EE87:EI87"/>
    <mergeCell ref="ED89:EI89"/>
    <mergeCell ref="ED90:EH90"/>
    <mergeCell ref="EE91:EH91"/>
    <mergeCell ref="EE92:EH92"/>
    <mergeCell ref="EE93:EH93"/>
    <mergeCell ref="ED94:EH94"/>
    <mergeCell ref="ED97:EI97"/>
    <mergeCell ref="EE99:EG99"/>
    <mergeCell ref="EE100:EG100"/>
    <mergeCell ref="EE101:EG101"/>
    <mergeCell ref="EE102:EG102"/>
    <mergeCell ref="EE103:EG103"/>
    <mergeCell ref="EE104:EG104"/>
    <mergeCell ref="EE105:EG105"/>
    <mergeCell ref="ED106:EG106"/>
    <mergeCell ref="ED109:EI109"/>
    <mergeCell ref="ED111:EI111"/>
    <mergeCell ref="EE113:EG113"/>
    <mergeCell ref="EE114:EG114"/>
    <mergeCell ref="EE115:EG115"/>
    <mergeCell ref="EE116:EG116"/>
    <mergeCell ref="EE117:EG117"/>
    <mergeCell ref="EE118:EG118"/>
    <mergeCell ref="EE119:EG119"/>
    <mergeCell ref="EE120:EG120"/>
    <mergeCell ref="EE121:EI121"/>
    <mergeCell ref="EE122:EI122"/>
    <mergeCell ref="ED124:EI124"/>
    <mergeCell ref="EE126:EG126"/>
    <mergeCell ref="EE127:EG127"/>
    <mergeCell ref="ED128:EG128"/>
    <mergeCell ref="EE129:EI129"/>
    <mergeCell ref="ED131:EI131"/>
    <mergeCell ref="EE133:EH133"/>
    <mergeCell ref="EE134:EH134"/>
    <mergeCell ref="EE135:EH135"/>
    <mergeCell ref="ED136:EH136"/>
    <mergeCell ref="ED139:EI139"/>
    <mergeCell ref="EE141:EH141"/>
    <mergeCell ref="EE142:EH142"/>
    <mergeCell ref="EE143:EH143"/>
    <mergeCell ref="EE144:EH144"/>
    <mergeCell ref="EE145:EH145"/>
    <mergeCell ref="ED146:EH146"/>
    <mergeCell ref="ED149:EI149"/>
    <mergeCell ref="EE151:EG151"/>
    <mergeCell ref="EE152:EG152"/>
    <mergeCell ref="EE153:EG153"/>
    <mergeCell ref="EE154:EG154"/>
    <mergeCell ref="EE155:EG155"/>
    <mergeCell ref="EE156:EG156"/>
    <mergeCell ref="EE157:EG157"/>
    <mergeCell ref="EE158:EG158"/>
    <mergeCell ref="ED159:EH159"/>
    <mergeCell ref="ED164:EI164"/>
    <mergeCell ref="ED165:EH165"/>
    <mergeCell ref="EE166:EH166"/>
    <mergeCell ref="EE167:EH167"/>
    <mergeCell ref="EE168:EH168"/>
    <mergeCell ref="EE169:EH169"/>
    <mergeCell ref="EE170:EH170"/>
    <mergeCell ref="ED171:EH171"/>
    <mergeCell ref="EE172:EH172"/>
    <mergeCell ref="ED173:EH173"/>
    <mergeCell ref="ED190:EI190"/>
    <mergeCell ref="EE191:EI191"/>
    <mergeCell ref="EE192:EI192"/>
    <mergeCell ref="EE193:EI193"/>
    <mergeCell ref="EE194:EI194"/>
    <mergeCell ref="ED196:EI196"/>
    <mergeCell ref="ED174:EH174"/>
    <mergeCell ref="ED176:EI176"/>
    <mergeCell ref="ED178:EF178"/>
    <mergeCell ref="EG178:EI178"/>
    <mergeCell ref="ED179:EF179"/>
    <mergeCell ref="EG179:EI179"/>
    <mergeCell ref="ED180:EF180"/>
    <mergeCell ref="EG180:EI180"/>
    <mergeCell ref="ED181:EF181"/>
    <mergeCell ref="EG181:EI181"/>
    <mergeCell ref="ED182:EF182"/>
    <mergeCell ref="EG182:EI182"/>
    <mergeCell ref="ED183:EF183"/>
    <mergeCell ref="ED184:EF184"/>
    <mergeCell ref="ED185:EI185"/>
    <mergeCell ref="ED187:EI187"/>
    <mergeCell ref="ED188:EI188"/>
    <mergeCell ref="DP6:DU6"/>
    <mergeCell ref="DR9:DU9"/>
    <mergeCell ref="DR10:DU10"/>
    <mergeCell ref="DR11:DU11"/>
    <mergeCell ref="DP13:DU13"/>
    <mergeCell ref="DP19:DU19"/>
    <mergeCell ref="DP20:DR20"/>
    <mergeCell ref="DS20:DT20"/>
    <mergeCell ref="DP21:DR21"/>
    <mergeCell ref="DS21:DT21"/>
    <mergeCell ref="DS30:DT30"/>
    <mergeCell ref="DQ35:DU35"/>
    <mergeCell ref="DQ37:DS37"/>
    <mergeCell ref="DQ38:DS38"/>
    <mergeCell ref="DQ39:DS39"/>
    <mergeCell ref="DQ40:DS40"/>
    <mergeCell ref="DQ41:DS41"/>
    <mergeCell ref="DQ42:DS42"/>
    <mergeCell ref="DP44:DT44"/>
    <mergeCell ref="DQ45:DU45"/>
    <mergeCell ref="DQ47:DU47"/>
    <mergeCell ref="DP49:DU49"/>
    <mergeCell ref="DP51:DU51"/>
    <mergeCell ref="DQ52:DS52"/>
    <mergeCell ref="DQ53:DS53"/>
    <mergeCell ref="DQ54:DS54"/>
    <mergeCell ref="DQ55:DS55"/>
    <mergeCell ref="DQ56:DS56"/>
    <mergeCell ref="DP57:DS57"/>
    <mergeCell ref="DQ58:DU58"/>
    <mergeCell ref="DP60:DU60"/>
    <mergeCell ref="DQ61:DS61"/>
    <mergeCell ref="DQ62:DS62"/>
    <mergeCell ref="DQ63:DS63"/>
    <mergeCell ref="DQ64:DS64"/>
    <mergeCell ref="DQ65:DS65"/>
    <mergeCell ref="DQ66:DS66"/>
    <mergeCell ref="DQ67:DS67"/>
    <mergeCell ref="DQ68:DS68"/>
    <mergeCell ref="DQ69:DS69"/>
    <mergeCell ref="DP70:DS70"/>
    <mergeCell ref="DQ71:DU71"/>
    <mergeCell ref="DQ72:DU72"/>
    <mergeCell ref="DP74:DU74"/>
    <mergeCell ref="DQ76:DR76"/>
    <mergeCell ref="DQ77:DR77"/>
    <mergeCell ref="DQ78:DR78"/>
    <mergeCell ref="DQ80:DT80"/>
    <mergeCell ref="DQ81:DT81"/>
    <mergeCell ref="DQ82:DT82"/>
    <mergeCell ref="DQ83:DT83"/>
    <mergeCell ref="DP84:DT84"/>
    <mergeCell ref="DQ85:DU85"/>
    <mergeCell ref="DQ86:DU86"/>
    <mergeCell ref="DQ87:DU87"/>
    <mergeCell ref="DP89:DU89"/>
    <mergeCell ref="DP90:DT90"/>
    <mergeCell ref="DQ91:DT91"/>
    <mergeCell ref="DQ92:DT92"/>
    <mergeCell ref="DQ93:DT93"/>
    <mergeCell ref="DP94:DT94"/>
    <mergeCell ref="DP97:DU97"/>
    <mergeCell ref="DQ99:DS99"/>
    <mergeCell ref="DQ100:DS100"/>
    <mergeCell ref="DQ101:DS101"/>
    <mergeCell ref="DQ102:DS102"/>
    <mergeCell ref="DQ103:DS103"/>
    <mergeCell ref="DQ104:DS104"/>
    <mergeCell ref="DQ105:DS105"/>
    <mergeCell ref="DP106:DS106"/>
    <mergeCell ref="DP109:DU109"/>
    <mergeCell ref="DP111:DU111"/>
    <mergeCell ref="DQ113:DS113"/>
    <mergeCell ref="DQ114:DS114"/>
    <mergeCell ref="DQ115:DS115"/>
    <mergeCell ref="DQ116:DS116"/>
    <mergeCell ref="DQ117:DS117"/>
    <mergeCell ref="DQ118:DS118"/>
    <mergeCell ref="DQ119:DS119"/>
    <mergeCell ref="DQ120:DS120"/>
    <mergeCell ref="DQ121:DU121"/>
    <mergeCell ref="DQ122:DU122"/>
    <mergeCell ref="DP124:DU124"/>
    <mergeCell ref="DQ126:DS126"/>
    <mergeCell ref="DQ127:DS127"/>
    <mergeCell ref="DP128:DS128"/>
    <mergeCell ref="DQ129:DU129"/>
    <mergeCell ref="DP131:DU131"/>
    <mergeCell ref="DQ133:DT133"/>
    <mergeCell ref="DQ134:DT134"/>
    <mergeCell ref="DQ135:DT135"/>
    <mergeCell ref="DP136:DT136"/>
    <mergeCell ref="DP139:DU139"/>
    <mergeCell ref="DQ141:DT141"/>
    <mergeCell ref="DQ142:DT142"/>
    <mergeCell ref="DQ143:DT143"/>
    <mergeCell ref="DQ144:DT144"/>
    <mergeCell ref="DQ145:DT145"/>
    <mergeCell ref="DP146:DT146"/>
    <mergeCell ref="DP149:DU149"/>
    <mergeCell ref="DQ151:DS151"/>
    <mergeCell ref="DQ152:DS152"/>
    <mergeCell ref="DQ153:DS153"/>
    <mergeCell ref="DQ154:DS154"/>
    <mergeCell ref="DQ155:DS155"/>
    <mergeCell ref="DQ156:DS156"/>
    <mergeCell ref="DQ157:DS157"/>
    <mergeCell ref="DQ158:DS158"/>
    <mergeCell ref="DP159:DT159"/>
    <mergeCell ref="DP164:DU164"/>
    <mergeCell ref="DP165:DT165"/>
    <mergeCell ref="DQ166:DT166"/>
    <mergeCell ref="DQ167:DT167"/>
    <mergeCell ref="DQ168:DT168"/>
    <mergeCell ref="DQ169:DT169"/>
    <mergeCell ref="DQ170:DT170"/>
    <mergeCell ref="DP171:DT171"/>
    <mergeCell ref="DQ172:DT172"/>
    <mergeCell ref="DP173:DT173"/>
    <mergeCell ref="DP190:DU190"/>
    <mergeCell ref="DQ191:DU191"/>
    <mergeCell ref="DQ192:DU192"/>
    <mergeCell ref="DQ193:DU193"/>
    <mergeCell ref="DQ194:DU194"/>
    <mergeCell ref="DP196:DU196"/>
    <mergeCell ref="DP174:DT174"/>
    <mergeCell ref="DP176:DU176"/>
    <mergeCell ref="DP178:DR178"/>
    <mergeCell ref="DS178:DU178"/>
    <mergeCell ref="DP179:DR179"/>
    <mergeCell ref="DS179:DU179"/>
    <mergeCell ref="DP180:DR180"/>
    <mergeCell ref="DS180:DU180"/>
    <mergeCell ref="DP181:DR181"/>
    <mergeCell ref="DS181:DU181"/>
    <mergeCell ref="DP182:DR182"/>
    <mergeCell ref="DS182:DU182"/>
    <mergeCell ref="DP183:DR183"/>
    <mergeCell ref="DP184:DR184"/>
    <mergeCell ref="DP185:DU185"/>
    <mergeCell ref="DP187:DU187"/>
    <mergeCell ref="DP188:DU188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IX198"/>
  <sheetViews>
    <sheetView showGridLines="0" topLeftCell="U1" zoomScaleNormal="100" workbookViewId="0">
      <pane ySplit="5" topLeftCell="A6" activePane="bottomLeft" state="frozen"/>
      <selection activeCell="EK45" sqref="EK45:EO45"/>
      <selection pane="bottomLeft" activeCell="DI143" sqref="DI143"/>
    </sheetView>
  </sheetViews>
  <sheetFormatPr defaultColWidth="9.140625" defaultRowHeight="12.75" x14ac:dyDescent="0.2"/>
  <cols>
    <col min="1" max="1" width="5" style="34" customWidth="1"/>
    <col min="2" max="2" width="12.28515625" style="34" customWidth="1"/>
    <col min="3" max="3" width="29.85546875" style="34" customWidth="1"/>
    <col min="4" max="4" width="12.85546875" style="34" customWidth="1"/>
    <col min="5" max="5" width="10.140625" style="34" customWidth="1"/>
    <col min="6" max="6" width="17" style="35" customWidth="1"/>
    <col min="7" max="7" width="2" style="2" customWidth="1"/>
    <col min="8" max="8" width="5" style="34" customWidth="1"/>
    <col min="9" max="9" width="12.28515625" style="34" customWidth="1"/>
    <col min="10" max="10" width="29.85546875" style="34" customWidth="1"/>
    <col min="11" max="11" width="12.85546875" style="34" customWidth="1"/>
    <col min="12" max="12" width="10.140625" style="34" customWidth="1"/>
    <col min="13" max="13" width="17" style="35" customWidth="1"/>
    <col min="14" max="14" width="9.140625" style="2"/>
    <col min="15" max="15" width="5" style="34" customWidth="1"/>
    <col min="16" max="16" width="12.28515625" style="34" customWidth="1"/>
    <col min="17" max="17" width="29.85546875" style="34" customWidth="1"/>
    <col min="18" max="18" width="12.85546875" style="34" customWidth="1"/>
    <col min="19" max="19" width="10.140625" style="34" customWidth="1"/>
    <col min="20" max="20" width="17" style="35" customWidth="1"/>
    <col min="21" max="21" width="2" style="2" customWidth="1"/>
    <col min="22" max="22" width="5" style="34" customWidth="1"/>
    <col min="23" max="23" width="12.28515625" style="34" customWidth="1"/>
    <col min="24" max="24" width="29.85546875" style="34" customWidth="1"/>
    <col min="25" max="25" width="12.85546875" style="34" customWidth="1"/>
    <col min="26" max="26" width="10.140625" style="34" customWidth="1"/>
    <col min="27" max="27" width="17" style="35" customWidth="1"/>
    <col min="28" max="28" width="2" style="2" customWidth="1"/>
    <col min="29" max="29" width="5" style="34" customWidth="1"/>
    <col min="30" max="30" width="12.28515625" style="34" customWidth="1"/>
    <col min="31" max="31" width="29.85546875" style="34" customWidth="1"/>
    <col min="32" max="32" width="12.85546875" style="34" customWidth="1"/>
    <col min="33" max="33" width="10.140625" style="34" customWidth="1"/>
    <col min="34" max="34" width="17" style="35" customWidth="1"/>
    <col min="35" max="35" width="4.140625" style="2" customWidth="1"/>
    <col min="36" max="36" width="5" style="34" customWidth="1"/>
    <col min="37" max="37" width="12.28515625" style="34" customWidth="1"/>
    <col min="38" max="38" width="29.85546875" style="34" customWidth="1"/>
    <col min="39" max="39" width="12.85546875" style="34" customWidth="1"/>
    <col min="40" max="40" width="10.140625" style="34" customWidth="1"/>
    <col min="41" max="41" width="17" style="35" customWidth="1"/>
    <col min="42" max="42" width="9.140625" style="2"/>
    <col min="43" max="43" width="5" style="34" customWidth="1"/>
    <col min="44" max="44" width="12.28515625" style="34" customWidth="1"/>
    <col min="45" max="45" width="29.85546875" style="34" customWidth="1"/>
    <col min="46" max="46" width="12.85546875" style="34" customWidth="1"/>
    <col min="47" max="47" width="10.140625" style="34" customWidth="1"/>
    <col min="48" max="48" width="17" style="35" customWidth="1"/>
    <col min="49" max="49" width="8" style="120" hidden="1" customWidth="1"/>
    <col min="50" max="50" width="12.140625" style="2" hidden="1" customWidth="1"/>
    <col min="51" max="51" width="16.85546875" style="2" hidden="1" customWidth="1"/>
    <col min="52" max="52" width="18.7109375" style="2" hidden="1" customWidth="1"/>
    <col min="53" max="53" width="12.28515625" style="2" hidden="1" customWidth="1"/>
    <col min="54" max="54" width="12.7109375" style="2" hidden="1" customWidth="1"/>
    <col min="55" max="55" width="19.42578125" style="2" hidden="1" customWidth="1"/>
    <col min="56" max="56" width="7" style="35" customWidth="1"/>
    <col min="57" max="57" width="9.42578125" style="35" customWidth="1"/>
    <col min="58" max="58" width="13.5703125" style="35" customWidth="1"/>
    <col min="59" max="59" width="20.140625" style="35" customWidth="1"/>
    <col min="60" max="60" width="14.5703125" style="35" customWidth="1"/>
    <col min="61" max="61" width="13.85546875" style="35" customWidth="1"/>
    <col min="62" max="62" width="18.7109375" style="35" customWidth="1"/>
    <col min="63" max="63" width="8.140625" style="35" customWidth="1"/>
    <col min="64" max="64" width="10.140625" style="35" customWidth="1"/>
    <col min="65" max="65" width="14.5703125" style="35" customWidth="1"/>
    <col min="66" max="66" width="19.42578125" style="35" customWidth="1"/>
    <col min="67" max="67" width="15.7109375" style="35" customWidth="1"/>
    <col min="68" max="68" width="14.85546875" style="35" customWidth="1"/>
    <col min="69" max="69" width="16" style="35" customWidth="1"/>
    <col min="70" max="70" width="7.7109375" style="2" customWidth="1"/>
    <col min="71" max="71" width="12.140625" style="2" customWidth="1"/>
    <col min="72" max="72" width="16.85546875" style="2" customWidth="1"/>
    <col min="73" max="73" width="18.7109375" style="2" customWidth="1"/>
    <col min="74" max="74" width="12.28515625" style="2" customWidth="1"/>
    <col min="75" max="75" width="12.7109375" style="2" customWidth="1"/>
    <col min="76" max="76" width="19.42578125" style="2" customWidth="1"/>
    <col min="77" max="77" width="7.42578125" style="2" customWidth="1"/>
    <col min="78" max="78" width="12.140625" style="2" customWidth="1"/>
    <col min="79" max="79" width="16.85546875" style="2" customWidth="1"/>
    <col min="80" max="80" width="18.7109375" style="2" customWidth="1"/>
    <col min="81" max="81" width="12.28515625" style="2" customWidth="1"/>
    <col min="82" max="82" width="12.7109375" style="2" customWidth="1"/>
    <col min="83" max="83" width="19.42578125" style="2" customWidth="1"/>
    <col min="84" max="84" width="4.140625" style="2" customWidth="1"/>
    <col min="85" max="85" width="12.140625" style="2" customWidth="1"/>
    <col min="86" max="86" width="16.85546875" style="2" customWidth="1"/>
    <col min="87" max="87" width="18.7109375" style="2" customWidth="1"/>
    <col min="88" max="88" width="12.28515625" style="2" customWidth="1"/>
    <col min="89" max="89" width="12.7109375" style="2" customWidth="1"/>
    <col min="90" max="90" width="19.42578125" style="2" customWidth="1"/>
    <col min="91" max="91" width="9.140625" style="2"/>
    <col min="92" max="92" width="12.42578125" style="2" customWidth="1"/>
    <col min="93" max="93" width="14.5703125" style="2" customWidth="1"/>
    <col min="94" max="94" width="20" style="2" customWidth="1"/>
    <col min="95" max="95" width="13.85546875" style="2" customWidth="1"/>
    <col min="96" max="96" width="16.5703125" style="2" customWidth="1"/>
    <col min="97" max="97" width="17.28515625" style="2" customWidth="1"/>
    <col min="98" max="98" width="7.7109375" style="2" customWidth="1"/>
    <col min="99" max="99" width="12.42578125" style="2" customWidth="1"/>
    <col min="100" max="100" width="14.5703125" style="2" customWidth="1"/>
    <col min="101" max="101" width="20" style="2" customWidth="1"/>
    <col min="102" max="102" width="13.85546875" style="2" customWidth="1"/>
    <col min="103" max="103" width="16.5703125" style="2" customWidth="1"/>
    <col min="104" max="104" width="17.28515625" style="2" customWidth="1"/>
    <col min="105" max="105" width="7.7109375" style="2" customWidth="1"/>
    <col min="106" max="106" width="12.42578125" style="2" customWidth="1"/>
    <col min="107" max="107" width="14.5703125" style="2" customWidth="1"/>
    <col min="108" max="108" width="20" style="2" customWidth="1"/>
    <col min="109" max="109" width="13.85546875" style="2" customWidth="1"/>
    <col min="110" max="110" width="16.5703125" style="2" customWidth="1"/>
    <col min="111" max="111" width="17.28515625" style="2" customWidth="1"/>
    <col min="112" max="112" width="7.7109375" style="2" customWidth="1"/>
    <col min="113" max="113" width="12.28515625" style="2" customWidth="1"/>
    <col min="114" max="114" width="9.140625" style="2"/>
    <col min="115" max="115" width="15.42578125" style="2" customWidth="1"/>
    <col min="116" max="116" width="17.42578125" style="2" customWidth="1"/>
    <col min="117" max="117" width="18.7109375" style="2" customWidth="1"/>
    <col min="118" max="118" width="19.5703125" style="2" customWidth="1"/>
    <col min="119" max="119" width="18.7109375" style="2" customWidth="1"/>
    <col min="120" max="120" width="19.5703125" style="2" customWidth="1"/>
    <col min="121" max="121" width="4.140625" style="2" customWidth="1"/>
    <col min="122" max="122" width="12.28515625" style="2" customWidth="1"/>
    <col min="123" max="123" width="9.140625" style="2"/>
    <col min="124" max="124" width="15.42578125" style="2" customWidth="1"/>
    <col min="125" max="125" width="17.42578125" style="2" customWidth="1"/>
    <col min="126" max="126" width="18.7109375" style="2" customWidth="1"/>
    <col min="127" max="127" width="19.5703125" style="2" customWidth="1"/>
    <col min="128" max="128" width="18.7109375" style="2" customWidth="1"/>
    <col min="129" max="129" width="19.5703125" style="2" customWidth="1"/>
    <col min="130" max="130" width="4.28515625" style="2" customWidth="1"/>
    <col min="131" max="131" width="12.28515625" style="2" customWidth="1"/>
    <col min="132" max="132" width="9.140625" style="2"/>
    <col min="133" max="133" width="15.42578125" style="2" customWidth="1"/>
    <col min="134" max="134" width="17.42578125" style="2" customWidth="1"/>
    <col min="135" max="135" width="18.7109375" style="2" customWidth="1"/>
    <col min="136" max="136" width="19.5703125" style="2" customWidth="1"/>
    <col min="137" max="137" width="18.7109375" style="2" customWidth="1"/>
    <col min="138" max="138" width="19.5703125" style="2" customWidth="1"/>
    <col min="139" max="139" width="4.140625" style="2" customWidth="1"/>
    <col min="140" max="140" width="12.28515625" style="2" customWidth="1"/>
    <col min="141" max="141" width="9.140625" style="2"/>
    <col min="142" max="142" width="15.42578125" style="2" customWidth="1"/>
    <col min="143" max="143" width="17.42578125" style="2" customWidth="1"/>
    <col min="144" max="144" width="18.7109375" style="2" customWidth="1"/>
    <col min="145" max="145" width="19.5703125" style="2" customWidth="1"/>
    <col min="146" max="146" width="18.7109375" style="2" customWidth="1"/>
    <col min="147" max="147" width="19.5703125" style="2" customWidth="1"/>
    <col min="148" max="16384" width="9.140625" style="2"/>
  </cols>
  <sheetData>
    <row r="1" spans="1:258" x14ac:dyDescent="0.2">
      <c r="AX1" s="34"/>
      <c r="AY1" s="34"/>
      <c r="AZ1" s="34"/>
      <c r="BA1" s="34"/>
      <c r="BB1" s="34"/>
      <c r="BC1" s="35"/>
      <c r="BS1" s="34"/>
      <c r="BT1" s="34"/>
      <c r="BU1" s="34"/>
      <c r="BV1" s="34"/>
      <c r="BW1" s="34"/>
      <c r="BX1" s="35"/>
      <c r="BY1" s="35"/>
      <c r="BZ1" s="34"/>
      <c r="CA1" s="34"/>
      <c r="CB1" s="34"/>
      <c r="CC1" s="34"/>
      <c r="CD1" s="34"/>
      <c r="CE1" s="35"/>
      <c r="CF1" s="35"/>
      <c r="CG1" s="34"/>
      <c r="CH1" s="34"/>
      <c r="CI1" s="34"/>
      <c r="CJ1" s="34"/>
      <c r="CK1" s="34"/>
      <c r="CL1" s="35"/>
    </row>
    <row r="2" spans="1:258" x14ac:dyDescent="0.2">
      <c r="A2" s="36" t="s">
        <v>94</v>
      </c>
      <c r="H2" s="36" t="s">
        <v>94</v>
      </c>
      <c r="O2" s="36" t="s">
        <v>94</v>
      </c>
      <c r="V2" s="36" t="s">
        <v>94</v>
      </c>
      <c r="AC2" s="36" t="s">
        <v>94</v>
      </c>
      <c r="AJ2" s="36" t="s">
        <v>94</v>
      </c>
      <c r="AQ2" s="36" t="s">
        <v>94</v>
      </c>
      <c r="AX2" s="36" t="s">
        <v>94</v>
      </c>
      <c r="AY2" s="34"/>
      <c r="AZ2" s="34"/>
      <c r="BA2" s="34"/>
      <c r="BB2" s="34"/>
      <c r="BC2" s="35"/>
      <c r="BS2" s="36" t="s">
        <v>94</v>
      </c>
      <c r="BT2" s="34"/>
      <c r="BU2" s="34"/>
      <c r="BV2" s="34"/>
      <c r="BW2" s="34"/>
      <c r="BX2" s="35"/>
      <c r="BY2" s="35"/>
      <c r="BZ2" s="36" t="s">
        <v>94</v>
      </c>
      <c r="CA2" s="34"/>
      <c r="CB2" s="34"/>
      <c r="CC2" s="34"/>
      <c r="CD2" s="34"/>
      <c r="CE2" s="35"/>
      <c r="CF2" s="35"/>
      <c r="CG2" s="36" t="s">
        <v>94</v>
      </c>
      <c r="CH2" s="34"/>
      <c r="CI2" s="34"/>
      <c r="CJ2" s="34"/>
      <c r="CK2" s="34"/>
      <c r="CL2" s="35"/>
      <c r="IX2" s="2" t="s">
        <v>1071</v>
      </c>
    </row>
    <row r="3" spans="1:258" x14ac:dyDescent="0.2">
      <c r="A3" s="36" t="s">
        <v>124</v>
      </c>
      <c r="H3" s="36" t="s">
        <v>124</v>
      </c>
      <c r="O3" s="36" t="s">
        <v>124</v>
      </c>
      <c r="V3" s="36" t="s">
        <v>124</v>
      </c>
      <c r="AC3" s="36" t="s">
        <v>124</v>
      </c>
      <c r="AJ3" s="36" t="s">
        <v>124</v>
      </c>
      <c r="AQ3" s="36" t="s">
        <v>124</v>
      </c>
      <c r="AX3" s="36" t="s">
        <v>124</v>
      </c>
      <c r="AY3" s="34"/>
      <c r="AZ3" s="34"/>
      <c r="BA3" s="34"/>
      <c r="BB3" s="34"/>
      <c r="BC3" s="35"/>
      <c r="BS3" s="36" t="s">
        <v>124</v>
      </c>
      <c r="BT3" s="34"/>
      <c r="BU3" s="34"/>
      <c r="BV3" s="34"/>
      <c r="BW3" s="34"/>
      <c r="BX3" s="35"/>
      <c r="BY3" s="35"/>
      <c r="BZ3" s="36" t="s">
        <v>124</v>
      </c>
      <c r="CA3" s="34"/>
      <c r="CB3" s="34"/>
      <c r="CC3" s="34"/>
      <c r="CD3" s="34"/>
      <c r="CE3" s="35"/>
      <c r="CF3" s="35"/>
      <c r="CG3" s="36" t="s">
        <v>124</v>
      </c>
      <c r="CH3" s="34"/>
      <c r="CI3" s="34"/>
      <c r="CJ3" s="34"/>
      <c r="CK3" s="34"/>
      <c r="CL3" s="35"/>
    </row>
    <row r="4" spans="1:258" x14ac:dyDescent="0.2">
      <c r="AX4" s="34"/>
      <c r="AY4" s="34"/>
      <c r="AZ4" s="34"/>
      <c r="BA4" s="34"/>
      <c r="BB4" s="34"/>
      <c r="BC4" s="35"/>
      <c r="BS4" s="34"/>
      <c r="BT4" s="34"/>
      <c r="BU4" s="34"/>
      <c r="BV4" s="34"/>
      <c r="BW4" s="34"/>
      <c r="BX4" s="35"/>
      <c r="BY4" s="35"/>
      <c r="BZ4" s="34"/>
      <c r="CA4" s="34"/>
      <c r="CB4" s="34"/>
      <c r="CC4" s="34"/>
      <c r="CD4" s="34"/>
      <c r="CE4" s="35"/>
      <c r="CF4" s="35"/>
      <c r="CG4" s="34"/>
      <c r="CH4" s="34"/>
      <c r="CI4" s="34"/>
      <c r="CJ4" s="34"/>
      <c r="CK4" s="34"/>
      <c r="CL4" s="35"/>
    </row>
    <row r="5" spans="1:258" ht="15.75" x14ac:dyDescent="0.25">
      <c r="A5" s="1074"/>
      <c r="B5" s="1075"/>
      <c r="C5" s="1075"/>
      <c r="D5" s="1076"/>
      <c r="E5" s="1076"/>
      <c r="F5" s="1077"/>
      <c r="G5" s="1077"/>
      <c r="H5" s="2"/>
      <c r="I5" s="2"/>
      <c r="J5" s="2"/>
      <c r="K5" s="2"/>
      <c r="L5" s="2"/>
      <c r="M5" s="2"/>
      <c r="O5" s="2"/>
      <c r="P5" s="2"/>
      <c r="Q5" s="2"/>
      <c r="R5" s="2"/>
      <c r="S5" s="2"/>
      <c r="T5" s="2"/>
      <c r="V5" s="2"/>
      <c r="W5" s="2"/>
      <c r="X5" s="2"/>
      <c r="Y5" s="2"/>
      <c r="Z5" s="2"/>
      <c r="AA5" s="2"/>
      <c r="AC5" s="2"/>
      <c r="AD5" s="2"/>
      <c r="AE5" s="2"/>
      <c r="AF5" s="2"/>
      <c r="AG5" s="2"/>
      <c r="AH5" s="2"/>
      <c r="AJ5" s="2"/>
      <c r="AK5" s="2"/>
      <c r="AL5" s="2"/>
      <c r="AM5" s="2"/>
      <c r="AN5" s="2"/>
      <c r="AO5" s="2"/>
      <c r="AQ5" s="2"/>
      <c r="AR5" s="2"/>
      <c r="AS5" s="2"/>
      <c r="AT5" s="2"/>
      <c r="AU5" s="2"/>
      <c r="AV5" s="2"/>
      <c r="AW5" s="11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258" ht="31.5" customHeight="1" x14ac:dyDescent="0.2">
      <c r="A6" s="1078" t="s">
        <v>769</v>
      </c>
      <c r="B6" s="1079"/>
      <c r="C6" s="1079"/>
      <c r="D6" s="1079"/>
      <c r="E6" s="1079"/>
      <c r="F6" s="1079"/>
      <c r="H6" s="1175" t="s">
        <v>845</v>
      </c>
      <c r="I6" s="1176"/>
      <c r="J6" s="1176"/>
      <c r="K6" s="1176"/>
      <c r="L6" s="1176"/>
      <c r="M6" s="1176"/>
      <c r="O6" s="1058" t="s">
        <v>852</v>
      </c>
      <c r="P6" s="1058"/>
      <c r="Q6" s="1058"/>
      <c r="R6" s="1058"/>
      <c r="S6" s="1058"/>
      <c r="T6" s="1058"/>
      <c r="V6" s="1082" t="s">
        <v>1015</v>
      </c>
      <c r="W6" s="1083"/>
      <c r="X6" s="1083"/>
      <c r="Y6" s="1083"/>
      <c r="Z6" s="1083"/>
      <c r="AA6" s="1083"/>
      <c r="AC6" s="1169" t="s">
        <v>880</v>
      </c>
      <c r="AD6" s="1170"/>
      <c r="AE6" s="1170"/>
      <c r="AF6" s="1170"/>
      <c r="AG6" s="1170"/>
      <c r="AH6" s="1170"/>
      <c r="AI6" s="448"/>
      <c r="AJ6" s="1177" t="s">
        <v>882</v>
      </c>
      <c r="AK6" s="1177"/>
      <c r="AL6" s="1177"/>
      <c r="AM6" s="1177"/>
      <c r="AN6" s="1177"/>
      <c r="AO6" s="1177"/>
      <c r="AQ6" s="1166" t="s">
        <v>892</v>
      </c>
      <c r="AR6" s="1166"/>
      <c r="AS6" s="1166"/>
      <c r="AT6" s="1166"/>
      <c r="AU6" s="1166"/>
      <c r="AV6" s="1166"/>
      <c r="AW6" s="646"/>
      <c r="AX6" s="1086" t="s">
        <v>990</v>
      </c>
      <c r="AY6" s="1087"/>
      <c r="AZ6" s="1087"/>
      <c r="BA6" s="1087"/>
      <c r="BB6" s="1087"/>
      <c r="BC6" s="1087"/>
      <c r="BD6" s="538"/>
      <c r="BE6" s="995" t="s">
        <v>1016</v>
      </c>
      <c r="BF6" s="996"/>
      <c r="BG6" s="996"/>
      <c r="BH6" s="996"/>
      <c r="BI6" s="996"/>
      <c r="BJ6" s="996"/>
      <c r="BK6" s="538"/>
      <c r="BL6" s="1179" t="s">
        <v>980</v>
      </c>
      <c r="BM6" s="1179"/>
      <c r="BN6" s="1179"/>
      <c r="BO6" s="1179"/>
      <c r="BP6" s="1179"/>
      <c r="BQ6" s="1179"/>
      <c r="BS6" s="997" t="s">
        <v>1085</v>
      </c>
      <c r="BT6" s="998"/>
      <c r="BU6" s="998"/>
      <c r="BV6" s="998"/>
      <c r="BW6" s="998"/>
      <c r="BX6" s="998"/>
      <c r="BY6" s="487"/>
      <c r="BZ6" s="991" t="s">
        <v>1019</v>
      </c>
      <c r="CA6" s="992"/>
      <c r="CB6" s="992"/>
      <c r="CC6" s="992"/>
      <c r="CD6" s="992"/>
      <c r="CE6" s="992"/>
      <c r="CF6" s="487"/>
      <c r="CG6" s="991" t="s">
        <v>1020</v>
      </c>
      <c r="CH6" s="992"/>
      <c r="CI6" s="992"/>
      <c r="CJ6" s="992"/>
      <c r="CK6" s="992"/>
      <c r="CL6" s="992"/>
      <c r="CN6" s="1123" t="s">
        <v>986</v>
      </c>
      <c r="CO6" s="1123"/>
      <c r="CP6" s="1123"/>
      <c r="CQ6" s="1123"/>
      <c r="CR6" s="1123"/>
      <c r="CS6" s="1123"/>
      <c r="CU6" s="1166" t="s">
        <v>1046</v>
      </c>
      <c r="CV6" s="1166"/>
      <c r="CW6" s="1166"/>
      <c r="CX6" s="1166"/>
      <c r="CY6" s="1166"/>
      <c r="CZ6" s="1166"/>
      <c r="DB6" s="1136" t="s">
        <v>1039</v>
      </c>
      <c r="DC6" s="1136"/>
      <c r="DD6" s="1136"/>
      <c r="DE6" s="1136"/>
      <c r="DF6" s="1136"/>
      <c r="DG6" s="1136"/>
      <c r="DI6" s="1181" t="s">
        <v>1053</v>
      </c>
      <c r="DJ6" s="1181"/>
      <c r="DK6" s="1181"/>
      <c r="DL6" s="1181"/>
      <c r="DM6" s="1181"/>
      <c r="DN6" s="1181"/>
      <c r="DO6" s="1136" t="s">
        <v>1055</v>
      </c>
      <c r="DP6" s="1136"/>
      <c r="DQ6" s="538"/>
      <c r="DR6" s="1128" t="s">
        <v>1071</v>
      </c>
      <c r="DS6" s="1128"/>
      <c r="DT6" s="1128"/>
      <c r="DU6" s="1128"/>
      <c r="DV6" s="1128"/>
      <c r="DW6" s="1128"/>
      <c r="DX6" s="1136" t="s">
        <v>1077</v>
      </c>
      <c r="DY6" s="1136"/>
      <c r="DZ6" s="646"/>
      <c r="EA6" s="1123" t="s">
        <v>1078</v>
      </c>
      <c r="EB6" s="1123"/>
      <c r="EC6" s="1123"/>
      <c r="ED6" s="1123"/>
      <c r="EE6" s="1123"/>
      <c r="EF6" s="1123"/>
      <c r="EG6" s="1136" t="s">
        <v>1079</v>
      </c>
      <c r="EH6" s="1136"/>
      <c r="EJ6" s="1130" t="s">
        <v>1049</v>
      </c>
      <c r="EK6" s="1130"/>
      <c r="EL6" s="1130"/>
      <c r="EM6" s="1130"/>
      <c r="EN6" s="1130"/>
      <c r="EO6" s="1130"/>
      <c r="EP6" s="1136" t="s">
        <v>1083</v>
      </c>
      <c r="EQ6" s="1136"/>
    </row>
    <row r="7" spans="1:258" x14ac:dyDescent="0.2">
      <c r="A7" s="117" t="s">
        <v>773</v>
      </c>
      <c r="B7" s="117"/>
      <c r="C7" s="117"/>
      <c r="D7" s="117"/>
      <c r="E7" s="117"/>
      <c r="F7" s="117"/>
      <c r="H7" s="117" t="s">
        <v>773</v>
      </c>
      <c r="I7" s="117"/>
      <c r="J7" s="117"/>
      <c r="K7" s="117"/>
      <c r="L7" s="117"/>
      <c r="M7" s="117"/>
      <c r="O7" s="117" t="s">
        <v>773</v>
      </c>
      <c r="P7" s="117"/>
      <c r="Q7" s="117"/>
      <c r="R7" s="117"/>
      <c r="S7" s="117"/>
      <c r="T7" s="117"/>
      <c r="V7" s="117" t="s">
        <v>773</v>
      </c>
      <c r="W7" s="117"/>
      <c r="X7" s="117"/>
      <c r="Y7" s="117"/>
      <c r="Z7" s="117"/>
      <c r="AA7" s="117"/>
      <c r="AC7" s="117" t="s">
        <v>773</v>
      </c>
      <c r="AD7" s="117"/>
      <c r="AE7" s="117"/>
      <c r="AF7" s="117"/>
      <c r="AG7" s="117"/>
      <c r="AH7" s="117"/>
      <c r="AJ7" s="117" t="s">
        <v>773</v>
      </c>
      <c r="AK7" s="117"/>
      <c r="AL7" s="117"/>
      <c r="AM7" s="117"/>
      <c r="AN7" s="117"/>
      <c r="AO7" s="117"/>
      <c r="AQ7" s="117" t="s">
        <v>773</v>
      </c>
      <c r="AR7" s="117"/>
      <c r="AS7" s="117"/>
      <c r="AT7" s="117"/>
      <c r="AU7" s="117"/>
      <c r="AV7" s="117"/>
      <c r="AW7" s="117"/>
      <c r="AX7" s="117" t="s">
        <v>773</v>
      </c>
      <c r="AY7" s="117"/>
      <c r="AZ7" s="117"/>
      <c r="BA7" s="117"/>
      <c r="BB7" s="117"/>
      <c r="BC7" s="117"/>
      <c r="BD7" s="214"/>
      <c r="BE7" s="214" t="s">
        <v>773</v>
      </c>
      <c r="BF7" s="214"/>
      <c r="BG7" s="214"/>
      <c r="BH7" s="214"/>
      <c r="BI7" s="214"/>
      <c r="BJ7" s="214"/>
      <c r="BK7" s="214"/>
      <c r="BL7" s="214" t="s">
        <v>773</v>
      </c>
      <c r="BM7" s="214"/>
      <c r="BN7" s="214"/>
      <c r="BO7" s="214"/>
      <c r="BP7" s="214"/>
      <c r="BQ7" s="214"/>
      <c r="BS7" s="214" t="s">
        <v>773</v>
      </c>
      <c r="BT7" s="214"/>
      <c r="BU7" s="214"/>
      <c r="BV7" s="214"/>
      <c r="BW7" s="214"/>
      <c r="BX7" s="214"/>
      <c r="BY7" s="214"/>
      <c r="BZ7" s="214" t="s">
        <v>773</v>
      </c>
      <c r="CA7" s="214"/>
      <c r="CB7" s="214"/>
      <c r="CC7" s="214"/>
      <c r="CD7" s="214"/>
      <c r="CE7" s="214"/>
      <c r="CF7" s="214"/>
      <c r="CG7" s="214" t="s">
        <v>773</v>
      </c>
      <c r="CH7" s="214"/>
      <c r="CI7" s="214"/>
      <c r="CJ7" s="214"/>
      <c r="CK7" s="214"/>
      <c r="CL7" s="214"/>
      <c r="CN7" s="214" t="s">
        <v>773</v>
      </c>
      <c r="CO7" s="214"/>
      <c r="CP7" s="214"/>
      <c r="CQ7" s="214"/>
      <c r="CR7" s="214"/>
      <c r="CS7" s="214"/>
      <c r="CU7" s="214" t="s">
        <v>773</v>
      </c>
      <c r="CV7" s="214"/>
      <c r="CW7" s="214"/>
      <c r="CX7" s="214"/>
      <c r="CY7" s="214"/>
      <c r="CZ7" s="214"/>
      <c r="DB7" s="214" t="s">
        <v>773</v>
      </c>
      <c r="DC7" s="214"/>
      <c r="DD7" s="214"/>
      <c r="DE7" s="214"/>
      <c r="DF7" s="214"/>
      <c r="DG7" s="214"/>
      <c r="DI7" s="214" t="s">
        <v>773</v>
      </c>
      <c r="DJ7" s="214"/>
      <c r="DK7" s="214"/>
      <c r="DL7" s="214"/>
      <c r="DM7" s="214"/>
      <c r="DN7" s="214"/>
      <c r="DO7" s="214"/>
      <c r="DP7" s="214"/>
      <c r="DQ7" s="214"/>
      <c r="DR7" s="214" t="s">
        <v>773</v>
      </c>
      <c r="DS7" s="214"/>
      <c r="DT7" s="214"/>
      <c r="DU7" s="214"/>
      <c r="DV7" s="214"/>
      <c r="DW7" s="214"/>
      <c r="DX7" s="214"/>
      <c r="DY7" s="214"/>
      <c r="DZ7" s="214"/>
      <c r="EA7" s="214" t="s">
        <v>773</v>
      </c>
      <c r="EB7" s="214"/>
      <c r="EC7" s="214"/>
      <c r="ED7" s="214"/>
      <c r="EE7" s="214"/>
      <c r="EF7" s="214"/>
      <c r="EG7" s="214"/>
      <c r="EH7" s="214"/>
      <c r="EJ7" s="214" t="s">
        <v>773</v>
      </c>
      <c r="EK7" s="214"/>
      <c r="EL7" s="214"/>
      <c r="EM7" s="214"/>
      <c r="EN7" s="214"/>
      <c r="EO7" s="214"/>
      <c r="EP7" s="214"/>
      <c r="EQ7" s="214"/>
    </row>
    <row r="8" spans="1:258" x14ac:dyDescent="0.2">
      <c r="A8" s="176"/>
      <c r="B8" s="176"/>
      <c r="C8" s="176"/>
      <c r="D8" s="176"/>
      <c r="E8" s="176"/>
      <c r="F8" s="159"/>
      <c r="H8" s="176"/>
      <c r="I8" s="176"/>
      <c r="J8" s="176"/>
      <c r="K8" s="176"/>
      <c r="L8" s="176"/>
      <c r="M8" s="159"/>
      <c r="O8" s="176"/>
      <c r="P8" s="176"/>
      <c r="Q8" s="176"/>
      <c r="R8" s="176"/>
      <c r="S8" s="176"/>
      <c r="T8" s="159"/>
      <c r="V8" s="176"/>
      <c r="W8" s="176"/>
      <c r="X8" s="176"/>
      <c r="Y8" s="176"/>
      <c r="Z8" s="176"/>
      <c r="AA8" s="159"/>
      <c r="AC8" s="176"/>
      <c r="AD8" s="176"/>
      <c r="AE8" s="176"/>
      <c r="AF8" s="176"/>
      <c r="AG8" s="176"/>
      <c r="AH8" s="159"/>
      <c r="AJ8" s="176"/>
      <c r="AK8" s="176"/>
      <c r="AL8" s="176"/>
      <c r="AM8" s="176"/>
      <c r="AN8" s="176"/>
      <c r="AO8" s="159"/>
      <c r="AQ8" s="176"/>
      <c r="AR8" s="176"/>
      <c r="AS8" s="176"/>
      <c r="AT8" s="176"/>
      <c r="AU8" s="176"/>
      <c r="AV8" s="159"/>
      <c r="AW8" s="159"/>
      <c r="AX8" s="176"/>
      <c r="AY8" s="176"/>
      <c r="AZ8" s="176"/>
      <c r="BA8" s="176"/>
      <c r="BB8" s="176"/>
      <c r="BC8" s="159"/>
      <c r="BD8" s="22"/>
      <c r="BE8" s="41"/>
      <c r="BF8" s="41"/>
      <c r="BG8" s="41"/>
      <c r="BH8" s="41"/>
      <c r="BI8" s="41"/>
      <c r="BJ8" s="22"/>
      <c r="BK8" s="22"/>
      <c r="BL8" s="41"/>
      <c r="BM8" s="41"/>
      <c r="BN8" s="41"/>
      <c r="BO8" s="41"/>
      <c r="BP8" s="41"/>
      <c r="BQ8" s="22"/>
      <c r="BS8" s="41"/>
      <c r="BT8" s="41"/>
      <c r="BU8" s="41"/>
      <c r="BV8" s="41"/>
      <c r="BW8" s="41"/>
      <c r="BX8" s="22"/>
      <c r="BY8" s="22"/>
      <c r="BZ8" s="41"/>
      <c r="CA8" s="41"/>
      <c r="CB8" s="41"/>
      <c r="CC8" s="41"/>
      <c r="CD8" s="41"/>
      <c r="CE8" s="22"/>
      <c r="CF8" s="22"/>
      <c r="CG8" s="41"/>
      <c r="CH8" s="41"/>
      <c r="CI8" s="41"/>
      <c r="CJ8" s="41"/>
      <c r="CK8" s="41"/>
      <c r="CL8" s="22"/>
      <c r="CN8" s="41"/>
      <c r="CO8" s="41"/>
      <c r="CP8" s="41"/>
      <c r="CQ8" s="41"/>
      <c r="CR8" s="41"/>
      <c r="CS8" s="22"/>
      <c r="CU8" s="41"/>
      <c r="CV8" s="41"/>
      <c r="CW8" s="41"/>
      <c r="CX8" s="41"/>
      <c r="CY8" s="41"/>
      <c r="CZ8" s="22"/>
      <c r="DB8" s="41"/>
      <c r="DC8" s="41"/>
      <c r="DD8" s="41"/>
      <c r="DE8" s="41"/>
      <c r="DF8" s="41"/>
      <c r="DG8" s="22"/>
      <c r="DI8" s="41"/>
      <c r="DJ8" s="41"/>
      <c r="DK8" s="41"/>
      <c r="DL8" s="41"/>
      <c r="DM8" s="41"/>
      <c r="DN8" s="22"/>
      <c r="DO8" s="41"/>
      <c r="DP8" s="22"/>
      <c r="DQ8" s="22"/>
      <c r="DR8" s="41"/>
      <c r="DS8" s="41"/>
      <c r="DT8" s="41"/>
      <c r="DU8" s="41"/>
      <c r="DV8" s="41"/>
      <c r="DW8" s="22"/>
      <c r="DX8" s="41"/>
      <c r="DY8" s="22"/>
      <c r="DZ8" s="22"/>
      <c r="EA8" s="41"/>
      <c r="EB8" s="41"/>
      <c r="EC8" s="41"/>
      <c r="ED8" s="41"/>
      <c r="EE8" s="41"/>
      <c r="EF8" s="22"/>
      <c r="EG8" s="41"/>
      <c r="EH8" s="22"/>
      <c r="EJ8" s="41"/>
      <c r="EK8" s="41"/>
      <c r="EL8" s="41"/>
      <c r="EM8" s="41"/>
      <c r="EN8" s="41"/>
      <c r="EO8" s="22"/>
      <c r="EP8" s="41"/>
      <c r="EQ8" s="22"/>
    </row>
    <row r="9" spans="1:258" x14ac:dyDescent="0.2">
      <c r="A9" s="176"/>
      <c r="B9" s="179" t="s">
        <v>49</v>
      </c>
      <c r="C9" s="1059" t="s">
        <v>768</v>
      </c>
      <c r="D9" s="1059"/>
      <c r="E9" s="1059"/>
      <c r="F9" s="1059"/>
      <c r="H9" s="176"/>
      <c r="I9" s="179" t="s">
        <v>49</v>
      </c>
      <c r="J9" s="1059" t="s">
        <v>768</v>
      </c>
      <c r="K9" s="1059"/>
      <c r="L9" s="1059"/>
      <c r="M9" s="1059"/>
      <c r="O9" s="176"/>
      <c r="P9" s="179" t="s">
        <v>49</v>
      </c>
      <c r="Q9" s="1059" t="s">
        <v>768</v>
      </c>
      <c r="R9" s="1059"/>
      <c r="S9" s="1059"/>
      <c r="T9" s="1059"/>
      <c r="V9" s="176"/>
      <c r="W9" s="179" t="s">
        <v>49</v>
      </c>
      <c r="X9" s="1059" t="s">
        <v>768</v>
      </c>
      <c r="Y9" s="1059"/>
      <c r="Z9" s="1059"/>
      <c r="AA9" s="1059"/>
      <c r="AC9" s="176"/>
      <c r="AD9" s="179" t="s">
        <v>49</v>
      </c>
      <c r="AE9" s="1059" t="s">
        <v>768</v>
      </c>
      <c r="AF9" s="1059"/>
      <c r="AG9" s="1059"/>
      <c r="AH9" s="1059"/>
      <c r="AJ9" s="176"/>
      <c r="AK9" s="179" t="s">
        <v>49</v>
      </c>
      <c r="AL9" s="1059" t="s">
        <v>768</v>
      </c>
      <c r="AM9" s="1059"/>
      <c r="AN9" s="1059"/>
      <c r="AO9" s="1059"/>
      <c r="AQ9" s="176"/>
      <c r="AR9" s="179" t="s">
        <v>49</v>
      </c>
      <c r="AS9" s="1059" t="s">
        <v>768</v>
      </c>
      <c r="AT9" s="1059"/>
      <c r="AU9" s="1059"/>
      <c r="AV9" s="1059"/>
      <c r="AW9" s="145"/>
      <c r="AX9" s="176"/>
      <c r="AY9" s="179" t="s">
        <v>49</v>
      </c>
      <c r="AZ9" s="1059" t="s">
        <v>768</v>
      </c>
      <c r="BA9" s="1059"/>
      <c r="BB9" s="1059"/>
      <c r="BC9" s="1059"/>
      <c r="BD9" s="500"/>
      <c r="BE9" s="41"/>
      <c r="BF9" s="43" t="s">
        <v>49</v>
      </c>
      <c r="BG9" s="975" t="s">
        <v>768</v>
      </c>
      <c r="BH9" s="975"/>
      <c r="BI9" s="975"/>
      <c r="BJ9" s="975"/>
      <c r="BK9" s="500"/>
      <c r="BL9" s="41"/>
      <c r="BM9" s="43" t="s">
        <v>49</v>
      </c>
      <c r="BN9" s="975" t="s">
        <v>768</v>
      </c>
      <c r="BO9" s="975"/>
      <c r="BP9" s="975"/>
      <c r="BQ9" s="975"/>
      <c r="BS9" s="41"/>
      <c r="BT9" s="43" t="s">
        <v>49</v>
      </c>
      <c r="BU9" s="975" t="s">
        <v>768</v>
      </c>
      <c r="BV9" s="975"/>
      <c r="BW9" s="975"/>
      <c r="BX9" s="975"/>
      <c r="BY9" s="500"/>
      <c r="BZ9" s="41"/>
      <c r="CA9" s="43" t="s">
        <v>49</v>
      </c>
      <c r="CB9" s="975" t="s">
        <v>768</v>
      </c>
      <c r="CC9" s="975"/>
      <c r="CD9" s="975"/>
      <c r="CE9" s="975"/>
      <c r="CF9" s="500"/>
      <c r="CG9" s="41"/>
      <c r="CH9" s="43" t="s">
        <v>49</v>
      </c>
      <c r="CI9" s="975" t="s">
        <v>768</v>
      </c>
      <c r="CJ9" s="975"/>
      <c r="CK9" s="975"/>
      <c r="CL9" s="975"/>
      <c r="CN9" s="41"/>
      <c r="CO9" s="43" t="s">
        <v>49</v>
      </c>
      <c r="CP9" s="975" t="s">
        <v>768</v>
      </c>
      <c r="CQ9" s="975"/>
      <c r="CR9" s="975"/>
      <c r="CS9" s="975"/>
      <c r="CU9" s="41"/>
      <c r="CV9" s="43" t="s">
        <v>49</v>
      </c>
      <c r="CW9" s="975" t="s">
        <v>768</v>
      </c>
      <c r="CX9" s="975"/>
      <c r="CY9" s="975"/>
      <c r="CZ9" s="975"/>
      <c r="DB9" s="41"/>
      <c r="DC9" s="43" t="s">
        <v>49</v>
      </c>
      <c r="DD9" s="975" t="s">
        <v>768</v>
      </c>
      <c r="DE9" s="975"/>
      <c r="DF9" s="975"/>
      <c r="DG9" s="975"/>
      <c r="DI9" s="41"/>
      <c r="DJ9" s="41"/>
      <c r="DK9" s="1126"/>
      <c r="DL9" s="1126"/>
      <c r="DM9" s="1126"/>
      <c r="DN9" s="1126"/>
      <c r="DO9" s="500"/>
      <c r="DP9" s="500"/>
      <c r="DQ9" s="500"/>
      <c r="DR9" s="41"/>
      <c r="DS9" s="41"/>
      <c r="DT9" s="1126"/>
      <c r="DU9" s="1126"/>
      <c r="DV9" s="1126"/>
      <c r="DW9" s="1126"/>
      <c r="DX9" s="500"/>
      <c r="DY9" s="500"/>
      <c r="DZ9" s="500"/>
      <c r="EA9" s="41"/>
      <c r="EB9" s="41"/>
      <c r="EC9" s="1126"/>
      <c r="ED9" s="1126"/>
      <c r="EE9" s="1126"/>
      <c r="EF9" s="1126"/>
      <c r="EG9" s="500"/>
      <c r="EH9" s="500"/>
      <c r="EJ9" s="41"/>
      <c r="EK9" s="43" t="s">
        <v>49</v>
      </c>
      <c r="EL9" s="975" t="s">
        <v>768</v>
      </c>
      <c r="EM9" s="975"/>
      <c r="EN9" s="975"/>
      <c r="EO9" s="975"/>
      <c r="EP9" s="500"/>
      <c r="EQ9" s="500"/>
    </row>
    <row r="10" spans="1:258" x14ac:dyDescent="0.2">
      <c r="A10" s="176"/>
      <c r="B10" s="179" t="s">
        <v>50</v>
      </c>
      <c r="C10" s="1168" t="s">
        <v>820</v>
      </c>
      <c r="D10" s="1168"/>
      <c r="E10" s="1168"/>
      <c r="F10" s="1168"/>
      <c r="H10" s="176"/>
      <c r="I10" s="179" t="s">
        <v>50</v>
      </c>
      <c r="J10" s="1168" t="s">
        <v>820</v>
      </c>
      <c r="K10" s="1168"/>
      <c r="L10" s="1168"/>
      <c r="M10" s="1168"/>
      <c r="O10" s="176"/>
      <c r="P10" s="179" t="s">
        <v>50</v>
      </c>
      <c r="Q10" s="1168" t="s">
        <v>820</v>
      </c>
      <c r="R10" s="1168"/>
      <c r="S10" s="1168"/>
      <c r="T10" s="1168"/>
      <c r="V10" s="176"/>
      <c r="W10" s="179" t="s">
        <v>50</v>
      </c>
      <c r="X10" s="1168" t="s">
        <v>820</v>
      </c>
      <c r="Y10" s="1168"/>
      <c r="Z10" s="1168"/>
      <c r="AA10" s="1168"/>
      <c r="AC10" s="176"/>
      <c r="AD10" s="179" t="s">
        <v>50</v>
      </c>
      <c r="AE10" s="1168" t="s">
        <v>820</v>
      </c>
      <c r="AF10" s="1168"/>
      <c r="AG10" s="1168"/>
      <c r="AH10" s="1168"/>
      <c r="AJ10" s="176"/>
      <c r="AK10" s="179" t="s">
        <v>50</v>
      </c>
      <c r="AL10" s="1168" t="s">
        <v>820</v>
      </c>
      <c r="AM10" s="1168"/>
      <c r="AN10" s="1168"/>
      <c r="AO10" s="1168"/>
      <c r="AQ10" s="176"/>
      <c r="AR10" s="179" t="s">
        <v>50</v>
      </c>
      <c r="AS10" s="1168" t="s">
        <v>820</v>
      </c>
      <c r="AT10" s="1168"/>
      <c r="AU10" s="1168"/>
      <c r="AV10" s="1168"/>
      <c r="AW10" s="156"/>
      <c r="AX10" s="176"/>
      <c r="AY10" s="179" t="s">
        <v>50</v>
      </c>
      <c r="AZ10" s="1168" t="s">
        <v>820</v>
      </c>
      <c r="BA10" s="1168"/>
      <c r="BB10" s="1168"/>
      <c r="BC10" s="1168"/>
      <c r="BD10" s="108"/>
      <c r="BE10" s="41"/>
      <c r="BF10" s="43" t="s">
        <v>50</v>
      </c>
      <c r="BG10" s="1132" t="s">
        <v>820</v>
      </c>
      <c r="BH10" s="1132"/>
      <c r="BI10" s="1132"/>
      <c r="BJ10" s="1132"/>
      <c r="BK10" s="108"/>
      <c r="BL10" s="41"/>
      <c r="BM10" s="43" t="s">
        <v>50</v>
      </c>
      <c r="BN10" s="1132" t="s">
        <v>820</v>
      </c>
      <c r="BO10" s="1132"/>
      <c r="BP10" s="1132"/>
      <c r="BQ10" s="1132"/>
      <c r="BS10" s="41"/>
      <c r="BT10" s="43" t="s">
        <v>50</v>
      </c>
      <c r="BU10" s="1132" t="s">
        <v>820</v>
      </c>
      <c r="BV10" s="1132"/>
      <c r="BW10" s="1132"/>
      <c r="BX10" s="1132"/>
      <c r="BY10" s="108"/>
      <c r="BZ10" s="41"/>
      <c r="CA10" s="43" t="s">
        <v>50</v>
      </c>
      <c r="CB10" s="1132" t="s">
        <v>820</v>
      </c>
      <c r="CC10" s="1132"/>
      <c r="CD10" s="1132"/>
      <c r="CE10" s="1132"/>
      <c r="CF10" s="108"/>
      <c r="CG10" s="41"/>
      <c r="CH10" s="43" t="s">
        <v>50</v>
      </c>
      <c r="CI10" s="1132" t="s">
        <v>820</v>
      </c>
      <c r="CJ10" s="1132"/>
      <c r="CK10" s="1132"/>
      <c r="CL10" s="1132"/>
      <c r="CN10" s="41"/>
      <c r="CO10" s="43" t="s">
        <v>50</v>
      </c>
      <c r="CP10" s="1132" t="s">
        <v>820</v>
      </c>
      <c r="CQ10" s="1132"/>
      <c r="CR10" s="1132"/>
      <c r="CS10" s="1132"/>
      <c r="CU10" s="41"/>
      <c r="CV10" s="43" t="s">
        <v>50</v>
      </c>
      <c r="CW10" s="1132" t="s">
        <v>820</v>
      </c>
      <c r="CX10" s="1132"/>
      <c r="CY10" s="1132"/>
      <c r="CZ10" s="1132"/>
      <c r="DB10" s="41"/>
      <c r="DC10" s="43" t="s">
        <v>50</v>
      </c>
      <c r="DD10" s="1132" t="s">
        <v>820</v>
      </c>
      <c r="DE10" s="1132"/>
      <c r="DF10" s="1132"/>
      <c r="DG10" s="1132"/>
      <c r="DI10" s="41"/>
      <c r="DJ10" s="41"/>
      <c r="DK10" s="1127"/>
      <c r="DL10" s="1127"/>
      <c r="DM10" s="1127"/>
      <c r="DN10" s="1127"/>
      <c r="DO10" s="108"/>
      <c r="DP10" s="108"/>
      <c r="DQ10" s="108"/>
      <c r="DR10" s="41"/>
      <c r="DS10" s="41"/>
      <c r="DT10" s="1127"/>
      <c r="DU10" s="1127"/>
      <c r="DV10" s="1127"/>
      <c r="DW10" s="1127"/>
      <c r="DX10" s="108"/>
      <c r="DY10" s="108"/>
      <c r="DZ10" s="108"/>
      <c r="EA10" s="41"/>
      <c r="EB10" s="41"/>
      <c r="EC10" s="1127"/>
      <c r="ED10" s="1127"/>
      <c r="EE10" s="1127"/>
      <c r="EF10" s="1127"/>
      <c r="EG10" s="108"/>
      <c r="EH10" s="108"/>
      <c r="EJ10" s="41"/>
      <c r="EK10" s="43" t="s">
        <v>50</v>
      </c>
      <c r="EL10" s="1132" t="s">
        <v>820</v>
      </c>
      <c r="EM10" s="1132"/>
      <c r="EN10" s="1132"/>
      <c r="EO10" s="1132"/>
      <c r="EP10" s="108"/>
      <c r="EQ10" s="108"/>
    </row>
    <row r="11" spans="1:258" x14ac:dyDescent="0.2">
      <c r="A11" s="176"/>
      <c r="B11" s="179" t="s">
        <v>0</v>
      </c>
      <c r="C11" s="1168" t="s">
        <v>821</v>
      </c>
      <c r="D11" s="1168"/>
      <c r="E11" s="1168"/>
      <c r="F11" s="1168"/>
      <c r="H11" s="176"/>
      <c r="I11" s="179" t="s">
        <v>0</v>
      </c>
      <c r="J11" s="1168" t="s">
        <v>821</v>
      </c>
      <c r="K11" s="1168"/>
      <c r="L11" s="1168"/>
      <c r="M11" s="1168"/>
      <c r="O11" s="176"/>
      <c r="P11" s="179" t="s">
        <v>0</v>
      </c>
      <c r="Q11" s="1168" t="s">
        <v>821</v>
      </c>
      <c r="R11" s="1168"/>
      <c r="S11" s="1168"/>
      <c r="T11" s="1168"/>
      <c r="V11" s="176"/>
      <c r="W11" s="179" t="s">
        <v>0</v>
      </c>
      <c r="X11" s="1168" t="s">
        <v>821</v>
      </c>
      <c r="Y11" s="1168"/>
      <c r="Z11" s="1168"/>
      <c r="AA11" s="1168"/>
      <c r="AC11" s="176"/>
      <c r="AD11" s="179" t="s">
        <v>0</v>
      </c>
      <c r="AE11" s="1168" t="s">
        <v>821</v>
      </c>
      <c r="AF11" s="1168"/>
      <c r="AG11" s="1168"/>
      <c r="AH11" s="1168"/>
      <c r="AJ11" s="176"/>
      <c r="AK11" s="179" t="s">
        <v>0</v>
      </c>
      <c r="AL11" s="1168" t="s">
        <v>821</v>
      </c>
      <c r="AM11" s="1168"/>
      <c r="AN11" s="1168"/>
      <c r="AO11" s="1168"/>
      <c r="AQ11" s="176"/>
      <c r="AR11" s="179" t="s">
        <v>0</v>
      </c>
      <c r="AS11" s="1168" t="s">
        <v>821</v>
      </c>
      <c r="AT11" s="1168"/>
      <c r="AU11" s="1168"/>
      <c r="AV11" s="1168"/>
      <c r="AW11" s="156"/>
      <c r="AX11" s="176"/>
      <c r="AY11" s="179" t="s">
        <v>0</v>
      </c>
      <c r="AZ11" s="1168" t="s">
        <v>821</v>
      </c>
      <c r="BA11" s="1168"/>
      <c r="BB11" s="1168"/>
      <c r="BC11" s="1168"/>
      <c r="BD11" s="108"/>
      <c r="BE11" s="41"/>
      <c r="BF11" s="43" t="s">
        <v>0</v>
      </c>
      <c r="BG11" s="1132" t="s">
        <v>821</v>
      </c>
      <c r="BH11" s="1132"/>
      <c r="BI11" s="1132"/>
      <c r="BJ11" s="1132"/>
      <c r="BK11" s="108"/>
      <c r="BL11" s="41"/>
      <c r="BM11" s="43" t="s">
        <v>0</v>
      </c>
      <c r="BN11" s="1132" t="s">
        <v>821</v>
      </c>
      <c r="BO11" s="1132"/>
      <c r="BP11" s="1132"/>
      <c r="BQ11" s="1132"/>
      <c r="BS11" s="41"/>
      <c r="BT11" s="43" t="s">
        <v>0</v>
      </c>
      <c r="BU11" s="1132" t="s">
        <v>821</v>
      </c>
      <c r="BV11" s="1132"/>
      <c r="BW11" s="1132"/>
      <c r="BX11" s="1132"/>
      <c r="BY11" s="108"/>
      <c r="BZ11" s="41"/>
      <c r="CA11" s="43" t="s">
        <v>0</v>
      </c>
      <c r="CB11" s="1132" t="s">
        <v>821</v>
      </c>
      <c r="CC11" s="1132"/>
      <c r="CD11" s="1132"/>
      <c r="CE11" s="1132"/>
      <c r="CF11" s="108"/>
      <c r="CG11" s="41"/>
      <c r="CH11" s="43" t="s">
        <v>0</v>
      </c>
      <c r="CI11" s="1132" t="s">
        <v>821</v>
      </c>
      <c r="CJ11" s="1132"/>
      <c r="CK11" s="1132"/>
      <c r="CL11" s="1132"/>
      <c r="CN11" s="41"/>
      <c r="CO11" s="43" t="s">
        <v>0</v>
      </c>
      <c r="CP11" s="1132" t="s">
        <v>821</v>
      </c>
      <c r="CQ11" s="1132"/>
      <c r="CR11" s="1132"/>
      <c r="CS11" s="1132"/>
      <c r="CU11" s="41"/>
      <c r="CV11" s="43" t="s">
        <v>0</v>
      </c>
      <c r="CW11" s="1132" t="s">
        <v>821</v>
      </c>
      <c r="CX11" s="1132"/>
      <c r="CY11" s="1132"/>
      <c r="CZ11" s="1132"/>
      <c r="DB11" s="41"/>
      <c r="DC11" s="43" t="s">
        <v>0</v>
      </c>
      <c r="DD11" s="1132" t="s">
        <v>821</v>
      </c>
      <c r="DE11" s="1132"/>
      <c r="DF11" s="1132"/>
      <c r="DG11" s="1132"/>
      <c r="DI11" s="41"/>
      <c r="DJ11" s="41"/>
      <c r="DK11" s="1127"/>
      <c r="DL11" s="1127"/>
      <c r="DM11" s="1127"/>
      <c r="DN11" s="1127"/>
      <c r="DO11" s="108"/>
      <c r="DP11" s="108"/>
      <c r="DQ11" s="108"/>
      <c r="DR11" s="41"/>
      <c r="DS11" s="41"/>
      <c r="DT11" s="1127"/>
      <c r="DU11" s="1127"/>
      <c r="DV11" s="1127"/>
      <c r="DW11" s="1127"/>
      <c r="DX11" s="108"/>
      <c r="DY11" s="108"/>
      <c r="DZ11" s="108"/>
      <c r="EA11" s="41"/>
      <c r="EB11" s="41"/>
      <c r="EC11" s="1127"/>
      <c r="ED11" s="1127"/>
      <c r="EE11" s="1127"/>
      <c r="EF11" s="1127"/>
      <c r="EG11" s="108"/>
      <c r="EH11" s="108"/>
      <c r="EJ11" s="41"/>
      <c r="EK11" s="43" t="s">
        <v>0</v>
      </c>
      <c r="EL11" s="1132" t="s">
        <v>821</v>
      </c>
      <c r="EM11" s="1132"/>
      <c r="EN11" s="1132"/>
      <c r="EO11" s="1132"/>
      <c r="EP11" s="108"/>
      <c r="EQ11" s="108"/>
    </row>
    <row r="12" spans="1:258" x14ac:dyDescent="0.2">
      <c r="A12" s="176"/>
      <c r="B12" s="176"/>
      <c r="C12" s="176"/>
      <c r="D12" s="176"/>
      <c r="E12" s="176"/>
      <c r="F12" s="159"/>
      <c r="H12" s="176"/>
      <c r="I12" s="176"/>
      <c r="J12" s="176"/>
      <c r="K12" s="176"/>
      <c r="L12" s="176"/>
      <c r="M12" s="159"/>
      <c r="O12" s="176"/>
      <c r="P12" s="176"/>
      <c r="Q12" s="176"/>
      <c r="R12" s="176"/>
      <c r="S12" s="176"/>
      <c r="T12" s="159"/>
      <c r="V12" s="176"/>
      <c r="W12" s="176"/>
      <c r="X12" s="176"/>
      <c r="Y12" s="176"/>
      <c r="Z12" s="176"/>
      <c r="AA12" s="159"/>
      <c r="AC12" s="176"/>
      <c r="AD12" s="176"/>
      <c r="AE12" s="176"/>
      <c r="AF12" s="176"/>
      <c r="AG12" s="176"/>
      <c r="AH12" s="159"/>
      <c r="AJ12" s="176"/>
      <c r="AK12" s="176"/>
      <c r="AL12" s="176"/>
      <c r="AM12" s="176"/>
      <c r="AN12" s="176"/>
      <c r="AO12" s="159"/>
      <c r="AQ12" s="176"/>
      <c r="AR12" s="176"/>
      <c r="AS12" s="176"/>
      <c r="AT12" s="176"/>
      <c r="AU12" s="176"/>
      <c r="AV12" s="159"/>
      <c r="AW12" s="159"/>
      <c r="AX12" s="176"/>
      <c r="AY12" s="176"/>
      <c r="AZ12" s="176"/>
      <c r="BA12" s="176"/>
      <c r="BB12" s="176"/>
      <c r="BC12" s="159"/>
      <c r="BD12" s="22"/>
      <c r="BE12" s="41"/>
      <c r="BF12" s="41"/>
      <c r="BG12" s="41"/>
      <c r="BH12" s="41"/>
      <c r="BI12" s="41"/>
      <c r="BJ12" s="22"/>
      <c r="BK12" s="22"/>
      <c r="BL12" s="41"/>
      <c r="BM12" s="41"/>
      <c r="BN12" s="41"/>
      <c r="BO12" s="41"/>
      <c r="BP12" s="41"/>
      <c r="BQ12" s="22"/>
      <c r="BS12" s="41"/>
      <c r="BT12" s="41"/>
      <c r="BU12" s="41"/>
      <c r="BV12" s="41"/>
      <c r="BW12" s="41"/>
      <c r="BX12" s="22"/>
      <c r="BY12" s="22"/>
      <c r="BZ12" s="41"/>
      <c r="CA12" s="41"/>
      <c r="CB12" s="41"/>
      <c r="CC12" s="41"/>
      <c r="CD12" s="41"/>
      <c r="CE12" s="22"/>
      <c r="CF12" s="22"/>
      <c r="CG12" s="41"/>
      <c r="CH12" s="41"/>
      <c r="CI12" s="41"/>
      <c r="CJ12" s="41"/>
      <c r="CK12" s="41"/>
      <c r="CL12" s="22"/>
      <c r="CN12" s="41"/>
      <c r="CO12" s="41"/>
      <c r="CP12" s="41"/>
      <c r="CQ12" s="41"/>
      <c r="CR12" s="41"/>
      <c r="CS12" s="22"/>
      <c r="CU12" s="41"/>
      <c r="CV12" s="41"/>
      <c r="CW12" s="41"/>
      <c r="CX12" s="41"/>
      <c r="CY12" s="41"/>
      <c r="CZ12" s="22"/>
      <c r="DB12" s="41"/>
      <c r="DC12" s="41"/>
      <c r="DD12" s="41"/>
      <c r="DE12" s="41"/>
      <c r="DF12" s="41"/>
      <c r="DG12" s="22"/>
      <c r="DI12" s="41"/>
      <c r="DJ12" s="41"/>
      <c r="DK12" s="41"/>
      <c r="DL12" s="41"/>
      <c r="DM12" s="41"/>
      <c r="DN12" s="22"/>
      <c r="DO12" s="41"/>
      <c r="DP12" s="22"/>
      <c r="DQ12" s="22"/>
      <c r="DR12" s="41"/>
      <c r="DS12" s="41"/>
      <c r="DT12" s="41"/>
      <c r="DU12" s="41"/>
      <c r="DV12" s="41"/>
      <c r="DW12" s="22"/>
      <c r="DX12" s="41"/>
      <c r="DY12" s="22"/>
      <c r="DZ12" s="22"/>
      <c r="EA12" s="41"/>
      <c r="EB12" s="41"/>
      <c r="EC12" s="41"/>
      <c r="ED12" s="41"/>
      <c r="EE12" s="41"/>
      <c r="EF12" s="22"/>
      <c r="EG12" s="41"/>
      <c r="EH12" s="22"/>
      <c r="EJ12" s="41"/>
      <c r="EK12" s="41"/>
      <c r="EL12" s="41"/>
      <c r="EM12" s="41"/>
      <c r="EN12" s="41"/>
      <c r="EO12" s="22"/>
      <c r="EP12" s="41"/>
      <c r="EQ12" s="22"/>
    </row>
    <row r="13" spans="1:258" x14ac:dyDescent="0.2">
      <c r="A13" s="1016" t="s">
        <v>1</v>
      </c>
      <c r="B13" s="1016"/>
      <c r="C13" s="1016"/>
      <c r="D13" s="1016"/>
      <c r="E13" s="1016"/>
      <c r="F13" s="1016"/>
      <c r="H13" s="1016" t="s">
        <v>1</v>
      </c>
      <c r="I13" s="1016"/>
      <c r="J13" s="1016"/>
      <c r="K13" s="1016"/>
      <c r="L13" s="1016"/>
      <c r="M13" s="1016"/>
      <c r="O13" s="1016" t="s">
        <v>1</v>
      </c>
      <c r="P13" s="1016"/>
      <c r="Q13" s="1016"/>
      <c r="R13" s="1016"/>
      <c r="S13" s="1016"/>
      <c r="T13" s="1016"/>
      <c r="V13" s="1016" t="s">
        <v>1</v>
      </c>
      <c r="W13" s="1016"/>
      <c r="X13" s="1016"/>
      <c r="Y13" s="1016"/>
      <c r="Z13" s="1016"/>
      <c r="AA13" s="1016"/>
      <c r="AC13" s="1016" t="s">
        <v>1</v>
      </c>
      <c r="AD13" s="1016"/>
      <c r="AE13" s="1016"/>
      <c r="AF13" s="1016"/>
      <c r="AG13" s="1016"/>
      <c r="AH13" s="1016"/>
      <c r="AJ13" s="1016" t="s">
        <v>1</v>
      </c>
      <c r="AK13" s="1016"/>
      <c r="AL13" s="1016"/>
      <c r="AM13" s="1016"/>
      <c r="AN13" s="1016"/>
      <c r="AO13" s="1016"/>
      <c r="AQ13" s="1016" t="s">
        <v>1</v>
      </c>
      <c r="AR13" s="1016"/>
      <c r="AS13" s="1016"/>
      <c r="AT13" s="1016"/>
      <c r="AU13" s="1016"/>
      <c r="AV13" s="1016"/>
      <c r="AW13" s="178"/>
      <c r="AX13" s="1016" t="s">
        <v>1</v>
      </c>
      <c r="AY13" s="1016"/>
      <c r="AZ13" s="1016"/>
      <c r="BA13" s="1016"/>
      <c r="BB13" s="1016"/>
      <c r="BC13" s="1016"/>
      <c r="BD13" s="52"/>
      <c r="BE13" s="938" t="s">
        <v>1</v>
      </c>
      <c r="BF13" s="938"/>
      <c r="BG13" s="938"/>
      <c r="BH13" s="938"/>
      <c r="BI13" s="938"/>
      <c r="BJ13" s="938"/>
      <c r="BK13" s="52"/>
      <c r="BL13" s="938" t="s">
        <v>1</v>
      </c>
      <c r="BM13" s="938"/>
      <c r="BN13" s="938"/>
      <c r="BO13" s="938"/>
      <c r="BP13" s="938"/>
      <c r="BQ13" s="938"/>
      <c r="BS13" s="938" t="s">
        <v>1</v>
      </c>
      <c r="BT13" s="938"/>
      <c r="BU13" s="938"/>
      <c r="BV13" s="938"/>
      <c r="BW13" s="938"/>
      <c r="BX13" s="938"/>
      <c r="BY13" s="52"/>
      <c r="BZ13" s="938" t="s">
        <v>1</v>
      </c>
      <c r="CA13" s="938"/>
      <c r="CB13" s="938"/>
      <c r="CC13" s="938"/>
      <c r="CD13" s="938"/>
      <c r="CE13" s="938"/>
      <c r="CF13" s="52"/>
      <c r="CG13" s="938" t="s">
        <v>1</v>
      </c>
      <c r="CH13" s="938"/>
      <c r="CI13" s="938"/>
      <c r="CJ13" s="938"/>
      <c r="CK13" s="938"/>
      <c r="CL13" s="938"/>
      <c r="CN13" s="938" t="s">
        <v>1</v>
      </c>
      <c r="CO13" s="938"/>
      <c r="CP13" s="938"/>
      <c r="CQ13" s="938"/>
      <c r="CR13" s="938"/>
      <c r="CS13" s="938"/>
      <c r="CU13" s="938" t="s">
        <v>1</v>
      </c>
      <c r="CV13" s="938"/>
      <c r="CW13" s="938"/>
      <c r="CX13" s="938"/>
      <c r="CY13" s="938"/>
      <c r="CZ13" s="938"/>
      <c r="DB13" s="938" t="s">
        <v>1</v>
      </c>
      <c r="DC13" s="938"/>
      <c r="DD13" s="938"/>
      <c r="DE13" s="938"/>
      <c r="DF13" s="938"/>
      <c r="DG13" s="938"/>
      <c r="DI13" s="938" t="s">
        <v>1</v>
      </c>
      <c r="DJ13" s="938"/>
      <c r="DK13" s="938"/>
      <c r="DL13" s="938"/>
      <c r="DM13" s="938"/>
      <c r="DN13" s="938"/>
      <c r="DO13" s="52"/>
      <c r="DP13" s="52"/>
      <c r="DQ13" s="52"/>
      <c r="DR13" s="938" t="s">
        <v>1</v>
      </c>
      <c r="DS13" s="938"/>
      <c r="DT13" s="938"/>
      <c r="DU13" s="938"/>
      <c r="DV13" s="938"/>
      <c r="DW13" s="938"/>
      <c r="DX13" s="52"/>
      <c r="DY13" s="52"/>
      <c r="DZ13" s="52"/>
      <c r="EA13" s="938" t="s">
        <v>1</v>
      </c>
      <c r="EB13" s="938"/>
      <c r="EC13" s="938"/>
      <c r="ED13" s="938"/>
      <c r="EE13" s="938"/>
      <c r="EF13" s="938"/>
      <c r="EG13" s="52"/>
      <c r="EH13" s="52"/>
      <c r="EJ13" s="938" t="s">
        <v>1</v>
      </c>
      <c r="EK13" s="938"/>
      <c r="EL13" s="938"/>
      <c r="EM13" s="938"/>
      <c r="EN13" s="938"/>
      <c r="EO13" s="938"/>
      <c r="EP13" s="52"/>
      <c r="EQ13" s="52"/>
    </row>
    <row r="14" spans="1:258" x14ac:dyDescent="0.2">
      <c r="A14" s="155" t="s">
        <v>22</v>
      </c>
      <c r="B14" s="165" t="s">
        <v>2</v>
      </c>
      <c r="C14" s="166"/>
      <c r="D14" s="166"/>
      <c r="E14" s="166"/>
      <c r="F14" s="183"/>
      <c r="H14" s="155" t="s">
        <v>22</v>
      </c>
      <c r="I14" s="165" t="s">
        <v>2</v>
      </c>
      <c r="J14" s="166"/>
      <c r="K14" s="166"/>
      <c r="L14" s="166"/>
      <c r="M14" s="183"/>
      <c r="O14" s="155" t="s">
        <v>22</v>
      </c>
      <c r="P14" s="165" t="s">
        <v>2</v>
      </c>
      <c r="Q14" s="166"/>
      <c r="R14" s="166"/>
      <c r="S14" s="166"/>
      <c r="T14" s="183"/>
      <c r="V14" s="155" t="s">
        <v>22</v>
      </c>
      <c r="W14" s="165" t="s">
        <v>2</v>
      </c>
      <c r="X14" s="166"/>
      <c r="Y14" s="166"/>
      <c r="Z14" s="166"/>
      <c r="AA14" s="183"/>
      <c r="AC14" s="155" t="s">
        <v>22</v>
      </c>
      <c r="AD14" s="165" t="s">
        <v>2</v>
      </c>
      <c r="AE14" s="166"/>
      <c r="AF14" s="166"/>
      <c r="AG14" s="166"/>
      <c r="AH14" s="183"/>
      <c r="AJ14" s="155" t="s">
        <v>22</v>
      </c>
      <c r="AK14" s="165" t="s">
        <v>2</v>
      </c>
      <c r="AL14" s="166"/>
      <c r="AM14" s="166"/>
      <c r="AN14" s="166"/>
      <c r="AO14" s="183"/>
      <c r="AQ14" s="155" t="s">
        <v>22</v>
      </c>
      <c r="AR14" s="165" t="s">
        <v>2</v>
      </c>
      <c r="AS14" s="166"/>
      <c r="AT14" s="166"/>
      <c r="AU14" s="166"/>
      <c r="AV14" s="183"/>
      <c r="AW14" s="201"/>
      <c r="AX14" s="155" t="s">
        <v>22</v>
      </c>
      <c r="AY14" s="165" t="s">
        <v>2</v>
      </c>
      <c r="AZ14" s="166"/>
      <c r="BA14" s="166"/>
      <c r="BB14" s="166"/>
      <c r="BC14" s="183"/>
      <c r="BD14" s="31"/>
      <c r="BE14" s="10" t="s">
        <v>22</v>
      </c>
      <c r="BF14" s="105" t="s">
        <v>2</v>
      </c>
      <c r="BG14" s="106"/>
      <c r="BH14" s="106"/>
      <c r="BI14" s="106"/>
      <c r="BJ14" s="489"/>
      <c r="BK14" s="31"/>
      <c r="BL14" s="10" t="s">
        <v>22</v>
      </c>
      <c r="BM14" s="105" t="s">
        <v>2</v>
      </c>
      <c r="BN14" s="106"/>
      <c r="BO14" s="106"/>
      <c r="BP14" s="106"/>
      <c r="BQ14" s="489"/>
      <c r="BS14" s="10" t="s">
        <v>22</v>
      </c>
      <c r="BT14" s="105" t="s">
        <v>2</v>
      </c>
      <c r="BU14" s="106"/>
      <c r="BV14" s="106"/>
      <c r="BW14" s="106"/>
      <c r="BX14" s="489"/>
      <c r="BY14" s="31"/>
      <c r="BZ14" s="10" t="s">
        <v>22</v>
      </c>
      <c r="CA14" s="105" t="s">
        <v>2</v>
      </c>
      <c r="CB14" s="106"/>
      <c r="CC14" s="106"/>
      <c r="CD14" s="106"/>
      <c r="CE14" s="489"/>
      <c r="CF14" s="31"/>
      <c r="CG14" s="10" t="s">
        <v>22</v>
      </c>
      <c r="CH14" s="105" t="s">
        <v>2</v>
      </c>
      <c r="CI14" s="106"/>
      <c r="CJ14" s="106"/>
      <c r="CK14" s="106"/>
      <c r="CL14" s="489"/>
      <c r="CN14" s="10" t="s">
        <v>22</v>
      </c>
      <c r="CO14" s="105" t="s">
        <v>2</v>
      </c>
      <c r="CP14" s="106"/>
      <c r="CQ14" s="106"/>
      <c r="CR14" s="106"/>
      <c r="CS14" s="489"/>
      <c r="CU14" s="10" t="s">
        <v>22</v>
      </c>
      <c r="CV14" s="105" t="s">
        <v>2</v>
      </c>
      <c r="CW14" s="106"/>
      <c r="CX14" s="106"/>
      <c r="CY14" s="106"/>
      <c r="CZ14" s="489"/>
      <c r="DB14" s="10" t="s">
        <v>22</v>
      </c>
      <c r="DC14" s="105" t="s">
        <v>2</v>
      </c>
      <c r="DD14" s="106"/>
      <c r="DE14" s="106"/>
      <c r="DF14" s="106"/>
      <c r="DG14" s="489"/>
      <c r="DI14" s="10" t="s">
        <v>22</v>
      </c>
      <c r="DJ14" s="105" t="s">
        <v>2</v>
      </c>
      <c r="DK14" s="106"/>
      <c r="DL14" s="106"/>
      <c r="DM14" s="106"/>
      <c r="DN14" s="489"/>
      <c r="DO14" s="106"/>
      <c r="DP14" s="489"/>
      <c r="DQ14" s="31"/>
      <c r="DR14" s="10" t="s">
        <v>22</v>
      </c>
      <c r="DS14" s="105" t="s">
        <v>2</v>
      </c>
      <c r="DT14" s="106"/>
      <c r="DU14" s="106"/>
      <c r="DV14" s="106"/>
      <c r="DW14" s="489"/>
      <c r="DX14" s="106"/>
      <c r="DY14" s="489"/>
      <c r="DZ14" s="31"/>
      <c r="EA14" s="10" t="s">
        <v>22</v>
      </c>
      <c r="EB14" s="105" t="s">
        <v>2</v>
      </c>
      <c r="EC14" s="106"/>
      <c r="ED14" s="106"/>
      <c r="EE14" s="106"/>
      <c r="EF14" s="489"/>
      <c r="EG14" s="106"/>
      <c r="EH14" s="489"/>
      <c r="EJ14" s="10" t="s">
        <v>22</v>
      </c>
      <c r="EK14" s="105" t="s">
        <v>2</v>
      </c>
      <c r="EL14" s="106"/>
      <c r="EM14" s="106"/>
      <c r="EN14" s="106"/>
      <c r="EO14" s="489"/>
      <c r="EP14" s="106"/>
      <c r="EQ14" s="489"/>
    </row>
    <row r="15" spans="1:258" x14ac:dyDescent="0.2">
      <c r="A15" s="155" t="s">
        <v>23</v>
      </c>
      <c r="B15" s="184" t="s">
        <v>3</v>
      </c>
      <c r="C15" s="185"/>
      <c r="D15" s="185"/>
      <c r="E15" s="185"/>
      <c r="F15" s="155" t="s">
        <v>174</v>
      </c>
      <c r="H15" s="155" t="s">
        <v>23</v>
      </c>
      <c r="I15" s="184" t="s">
        <v>3</v>
      </c>
      <c r="J15" s="185"/>
      <c r="K15" s="185"/>
      <c r="L15" s="185"/>
      <c r="M15" s="155" t="s">
        <v>174</v>
      </c>
      <c r="O15" s="155" t="s">
        <v>23</v>
      </c>
      <c r="P15" s="184" t="s">
        <v>3</v>
      </c>
      <c r="Q15" s="185"/>
      <c r="R15" s="185"/>
      <c r="S15" s="185"/>
      <c r="T15" s="155" t="s">
        <v>174</v>
      </c>
      <c r="V15" s="155" t="s">
        <v>23</v>
      </c>
      <c r="W15" s="184" t="s">
        <v>3</v>
      </c>
      <c r="X15" s="185"/>
      <c r="Y15" s="185"/>
      <c r="Z15" s="185"/>
      <c r="AA15" s="155" t="s">
        <v>174</v>
      </c>
      <c r="AC15" s="155" t="s">
        <v>23</v>
      </c>
      <c r="AD15" s="184" t="s">
        <v>3</v>
      </c>
      <c r="AE15" s="185"/>
      <c r="AF15" s="185"/>
      <c r="AG15" s="185"/>
      <c r="AH15" s="155" t="s">
        <v>174</v>
      </c>
      <c r="AJ15" s="155" t="s">
        <v>23</v>
      </c>
      <c r="AK15" s="184" t="s">
        <v>3</v>
      </c>
      <c r="AL15" s="185"/>
      <c r="AM15" s="185"/>
      <c r="AN15" s="185"/>
      <c r="AO15" s="155" t="s">
        <v>174</v>
      </c>
      <c r="AQ15" s="155" t="s">
        <v>23</v>
      </c>
      <c r="AR15" s="184" t="s">
        <v>3</v>
      </c>
      <c r="AS15" s="185"/>
      <c r="AT15" s="185"/>
      <c r="AU15" s="185"/>
      <c r="AV15" s="155" t="s">
        <v>174</v>
      </c>
      <c r="AW15" s="156"/>
      <c r="AX15" s="155" t="s">
        <v>23</v>
      </c>
      <c r="AY15" s="184" t="s">
        <v>3</v>
      </c>
      <c r="AZ15" s="185"/>
      <c r="BA15" s="185"/>
      <c r="BB15" s="185"/>
      <c r="BC15" s="155" t="s">
        <v>174</v>
      </c>
      <c r="BD15" s="108"/>
      <c r="BE15" s="10" t="s">
        <v>23</v>
      </c>
      <c r="BF15" s="496" t="s">
        <v>3</v>
      </c>
      <c r="BG15" s="610"/>
      <c r="BH15" s="610"/>
      <c r="BI15" s="610"/>
      <c r="BJ15" s="10" t="s">
        <v>174</v>
      </c>
      <c r="BK15" s="108"/>
      <c r="BL15" s="10" t="s">
        <v>23</v>
      </c>
      <c r="BM15" s="496" t="s">
        <v>3</v>
      </c>
      <c r="BN15" s="610"/>
      <c r="BO15" s="610"/>
      <c r="BP15" s="610"/>
      <c r="BQ15" s="10" t="s">
        <v>174</v>
      </c>
      <c r="BS15" s="10" t="s">
        <v>23</v>
      </c>
      <c r="BT15" s="496" t="s">
        <v>3</v>
      </c>
      <c r="BU15" s="610"/>
      <c r="BV15" s="610"/>
      <c r="BW15" s="610"/>
      <c r="BX15" s="10" t="s">
        <v>174</v>
      </c>
      <c r="BY15" s="108"/>
      <c r="BZ15" s="10" t="s">
        <v>23</v>
      </c>
      <c r="CA15" s="496" t="s">
        <v>3</v>
      </c>
      <c r="CB15" s="610"/>
      <c r="CC15" s="610"/>
      <c r="CD15" s="610"/>
      <c r="CE15" s="10" t="s">
        <v>174</v>
      </c>
      <c r="CF15" s="108"/>
      <c r="CG15" s="10" t="s">
        <v>23</v>
      </c>
      <c r="CH15" s="496" t="s">
        <v>3</v>
      </c>
      <c r="CI15" s="610"/>
      <c r="CJ15" s="610"/>
      <c r="CK15" s="610"/>
      <c r="CL15" s="10" t="s">
        <v>174</v>
      </c>
      <c r="CN15" s="10" t="s">
        <v>23</v>
      </c>
      <c r="CO15" s="496" t="s">
        <v>3</v>
      </c>
      <c r="CP15" s="610"/>
      <c r="CQ15" s="610"/>
      <c r="CR15" s="610"/>
      <c r="CS15" s="10" t="s">
        <v>174</v>
      </c>
      <c r="CU15" s="10" t="s">
        <v>23</v>
      </c>
      <c r="CV15" s="496" t="s">
        <v>3</v>
      </c>
      <c r="CW15" s="610"/>
      <c r="CX15" s="610"/>
      <c r="CY15" s="610"/>
      <c r="CZ15" s="10" t="s">
        <v>174</v>
      </c>
      <c r="DB15" s="10" t="s">
        <v>23</v>
      </c>
      <c r="DC15" s="496" t="s">
        <v>3</v>
      </c>
      <c r="DD15" s="610"/>
      <c r="DE15" s="610"/>
      <c r="DF15" s="610"/>
      <c r="DG15" s="10" t="s">
        <v>174</v>
      </c>
      <c r="DI15" s="10" t="s">
        <v>23</v>
      </c>
      <c r="DJ15" s="496" t="s">
        <v>3</v>
      </c>
      <c r="DK15" s="610"/>
      <c r="DL15" s="610"/>
      <c r="DM15" s="610"/>
      <c r="DN15" s="10" t="s">
        <v>174</v>
      </c>
      <c r="DO15" s="610"/>
      <c r="DP15" s="10" t="s">
        <v>174</v>
      </c>
      <c r="DQ15" s="108"/>
      <c r="DR15" s="10" t="s">
        <v>23</v>
      </c>
      <c r="DS15" s="496" t="s">
        <v>3</v>
      </c>
      <c r="DT15" s="610"/>
      <c r="DU15" s="610"/>
      <c r="DV15" s="610"/>
      <c r="DW15" s="10" t="s">
        <v>174</v>
      </c>
      <c r="DX15" s="610"/>
      <c r="DY15" s="10" t="s">
        <v>174</v>
      </c>
      <c r="DZ15" s="108"/>
      <c r="EA15" s="10" t="s">
        <v>23</v>
      </c>
      <c r="EB15" s="496" t="s">
        <v>3</v>
      </c>
      <c r="EC15" s="610"/>
      <c r="ED15" s="610"/>
      <c r="EE15" s="610"/>
      <c r="EF15" s="10" t="s">
        <v>174</v>
      </c>
      <c r="EG15" s="610"/>
      <c r="EH15" s="10" t="s">
        <v>174</v>
      </c>
      <c r="EJ15" s="10" t="s">
        <v>23</v>
      </c>
      <c r="EK15" s="496" t="s">
        <v>3</v>
      </c>
      <c r="EL15" s="610"/>
      <c r="EM15" s="610"/>
      <c r="EN15" s="610"/>
      <c r="EO15" s="10" t="s">
        <v>174</v>
      </c>
      <c r="EP15" s="610"/>
      <c r="EQ15" s="10" t="s">
        <v>174</v>
      </c>
    </row>
    <row r="16" spans="1:258" ht="38.25" x14ac:dyDescent="0.2">
      <c r="A16" s="163" t="s">
        <v>24</v>
      </c>
      <c r="B16" s="186" t="s">
        <v>101</v>
      </c>
      <c r="C16" s="187"/>
      <c r="D16" s="187"/>
      <c r="E16" s="188"/>
      <c r="F16" s="320" t="s">
        <v>822</v>
      </c>
      <c r="H16" s="163" t="s">
        <v>24</v>
      </c>
      <c r="I16" s="186" t="s">
        <v>101</v>
      </c>
      <c r="J16" s="187"/>
      <c r="K16" s="187"/>
      <c r="L16" s="188"/>
      <c r="M16" s="320" t="s">
        <v>843</v>
      </c>
      <c r="O16" s="163" t="s">
        <v>24</v>
      </c>
      <c r="P16" s="186" t="s">
        <v>101</v>
      </c>
      <c r="Q16" s="187"/>
      <c r="R16" s="187"/>
      <c r="S16" s="188"/>
      <c r="T16" s="320" t="s">
        <v>843</v>
      </c>
      <c r="V16" s="163" t="s">
        <v>24</v>
      </c>
      <c r="W16" s="186" t="s">
        <v>101</v>
      </c>
      <c r="X16" s="187"/>
      <c r="Y16" s="187"/>
      <c r="Z16" s="188"/>
      <c r="AA16" s="320" t="s">
        <v>843</v>
      </c>
      <c r="AC16" s="163" t="s">
        <v>24</v>
      </c>
      <c r="AD16" s="186" t="s">
        <v>101</v>
      </c>
      <c r="AE16" s="187"/>
      <c r="AF16" s="187"/>
      <c r="AG16" s="188"/>
      <c r="AH16" s="320" t="s">
        <v>879</v>
      </c>
      <c r="AJ16" s="163" t="s">
        <v>24</v>
      </c>
      <c r="AK16" s="186" t="s">
        <v>101</v>
      </c>
      <c r="AL16" s="187"/>
      <c r="AM16" s="187"/>
      <c r="AN16" s="188"/>
      <c r="AO16" s="320" t="s">
        <v>879</v>
      </c>
      <c r="AQ16" s="163" t="s">
        <v>24</v>
      </c>
      <c r="AR16" s="186" t="s">
        <v>101</v>
      </c>
      <c r="AS16" s="187"/>
      <c r="AT16" s="187"/>
      <c r="AU16" s="188"/>
      <c r="AV16" s="320" t="s">
        <v>879</v>
      </c>
      <c r="AW16" s="426"/>
      <c r="AX16" s="163" t="s">
        <v>24</v>
      </c>
      <c r="AY16" s="186" t="s">
        <v>101</v>
      </c>
      <c r="AZ16" s="187"/>
      <c r="BA16" s="187"/>
      <c r="BB16" s="188"/>
      <c r="BC16" s="320" t="s">
        <v>879</v>
      </c>
      <c r="BD16" s="523"/>
      <c r="BE16" s="24" t="s">
        <v>24</v>
      </c>
      <c r="BF16" s="492" t="s">
        <v>101</v>
      </c>
      <c r="BG16" s="493"/>
      <c r="BH16" s="493"/>
      <c r="BI16" s="494"/>
      <c r="BJ16" s="584" t="s">
        <v>879</v>
      </c>
      <c r="BK16" s="523"/>
      <c r="BL16" s="24" t="s">
        <v>24</v>
      </c>
      <c r="BM16" s="492" t="s">
        <v>101</v>
      </c>
      <c r="BN16" s="493"/>
      <c r="BO16" s="493"/>
      <c r="BP16" s="494"/>
      <c r="BQ16" s="584" t="s">
        <v>879</v>
      </c>
      <c r="BS16" s="24" t="s">
        <v>24</v>
      </c>
      <c r="BT16" s="492" t="s">
        <v>101</v>
      </c>
      <c r="BU16" s="493"/>
      <c r="BV16" s="493"/>
      <c r="BW16" s="494"/>
      <c r="BX16" s="584" t="s">
        <v>879</v>
      </c>
      <c r="BY16" s="523"/>
      <c r="BZ16" s="24" t="s">
        <v>24</v>
      </c>
      <c r="CA16" s="492" t="s">
        <v>101</v>
      </c>
      <c r="CB16" s="493"/>
      <c r="CC16" s="493"/>
      <c r="CD16" s="494"/>
      <c r="CE16" s="584" t="s">
        <v>879</v>
      </c>
      <c r="CF16" s="523"/>
      <c r="CG16" s="24" t="s">
        <v>24</v>
      </c>
      <c r="CH16" s="492" t="s">
        <v>101</v>
      </c>
      <c r="CI16" s="493"/>
      <c r="CJ16" s="493"/>
      <c r="CK16" s="494"/>
      <c r="CL16" s="584" t="s">
        <v>879</v>
      </c>
      <c r="CN16" s="24" t="s">
        <v>24</v>
      </c>
      <c r="CO16" s="492" t="s">
        <v>101</v>
      </c>
      <c r="CP16" s="493"/>
      <c r="CQ16" s="493"/>
      <c r="CR16" s="494"/>
      <c r="CS16" s="584" t="s">
        <v>879</v>
      </c>
      <c r="CU16" s="24" t="s">
        <v>24</v>
      </c>
      <c r="CV16" s="492" t="s">
        <v>101</v>
      </c>
      <c r="CW16" s="493"/>
      <c r="CX16" s="493"/>
      <c r="CY16" s="494"/>
      <c r="CZ16" s="584" t="s">
        <v>879</v>
      </c>
      <c r="DB16" s="24" t="s">
        <v>24</v>
      </c>
      <c r="DC16" s="492" t="s">
        <v>101</v>
      </c>
      <c r="DD16" s="493"/>
      <c r="DE16" s="493"/>
      <c r="DF16" s="494"/>
      <c r="DG16" s="584" t="s">
        <v>1047</v>
      </c>
      <c r="DI16" s="24" t="s">
        <v>24</v>
      </c>
      <c r="DJ16" s="492" t="s">
        <v>101</v>
      </c>
      <c r="DK16" s="493"/>
      <c r="DL16" s="493"/>
      <c r="DM16" s="494"/>
      <c r="DN16" s="584" t="s">
        <v>1047</v>
      </c>
      <c r="DO16" s="494"/>
      <c r="DP16" s="584" t="s">
        <v>1047</v>
      </c>
      <c r="DQ16" s="523"/>
      <c r="DR16" s="24" t="s">
        <v>24</v>
      </c>
      <c r="DS16" s="492" t="s">
        <v>101</v>
      </c>
      <c r="DT16" s="493"/>
      <c r="DU16" s="493"/>
      <c r="DV16" s="494"/>
      <c r="DW16" s="584" t="s">
        <v>1047</v>
      </c>
      <c r="DX16" s="494"/>
      <c r="DY16" s="584" t="s">
        <v>1047</v>
      </c>
      <c r="DZ16" s="523"/>
      <c r="EA16" s="24" t="s">
        <v>24</v>
      </c>
      <c r="EB16" s="492" t="s">
        <v>101</v>
      </c>
      <c r="EC16" s="493"/>
      <c r="ED16" s="493"/>
      <c r="EE16" s="494"/>
      <c r="EF16" s="584" t="s">
        <v>1047</v>
      </c>
      <c r="EG16" s="494"/>
      <c r="EH16" s="584" t="s">
        <v>1047</v>
      </c>
      <c r="EJ16" s="24" t="s">
        <v>24</v>
      </c>
      <c r="EK16" s="492" t="s">
        <v>101</v>
      </c>
      <c r="EL16" s="493"/>
      <c r="EM16" s="493"/>
      <c r="EN16" s="494"/>
      <c r="EO16" s="584" t="s">
        <v>1047</v>
      </c>
      <c r="EP16" s="494"/>
      <c r="EQ16" s="584" t="s">
        <v>1047</v>
      </c>
    </row>
    <row r="17" spans="1:147" x14ac:dyDescent="0.2">
      <c r="A17" s="155" t="s">
        <v>25</v>
      </c>
      <c r="B17" s="189" t="s">
        <v>710</v>
      </c>
      <c r="C17" s="190"/>
      <c r="D17" s="190"/>
      <c r="E17" s="190"/>
      <c r="F17" s="155">
        <v>12</v>
      </c>
      <c r="H17" s="155" t="s">
        <v>25</v>
      </c>
      <c r="I17" s="189" t="s">
        <v>710</v>
      </c>
      <c r="J17" s="190"/>
      <c r="K17" s="190"/>
      <c r="L17" s="190"/>
      <c r="M17" s="155">
        <v>12</v>
      </c>
      <c r="O17" s="155" t="s">
        <v>25</v>
      </c>
      <c r="P17" s="189" t="s">
        <v>710</v>
      </c>
      <c r="Q17" s="190"/>
      <c r="R17" s="190"/>
      <c r="S17" s="190"/>
      <c r="T17" s="155">
        <v>12</v>
      </c>
      <c r="V17" s="155" t="s">
        <v>25</v>
      </c>
      <c r="W17" s="189" t="s">
        <v>710</v>
      </c>
      <c r="X17" s="190"/>
      <c r="Y17" s="190"/>
      <c r="Z17" s="190"/>
      <c r="AA17" s="155">
        <v>12</v>
      </c>
      <c r="AC17" s="155" t="s">
        <v>25</v>
      </c>
      <c r="AD17" s="189" t="s">
        <v>710</v>
      </c>
      <c r="AE17" s="190"/>
      <c r="AF17" s="190"/>
      <c r="AG17" s="190"/>
      <c r="AH17" s="155">
        <v>12</v>
      </c>
      <c r="AJ17" s="155" t="s">
        <v>25</v>
      </c>
      <c r="AK17" s="189" t="s">
        <v>710</v>
      </c>
      <c r="AL17" s="190"/>
      <c r="AM17" s="190"/>
      <c r="AN17" s="190"/>
      <c r="AO17" s="155">
        <v>12</v>
      </c>
      <c r="AQ17" s="155" t="s">
        <v>25</v>
      </c>
      <c r="AR17" s="189" t="s">
        <v>710</v>
      </c>
      <c r="AS17" s="190"/>
      <c r="AT17" s="190"/>
      <c r="AU17" s="190"/>
      <c r="AV17" s="155">
        <v>12</v>
      </c>
      <c r="AW17" s="156"/>
      <c r="AX17" s="155" t="s">
        <v>25</v>
      </c>
      <c r="AY17" s="189" t="s">
        <v>710</v>
      </c>
      <c r="AZ17" s="190"/>
      <c r="BA17" s="190"/>
      <c r="BB17" s="190"/>
      <c r="BC17" s="155">
        <v>12</v>
      </c>
      <c r="BD17" s="108"/>
      <c r="BE17" s="10" t="s">
        <v>25</v>
      </c>
      <c r="BF17" s="497" t="s">
        <v>710</v>
      </c>
      <c r="BG17" s="611"/>
      <c r="BH17" s="611"/>
      <c r="BI17" s="611"/>
      <c r="BJ17" s="10">
        <v>12</v>
      </c>
      <c r="BK17" s="108"/>
      <c r="BL17" s="10" t="s">
        <v>25</v>
      </c>
      <c r="BM17" s="497" t="s">
        <v>710</v>
      </c>
      <c r="BN17" s="611"/>
      <c r="BO17" s="611"/>
      <c r="BP17" s="611"/>
      <c r="BQ17" s="10">
        <v>12</v>
      </c>
      <c r="BS17" s="10" t="s">
        <v>25</v>
      </c>
      <c r="BT17" s="497" t="s">
        <v>710</v>
      </c>
      <c r="BU17" s="611"/>
      <c r="BV17" s="611"/>
      <c r="BW17" s="611"/>
      <c r="BX17" s="10">
        <v>12</v>
      </c>
      <c r="BY17" s="108"/>
      <c r="BZ17" s="10" t="s">
        <v>25</v>
      </c>
      <c r="CA17" s="497" t="s">
        <v>710</v>
      </c>
      <c r="CB17" s="611"/>
      <c r="CC17" s="611"/>
      <c r="CD17" s="611"/>
      <c r="CE17" s="10">
        <v>12</v>
      </c>
      <c r="CF17" s="108"/>
      <c r="CG17" s="10" t="s">
        <v>25</v>
      </c>
      <c r="CH17" s="497" t="s">
        <v>710</v>
      </c>
      <c r="CI17" s="611"/>
      <c r="CJ17" s="611"/>
      <c r="CK17" s="611"/>
      <c r="CL17" s="10">
        <v>12</v>
      </c>
      <c r="CN17" s="10" t="s">
        <v>25</v>
      </c>
      <c r="CO17" s="497" t="s">
        <v>710</v>
      </c>
      <c r="CP17" s="611"/>
      <c r="CQ17" s="611"/>
      <c r="CR17" s="611"/>
      <c r="CS17" s="10">
        <v>12</v>
      </c>
      <c r="CU17" s="10" t="s">
        <v>25</v>
      </c>
      <c r="CV17" s="497" t="s">
        <v>710</v>
      </c>
      <c r="CW17" s="611"/>
      <c r="CX17" s="611"/>
      <c r="CY17" s="611"/>
      <c r="CZ17" s="10">
        <v>12</v>
      </c>
      <c r="DB17" s="10" t="s">
        <v>25</v>
      </c>
      <c r="DC17" s="497" t="s">
        <v>710</v>
      </c>
      <c r="DD17" s="611"/>
      <c r="DE17" s="611"/>
      <c r="DF17" s="611"/>
      <c r="DG17" s="10">
        <v>12</v>
      </c>
      <c r="DI17" s="10" t="s">
        <v>25</v>
      </c>
      <c r="DJ17" s="497" t="s">
        <v>710</v>
      </c>
      <c r="DK17" s="611"/>
      <c r="DL17" s="611"/>
      <c r="DM17" s="611"/>
      <c r="DN17" s="10">
        <v>12</v>
      </c>
      <c r="DO17" s="611"/>
      <c r="DP17" s="10">
        <v>12</v>
      </c>
      <c r="DQ17" s="108"/>
      <c r="DR17" s="10" t="s">
        <v>25</v>
      </c>
      <c r="DS17" s="497" t="s">
        <v>710</v>
      </c>
      <c r="DT17" s="611"/>
      <c r="DU17" s="611"/>
      <c r="DV17" s="611"/>
      <c r="DW17" s="10">
        <v>12</v>
      </c>
      <c r="DX17" s="611"/>
      <c r="DY17" s="10">
        <v>12</v>
      </c>
      <c r="DZ17" s="108"/>
      <c r="EA17" s="10" t="s">
        <v>25</v>
      </c>
      <c r="EB17" s="497" t="s">
        <v>710</v>
      </c>
      <c r="EC17" s="611"/>
      <c r="ED17" s="611"/>
      <c r="EE17" s="611"/>
      <c r="EF17" s="10">
        <v>12</v>
      </c>
      <c r="EG17" s="611"/>
      <c r="EH17" s="10">
        <v>12</v>
      </c>
      <c r="EJ17" s="10" t="s">
        <v>25</v>
      </c>
      <c r="EK17" s="497" t="s">
        <v>710</v>
      </c>
      <c r="EL17" s="611"/>
      <c r="EM17" s="611"/>
      <c r="EN17" s="611"/>
      <c r="EO17" s="10">
        <v>12</v>
      </c>
      <c r="EP17" s="611"/>
      <c r="EQ17" s="10">
        <v>12</v>
      </c>
    </row>
    <row r="18" spans="1:147" x14ac:dyDescent="0.2">
      <c r="A18" s="176"/>
      <c r="B18" s="176"/>
      <c r="C18" s="176"/>
      <c r="D18" s="176"/>
      <c r="E18" s="176"/>
      <c r="F18" s="159"/>
      <c r="H18" s="176"/>
      <c r="I18" s="176"/>
      <c r="J18" s="176"/>
      <c r="K18" s="176"/>
      <c r="L18" s="176"/>
      <c r="M18" s="159"/>
      <c r="O18" s="176"/>
      <c r="P18" s="176"/>
      <c r="Q18" s="176"/>
      <c r="R18" s="176"/>
      <c r="S18" s="176"/>
      <c r="T18" s="159"/>
      <c r="V18" s="176"/>
      <c r="W18" s="176"/>
      <c r="X18" s="176"/>
      <c r="Y18" s="176"/>
      <c r="Z18" s="176"/>
      <c r="AA18" s="159"/>
      <c r="AC18" s="176"/>
      <c r="AD18" s="176"/>
      <c r="AE18" s="176"/>
      <c r="AF18" s="176"/>
      <c r="AG18" s="176"/>
      <c r="AH18" s="159"/>
      <c r="AJ18" s="176"/>
      <c r="AK18" s="176"/>
      <c r="AL18" s="176"/>
      <c r="AM18" s="176"/>
      <c r="AN18" s="176"/>
      <c r="AO18" s="159"/>
      <c r="AQ18" s="176"/>
      <c r="AR18" s="176"/>
      <c r="AS18" s="176"/>
      <c r="AT18" s="176"/>
      <c r="AU18" s="176"/>
      <c r="AV18" s="159"/>
      <c r="AW18" s="159"/>
      <c r="AX18" s="176"/>
      <c r="AY18" s="176"/>
      <c r="AZ18" s="176"/>
      <c r="BA18" s="176"/>
      <c r="BB18" s="176"/>
      <c r="BC18" s="159"/>
      <c r="BD18" s="22"/>
      <c r="BE18" s="41"/>
      <c r="BF18" s="41"/>
      <c r="BG18" s="41"/>
      <c r="BH18" s="41"/>
      <c r="BI18" s="41"/>
      <c r="BJ18" s="22"/>
      <c r="BK18" s="22"/>
      <c r="BL18" s="41"/>
      <c r="BM18" s="41"/>
      <c r="BN18" s="41"/>
      <c r="BO18" s="41"/>
      <c r="BP18" s="41"/>
      <c r="BQ18" s="22"/>
      <c r="BS18" s="41"/>
      <c r="BT18" s="41"/>
      <c r="BU18" s="41"/>
      <c r="BV18" s="41"/>
      <c r="BW18" s="41"/>
      <c r="BX18" s="22"/>
      <c r="BY18" s="22"/>
      <c r="BZ18" s="41"/>
      <c r="CA18" s="41"/>
      <c r="CB18" s="41"/>
      <c r="CC18" s="41"/>
      <c r="CD18" s="41"/>
      <c r="CE18" s="22"/>
      <c r="CF18" s="22"/>
      <c r="CG18" s="41"/>
      <c r="CH18" s="41"/>
      <c r="CI18" s="41"/>
      <c r="CJ18" s="41"/>
      <c r="CK18" s="41"/>
      <c r="CL18" s="22"/>
      <c r="CN18" s="41"/>
      <c r="CO18" s="41"/>
      <c r="CP18" s="41"/>
      <c r="CQ18" s="41"/>
      <c r="CR18" s="41"/>
      <c r="CS18" s="22"/>
      <c r="CU18" s="41"/>
      <c r="CV18" s="41"/>
      <c r="CW18" s="41"/>
      <c r="CX18" s="41"/>
      <c r="CY18" s="41"/>
      <c r="CZ18" s="22"/>
      <c r="DB18" s="41"/>
      <c r="DC18" s="41"/>
      <c r="DD18" s="41"/>
      <c r="DE18" s="41"/>
      <c r="DF18" s="41"/>
      <c r="DG18" s="22"/>
      <c r="DI18" s="41"/>
      <c r="DJ18" s="41"/>
      <c r="DK18" s="41"/>
      <c r="DL18" s="41"/>
      <c r="DM18" s="41"/>
      <c r="DN18" s="22"/>
      <c r="DO18" s="41"/>
      <c r="DP18" s="22"/>
      <c r="DQ18" s="22"/>
      <c r="DR18" s="41"/>
      <c r="DS18" s="41"/>
      <c r="DT18" s="41"/>
      <c r="DU18" s="41"/>
      <c r="DV18" s="41"/>
      <c r="DW18" s="22"/>
      <c r="DX18" s="41"/>
      <c r="DY18" s="22"/>
      <c r="DZ18" s="22"/>
      <c r="EA18" s="41"/>
      <c r="EB18" s="41"/>
      <c r="EC18" s="41"/>
      <c r="ED18" s="41"/>
      <c r="EE18" s="41"/>
      <c r="EF18" s="22"/>
      <c r="EG18" s="41"/>
      <c r="EH18" s="22"/>
      <c r="EJ18" s="41"/>
      <c r="EK18" s="41"/>
      <c r="EL18" s="41"/>
      <c r="EM18" s="41"/>
      <c r="EN18" s="41"/>
      <c r="EO18" s="22"/>
      <c r="EP18" s="41"/>
      <c r="EQ18" s="22"/>
    </row>
    <row r="19" spans="1:147" x14ac:dyDescent="0.2">
      <c r="A19" s="1016" t="s">
        <v>26</v>
      </c>
      <c r="B19" s="1016"/>
      <c r="C19" s="1016"/>
      <c r="D19" s="1016"/>
      <c r="E19" s="1016"/>
      <c r="F19" s="1016"/>
      <c r="H19" s="1016" t="s">
        <v>26</v>
      </c>
      <c r="I19" s="1016"/>
      <c r="J19" s="1016"/>
      <c r="K19" s="1016"/>
      <c r="L19" s="1016"/>
      <c r="M19" s="1016"/>
      <c r="O19" s="1016" t="s">
        <v>26</v>
      </c>
      <c r="P19" s="1016"/>
      <c r="Q19" s="1016"/>
      <c r="R19" s="1016"/>
      <c r="S19" s="1016"/>
      <c r="T19" s="1016"/>
      <c r="V19" s="1016" t="s">
        <v>26</v>
      </c>
      <c r="W19" s="1016"/>
      <c r="X19" s="1016"/>
      <c r="Y19" s="1016"/>
      <c r="Z19" s="1016"/>
      <c r="AA19" s="1016"/>
      <c r="AC19" s="1016" t="s">
        <v>26</v>
      </c>
      <c r="AD19" s="1016"/>
      <c r="AE19" s="1016"/>
      <c r="AF19" s="1016"/>
      <c r="AG19" s="1016"/>
      <c r="AH19" s="1016"/>
      <c r="AJ19" s="1016" t="s">
        <v>26</v>
      </c>
      <c r="AK19" s="1016"/>
      <c r="AL19" s="1016"/>
      <c r="AM19" s="1016"/>
      <c r="AN19" s="1016"/>
      <c r="AO19" s="1016"/>
      <c r="AQ19" s="1016" t="s">
        <v>26</v>
      </c>
      <c r="AR19" s="1016"/>
      <c r="AS19" s="1016"/>
      <c r="AT19" s="1016"/>
      <c r="AU19" s="1016"/>
      <c r="AV19" s="1016"/>
      <c r="AW19" s="178"/>
      <c r="AX19" s="1016" t="s">
        <v>26</v>
      </c>
      <c r="AY19" s="1016"/>
      <c r="AZ19" s="1016"/>
      <c r="BA19" s="1016"/>
      <c r="BB19" s="1016"/>
      <c r="BC19" s="1016"/>
      <c r="BD19" s="52"/>
      <c r="BE19" s="938" t="s">
        <v>26</v>
      </c>
      <c r="BF19" s="938"/>
      <c r="BG19" s="938"/>
      <c r="BH19" s="938"/>
      <c r="BI19" s="938"/>
      <c r="BJ19" s="938"/>
      <c r="BK19" s="52"/>
      <c r="BL19" s="938" t="s">
        <v>26</v>
      </c>
      <c r="BM19" s="938"/>
      <c r="BN19" s="938"/>
      <c r="BO19" s="938"/>
      <c r="BP19" s="938"/>
      <c r="BQ19" s="938"/>
      <c r="BS19" s="938" t="s">
        <v>26</v>
      </c>
      <c r="BT19" s="938"/>
      <c r="BU19" s="938"/>
      <c r="BV19" s="938"/>
      <c r="BW19" s="938"/>
      <c r="BX19" s="938"/>
      <c r="BY19" s="52"/>
      <c r="BZ19" s="938" t="s">
        <v>26</v>
      </c>
      <c r="CA19" s="938"/>
      <c r="CB19" s="938"/>
      <c r="CC19" s="938"/>
      <c r="CD19" s="938"/>
      <c r="CE19" s="938"/>
      <c r="CF19" s="52"/>
      <c r="CG19" s="938" t="s">
        <v>26</v>
      </c>
      <c r="CH19" s="938"/>
      <c r="CI19" s="938"/>
      <c r="CJ19" s="938"/>
      <c r="CK19" s="938"/>
      <c r="CL19" s="938"/>
      <c r="CN19" s="938" t="s">
        <v>26</v>
      </c>
      <c r="CO19" s="938"/>
      <c r="CP19" s="938"/>
      <c r="CQ19" s="938"/>
      <c r="CR19" s="938"/>
      <c r="CS19" s="938"/>
      <c r="CU19" s="938" t="s">
        <v>26</v>
      </c>
      <c r="CV19" s="938"/>
      <c r="CW19" s="938"/>
      <c r="CX19" s="938"/>
      <c r="CY19" s="938"/>
      <c r="CZ19" s="938"/>
      <c r="DB19" s="938" t="s">
        <v>26</v>
      </c>
      <c r="DC19" s="938"/>
      <c r="DD19" s="938"/>
      <c r="DE19" s="938"/>
      <c r="DF19" s="938"/>
      <c r="DG19" s="938"/>
      <c r="DI19" s="938" t="s">
        <v>26</v>
      </c>
      <c r="DJ19" s="938"/>
      <c r="DK19" s="938"/>
      <c r="DL19" s="938"/>
      <c r="DM19" s="938"/>
      <c r="DN19" s="938"/>
      <c r="DO19" s="52"/>
      <c r="DP19" s="52"/>
      <c r="DQ19" s="52"/>
      <c r="DR19" s="938" t="s">
        <v>26</v>
      </c>
      <c r="DS19" s="938"/>
      <c r="DT19" s="938"/>
      <c r="DU19" s="938"/>
      <c r="DV19" s="938"/>
      <c r="DW19" s="938"/>
      <c r="DX19" s="52"/>
      <c r="DY19" s="52"/>
      <c r="DZ19" s="52"/>
      <c r="EA19" s="938" t="s">
        <v>26</v>
      </c>
      <c r="EB19" s="938"/>
      <c r="EC19" s="938"/>
      <c r="ED19" s="938"/>
      <c r="EE19" s="938"/>
      <c r="EF19" s="938"/>
      <c r="EG19" s="52"/>
      <c r="EH19" s="52"/>
      <c r="EJ19" s="938" t="s">
        <v>26</v>
      </c>
      <c r="EK19" s="938"/>
      <c r="EL19" s="938"/>
      <c r="EM19" s="938"/>
      <c r="EN19" s="938"/>
      <c r="EO19" s="938"/>
      <c r="EP19" s="52"/>
      <c r="EQ19" s="52"/>
    </row>
    <row r="20" spans="1:147" ht="15" x14ac:dyDescent="0.2">
      <c r="A20" s="1021" t="s">
        <v>27</v>
      </c>
      <c r="B20" s="1060"/>
      <c r="C20" s="1026"/>
      <c r="D20" s="1021" t="s">
        <v>102</v>
      </c>
      <c r="E20" s="1026"/>
      <c r="F20" s="113" t="s">
        <v>95</v>
      </c>
      <c r="H20" s="1021" t="s">
        <v>27</v>
      </c>
      <c r="I20" s="1060"/>
      <c r="J20" s="1026"/>
      <c r="K20" s="1021" t="s">
        <v>102</v>
      </c>
      <c r="L20" s="1026"/>
      <c r="M20" s="113" t="s">
        <v>95</v>
      </c>
      <c r="O20" s="1021" t="s">
        <v>27</v>
      </c>
      <c r="P20" s="1060"/>
      <c r="Q20" s="1026"/>
      <c r="R20" s="1021" t="s">
        <v>102</v>
      </c>
      <c r="S20" s="1026"/>
      <c r="T20" s="113" t="s">
        <v>95</v>
      </c>
      <c r="V20" s="1021" t="s">
        <v>27</v>
      </c>
      <c r="W20" s="1060"/>
      <c r="X20" s="1026"/>
      <c r="Y20" s="1021" t="s">
        <v>102</v>
      </c>
      <c r="Z20" s="1026"/>
      <c r="AA20" s="113" t="s">
        <v>95</v>
      </c>
      <c r="AC20" s="1021" t="s">
        <v>27</v>
      </c>
      <c r="AD20" s="1060"/>
      <c r="AE20" s="1026"/>
      <c r="AF20" s="1021" t="s">
        <v>102</v>
      </c>
      <c r="AG20" s="1026"/>
      <c r="AH20" s="113" t="s">
        <v>95</v>
      </c>
      <c r="AJ20" s="1021" t="s">
        <v>27</v>
      </c>
      <c r="AK20" s="1060"/>
      <c r="AL20" s="1026"/>
      <c r="AM20" s="1021" t="s">
        <v>102</v>
      </c>
      <c r="AN20" s="1026"/>
      <c r="AO20" s="113" t="s">
        <v>95</v>
      </c>
      <c r="AQ20" s="1021" t="s">
        <v>27</v>
      </c>
      <c r="AR20" s="1060"/>
      <c r="AS20" s="1026"/>
      <c r="AT20" s="1021" t="s">
        <v>102</v>
      </c>
      <c r="AU20" s="1026"/>
      <c r="AV20" s="113" t="s">
        <v>95</v>
      </c>
      <c r="AW20" s="178"/>
      <c r="AX20" s="1021" t="s">
        <v>27</v>
      </c>
      <c r="AY20" s="1060"/>
      <c r="AZ20" s="1026"/>
      <c r="BA20" s="1021" t="s">
        <v>102</v>
      </c>
      <c r="BB20" s="1026"/>
      <c r="BC20" s="113" t="s">
        <v>95</v>
      </c>
      <c r="BD20" s="52"/>
      <c r="BE20" s="922" t="s">
        <v>27</v>
      </c>
      <c r="BF20" s="976"/>
      <c r="BG20" s="960"/>
      <c r="BH20" s="922" t="s">
        <v>102</v>
      </c>
      <c r="BI20" s="960"/>
      <c r="BJ20" s="51" t="s">
        <v>95</v>
      </c>
      <c r="BK20" s="52"/>
      <c r="BL20" s="922" t="s">
        <v>27</v>
      </c>
      <c r="BM20" s="976"/>
      <c r="BN20" s="960"/>
      <c r="BO20" s="922" t="s">
        <v>102</v>
      </c>
      <c r="BP20" s="960"/>
      <c r="BQ20" s="51" t="s">
        <v>95</v>
      </c>
      <c r="BS20" s="922" t="s">
        <v>27</v>
      </c>
      <c r="BT20" s="976"/>
      <c r="BU20" s="960"/>
      <c r="BV20" s="922" t="s">
        <v>102</v>
      </c>
      <c r="BW20" s="960"/>
      <c r="BX20" s="51" t="s">
        <v>95</v>
      </c>
      <c r="BY20" s="52"/>
      <c r="BZ20" s="922" t="s">
        <v>27</v>
      </c>
      <c r="CA20" s="976"/>
      <c r="CB20" s="960"/>
      <c r="CC20" s="922" t="s">
        <v>102</v>
      </c>
      <c r="CD20" s="960"/>
      <c r="CE20" s="51" t="s">
        <v>95</v>
      </c>
      <c r="CF20" s="52"/>
      <c r="CG20" s="922" t="s">
        <v>27</v>
      </c>
      <c r="CH20" s="976"/>
      <c r="CI20" s="960"/>
      <c r="CJ20" s="922" t="s">
        <v>102</v>
      </c>
      <c r="CK20" s="960"/>
      <c r="CL20" s="51" t="s">
        <v>95</v>
      </c>
      <c r="CN20" s="922" t="s">
        <v>27</v>
      </c>
      <c r="CO20" s="976"/>
      <c r="CP20" s="960"/>
      <c r="CQ20" s="922" t="s">
        <v>102</v>
      </c>
      <c r="CR20" s="960"/>
      <c r="CS20" s="51" t="s">
        <v>95</v>
      </c>
      <c r="CU20" s="922" t="s">
        <v>27</v>
      </c>
      <c r="CV20" s="976"/>
      <c r="CW20" s="960"/>
      <c r="CX20" s="922" t="s">
        <v>102</v>
      </c>
      <c r="CY20" s="960"/>
      <c r="CZ20" s="51" t="s">
        <v>95</v>
      </c>
      <c r="DB20" s="922" t="s">
        <v>27</v>
      </c>
      <c r="DC20" s="976"/>
      <c r="DD20" s="960"/>
      <c r="DE20" s="922" t="s">
        <v>102</v>
      </c>
      <c r="DF20" s="960"/>
      <c r="DG20" s="51" t="s">
        <v>95</v>
      </c>
      <c r="DI20" s="922" t="s">
        <v>27</v>
      </c>
      <c r="DJ20" s="976"/>
      <c r="DK20" s="960"/>
      <c r="DL20" s="922" t="s">
        <v>102</v>
      </c>
      <c r="DM20" s="960"/>
      <c r="DN20" s="51" t="s">
        <v>95</v>
      </c>
      <c r="DO20" s="52"/>
      <c r="DP20" s="51" t="s">
        <v>95</v>
      </c>
      <c r="DQ20" s="52"/>
      <c r="DR20" s="922" t="s">
        <v>27</v>
      </c>
      <c r="DS20" s="976"/>
      <c r="DT20" s="960"/>
      <c r="DU20" s="922" t="s">
        <v>102</v>
      </c>
      <c r="DV20" s="960"/>
      <c r="DW20" s="51" t="s">
        <v>95</v>
      </c>
      <c r="DX20" s="52"/>
      <c r="DY20" s="51" t="s">
        <v>95</v>
      </c>
      <c r="DZ20" s="52"/>
      <c r="EA20" s="922" t="s">
        <v>27</v>
      </c>
      <c r="EB20" s="976"/>
      <c r="EC20" s="960"/>
      <c r="ED20" s="922" t="s">
        <v>102</v>
      </c>
      <c r="EE20" s="960"/>
      <c r="EF20" s="51" t="s">
        <v>95</v>
      </c>
      <c r="EG20" s="52"/>
      <c r="EH20" s="51" t="s">
        <v>95</v>
      </c>
      <c r="EJ20" s="922" t="s">
        <v>27</v>
      </c>
      <c r="EK20" s="976"/>
      <c r="EL20" s="960"/>
      <c r="EM20" s="922" t="s">
        <v>102</v>
      </c>
      <c r="EN20" s="960"/>
      <c r="EO20" s="51" t="s">
        <v>95</v>
      </c>
      <c r="EP20" s="52"/>
      <c r="EQ20" s="51" t="s">
        <v>95</v>
      </c>
    </row>
    <row r="21" spans="1:147" ht="15" x14ac:dyDescent="0.2">
      <c r="A21" s="1021" t="s">
        <v>143</v>
      </c>
      <c r="B21" s="1060"/>
      <c r="C21" s="1061"/>
      <c r="D21" s="1016" t="s">
        <v>144</v>
      </c>
      <c r="E21" s="1062"/>
      <c r="F21" s="113">
        <v>6</v>
      </c>
      <c r="H21" s="1021" t="s">
        <v>143</v>
      </c>
      <c r="I21" s="1060"/>
      <c r="J21" s="1061"/>
      <c r="K21" s="1016" t="s">
        <v>144</v>
      </c>
      <c r="L21" s="1062"/>
      <c r="M21" s="113">
        <v>6</v>
      </c>
      <c r="O21" s="1021" t="s">
        <v>143</v>
      </c>
      <c r="P21" s="1060"/>
      <c r="Q21" s="1061"/>
      <c r="R21" s="1016" t="s">
        <v>144</v>
      </c>
      <c r="S21" s="1062"/>
      <c r="T21" s="113">
        <v>6</v>
      </c>
      <c r="V21" s="1021" t="s">
        <v>143</v>
      </c>
      <c r="W21" s="1060"/>
      <c r="X21" s="1061"/>
      <c r="Y21" s="1016" t="s">
        <v>144</v>
      </c>
      <c r="Z21" s="1062"/>
      <c r="AA21" s="113">
        <v>6</v>
      </c>
      <c r="AC21" s="1021" t="s">
        <v>143</v>
      </c>
      <c r="AD21" s="1060"/>
      <c r="AE21" s="1061"/>
      <c r="AF21" s="1016" t="s">
        <v>144</v>
      </c>
      <c r="AG21" s="1062"/>
      <c r="AH21" s="113">
        <v>6</v>
      </c>
      <c r="AJ21" s="1021" t="s">
        <v>143</v>
      </c>
      <c r="AK21" s="1060"/>
      <c r="AL21" s="1061"/>
      <c r="AM21" s="1016" t="s">
        <v>144</v>
      </c>
      <c r="AN21" s="1062"/>
      <c r="AO21" s="113">
        <v>6</v>
      </c>
      <c r="AQ21" s="1021" t="s">
        <v>143</v>
      </c>
      <c r="AR21" s="1060"/>
      <c r="AS21" s="1061"/>
      <c r="AT21" s="1016" t="s">
        <v>144</v>
      </c>
      <c r="AU21" s="1062"/>
      <c r="AV21" s="113">
        <v>6</v>
      </c>
      <c r="AW21" s="178"/>
      <c r="AX21" s="1021" t="s">
        <v>143</v>
      </c>
      <c r="AY21" s="1060"/>
      <c r="AZ21" s="1061"/>
      <c r="BA21" s="1016" t="s">
        <v>144</v>
      </c>
      <c r="BB21" s="1062"/>
      <c r="BC21" s="113">
        <v>6</v>
      </c>
      <c r="BD21" s="52"/>
      <c r="BE21" s="922" t="s">
        <v>143</v>
      </c>
      <c r="BF21" s="976"/>
      <c r="BG21" s="977"/>
      <c r="BH21" s="938" t="s">
        <v>144</v>
      </c>
      <c r="BI21" s="978"/>
      <c r="BJ21" s="51">
        <v>6</v>
      </c>
      <c r="BK21" s="52"/>
      <c r="BL21" s="922" t="s">
        <v>143</v>
      </c>
      <c r="BM21" s="976"/>
      <c r="BN21" s="977"/>
      <c r="BO21" s="938" t="s">
        <v>144</v>
      </c>
      <c r="BP21" s="978"/>
      <c r="BQ21" s="51">
        <v>6</v>
      </c>
      <c r="BS21" s="922" t="s">
        <v>143</v>
      </c>
      <c r="BT21" s="976"/>
      <c r="BU21" s="977"/>
      <c r="BV21" s="938" t="s">
        <v>144</v>
      </c>
      <c r="BW21" s="978"/>
      <c r="BX21" s="51">
        <v>6</v>
      </c>
      <c r="BY21" s="52"/>
      <c r="BZ21" s="922" t="s">
        <v>143</v>
      </c>
      <c r="CA21" s="976"/>
      <c r="CB21" s="977"/>
      <c r="CC21" s="938" t="s">
        <v>144</v>
      </c>
      <c r="CD21" s="978"/>
      <c r="CE21" s="51">
        <v>6</v>
      </c>
      <c r="CF21" s="52"/>
      <c r="CG21" s="922" t="s">
        <v>143</v>
      </c>
      <c r="CH21" s="976"/>
      <c r="CI21" s="977"/>
      <c r="CJ21" s="938" t="s">
        <v>144</v>
      </c>
      <c r="CK21" s="978"/>
      <c r="CL21" s="51">
        <v>6</v>
      </c>
      <c r="CN21" s="922" t="s">
        <v>143</v>
      </c>
      <c r="CO21" s="976"/>
      <c r="CP21" s="977"/>
      <c r="CQ21" s="938" t="s">
        <v>144</v>
      </c>
      <c r="CR21" s="978"/>
      <c r="CS21" s="51">
        <v>6</v>
      </c>
      <c r="CU21" s="922" t="s">
        <v>143</v>
      </c>
      <c r="CV21" s="976"/>
      <c r="CW21" s="977"/>
      <c r="CX21" s="938" t="s">
        <v>144</v>
      </c>
      <c r="CY21" s="978"/>
      <c r="CZ21" s="51">
        <v>6</v>
      </c>
      <c r="DB21" s="922" t="s">
        <v>143</v>
      </c>
      <c r="DC21" s="976"/>
      <c r="DD21" s="977"/>
      <c r="DE21" s="938" t="s">
        <v>144</v>
      </c>
      <c r="DF21" s="978"/>
      <c r="DG21" s="51">
        <v>6</v>
      </c>
      <c r="DI21" s="922" t="s">
        <v>143</v>
      </c>
      <c r="DJ21" s="976"/>
      <c r="DK21" s="977"/>
      <c r="DL21" s="938" t="s">
        <v>144</v>
      </c>
      <c r="DM21" s="978"/>
      <c r="DN21" s="51">
        <v>6</v>
      </c>
      <c r="DO21" s="52"/>
      <c r="DP21" s="51">
        <v>6</v>
      </c>
      <c r="DQ21" s="52"/>
      <c r="DR21" s="922" t="s">
        <v>143</v>
      </c>
      <c r="DS21" s="976"/>
      <c r="DT21" s="977"/>
      <c r="DU21" s="938" t="s">
        <v>144</v>
      </c>
      <c r="DV21" s="978"/>
      <c r="DW21" s="51">
        <v>6</v>
      </c>
      <c r="DX21" s="52"/>
      <c r="DY21" s="51">
        <v>6</v>
      </c>
      <c r="DZ21" s="52"/>
      <c r="EA21" s="922" t="s">
        <v>143</v>
      </c>
      <c r="EB21" s="976"/>
      <c r="EC21" s="977"/>
      <c r="ED21" s="938" t="s">
        <v>144</v>
      </c>
      <c r="EE21" s="978"/>
      <c r="EF21" s="51">
        <v>6</v>
      </c>
      <c r="EG21" s="52"/>
      <c r="EH21" s="51">
        <v>6</v>
      </c>
      <c r="EJ21" s="922" t="s">
        <v>143</v>
      </c>
      <c r="EK21" s="976"/>
      <c r="EL21" s="977"/>
      <c r="EM21" s="938" t="s">
        <v>144</v>
      </c>
      <c r="EN21" s="978"/>
      <c r="EO21" s="51">
        <v>6</v>
      </c>
      <c r="EP21" s="52"/>
      <c r="EQ21" s="51">
        <v>6</v>
      </c>
    </row>
    <row r="22" spans="1:147" x14ac:dyDescent="0.2">
      <c r="A22" s="176"/>
      <c r="B22" s="176"/>
      <c r="C22" s="176"/>
      <c r="D22" s="176"/>
      <c r="E22" s="176"/>
      <c r="F22" s="159"/>
      <c r="H22" s="176"/>
      <c r="I22" s="176"/>
      <c r="J22" s="176"/>
      <c r="K22" s="176"/>
      <c r="L22" s="176"/>
      <c r="M22" s="159"/>
      <c r="O22" s="176"/>
      <c r="P22" s="176"/>
      <c r="Q22" s="176"/>
      <c r="R22" s="176"/>
      <c r="S22" s="176"/>
      <c r="T22" s="159"/>
      <c r="V22" s="176"/>
      <c r="W22" s="176"/>
      <c r="X22" s="176"/>
      <c r="Y22" s="176"/>
      <c r="Z22" s="176"/>
      <c r="AA22" s="159"/>
      <c r="AC22" s="176"/>
      <c r="AD22" s="176"/>
      <c r="AE22" s="176"/>
      <c r="AF22" s="176"/>
      <c r="AG22" s="176"/>
      <c r="AH22" s="159"/>
      <c r="AJ22" s="176"/>
      <c r="AK22" s="176"/>
      <c r="AL22" s="176"/>
      <c r="AM22" s="176"/>
      <c r="AN22" s="176"/>
      <c r="AO22" s="159"/>
      <c r="AQ22" s="176"/>
      <c r="AR22" s="176"/>
      <c r="AS22" s="176"/>
      <c r="AT22" s="176"/>
      <c r="AU22" s="176"/>
      <c r="AV22" s="159"/>
      <c r="AW22" s="159"/>
      <c r="AX22" s="176"/>
      <c r="AY22" s="176"/>
      <c r="AZ22" s="176"/>
      <c r="BA22" s="176"/>
      <c r="BB22" s="176"/>
      <c r="BC22" s="159"/>
      <c r="BD22" s="22"/>
      <c r="BE22" s="41"/>
      <c r="BF22" s="41"/>
      <c r="BG22" s="41"/>
      <c r="BH22" s="41"/>
      <c r="BI22" s="41"/>
      <c r="BJ22" s="22"/>
      <c r="BK22" s="22"/>
      <c r="BL22" s="41"/>
      <c r="BM22" s="41"/>
      <c r="BN22" s="41"/>
      <c r="BO22" s="41"/>
      <c r="BP22" s="41"/>
      <c r="BQ22" s="22"/>
      <c r="BS22" s="41"/>
      <c r="BT22" s="41"/>
      <c r="BU22" s="41"/>
      <c r="BV22" s="41"/>
      <c r="BW22" s="41"/>
      <c r="BX22" s="22"/>
      <c r="BY22" s="22"/>
      <c r="BZ22" s="41"/>
      <c r="CA22" s="41"/>
      <c r="CB22" s="41"/>
      <c r="CC22" s="41"/>
      <c r="CD22" s="41"/>
      <c r="CE22" s="22"/>
      <c r="CF22" s="22"/>
      <c r="CG22" s="41"/>
      <c r="CH22" s="41"/>
      <c r="CI22" s="41"/>
      <c r="CJ22" s="41"/>
      <c r="CK22" s="41"/>
      <c r="CL22" s="22"/>
      <c r="CN22" s="41"/>
      <c r="CO22" s="41"/>
      <c r="CP22" s="41"/>
      <c r="CQ22" s="41"/>
      <c r="CR22" s="41"/>
      <c r="CS22" s="22"/>
      <c r="CU22" s="41"/>
      <c r="CV22" s="41"/>
      <c r="CW22" s="41"/>
      <c r="CX22" s="41"/>
      <c r="CY22" s="41"/>
      <c r="CZ22" s="22"/>
      <c r="DB22" s="41"/>
      <c r="DC22" s="41"/>
      <c r="DD22" s="41"/>
      <c r="DE22" s="41"/>
      <c r="DF22" s="41"/>
      <c r="DG22" s="22"/>
      <c r="DI22" s="41"/>
      <c r="DJ22" s="41"/>
      <c r="DK22" s="41"/>
      <c r="DL22" s="41"/>
      <c r="DM22" s="41"/>
      <c r="DN22" s="22"/>
      <c r="DO22" s="41"/>
      <c r="DP22" s="22"/>
      <c r="DQ22" s="22"/>
      <c r="DR22" s="41"/>
      <c r="DS22" s="41"/>
      <c r="DT22" s="41"/>
      <c r="DU22" s="41"/>
      <c r="DV22" s="41"/>
      <c r="DW22" s="22"/>
      <c r="DX22" s="41"/>
      <c r="DY22" s="22"/>
      <c r="DZ22" s="22"/>
      <c r="EA22" s="41"/>
      <c r="EB22" s="41"/>
      <c r="EC22" s="41"/>
      <c r="ED22" s="41"/>
      <c r="EE22" s="41"/>
      <c r="EF22" s="22"/>
      <c r="EG22" s="41"/>
      <c r="EH22" s="22"/>
      <c r="EJ22" s="41"/>
      <c r="EK22" s="41"/>
      <c r="EL22" s="41"/>
      <c r="EM22" s="41"/>
      <c r="EN22" s="41"/>
      <c r="EO22" s="22"/>
      <c r="EP22" s="41"/>
      <c r="EQ22" s="22"/>
    </row>
    <row r="23" spans="1:147" x14ac:dyDescent="0.2">
      <c r="A23" s="191" t="s">
        <v>4</v>
      </c>
      <c r="B23" s="178"/>
      <c r="C23" s="178"/>
      <c r="D23" s="178"/>
      <c r="E23" s="178"/>
      <c r="F23" s="178"/>
      <c r="H23" s="191" t="s">
        <v>4</v>
      </c>
      <c r="I23" s="178"/>
      <c r="J23" s="178"/>
      <c r="K23" s="178"/>
      <c r="L23" s="178"/>
      <c r="M23" s="178"/>
      <c r="O23" s="191" t="s">
        <v>4</v>
      </c>
      <c r="P23" s="178"/>
      <c r="Q23" s="178"/>
      <c r="R23" s="178"/>
      <c r="S23" s="178"/>
      <c r="T23" s="178"/>
      <c r="V23" s="191" t="s">
        <v>4</v>
      </c>
      <c r="W23" s="178"/>
      <c r="X23" s="178"/>
      <c r="Y23" s="178"/>
      <c r="Z23" s="178"/>
      <c r="AA23" s="178"/>
      <c r="AC23" s="191" t="s">
        <v>4</v>
      </c>
      <c r="AD23" s="178"/>
      <c r="AE23" s="178"/>
      <c r="AF23" s="178"/>
      <c r="AG23" s="178"/>
      <c r="AH23" s="178"/>
      <c r="AJ23" s="191" t="s">
        <v>4</v>
      </c>
      <c r="AK23" s="178"/>
      <c r="AL23" s="178"/>
      <c r="AM23" s="178"/>
      <c r="AN23" s="178"/>
      <c r="AO23" s="178"/>
      <c r="AQ23" s="191" t="s">
        <v>4</v>
      </c>
      <c r="AR23" s="178"/>
      <c r="AS23" s="178"/>
      <c r="AT23" s="178"/>
      <c r="AU23" s="178"/>
      <c r="AV23" s="178"/>
      <c r="AW23" s="178"/>
      <c r="AX23" s="191" t="s">
        <v>4</v>
      </c>
      <c r="AY23" s="178"/>
      <c r="AZ23" s="178"/>
      <c r="BA23" s="178"/>
      <c r="BB23" s="178"/>
      <c r="BC23" s="178"/>
      <c r="BD23" s="52"/>
      <c r="BE23" s="217" t="s">
        <v>4</v>
      </c>
      <c r="BF23" s="52"/>
      <c r="BG23" s="52"/>
      <c r="BH23" s="52"/>
      <c r="BI23" s="52"/>
      <c r="BJ23" s="52"/>
      <c r="BK23" s="52"/>
      <c r="BL23" s="217" t="s">
        <v>4</v>
      </c>
      <c r="BM23" s="52"/>
      <c r="BN23" s="52"/>
      <c r="BO23" s="52"/>
      <c r="BP23" s="52"/>
      <c r="BQ23" s="52"/>
      <c r="BS23" s="217" t="s">
        <v>4</v>
      </c>
      <c r="BT23" s="52"/>
      <c r="BU23" s="52"/>
      <c r="BV23" s="52"/>
      <c r="BW23" s="52"/>
      <c r="BX23" s="52"/>
      <c r="BY23" s="52"/>
      <c r="BZ23" s="217" t="s">
        <v>4</v>
      </c>
      <c r="CA23" s="52"/>
      <c r="CB23" s="52"/>
      <c r="CC23" s="52"/>
      <c r="CD23" s="52"/>
      <c r="CE23" s="52"/>
      <c r="CF23" s="52"/>
      <c r="CG23" s="217" t="s">
        <v>4</v>
      </c>
      <c r="CH23" s="52"/>
      <c r="CI23" s="52"/>
      <c r="CJ23" s="52"/>
      <c r="CK23" s="52"/>
      <c r="CL23" s="52"/>
      <c r="CN23" s="217" t="s">
        <v>4</v>
      </c>
      <c r="CO23" s="52"/>
      <c r="CP23" s="52"/>
      <c r="CQ23" s="52"/>
      <c r="CR23" s="52"/>
      <c r="CS23" s="52"/>
      <c r="CU23" s="217" t="s">
        <v>4</v>
      </c>
      <c r="CV23" s="52"/>
      <c r="CW23" s="52"/>
      <c r="CX23" s="52"/>
      <c r="CY23" s="52"/>
      <c r="CZ23" s="52"/>
      <c r="DB23" s="217" t="s">
        <v>4</v>
      </c>
      <c r="DC23" s="52"/>
      <c r="DD23" s="52"/>
      <c r="DE23" s="52"/>
      <c r="DF23" s="52"/>
      <c r="DG23" s="52"/>
      <c r="DI23" s="217" t="s">
        <v>4</v>
      </c>
      <c r="DJ23" s="52"/>
      <c r="DK23" s="52"/>
      <c r="DL23" s="52"/>
      <c r="DM23" s="52"/>
      <c r="DN23" s="52"/>
      <c r="DO23" s="52"/>
      <c r="DP23" s="52"/>
      <c r="DQ23" s="52"/>
      <c r="DR23" s="217" t="s">
        <v>4</v>
      </c>
      <c r="DS23" s="52"/>
      <c r="DT23" s="52"/>
      <c r="DU23" s="52"/>
      <c r="DV23" s="52"/>
      <c r="DW23" s="52"/>
      <c r="DX23" s="52"/>
      <c r="DY23" s="52"/>
      <c r="DZ23" s="52"/>
      <c r="EA23" s="217" t="s">
        <v>4</v>
      </c>
      <c r="EB23" s="52"/>
      <c r="EC23" s="52"/>
      <c r="ED23" s="52"/>
      <c r="EE23" s="52"/>
      <c r="EF23" s="52"/>
      <c r="EG23" s="52"/>
      <c r="EH23" s="52"/>
      <c r="EJ23" s="217" t="s">
        <v>4</v>
      </c>
      <c r="EK23" s="52"/>
      <c r="EL23" s="52"/>
      <c r="EM23" s="52"/>
      <c r="EN23" s="52"/>
      <c r="EO23" s="52"/>
      <c r="EP23" s="52"/>
      <c r="EQ23" s="52"/>
    </row>
    <row r="24" spans="1:147" x14ac:dyDescent="0.2">
      <c r="A24" s="192" t="s">
        <v>106</v>
      </c>
      <c r="B24" s="193"/>
      <c r="C24" s="193"/>
      <c r="D24" s="193"/>
      <c r="E24" s="193"/>
      <c r="F24" s="194"/>
      <c r="H24" s="192" t="s">
        <v>106</v>
      </c>
      <c r="I24" s="193"/>
      <c r="J24" s="193"/>
      <c r="K24" s="193"/>
      <c r="L24" s="193"/>
      <c r="M24" s="194"/>
      <c r="O24" s="192" t="s">
        <v>106</v>
      </c>
      <c r="P24" s="193"/>
      <c r="Q24" s="193"/>
      <c r="R24" s="193"/>
      <c r="S24" s="193"/>
      <c r="T24" s="194"/>
      <c r="V24" s="192" t="s">
        <v>106</v>
      </c>
      <c r="W24" s="193"/>
      <c r="X24" s="193"/>
      <c r="Y24" s="193"/>
      <c r="Z24" s="193"/>
      <c r="AA24" s="194"/>
      <c r="AC24" s="192" t="s">
        <v>106</v>
      </c>
      <c r="AD24" s="193"/>
      <c r="AE24" s="193"/>
      <c r="AF24" s="193"/>
      <c r="AG24" s="193"/>
      <c r="AH24" s="194"/>
      <c r="AJ24" s="192" t="s">
        <v>106</v>
      </c>
      <c r="AK24" s="193"/>
      <c r="AL24" s="193"/>
      <c r="AM24" s="193"/>
      <c r="AN24" s="193"/>
      <c r="AO24" s="194"/>
      <c r="AQ24" s="192" t="s">
        <v>106</v>
      </c>
      <c r="AR24" s="193"/>
      <c r="AS24" s="193"/>
      <c r="AT24" s="193"/>
      <c r="AU24" s="193"/>
      <c r="AV24" s="194"/>
      <c r="AW24" s="178"/>
      <c r="AX24" s="192" t="s">
        <v>106</v>
      </c>
      <c r="AY24" s="193"/>
      <c r="AZ24" s="193"/>
      <c r="BA24" s="193"/>
      <c r="BB24" s="193"/>
      <c r="BC24" s="194"/>
      <c r="BD24" s="52"/>
      <c r="BE24" s="612" t="s">
        <v>106</v>
      </c>
      <c r="BF24" s="481"/>
      <c r="BG24" s="481"/>
      <c r="BH24" s="481"/>
      <c r="BI24" s="481"/>
      <c r="BJ24" s="482"/>
      <c r="BK24" s="52"/>
      <c r="BL24" s="612" t="s">
        <v>106</v>
      </c>
      <c r="BM24" s="481"/>
      <c r="BN24" s="481"/>
      <c r="BO24" s="481"/>
      <c r="BP24" s="481"/>
      <c r="BQ24" s="482"/>
      <c r="BS24" s="612" t="s">
        <v>106</v>
      </c>
      <c r="BT24" s="481"/>
      <c r="BU24" s="481"/>
      <c r="BV24" s="481"/>
      <c r="BW24" s="481"/>
      <c r="BX24" s="482"/>
      <c r="BY24" s="52"/>
      <c r="BZ24" s="612" t="s">
        <v>106</v>
      </c>
      <c r="CA24" s="481"/>
      <c r="CB24" s="481"/>
      <c r="CC24" s="481"/>
      <c r="CD24" s="481"/>
      <c r="CE24" s="482"/>
      <c r="CF24" s="52"/>
      <c r="CG24" s="612" t="s">
        <v>106</v>
      </c>
      <c r="CH24" s="481"/>
      <c r="CI24" s="481"/>
      <c r="CJ24" s="481"/>
      <c r="CK24" s="481"/>
      <c r="CL24" s="482"/>
      <c r="CN24" s="612" t="s">
        <v>106</v>
      </c>
      <c r="CO24" s="481"/>
      <c r="CP24" s="481"/>
      <c r="CQ24" s="481"/>
      <c r="CR24" s="481"/>
      <c r="CS24" s="482"/>
      <c r="CU24" s="612" t="s">
        <v>106</v>
      </c>
      <c r="CV24" s="481"/>
      <c r="CW24" s="481"/>
      <c r="CX24" s="481"/>
      <c r="CY24" s="481"/>
      <c r="CZ24" s="482"/>
      <c r="DB24" s="612" t="s">
        <v>106</v>
      </c>
      <c r="DC24" s="481"/>
      <c r="DD24" s="481"/>
      <c r="DE24" s="481"/>
      <c r="DF24" s="481"/>
      <c r="DG24" s="482"/>
      <c r="DI24" s="612" t="s">
        <v>106</v>
      </c>
      <c r="DJ24" s="481"/>
      <c r="DK24" s="481"/>
      <c r="DL24" s="481"/>
      <c r="DM24" s="481"/>
      <c r="DN24" s="482"/>
      <c r="DO24" s="481"/>
      <c r="DP24" s="482"/>
      <c r="DQ24" s="52"/>
      <c r="DR24" s="612" t="s">
        <v>106</v>
      </c>
      <c r="DS24" s="481"/>
      <c r="DT24" s="481"/>
      <c r="DU24" s="481"/>
      <c r="DV24" s="481"/>
      <c r="DW24" s="482"/>
      <c r="DX24" s="481"/>
      <c r="DY24" s="482"/>
      <c r="DZ24" s="52"/>
      <c r="EA24" s="612" t="s">
        <v>106</v>
      </c>
      <c r="EB24" s="481"/>
      <c r="EC24" s="481"/>
      <c r="ED24" s="481"/>
      <c r="EE24" s="481"/>
      <c r="EF24" s="482"/>
      <c r="EG24" s="481"/>
      <c r="EH24" s="482"/>
      <c r="EJ24" s="612" t="s">
        <v>106</v>
      </c>
      <c r="EK24" s="481"/>
      <c r="EL24" s="481"/>
      <c r="EM24" s="481"/>
      <c r="EN24" s="481"/>
      <c r="EO24" s="482"/>
      <c r="EP24" s="481"/>
      <c r="EQ24" s="482"/>
    </row>
    <row r="25" spans="1:147" x14ac:dyDescent="0.2">
      <c r="A25" s="195">
        <v>1</v>
      </c>
      <c r="B25" s="189" t="s">
        <v>74</v>
      </c>
      <c r="C25" s="190"/>
      <c r="D25" s="190"/>
      <c r="E25" s="196"/>
      <c r="F25" s="197" t="s">
        <v>145</v>
      </c>
      <c r="H25" s="195">
        <v>1</v>
      </c>
      <c r="I25" s="189" t="s">
        <v>74</v>
      </c>
      <c r="J25" s="190"/>
      <c r="K25" s="190"/>
      <c r="L25" s="196"/>
      <c r="M25" s="197" t="s">
        <v>145</v>
      </c>
      <c r="O25" s="195">
        <v>1</v>
      </c>
      <c r="P25" s="189" t="s">
        <v>74</v>
      </c>
      <c r="Q25" s="190"/>
      <c r="R25" s="190"/>
      <c r="S25" s="196"/>
      <c r="T25" s="197" t="s">
        <v>145</v>
      </c>
      <c r="V25" s="195">
        <v>1</v>
      </c>
      <c r="W25" s="189" t="s">
        <v>74</v>
      </c>
      <c r="X25" s="190"/>
      <c r="Y25" s="190"/>
      <c r="Z25" s="196"/>
      <c r="AA25" s="197" t="s">
        <v>145</v>
      </c>
      <c r="AC25" s="195">
        <v>1</v>
      </c>
      <c r="AD25" s="189" t="s">
        <v>74</v>
      </c>
      <c r="AE25" s="190"/>
      <c r="AF25" s="190"/>
      <c r="AG25" s="196"/>
      <c r="AH25" s="197" t="s">
        <v>145</v>
      </c>
      <c r="AJ25" s="195">
        <v>1</v>
      </c>
      <c r="AK25" s="189" t="s">
        <v>74</v>
      </c>
      <c r="AL25" s="190"/>
      <c r="AM25" s="190"/>
      <c r="AN25" s="196"/>
      <c r="AO25" s="197" t="s">
        <v>145</v>
      </c>
      <c r="AQ25" s="195">
        <v>1</v>
      </c>
      <c r="AR25" s="189" t="s">
        <v>74</v>
      </c>
      <c r="AS25" s="190"/>
      <c r="AT25" s="190"/>
      <c r="AU25" s="196"/>
      <c r="AV25" s="197" t="s">
        <v>145</v>
      </c>
      <c r="AW25" s="178"/>
      <c r="AX25" s="195">
        <v>1</v>
      </c>
      <c r="AY25" s="189" t="s">
        <v>74</v>
      </c>
      <c r="AZ25" s="190"/>
      <c r="BA25" s="190"/>
      <c r="BB25" s="196"/>
      <c r="BC25" s="197" t="s">
        <v>145</v>
      </c>
      <c r="BD25" s="52"/>
      <c r="BE25" s="597">
        <v>1</v>
      </c>
      <c r="BF25" s="497" t="s">
        <v>74</v>
      </c>
      <c r="BG25" s="611"/>
      <c r="BH25" s="611"/>
      <c r="BI25" s="613"/>
      <c r="BJ25" s="592" t="s">
        <v>145</v>
      </c>
      <c r="BK25" s="52"/>
      <c r="BL25" s="597">
        <v>1</v>
      </c>
      <c r="BM25" s="497" t="s">
        <v>74</v>
      </c>
      <c r="BN25" s="611"/>
      <c r="BO25" s="611"/>
      <c r="BP25" s="613"/>
      <c r="BQ25" s="592" t="s">
        <v>145</v>
      </c>
      <c r="BS25" s="597">
        <v>1</v>
      </c>
      <c r="BT25" s="497" t="s">
        <v>74</v>
      </c>
      <c r="BU25" s="611"/>
      <c r="BV25" s="611"/>
      <c r="BW25" s="613"/>
      <c r="BX25" s="592" t="s">
        <v>145</v>
      </c>
      <c r="BY25" s="52"/>
      <c r="BZ25" s="597">
        <v>1</v>
      </c>
      <c r="CA25" s="497" t="s">
        <v>74</v>
      </c>
      <c r="CB25" s="611"/>
      <c r="CC25" s="611"/>
      <c r="CD25" s="613"/>
      <c r="CE25" s="592" t="s">
        <v>145</v>
      </c>
      <c r="CF25" s="52"/>
      <c r="CG25" s="597">
        <v>1</v>
      </c>
      <c r="CH25" s="497" t="s">
        <v>74</v>
      </c>
      <c r="CI25" s="611"/>
      <c r="CJ25" s="611"/>
      <c r="CK25" s="613"/>
      <c r="CL25" s="592" t="s">
        <v>145</v>
      </c>
      <c r="CN25" s="597">
        <v>1</v>
      </c>
      <c r="CO25" s="497" t="s">
        <v>74</v>
      </c>
      <c r="CP25" s="611"/>
      <c r="CQ25" s="611"/>
      <c r="CR25" s="613"/>
      <c r="CS25" s="592" t="s">
        <v>145</v>
      </c>
      <c r="CU25" s="597">
        <v>1</v>
      </c>
      <c r="CV25" s="497" t="s">
        <v>74</v>
      </c>
      <c r="CW25" s="611"/>
      <c r="CX25" s="611"/>
      <c r="CY25" s="613"/>
      <c r="CZ25" s="592" t="s">
        <v>145</v>
      </c>
      <c r="DB25" s="597">
        <v>1</v>
      </c>
      <c r="DC25" s="497" t="s">
        <v>74</v>
      </c>
      <c r="DD25" s="611"/>
      <c r="DE25" s="611"/>
      <c r="DF25" s="613"/>
      <c r="DG25" s="592" t="s">
        <v>145</v>
      </c>
      <c r="DI25" s="597">
        <v>1</v>
      </c>
      <c r="DJ25" s="497" t="s">
        <v>74</v>
      </c>
      <c r="DK25" s="611"/>
      <c r="DL25" s="611"/>
      <c r="DM25" s="613"/>
      <c r="DN25" s="592" t="s">
        <v>145</v>
      </c>
      <c r="DO25" s="613"/>
      <c r="DP25" s="592" t="s">
        <v>145</v>
      </c>
      <c r="DQ25" s="52"/>
      <c r="DR25" s="597">
        <v>1</v>
      </c>
      <c r="DS25" s="497" t="s">
        <v>74</v>
      </c>
      <c r="DT25" s="611"/>
      <c r="DU25" s="611"/>
      <c r="DV25" s="613"/>
      <c r="DW25" s="592" t="s">
        <v>145</v>
      </c>
      <c r="DX25" s="613"/>
      <c r="DY25" s="592" t="s">
        <v>145</v>
      </c>
      <c r="DZ25" s="52"/>
      <c r="EA25" s="597">
        <v>1</v>
      </c>
      <c r="EB25" s="497" t="s">
        <v>74</v>
      </c>
      <c r="EC25" s="611"/>
      <c r="ED25" s="611"/>
      <c r="EE25" s="613"/>
      <c r="EF25" s="592" t="s">
        <v>145</v>
      </c>
      <c r="EG25" s="613"/>
      <c r="EH25" s="592" t="s">
        <v>145</v>
      </c>
      <c r="EJ25" s="597">
        <v>1</v>
      </c>
      <c r="EK25" s="497" t="s">
        <v>74</v>
      </c>
      <c r="EL25" s="611"/>
      <c r="EM25" s="611"/>
      <c r="EN25" s="613"/>
      <c r="EO25" s="592" t="s">
        <v>145</v>
      </c>
      <c r="EP25" s="613"/>
      <c r="EQ25" s="592" t="s">
        <v>145</v>
      </c>
    </row>
    <row r="26" spans="1:147" ht="13.5" thickBot="1" x14ac:dyDescent="0.25">
      <c r="A26" s="155">
        <v>2</v>
      </c>
      <c r="B26" s="192" t="s">
        <v>73</v>
      </c>
      <c r="C26" s="198"/>
      <c r="D26" s="198"/>
      <c r="E26" s="199"/>
      <c r="F26" s="200" t="s">
        <v>776</v>
      </c>
      <c r="H26" s="155">
        <v>2</v>
      </c>
      <c r="I26" s="192" t="s">
        <v>73</v>
      </c>
      <c r="J26" s="198"/>
      <c r="K26" s="198"/>
      <c r="L26" s="199"/>
      <c r="M26" s="200" t="s">
        <v>776</v>
      </c>
      <c r="O26" s="155">
        <v>2</v>
      </c>
      <c r="P26" s="192" t="s">
        <v>73</v>
      </c>
      <c r="Q26" s="198"/>
      <c r="R26" s="198"/>
      <c r="S26" s="199"/>
      <c r="T26" s="200" t="s">
        <v>776</v>
      </c>
      <c r="V26" s="155">
        <v>2</v>
      </c>
      <c r="W26" s="192" t="s">
        <v>73</v>
      </c>
      <c r="X26" s="198"/>
      <c r="Y26" s="198"/>
      <c r="Z26" s="199"/>
      <c r="AA26" s="200" t="s">
        <v>776</v>
      </c>
      <c r="AC26" s="155">
        <v>2</v>
      </c>
      <c r="AD26" s="192" t="s">
        <v>73</v>
      </c>
      <c r="AE26" s="198"/>
      <c r="AF26" s="198"/>
      <c r="AG26" s="199"/>
      <c r="AH26" s="200" t="s">
        <v>776</v>
      </c>
      <c r="AJ26" s="155">
        <v>2</v>
      </c>
      <c r="AK26" s="192" t="s">
        <v>73</v>
      </c>
      <c r="AL26" s="198"/>
      <c r="AM26" s="198"/>
      <c r="AN26" s="199"/>
      <c r="AO26" s="200" t="s">
        <v>776</v>
      </c>
      <c r="AQ26" s="155">
        <v>2</v>
      </c>
      <c r="AR26" s="192" t="s">
        <v>73</v>
      </c>
      <c r="AS26" s="198"/>
      <c r="AT26" s="198"/>
      <c r="AU26" s="199"/>
      <c r="AV26" s="200" t="s">
        <v>776</v>
      </c>
      <c r="AW26" s="178"/>
      <c r="AX26" s="155">
        <v>2</v>
      </c>
      <c r="AY26" s="192" t="s">
        <v>73</v>
      </c>
      <c r="AZ26" s="198"/>
      <c r="BA26" s="198"/>
      <c r="BB26" s="199"/>
      <c r="BC26" s="200" t="s">
        <v>776</v>
      </c>
      <c r="BD26" s="52"/>
      <c r="BE26" s="10">
        <v>2</v>
      </c>
      <c r="BF26" s="612" t="s">
        <v>73</v>
      </c>
      <c r="BG26" s="614"/>
      <c r="BH26" s="614"/>
      <c r="BI26" s="615"/>
      <c r="BJ26" s="595" t="s">
        <v>776</v>
      </c>
      <c r="BK26" s="52"/>
      <c r="BL26" s="10">
        <v>2</v>
      </c>
      <c r="BM26" s="612" t="s">
        <v>73</v>
      </c>
      <c r="BN26" s="614"/>
      <c r="BO26" s="614"/>
      <c r="BP26" s="615"/>
      <c r="BQ26" s="595" t="s">
        <v>776</v>
      </c>
      <c r="BS26" s="10">
        <v>2</v>
      </c>
      <c r="BT26" s="612" t="s">
        <v>73</v>
      </c>
      <c r="BU26" s="614"/>
      <c r="BV26" s="614"/>
      <c r="BW26" s="615"/>
      <c r="BX26" s="595" t="s">
        <v>776</v>
      </c>
      <c r="BY26" s="52"/>
      <c r="BZ26" s="10">
        <v>2</v>
      </c>
      <c r="CA26" s="612" t="s">
        <v>73</v>
      </c>
      <c r="CB26" s="614"/>
      <c r="CC26" s="614"/>
      <c r="CD26" s="615"/>
      <c r="CE26" s="595" t="s">
        <v>776</v>
      </c>
      <c r="CF26" s="52"/>
      <c r="CG26" s="10">
        <v>2</v>
      </c>
      <c r="CH26" s="612" t="s">
        <v>73</v>
      </c>
      <c r="CI26" s="614"/>
      <c r="CJ26" s="614"/>
      <c r="CK26" s="615"/>
      <c r="CL26" s="595" t="s">
        <v>776</v>
      </c>
      <c r="CN26" s="10">
        <v>2</v>
      </c>
      <c r="CO26" s="612" t="s">
        <v>73</v>
      </c>
      <c r="CP26" s="614"/>
      <c r="CQ26" s="614"/>
      <c r="CR26" s="615"/>
      <c r="CS26" s="595" t="s">
        <v>776</v>
      </c>
      <c r="CU26" s="10">
        <v>2</v>
      </c>
      <c r="CV26" s="612" t="s">
        <v>73</v>
      </c>
      <c r="CW26" s="614"/>
      <c r="CX26" s="614"/>
      <c r="CY26" s="615"/>
      <c r="CZ26" s="595" t="s">
        <v>776</v>
      </c>
      <c r="DB26" s="10">
        <v>2</v>
      </c>
      <c r="DC26" s="612" t="s">
        <v>73</v>
      </c>
      <c r="DD26" s="614"/>
      <c r="DE26" s="614"/>
      <c r="DF26" s="615"/>
      <c r="DG26" s="595" t="s">
        <v>776</v>
      </c>
      <c r="DI26" s="10">
        <v>2</v>
      </c>
      <c r="DJ26" s="612" t="s">
        <v>73</v>
      </c>
      <c r="DK26" s="614"/>
      <c r="DL26" s="614"/>
      <c r="DM26" s="615"/>
      <c r="DN26" s="595" t="s">
        <v>776</v>
      </c>
      <c r="DO26" s="615"/>
      <c r="DP26" s="595" t="s">
        <v>776</v>
      </c>
      <c r="DQ26" s="52"/>
      <c r="DR26" s="10">
        <v>2</v>
      </c>
      <c r="DS26" s="612" t="s">
        <v>73</v>
      </c>
      <c r="DT26" s="614"/>
      <c r="DU26" s="614"/>
      <c r="DV26" s="615"/>
      <c r="DW26" s="595" t="s">
        <v>776</v>
      </c>
      <c r="DX26" s="615"/>
      <c r="DY26" s="595" t="s">
        <v>776</v>
      </c>
      <c r="DZ26" s="52"/>
      <c r="EA26" s="10">
        <v>2</v>
      </c>
      <c r="EB26" s="612" t="s">
        <v>73</v>
      </c>
      <c r="EC26" s="614"/>
      <c r="ED26" s="614"/>
      <c r="EE26" s="615"/>
      <c r="EF26" s="595" t="s">
        <v>776</v>
      </c>
      <c r="EG26" s="615"/>
      <c r="EH26" s="595" t="s">
        <v>776</v>
      </c>
      <c r="EJ26" s="10">
        <v>2</v>
      </c>
      <c r="EK26" s="612" t="s">
        <v>73</v>
      </c>
      <c r="EL26" s="614"/>
      <c r="EM26" s="614"/>
      <c r="EN26" s="615"/>
      <c r="EO26" s="595" t="s">
        <v>776</v>
      </c>
      <c r="EP26" s="615"/>
      <c r="EQ26" s="595" t="s">
        <v>776</v>
      </c>
    </row>
    <row r="27" spans="1:147" ht="13.5" thickBot="1" x14ac:dyDescent="0.25">
      <c r="A27" s="155">
        <v>3</v>
      </c>
      <c r="B27" s="165" t="s">
        <v>28</v>
      </c>
      <c r="C27" s="166"/>
      <c r="D27" s="166"/>
      <c r="E27" s="166"/>
      <c r="F27" s="321">
        <v>1104.4000000000001</v>
      </c>
      <c r="H27" s="155">
        <v>3</v>
      </c>
      <c r="I27" s="165" t="s">
        <v>28</v>
      </c>
      <c r="J27" s="166"/>
      <c r="K27" s="166"/>
      <c r="L27" s="166"/>
      <c r="M27" s="376">
        <f>F27*1.0246</f>
        <v>1131.5682400000001</v>
      </c>
      <c r="O27" s="155">
        <v>3</v>
      </c>
      <c r="P27" s="165" t="s">
        <v>28</v>
      </c>
      <c r="Q27" s="166"/>
      <c r="R27" s="166"/>
      <c r="S27" s="166"/>
      <c r="T27" s="321">
        <f>M27</f>
        <v>1131.5682400000001</v>
      </c>
      <c r="V27" s="155">
        <v>3</v>
      </c>
      <c r="W27" s="165" t="s">
        <v>28</v>
      </c>
      <c r="X27" s="166"/>
      <c r="Y27" s="166"/>
      <c r="Z27" s="166"/>
      <c r="AA27" s="321">
        <f>M27</f>
        <v>1131.5682400000001</v>
      </c>
      <c r="AC27" s="155">
        <v>3</v>
      </c>
      <c r="AD27" s="165" t="s">
        <v>28</v>
      </c>
      <c r="AE27" s="166"/>
      <c r="AF27" s="166"/>
      <c r="AG27" s="166"/>
      <c r="AH27" s="376">
        <v>1177</v>
      </c>
      <c r="AJ27" s="155">
        <v>3</v>
      </c>
      <c r="AK27" s="165" t="s">
        <v>28</v>
      </c>
      <c r="AL27" s="166"/>
      <c r="AM27" s="166"/>
      <c r="AN27" s="166"/>
      <c r="AO27" s="321">
        <f>AH27</f>
        <v>1177</v>
      </c>
      <c r="AQ27" s="155">
        <v>3</v>
      </c>
      <c r="AR27" s="165" t="s">
        <v>28</v>
      </c>
      <c r="AS27" s="166"/>
      <c r="AT27" s="166"/>
      <c r="AU27" s="166"/>
      <c r="AV27" s="376">
        <v>1221</v>
      </c>
      <c r="AW27" s="175"/>
      <c r="AX27" s="155">
        <v>3</v>
      </c>
      <c r="AY27" s="165" t="s">
        <v>28</v>
      </c>
      <c r="AZ27" s="166"/>
      <c r="BA27" s="166"/>
      <c r="BB27" s="166"/>
      <c r="BC27" s="321">
        <f>AV27</f>
        <v>1221</v>
      </c>
      <c r="BD27" s="40"/>
      <c r="BE27" s="10">
        <v>3</v>
      </c>
      <c r="BF27" s="105" t="s">
        <v>28</v>
      </c>
      <c r="BG27" s="106"/>
      <c r="BH27" s="106"/>
      <c r="BI27" s="106"/>
      <c r="BJ27" s="478">
        <f>AV27</f>
        <v>1221</v>
      </c>
      <c r="BK27" s="40"/>
      <c r="BL27" s="10">
        <v>3</v>
      </c>
      <c r="BM27" s="105" t="s">
        <v>28</v>
      </c>
      <c r="BN27" s="106"/>
      <c r="BO27" s="106"/>
      <c r="BP27" s="106"/>
      <c r="BQ27" s="376">
        <v>1298</v>
      </c>
      <c r="BS27" s="10">
        <v>3</v>
      </c>
      <c r="BT27" s="105" t="s">
        <v>28</v>
      </c>
      <c r="BU27" s="106"/>
      <c r="BV27" s="106"/>
      <c r="BW27" s="106"/>
      <c r="BX27" s="478">
        <f>BQ27</f>
        <v>1298</v>
      </c>
      <c r="BY27" s="40"/>
      <c r="BZ27" s="10">
        <v>3</v>
      </c>
      <c r="CA27" s="105" t="s">
        <v>28</v>
      </c>
      <c r="CB27" s="106"/>
      <c r="CC27" s="106"/>
      <c r="CD27" s="106"/>
      <c r="CE27" s="478">
        <f>BX27</f>
        <v>1298</v>
      </c>
      <c r="CF27" s="40"/>
      <c r="CG27" s="10">
        <v>3</v>
      </c>
      <c r="CH27" s="105" t="s">
        <v>28</v>
      </c>
      <c r="CI27" s="106"/>
      <c r="CJ27" s="106"/>
      <c r="CK27" s="106"/>
      <c r="CL27" s="478">
        <f>CE27</f>
        <v>1298</v>
      </c>
      <c r="CN27" s="10">
        <v>3</v>
      </c>
      <c r="CO27" s="105" t="s">
        <v>28</v>
      </c>
      <c r="CP27" s="106"/>
      <c r="CQ27" s="106"/>
      <c r="CR27" s="106"/>
      <c r="CS27" s="376">
        <v>1375</v>
      </c>
      <c r="CU27" s="10">
        <v>3</v>
      </c>
      <c r="CV27" s="105" t="s">
        <v>28</v>
      </c>
      <c r="CW27" s="106"/>
      <c r="CX27" s="106"/>
      <c r="CY27" s="106"/>
      <c r="CZ27" s="321">
        <v>1375</v>
      </c>
      <c r="DB27" s="10">
        <v>3</v>
      </c>
      <c r="DC27" s="105" t="s">
        <v>28</v>
      </c>
      <c r="DD27" s="106"/>
      <c r="DE27" s="106"/>
      <c r="DF27" s="106"/>
      <c r="DG27" s="376">
        <v>1438.8</v>
      </c>
      <c r="DI27" s="10">
        <v>3</v>
      </c>
      <c r="DJ27" s="105" t="s">
        <v>28</v>
      </c>
      <c r="DK27" s="106"/>
      <c r="DL27" s="106"/>
      <c r="DM27" s="106"/>
      <c r="DN27" s="321">
        <v>1438.8</v>
      </c>
      <c r="DO27" s="106"/>
      <c r="DP27" s="321">
        <v>1438.8</v>
      </c>
      <c r="DQ27" s="175"/>
      <c r="DR27" s="10">
        <v>3</v>
      </c>
      <c r="DS27" s="105" t="s">
        <v>28</v>
      </c>
      <c r="DT27" s="106"/>
      <c r="DU27" s="106"/>
      <c r="DV27" s="106"/>
      <c r="DW27" s="321">
        <v>1438.8</v>
      </c>
      <c r="DX27" s="106"/>
      <c r="DY27" s="321">
        <v>1438.8</v>
      </c>
      <c r="DZ27" s="175"/>
      <c r="EA27" s="10">
        <v>3</v>
      </c>
      <c r="EB27" s="105" t="s">
        <v>28</v>
      </c>
      <c r="EC27" s="106"/>
      <c r="ED27" s="106"/>
      <c r="EE27" s="106"/>
      <c r="EF27" s="376">
        <v>1511.4</v>
      </c>
      <c r="EG27" s="106"/>
      <c r="EH27" s="376">
        <f>EF27</f>
        <v>1511.4</v>
      </c>
      <c r="EJ27" s="10">
        <v>3</v>
      </c>
      <c r="EK27" s="105" t="s">
        <v>28</v>
      </c>
      <c r="EL27" s="106"/>
      <c r="EM27" s="106"/>
      <c r="EN27" s="106"/>
      <c r="EO27" s="321">
        <f>EF27</f>
        <v>1511.4</v>
      </c>
      <c r="EP27" s="106"/>
      <c r="EQ27" s="478">
        <f>EO27</f>
        <v>1511.4</v>
      </c>
    </row>
    <row r="28" spans="1:147" ht="39" customHeight="1" x14ac:dyDescent="0.2">
      <c r="A28" s="155">
        <v>4</v>
      </c>
      <c r="B28" s="165" t="s">
        <v>5</v>
      </c>
      <c r="C28" s="166"/>
      <c r="D28" s="166"/>
      <c r="E28" s="167"/>
      <c r="F28" s="323" t="s">
        <v>714</v>
      </c>
      <c r="H28" s="155">
        <v>4</v>
      </c>
      <c r="I28" s="165" t="s">
        <v>5</v>
      </c>
      <c r="J28" s="166"/>
      <c r="K28" s="166"/>
      <c r="L28" s="167"/>
      <c r="M28" s="323" t="s">
        <v>714</v>
      </c>
      <c r="O28" s="155">
        <v>4</v>
      </c>
      <c r="P28" s="165" t="s">
        <v>5</v>
      </c>
      <c r="Q28" s="166"/>
      <c r="R28" s="166"/>
      <c r="S28" s="167"/>
      <c r="T28" s="323" t="s">
        <v>714</v>
      </c>
      <c r="V28" s="155">
        <v>4</v>
      </c>
      <c r="W28" s="165" t="s">
        <v>5</v>
      </c>
      <c r="X28" s="166"/>
      <c r="Y28" s="166"/>
      <c r="Z28" s="167"/>
      <c r="AA28" s="323" t="s">
        <v>714</v>
      </c>
      <c r="AC28" s="155">
        <v>4</v>
      </c>
      <c r="AD28" s="165" t="s">
        <v>5</v>
      </c>
      <c r="AE28" s="166"/>
      <c r="AF28" s="166"/>
      <c r="AG28" s="167"/>
      <c r="AH28" s="323" t="s">
        <v>714</v>
      </c>
      <c r="AJ28" s="155">
        <v>4</v>
      </c>
      <c r="AK28" s="165" t="s">
        <v>5</v>
      </c>
      <c r="AL28" s="166"/>
      <c r="AM28" s="166"/>
      <c r="AN28" s="167"/>
      <c r="AO28" s="323" t="s">
        <v>714</v>
      </c>
      <c r="AQ28" s="155">
        <v>4</v>
      </c>
      <c r="AR28" s="165" t="s">
        <v>5</v>
      </c>
      <c r="AS28" s="166"/>
      <c r="AT28" s="166"/>
      <c r="AU28" s="167"/>
      <c r="AV28" s="323" t="s">
        <v>714</v>
      </c>
      <c r="AW28" s="426"/>
      <c r="AX28" s="155">
        <v>4</v>
      </c>
      <c r="AY28" s="165" t="s">
        <v>5</v>
      </c>
      <c r="AZ28" s="166"/>
      <c r="BA28" s="166"/>
      <c r="BB28" s="167"/>
      <c r="BC28" s="323" t="s">
        <v>714</v>
      </c>
      <c r="BD28" s="523"/>
      <c r="BE28" s="10">
        <v>4</v>
      </c>
      <c r="BF28" s="105" t="s">
        <v>5</v>
      </c>
      <c r="BG28" s="106"/>
      <c r="BH28" s="106"/>
      <c r="BI28" s="107"/>
      <c r="BJ28" s="617" t="s">
        <v>714</v>
      </c>
      <c r="BK28" s="523"/>
      <c r="BL28" s="10">
        <v>4</v>
      </c>
      <c r="BM28" s="105" t="s">
        <v>5</v>
      </c>
      <c r="BN28" s="106"/>
      <c r="BO28" s="106"/>
      <c r="BP28" s="107"/>
      <c r="BQ28" s="617" t="s">
        <v>714</v>
      </c>
      <c r="BS28" s="10">
        <v>4</v>
      </c>
      <c r="BT28" s="105" t="s">
        <v>5</v>
      </c>
      <c r="BU28" s="106"/>
      <c r="BV28" s="106"/>
      <c r="BW28" s="107"/>
      <c r="BX28" s="617" t="s">
        <v>714</v>
      </c>
      <c r="BY28" s="523"/>
      <c r="BZ28" s="10">
        <v>4</v>
      </c>
      <c r="CA28" s="105" t="s">
        <v>5</v>
      </c>
      <c r="CB28" s="106"/>
      <c r="CC28" s="106"/>
      <c r="CD28" s="107"/>
      <c r="CE28" s="617" t="s">
        <v>714</v>
      </c>
      <c r="CF28" s="523"/>
      <c r="CG28" s="10">
        <v>4</v>
      </c>
      <c r="CH28" s="105" t="s">
        <v>5</v>
      </c>
      <c r="CI28" s="106"/>
      <c r="CJ28" s="106"/>
      <c r="CK28" s="107"/>
      <c r="CL28" s="617" t="s">
        <v>714</v>
      </c>
      <c r="CN28" s="10">
        <v>4</v>
      </c>
      <c r="CO28" s="105" t="s">
        <v>5</v>
      </c>
      <c r="CP28" s="106"/>
      <c r="CQ28" s="106"/>
      <c r="CR28" s="107"/>
      <c r="CS28" s="617" t="s">
        <v>714</v>
      </c>
      <c r="CU28" s="10">
        <v>4</v>
      </c>
      <c r="CV28" s="105" t="s">
        <v>5</v>
      </c>
      <c r="CW28" s="106"/>
      <c r="CX28" s="106"/>
      <c r="CY28" s="107"/>
      <c r="CZ28" s="617" t="s">
        <v>714</v>
      </c>
      <c r="DB28" s="10">
        <v>4</v>
      </c>
      <c r="DC28" s="105" t="s">
        <v>5</v>
      </c>
      <c r="DD28" s="106"/>
      <c r="DE28" s="106"/>
      <c r="DF28" s="107"/>
      <c r="DG28" s="617" t="s">
        <v>714</v>
      </c>
      <c r="DI28" s="10">
        <v>4</v>
      </c>
      <c r="DJ28" s="105" t="s">
        <v>5</v>
      </c>
      <c r="DK28" s="106"/>
      <c r="DL28" s="106"/>
      <c r="DM28" s="107"/>
      <c r="DN28" s="617" t="s">
        <v>714</v>
      </c>
      <c r="DO28" s="107"/>
      <c r="DP28" s="617" t="s">
        <v>714</v>
      </c>
      <c r="DQ28" s="523"/>
      <c r="DR28" s="10">
        <v>4</v>
      </c>
      <c r="DS28" s="105" t="s">
        <v>5</v>
      </c>
      <c r="DT28" s="106"/>
      <c r="DU28" s="106"/>
      <c r="DV28" s="107"/>
      <c r="DW28" s="617" t="s">
        <v>714</v>
      </c>
      <c r="DX28" s="107"/>
      <c r="DY28" s="617" t="s">
        <v>714</v>
      </c>
      <c r="DZ28" s="523"/>
      <c r="EA28" s="10">
        <v>4</v>
      </c>
      <c r="EB28" s="105" t="s">
        <v>5</v>
      </c>
      <c r="EC28" s="106"/>
      <c r="ED28" s="106"/>
      <c r="EE28" s="107"/>
      <c r="EF28" s="617" t="s">
        <v>714</v>
      </c>
      <c r="EG28" s="107"/>
      <c r="EH28" s="617" t="s">
        <v>714</v>
      </c>
      <c r="EJ28" s="10">
        <v>4</v>
      </c>
      <c r="EK28" s="105" t="s">
        <v>5</v>
      </c>
      <c r="EL28" s="106"/>
      <c r="EM28" s="106"/>
      <c r="EN28" s="107"/>
      <c r="EO28" s="617" t="s">
        <v>714</v>
      </c>
      <c r="EP28" s="107"/>
      <c r="EQ28" s="617" t="s">
        <v>714</v>
      </c>
    </row>
    <row r="29" spans="1:147" x14ac:dyDescent="0.2">
      <c r="A29" s="155">
        <v>5</v>
      </c>
      <c r="B29" s="165" t="s">
        <v>6</v>
      </c>
      <c r="C29" s="166"/>
      <c r="D29" s="166"/>
      <c r="E29" s="167"/>
      <c r="F29" s="322" t="s">
        <v>175</v>
      </c>
      <c r="H29" s="155">
        <v>5</v>
      </c>
      <c r="I29" s="165" t="s">
        <v>6</v>
      </c>
      <c r="J29" s="166"/>
      <c r="K29" s="166"/>
      <c r="L29" s="167"/>
      <c r="M29" s="322" t="s">
        <v>842</v>
      </c>
      <c r="O29" s="155">
        <v>5</v>
      </c>
      <c r="P29" s="165" t="s">
        <v>6</v>
      </c>
      <c r="Q29" s="166"/>
      <c r="R29" s="166"/>
      <c r="S29" s="167"/>
      <c r="T29" s="322" t="s">
        <v>842</v>
      </c>
      <c r="V29" s="155">
        <v>5</v>
      </c>
      <c r="W29" s="165" t="s">
        <v>6</v>
      </c>
      <c r="X29" s="166"/>
      <c r="Y29" s="166"/>
      <c r="Z29" s="167"/>
      <c r="AA29" s="322" t="s">
        <v>842</v>
      </c>
      <c r="AC29" s="155">
        <v>5</v>
      </c>
      <c r="AD29" s="165" t="s">
        <v>6</v>
      </c>
      <c r="AE29" s="166"/>
      <c r="AF29" s="166"/>
      <c r="AG29" s="167"/>
      <c r="AH29" s="322" t="s">
        <v>876</v>
      </c>
      <c r="AJ29" s="155">
        <v>5</v>
      </c>
      <c r="AK29" s="165" t="s">
        <v>6</v>
      </c>
      <c r="AL29" s="166"/>
      <c r="AM29" s="166"/>
      <c r="AN29" s="167"/>
      <c r="AO29" s="322" t="s">
        <v>876</v>
      </c>
      <c r="AQ29" s="155">
        <v>5</v>
      </c>
      <c r="AR29" s="165" t="s">
        <v>6</v>
      </c>
      <c r="AS29" s="166"/>
      <c r="AT29" s="166"/>
      <c r="AU29" s="167"/>
      <c r="AV29" s="322" t="s">
        <v>876</v>
      </c>
      <c r="AW29" s="427"/>
      <c r="AX29" s="155">
        <v>5</v>
      </c>
      <c r="AY29" s="165" t="s">
        <v>6</v>
      </c>
      <c r="AZ29" s="166"/>
      <c r="BA29" s="166"/>
      <c r="BB29" s="167"/>
      <c r="BC29" s="322" t="s">
        <v>876</v>
      </c>
      <c r="BD29" s="524"/>
      <c r="BE29" s="10">
        <v>5</v>
      </c>
      <c r="BF29" s="105" t="s">
        <v>6</v>
      </c>
      <c r="BG29" s="106"/>
      <c r="BH29" s="106"/>
      <c r="BI29" s="107"/>
      <c r="BJ29" s="598" t="s">
        <v>876</v>
      </c>
      <c r="BK29" s="524"/>
      <c r="BL29" s="10">
        <v>5</v>
      </c>
      <c r="BM29" s="105" t="s">
        <v>6</v>
      </c>
      <c r="BN29" s="106"/>
      <c r="BO29" s="106"/>
      <c r="BP29" s="107"/>
      <c r="BQ29" s="598" t="s">
        <v>982</v>
      </c>
      <c r="BS29" s="10">
        <v>5</v>
      </c>
      <c r="BT29" s="105" t="s">
        <v>6</v>
      </c>
      <c r="BU29" s="106"/>
      <c r="BV29" s="106"/>
      <c r="BW29" s="107"/>
      <c r="BX29" s="598" t="s">
        <v>982</v>
      </c>
      <c r="BY29" s="524"/>
      <c r="BZ29" s="10">
        <v>5</v>
      </c>
      <c r="CA29" s="105" t="s">
        <v>6</v>
      </c>
      <c r="CB29" s="106"/>
      <c r="CC29" s="106"/>
      <c r="CD29" s="107"/>
      <c r="CE29" s="598" t="s">
        <v>982</v>
      </c>
      <c r="CF29" s="524"/>
      <c r="CG29" s="10">
        <v>5</v>
      </c>
      <c r="CH29" s="105" t="s">
        <v>6</v>
      </c>
      <c r="CI29" s="106"/>
      <c r="CJ29" s="106"/>
      <c r="CK29" s="107"/>
      <c r="CL29" s="598" t="s">
        <v>982</v>
      </c>
      <c r="CN29" s="10">
        <v>5</v>
      </c>
      <c r="CO29" s="105" t="s">
        <v>6</v>
      </c>
      <c r="CP29" s="106"/>
      <c r="CQ29" s="106"/>
      <c r="CR29" s="107"/>
      <c r="CS29" s="598" t="s">
        <v>985</v>
      </c>
      <c r="CU29" s="10">
        <v>5</v>
      </c>
      <c r="CV29" s="105" t="s">
        <v>6</v>
      </c>
      <c r="CW29" s="106"/>
      <c r="CX29" s="106"/>
      <c r="CY29" s="107"/>
      <c r="CZ29" s="598" t="s">
        <v>985</v>
      </c>
      <c r="DB29" s="10">
        <v>5</v>
      </c>
      <c r="DC29" s="105" t="s">
        <v>6</v>
      </c>
      <c r="DD29" s="106"/>
      <c r="DE29" s="106"/>
      <c r="DF29" s="107"/>
      <c r="DG29" s="598" t="s">
        <v>1048</v>
      </c>
      <c r="DI29" s="10">
        <v>5</v>
      </c>
      <c r="DJ29" s="105" t="s">
        <v>6</v>
      </c>
      <c r="DK29" s="106"/>
      <c r="DL29" s="106"/>
      <c r="DM29" s="107"/>
      <c r="DN29" s="598" t="s">
        <v>1048</v>
      </c>
      <c r="DO29" s="107"/>
      <c r="DP29" s="598" t="s">
        <v>1048</v>
      </c>
      <c r="DQ29" s="524"/>
      <c r="DR29" s="10">
        <v>5</v>
      </c>
      <c r="DS29" s="105" t="s">
        <v>6</v>
      </c>
      <c r="DT29" s="106"/>
      <c r="DU29" s="106"/>
      <c r="DV29" s="107"/>
      <c r="DW29" s="598" t="s">
        <v>1048</v>
      </c>
      <c r="DX29" s="107"/>
      <c r="DY29" s="598" t="s">
        <v>1048</v>
      </c>
      <c r="DZ29" s="524"/>
      <c r="EA29" s="10">
        <v>5</v>
      </c>
      <c r="EB29" s="105" t="s">
        <v>6</v>
      </c>
      <c r="EC29" s="106"/>
      <c r="ED29" s="106"/>
      <c r="EE29" s="107"/>
      <c r="EF29" s="598" t="s">
        <v>1050</v>
      </c>
      <c r="EG29" s="107"/>
      <c r="EH29" s="598" t="s">
        <v>1050</v>
      </c>
      <c r="EJ29" s="10">
        <v>5</v>
      </c>
      <c r="EK29" s="105" t="s">
        <v>6</v>
      </c>
      <c r="EL29" s="106"/>
      <c r="EM29" s="106"/>
      <c r="EN29" s="107"/>
      <c r="EO29" s="598" t="s">
        <v>1050</v>
      </c>
      <c r="EP29" s="107"/>
      <c r="EQ29" s="598" t="s">
        <v>1050</v>
      </c>
    </row>
    <row r="30" spans="1:147" ht="15" x14ac:dyDescent="0.2">
      <c r="A30" s="156"/>
      <c r="B30" s="201"/>
      <c r="C30" s="201"/>
      <c r="D30" s="1063" t="s">
        <v>764</v>
      </c>
      <c r="E30" s="1062"/>
      <c r="F30" s="38">
        <v>1045</v>
      </c>
      <c r="H30" s="156"/>
      <c r="I30" s="201"/>
      <c r="J30" s="201"/>
      <c r="K30" s="1063" t="s">
        <v>764</v>
      </c>
      <c r="L30" s="1062"/>
      <c r="M30" s="38">
        <v>1045</v>
      </c>
      <c r="O30" s="156"/>
      <c r="P30" s="201"/>
      <c r="Q30" s="201"/>
      <c r="R30" s="1063" t="s">
        <v>764</v>
      </c>
      <c r="S30" s="1062"/>
      <c r="T30" s="38">
        <v>1045</v>
      </c>
      <c r="V30" s="156"/>
      <c r="W30" s="201"/>
      <c r="X30" s="201"/>
      <c r="Y30" s="1063" t="s">
        <v>877</v>
      </c>
      <c r="Z30" s="1062"/>
      <c r="AA30" s="38">
        <v>1100</v>
      </c>
      <c r="AC30" s="156"/>
      <c r="AD30" s="201"/>
      <c r="AE30" s="201"/>
      <c r="AF30" s="1063" t="s">
        <v>877</v>
      </c>
      <c r="AG30" s="1062"/>
      <c r="AH30" s="38">
        <v>1100</v>
      </c>
      <c r="AJ30" s="156"/>
      <c r="AK30" s="201"/>
      <c r="AL30" s="201"/>
      <c r="AM30" s="1063" t="s">
        <v>877</v>
      </c>
      <c r="AN30" s="1062"/>
      <c r="AO30" s="38">
        <v>1100</v>
      </c>
      <c r="AQ30" s="156"/>
      <c r="AR30" s="201"/>
      <c r="AS30" s="201"/>
      <c r="AT30" s="1063" t="s">
        <v>877</v>
      </c>
      <c r="AU30" s="1062"/>
      <c r="AV30" s="38">
        <v>1100</v>
      </c>
      <c r="AW30" s="159"/>
      <c r="AX30" s="156"/>
      <c r="AY30" s="201"/>
      <c r="AZ30" s="201"/>
      <c r="BA30" s="1063" t="s">
        <v>893</v>
      </c>
      <c r="BB30" s="1062"/>
      <c r="BC30" s="398">
        <v>1212</v>
      </c>
      <c r="BD30" s="22"/>
      <c r="BE30" s="108"/>
      <c r="BF30" s="31"/>
      <c r="BG30" s="31"/>
      <c r="BH30" s="979" t="s">
        <v>893</v>
      </c>
      <c r="BI30" s="978"/>
      <c r="BJ30" s="38">
        <v>1212</v>
      </c>
      <c r="BK30" s="22"/>
      <c r="BL30" s="108"/>
      <c r="BM30" s="31"/>
      <c r="BN30" s="31"/>
      <c r="BO30" s="979" t="s">
        <v>893</v>
      </c>
      <c r="BP30" s="978"/>
      <c r="BQ30" s="50">
        <v>1212</v>
      </c>
      <c r="BS30" s="108"/>
      <c r="BT30" s="31"/>
      <c r="BU30" s="31"/>
      <c r="BV30" s="979" t="s">
        <v>893</v>
      </c>
      <c r="BW30" s="978"/>
      <c r="BX30" s="50">
        <v>1212</v>
      </c>
      <c r="BY30" s="22"/>
      <c r="BZ30" s="108"/>
      <c r="CA30" s="31"/>
      <c r="CB30" s="31"/>
      <c r="CC30" s="979" t="s">
        <v>893</v>
      </c>
      <c r="CD30" s="978"/>
      <c r="CE30" s="50">
        <v>1212</v>
      </c>
      <c r="CF30" s="22"/>
      <c r="CG30" s="108"/>
      <c r="CH30" s="31"/>
      <c r="CI30" s="31"/>
      <c r="CJ30" s="979" t="s">
        <v>893</v>
      </c>
      <c r="CK30" s="978"/>
      <c r="CL30" s="50">
        <v>1212</v>
      </c>
      <c r="CN30" s="108"/>
      <c r="CO30" s="31"/>
      <c r="CP30" s="31"/>
      <c r="CQ30" s="979" t="s">
        <v>893</v>
      </c>
      <c r="CR30" s="978"/>
      <c r="CS30" s="50">
        <v>1212</v>
      </c>
      <c r="CU30" s="108"/>
      <c r="CV30" s="31"/>
      <c r="CW30" s="31"/>
      <c r="CX30" s="979" t="s">
        <v>1031</v>
      </c>
      <c r="CY30" s="978"/>
      <c r="CZ30" s="50">
        <v>1302</v>
      </c>
      <c r="DB30" s="108"/>
      <c r="DC30" s="31"/>
      <c r="DD30" s="31"/>
      <c r="DE30" s="979" t="s">
        <v>1031</v>
      </c>
      <c r="DF30" s="978"/>
      <c r="DG30" s="50">
        <v>1320</v>
      </c>
      <c r="DI30" s="108"/>
      <c r="DJ30" s="31"/>
      <c r="DK30" s="31"/>
      <c r="DL30" s="979" t="s">
        <v>1031</v>
      </c>
      <c r="DM30" s="978"/>
      <c r="DN30" s="50">
        <v>1320</v>
      </c>
      <c r="DO30" s="22"/>
      <c r="DP30" s="50">
        <v>1320</v>
      </c>
      <c r="DQ30" s="22"/>
      <c r="DR30" s="108"/>
      <c r="DS30" s="31"/>
      <c r="DT30" s="31"/>
      <c r="DU30" s="979" t="s">
        <v>1031</v>
      </c>
      <c r="DV30" s="978"/>
      <c r="DW30" s="50">
        <v>1412</v>
      </c>
      <c r="DX30" s="22"/>
      <c r="DY30" s="50">
        <v>1412</v>
      </c>
      <c r="DZ30" s="22"/>
      <c r="EA30" s="108"/>
      <c r="EB30" s="31"/>
      <c r="EC30" s="31"/>
      <c r="ED30" s="979" t="s">
        <v>1031</v>
      </c>
      <c r="EE30" s="978"/>
      <c r="EF30" s="50">
        <v>1412</v>
      </c>
      <c r="EG30" s="22"/>
      <c r="EH30" s="50">
        <v>1412</v>
      </c>
      <c r="EJ30" s="108"/>
      <c r="EK30" s="31"/>
      <c r="EL30" s="31"/>
      <c r="EM30" s="979" t="s">
        <v>1051</v>
      </c>
      <c r="EN30" s="978"/>
      <c r="EO30" s="50">
        <v>1412</v>
      </c>
      <c r="EP30" s="22"/>
      <c r="EQ30" s="50">
        <v>1412</v>
      </c>
    </row>
    <row r="31" spans="1:147" s="7" customFormat="1" ht="13.5" x14ac:dyDescent="0.2">
      <c r="A31" s="202"/>
      <c r="B31" s="201"/>
      <c r="C31" s="191"/>
      <c r="D31" s="178"/>
      <c r="E31" s="178"/>
      <c r="F31" s="178"/>
      <c r="G31" s="2"/>
      <c r="H31" s="202"/>
      <c r="I31" s="201"/>
      <c r="J31" s="191"/>
      <c r="K31" s="178"/>
      <c r="L31" s="178"/>
      <c r="M31" s="178"/>
      <c r="O31" s="202"/>
      <c r="P31" s="201"/>
      <c r="Q31" s="191"/>
      <c r="R31" s="178"/>
      <c r="S31" s="178"/>
      <c r="T31" s="178"/>
      <c r="U31" s="2"/>
      <c r="V31" s="202"/>
      <c r="W31" s="201"/>
      <c r="X31" s="191"/>
      <c r="Y31" s="178"/>
      <c r="Z31" s="178"/>
      <c r="AA31" s="178"/>
      <c r="AB31" s="2"/>
      <c r="AC31" s="202"/>
      <c r="AD31" s="201"/>
      <c r="AE31" s="191"/>
      <c r="AF31" s="178"/>
      <c r="AG31" s="178"/>
      <c r="AH31" s="178"/>
      <c r="AJ31" s="202"/>
      <c r="AK31" s="201"/>
      <c r="AL31" s="191"/>
      <c r="AM31" s="178"/>
      <c r="AN31" s="178"/>
      <c r="AO31" s="178"/>
      <c r="AQ31" s="202"/>
      <c r="AR31" s="201"/>
      <c r="AS31" s="191"/>
      <c r="AT31" s="178"/>
      <c r="AU31" s="178"/>
      <c r="AV31" s="178"/>
      <c r="AW31" s="178"/>
      <c r="AX31" s="202"/>
      <c r="AY31" s="201"/>
      <c r="AZ31" s="191"/>
      <c r="BA31" s="178"/>
      <c r="BB31" s="178"/>
      <c r="BC31" s="178"/>
      <c r="BD31" s="52"/>
      <c r="BE31" s="216"/>
      <c r="BF31" s="31"/>
      <c r="BG31" s="217"/>
      <c r="BH31" s="52"/>
      <c r="BI31" s="52"/>
      <c r="BJ31" s="52"/>
      <c r="BK31" s="52"/>
      <c r="BL31" s="216"/>
      <c r="BM31" s="31"/>
      <c r="BN31" s="217"/>
      <c r="BO31" s="52"/>
      <c r="BP31" s="52"/>
      <c r="BQ31" s="52"/>
      <c r="BS31" s="216"/>
      <c r="BT31" s="31"/>
      <c r="BU31" s="217"/>
      <c r="BV31" s="52"/>
      <c r="BW31" s="52"/>
      <c r="BX31" s="52"/>
      <c r="BY31" s="52"/>
      <c r="BZ31" s="216"/>
      <c r="CA31" s="31"/>
      <c r="CB31" s="217"/>
      <c r="CC31" s="52"/>
      <c r="CD31" s="52"/>
      <c r="CE31" s="52"/>
      <c r="CF31" s="52"/>
      <c r="CG31" s="216"/>
      <c r="CH31" s="31"/>
      <c r="CI31" s="217"/>
      <c r="CJ31" s="52"/>
      <c r="CK31" s="52"/>
      <c r="CL31" s="52"/>
      <c r="CN31" s="216"/>
      <c r="CO31" s="31"/>
      <c r="CP31" s="217"/>
      <c r="CQ31" s="52"/>
      <c r="CR31" s="52"/>
      <c r="CS31" s="52"/>
      <c r="CU31" s="216"/>
      <c r="CV31" s="31"/>
      <c r="CW31" s="217"/>
      <c r="CX31" s="52"/>
      <c r="CY31" s="52"/>
      <c r="CZ31" s="52"/>
      <c r="DB31" s="216"/>
      <c r="DC31" s="31"/>
      <c r="DD31" s="217"/>
      <c r="DE31" s="52"/>
      <c r="DF31" s="52"/>
      <c r="DG31" s="52"/>
      <c r="DI31" s="216"/>
      <c r="DJ31" s="31"/>
      <c r="DK31" s="217"/>
      <c r="DL31" s="52"/>
      <c r="DM31" s="52"/>
      <c r="DN31" s="52"/>
      <c r="DO31" s="52"/>
      <c r="DP31" s="52"/>
      <c r="DQ31" s="52"/>
      <c r="DR31" s="216"/>
      <c r="DS31" s="31"/>
      <c r="DT31" s="217"/>
      <c r="DU31" s="52"/>
      <c r="DV31" s="52"/>
      <c r="DW31" s="52"/>
      <c r="DX31" s="52"/>
      <c r="DY31" s="52"/>
      <c r="DZ31" s="52"/>
      <c r="EA31" s="216"/>
      <c r="EB31" s="31"/>
      <c r="EC31" s="217"/>
      <c r="ED31" s="52"/>
      <c r="EE31" s="52"/>
      <c r="EF31" s="52"/>
      <c r="EG31" s="52"/>
      <c r="EH31" s="52"/>
      <c r="EJ31" s="216"/>
      <c r="EK31" s="31"/>
      <c r="EL31" s="217"/>
      <c r="EM31" s="52"/>
      <c r="EN31" s="52"/>
      <c r="EO31" s="52"/>
      <c r="EP31" s="52"/>
      <c r="EQ31" s="52"/>
    </row>
    <row r="32" spans="1:147" s="7" customFormat="1" ht="13.5" x14ac:dyDescent="0.2">
      <c r="A32" s="202"/>
      <c r="B32" s="201"/>
      <c r="C32" s="191"/>
      <c r="D32" s="178"/>
      <c r="E32" s="178"/>
      <c r="F32" s="178"/>
      <c r="G32" s="2"/>
      <c r="H32" s="202"/>
      <c r="I32" s="201"/>
      <c r="J32" s="191"/>
      <c r="K32" s="178"/>
      <c r="L32" s="178"/>
      <c r="M32" s="178"/>
      <c r="O32" s="202"/>
      <c r="P32" s="201"/>
      <c r="Q32" s="191"/>
      <c r="R32" s="178"/>
      <c r="S32" s="178"/>
      <c r="T32" s="178"/>
      <c r="U32" s="2"/>
      <c r="V32" s="202"/>
      <c r="W32" s="201"/>
      <c r="X32" s="191"/>
      <c r="Y32" s="178"/>
      <c r="Z32" s="178"/>
      <c r="AA32" s="178"/>
      <c r="AB32" s="2"/>
      <c r="AC32" s="202"/>
      <c r="AD32" s="201"/>
      <c r="AE32" s="191"/>
      <c r="AF32" s="178"/>
      <c r="AG32" s="178"/>
      <c r="AH32" s="178"/>
      <c r="AJ32" s="202"/>
      <c r="AK32" s="201"/>
      <c r="AL32" s="191"/>
      <c r="AM32" s="178"/>
      <c r="AN32" s="178"/>
      <c r="AO32" s="178"/>
      <c r="AQ32" s="202"/>
      <c r="AR32" s="201"/>
      <c r="AS32" s="191"/>
      <c r="AT32" s="178"/>
      <c r="AU32" s="178"/>
      <c r="AV32" s="178"/>
      <c r="AW32" s="178"/>
      <c r="AX32" s="202"/>
      <c r="AY32" s="201"/>
      <c r="AZ32" s="191"/>
      <c r="BA32" s="178"/>
      <c r="BB32" s="178"/>
      <c r="BC32" s="178"/>
      <c r="BD32" s="52"/>
      <c r="BE32" s="216"/>
      <c r="BF32" s="31"/>
      <c r="BG32" s="217"/>
      <c r="BH32" s="52"/>
      <c r="BI32" s="52"/>
      <c r="BJ32" s="52"/>
      <c r="BK32" s="52"/>
      <c r="BL32" s="216"/>
      <c r="BM32" s="31"/>
      <c r="BN32" s="217"/>
      <c r="BO32" s="52"/>
      <c r="BP32" s="52"/>
      <c r="BQ32" s="52"/>
      <c r="BS32" s="216"/>
      <c r="BT32" s="31"/>
      <c r="BU32" s="217"/>
      <c r="BV32" s="52"/>
      <c r="BW32" s="52"/>
      <c r="BX32" s="52"/>
      <c r="BY32" s="52"/>
      <c r="BZ32" s="216"/>
      <c r="CA32" s="31"/>
      <c r="CB32" s="217"/>
      <c r="CC32" s="52"/>
      <c r="CD32" s="52"/>
      <c r="CE32" s="52"/>
      <c r="CF32" s="52"/>
      <c r="CG32" s="216"/>
      <c r="CH32" s="31"/>
      <c r="CI32" s="217"/>
      <c r="CJ32" s="52"/>
      <c r="CK32" s="52"/>
      <c r="CL32" s="52"/>
      <c r="CN32" s="216"/>
      <c r="CO32" s="31"/>
      <c r="CP32" s="217"/>
      <c r="CQ32" s="52"/>
      <c r="CR32" s="52"/>
      <c r="CS32" s="52"/>
      <c r="CU32" s="216"/>
      <c r="CV32" s="31"/>
      <c r="CW32" s="217"/>
      <c r="CX32" s="52"/>
      <c r="CY32" s="52"/>
      <c r="CZ32" s="52"/>
      <c r="DB32" s="216"/>
      <c r="DC32" s="31"/>
      <c r="DD32" s="217"/>
      <c r="DE32" s="52"/>
      <c r="DF32" s="52"/>
      <c r="DG32" s="52"/>
      <c r="DI32" s="216"/>
      <c r="DJ32" s="31"/>
      <c r="DK32" s="217"/>
      <c r="DL32" s="52"/>
      <c r="DM32" s="52"/>
      <c r="DN32" s="52"/>
      <c r="DO32" s="52"/>
      <c r="DP32" s="52"/>
      <c r="DQ32" s="52"/>
      <c r="DR32" s="216"/>
      <c r="DS32" s="31"/>
      <c r="DT32" s="217"/>
      <c r="DU32" s="52"/>
      <c r="DV32" s="52"/>
      <c r="DW32" s="52"/>
      <c r="DX32" s="52"/>
      <c r="DY32" s="52"/>
      <c r="DZ32" s="52"/>
      <c r="EA32" s="216"/>
      <c r="EB32" s="31"/>
      <c r="EC32" s="217"/>
      <c r="ED32" s="52"/>
      <c r="EE32" s="52"/>
      <c r="EF32" s="52"/>
      <c r="EG32" s="52"/>
      <c r="EH32" s="52"/>
      <c r="EJ32" s="216"/>
      <c r="EK32" s="31"/>
      <c r="EL32" s="217"/>
      <c r="EM32" s="52"/>
      <c r="EN32" s="52"/>
      <c r="EO32" s="52"/>
      <c r="EP32" s="52"/>
      <c r="EQ32" s="52"/>
    </row>
    <row r="33" spans="1:147" x14ac:dyDescent="0.2">
      <c r="A33" s="156"/>
      <c r="B33" s="201"/>
      <c r="C33" s="201"/>
      <c r="D33" s="201"/>
      <c r="E33" s="159"/>
      <c r="F33" s="159"/>
      <c r="H33" s="156"/>
      <c r="I33" s="201"/>
      <c r="J33" s="201"/>
      <c r="K33" s="201"/>
      <c r="L33" s="159"/>
      <c r="M33" s="159"/>
      <c r="O33" s="156"/>
      <c r="P33" s="201"/>
      <c r="Q33" s="201"/>
      <c r="R33" s="201"/>
      <c r="S33" s="159"/>
      <c r="T33" s="159"/>
      <c r="V33" s="156"/>
      <c r="W33" s="201"/>
      <c r="X33" s="201"/>
      <c r="Y33" s="201"/>
      <c r="Z33" s="159"/>
      <c r="AA33" s="159"/>
      <c r="AC33" s="156"/>
      <c r="AD33" s="201"/>
      <c r="AE33" s="201"/>
      <c r="AF33" s="201"/>
      <c r="AG33" s="159"/>
      <c r="AH33" s="159"/>
      <c r="AJ33" s="156"/>
      <c r="AK33" s="201"/>
      <c r="AL33" s="201"/>
      <c r="AM33" s="201"/>
      <c r="AN33" s="159"/>
      <c r="AO33" s="159"/>
      <c r="AQ33" s="156"/>
      <c r="AR33" s="201"/>
      <c r="AS33" s="201"/>
      <c r="AT33" s="201"/>
      <c r="AU33" s="159"/>
      <c r="AV33" s="159"/>
      <c r="AW33" s="159"/>
      <c r="AX33" s="156"/>
      <c r="AY33" s="201"/>
      <c r="AZ33" s="201"/>
      <c r="BA33" s="201"/>
      <c r="BB33" s="159"/>
      <c r="BC33" s="159"/>
      <c r="BD33" s="22"/>
      <c r="BE33" s="108"/>
      <c r="BF33" s="31"/>
      <c r="BG33" s="31"/>
      <c r="BH33" s="31"/>
      <c r="BI33" s="22"/>
      <c r="BJ33" s="22"/>
      <c r="BK33" s="22"/>
      <c r="BL33" s="108"/>
      <c r="BM33" s="31"/>
      <c r="BN33" s="31"/>
      <c r="BO33" s="31"/>
      <c r="BP33" s="22"/>
      <c r="BQ33" s="22"/>
      <c r="BS33" s="108"/>
      <c r="BT33" s="31"/>
      <c r="BU33" s="31"/>
      <c r="BV33" s="31"/>
      <c r="BW33" s="22"/>
      <c r="BX33" s="22"/>
      <c r="BY33" s="22"/>
      <c r="BZ33" s="108"/>
      <c r="CA33" s="31"/>
      <c r="CB33" s="31"/>
      <c r="CC33" s="31"/>
      <c r="CD33" s="22"/>
      <c r="CE33" s="22"/>
      <c r="CF33" s="22"/>
      <c r="CG33" s="108"/>
      <c r="CH33" s="31"/>
      <c r="CI33" s="31"/>
      <c r="CJ33" s="31"/>
      <c r="CK33" s="22"/>
      <c r="CL33" s="22"/>
      <c r="CN33" s="108"/>
      <c r="CO33" s="31"/>
      <c r="CP33" s="31"/>
      <c r="CQ33" s="31"/>
      <c r="CR33" s="22"/>
      <c r="CS33" s="22"/>
      <c r="CU33" s="108"/>
      <c r="CV33" s="31"/>
      <c r="CW33" s="31"/>
      <c r="CX33" s="31"/>
      <c r="CY33" s="22"/>
      <c r="CZ33" s="22"/>
      <c r="DB33" s="108"/>
      <c r="DC33" s="31"/>
      <c r="DD33" s="31"/>
      <c r="DE33" s="31"/>
      <c r="DF33" s="22"/>
      <c r="DG33" s="22"/>
      <c r="DI33" s="108"/>
      <c r="DJ33" s="31"/>
      <c r="DK33" s="31"/>
      <c r="DL33" s="31"/>
      <c r="DM33" s="22"/>
      <c r="DN33" s="22"/>
      <c r="DO33" s="22"/>
      <c r="DP33" s="22"/>
      <c r="DQ33" s="22"/>
      <c r="DR33" s="108"/>
      <c r="DS33" s="31"/>
      <c r="DT33" s="31"/>
      <c r="DU33" s="31"/>
      <c r="DV33" s="22"/>
      <c r="DW33" s="22"/>
      <c r="DX33" s="22"/>
      <c r="DY33" s="22"/>
      <c r="DZ33" s="22"/>
      <c r="EA33" s="108"/>
      <c r="EB33" s="31"/>
      <c r="EC33" s="31"/>
      <c r="ED33" s="31"/>
      <c r="EE33" s="22"/>
      <c r="EF33" s="22"/>
      <c r="EG33" s="22"/>
      <c r="EH33" s="22"/>
      <c r="EJ33" s="108"/>
      <c r="EK33" s="31"/>
      <c r="EL33" s="31"/>
      <c r="EM33" s="31"/>
      <c r="EN33" s="22"/>
      <c r="EO33" s="22"/>
      <c r="EP33" s="22"/>
      <c r="EQ33" s="22"/>
    </row>
    <row r="34" spans="1:147" x14ac:dyDescent="0.2">
      <c r="A34" s="156"/>
      <c r="B34" s="201"/>
      <c r="C34" s="201"/>
      <c r="D34" s="201"/>
      <c r="E34" s="159"/>
      <c r="F34" s="159"/>
      <c r="H34" s="156"/>
      <c r="I34" s="201"/>
      <c r="J34" s="201"/>
      <c r="K34" s="201"/>
      <c r="L34" s="159"/>
      <c r="M34" s="159"/>
      <c r="O34" s="156"/>
      <c r="P34" s="201"/>
      <c r="Q34" s="201"/>
      <c r="R34" s="201"/>
      <c r="S34" s="159"/>
      <c r="T34" s="159"/>
      <c r="V34" s="156"/>
      <c r="W34" s="201"/>
      <c r="X34" s="201"/>
      <c r="Y34" s="201"/>
      <c r="Z34" s="159"/>
      <c r="AA34" s="159"/>
      <c r="AC34" s="156"/>
      <c r="AD34" s="201"/>
      <c r="AE34" s="201"/>
      <c r="AF34" s="201"/>
      <c r="AG34" s="159"/>
      <c r="AH34" s="159"/>
      <c r="AJ34" s="156"/>
      <c r="AK34" s="201"/>
      <c r="AL34" s="201"/>
      <c r="AM34" s="201"/>
      <c r="AN34" s="159"/>
      <c r="AO34" s="159"/>
      <c r="AQ34" s="156"/>
      <c r="AR34" s="201"/>
      <c r="AS34" s="201"/>
      <c r="AT34" s="201"/>
      <c r="AU34" s="159"/>
      <c r="AV34" s="159"/>
      <c r="AW34" s="159"/>
      <c r="AX34" s="156"/>
      <c r="AY34" s="201"/>
      <c r="AZ34" s="201"/>
      <c r="BA34" s="201"/>
      <c r="BB34" s="159"/>
      <c r="BC34" s="159"/>
      <c r="BD34" s="22"/>
      <c r="BE34" s="108"/>
      <c r="BF34" s="31"/>
      <c r="BG34" s="31"/>
      <c r="BH34" s="31"/>
      <c r="BI34" s="22"/>
      <c r="BJ34" s="22"/>
      <c r="BK34" s="22"/>
      <c r="BL34" s="108"/>
      <c r="BM34" s="31"/>
      <c r="BN34" s="31"/>
      <c r="BO34" s="31"/>
      <c r="BP34" s="22"/>
      <c r="BQ34" s="22"/>
      <c r="BS34" s="108"/>
      <c r="BT34" s="31"/>
      <c r="BU34" s="31"/>
      <c r="BV34" s="31"/>
      <c r="BW34" s="22"/>
      <c r="BX34" s="22"/>
      <c r="BY34" s="22"/>
      <c r="BZ34" s="108"/>
      <c r="CA34" s="31"/>
      <c r="CB34" s="31"/>
      <c r="CC34" s="31"/>
      <c r="CD34" s="22"/>
      <c r="CE34" s="22"/>
      <c r="CF34" s="22"/>
      <c r="CG34" s="108"/>
      <c r="CH34" s="31"/>
      <c r="CI34" s="31"/>
      <c r="CJ34" s="31"/>
      <c r="CK34" s="22"/>
      <c r="CL34" s="22"/>
      <c r="CN34" s="108"/>
      <c r="CO34" s="31"/>
      <c r="CP34" s="31"/>
      <c r="CQ34" s="31"/>
      <c r="CR34" s="22"/>
      <c r="CS34" s="22"/>
      <c r="CU34" s="108"/>
      <c r="CV34" s="31"/>
      <c r="CW34" s="31"/>
      <c r="CX34" s="31"/>
      <c r="CY34" s="22"/>
      <c r="CZ34" s="22"/>
      <c r="DB34" s="108"/>
      <c r="DC34" s="31"/>
      <c r="DD34" s="31"/>
      <c r="DE34" s="31"/>
      <c r="DF34" s="22"/>
      <c r="DG34" s="22"/>
      <c r="DI34" s="108"/>
      <c r="DJ34" s="31"/>
      <c r="DK34" s="31"/>
      <c r="DL34" s="31"/>
      <c r="DM34" s="22"/>
      <c r="DN34" s="22"/>
      <c r="DO34" s="22"/>
      <c r="DP34" s="22"/>
      <c r="DQ34" s="22"/>
      <c r="DR34" s="108"/>
      <c r="DS34" s="31"/>
      <c r="DT34" s="31"/>
      <c r="DU34" s="31"/>
      <c r="DV34" s="22"/>
      <c r="DW34" s="22"/>
      <c r="DX34" s="22"/>
      <c r="DY34" s="22"/>
      <c r="DZ34" s="22"/>
      <c r="EA34" s="108"/>
      <c r="EB34" s="31"/>
      <c r="EC34" s="31"/>
      <c r="ED34" s="31"/>
      <c r="EE34" s="22"/>
      <c r="EF34" s="22"/>
      <c r="EG34" s="22"/>
      <c r="EH34" s="22"/>
      <c r="EJ34" s="108"/>
      <c r="EK34" s="31"/>
      <c r="EL34" s="31"/>
      <c r="EM34" s="31"/>
      <c r="EN34" s="22"/>
      <c r="EO34" s="22"/>
      <c r="EP34" s="22"/>
      <c r="EQ34" s="22"/>
    </row>
    <row r="35" spans="1:147" x14ac:dyDescent="0.2">
      <c r="A35" s="156"/>
      <c r="B35" s="1140" t="s">
        <v>29</v>
      </c>
      <c r="C35" s="1140"/>
      <c r="D35" s="1140"/>
      <c r="E35" s="1140"/>
      <c r="F35" s="1140"/>
      <c r="H35" s="156"/>
      <c r="I35" s="1140" t="s">
        <v>29</v>
      </c>
      <c r="J35" s="1140"/>
      <c r="K35" s="1140"/>
      <c r="L35" s="1140"/>
      <c r="M35" s="1140"/>
      <c r="O35" s="156"/>
      <c r="P35" s="1140" t="s">
        <v>29</v>
      </c>
      <c r="Q35" s="1140"/>
      <c r="R35" s="1140"/>
      <c r="S35" s="1140"/>
      <c r="T35" s="1140"/>
      <c r="V35" s="156"/>
      <c r="W35" s="1140" t="s">
        <v>29</v>
      </c>
      <c r="X35" s="1140"/>
      <c r="Y35" s="1140"/>
      <c r="Z35" s="1140"/>
      <c r="AA35" s="1140"/>
      <c r="AC35" s="156"/>
      <c r="AD35" s="1140" t="s">
        <v>29</v>
      </c>
      <c r="AE35" s="1140"/>
      <c r="AF35" s="1140"/>
      <c r="AG35" s="1140"/>
      <c r="AH35" s="1140"/>
      <c r="AJ35" s="156"/>
      <c r="AK35" s="1140" t="s">
        <v>29</v>
      </c>
      <c r="AL35" s="1140"/>
      <c r="AM35" s="1140"/>
      <c r="AN35" s="1140"/>
      <c r="AO35" s="1140"/>
      <c r="AQ35" s="156"/>
      <c r="AR35" s="1140" t="s">
        <v>29</v>
      </c>
      <c r="AS35" s="1140"/>
      <c r="AT35" s="1140"/>
      <c r="AU35" s="1140"/>
      <c r="AV35" s="1140"/>
      <c r="AW35" s="178"/>
      <c r="AX35" s="156"/>
      <c r="AY35" s="1140" t="s">
        <v>29</v>
      </c>
      <c r="AZ35" s="1140"/>
      <c r="BA35" s="1140"/>
      <c r="BB35" s="1140"/>
      <c r="BC35" s="1140"/>
      <c r="BD35" s="52"/>
      <c r="BE35" s="108"/>
      <c r="BF35" s="925" t="s">
        <v>29</v>
      </c>
      <c r="BG35" s="925"/>
      <c r="BH35" s="925"/>
      <c r="BI35" s="925"/>
      <c r="BJ35" s="925"/>
      <c r="BK35" s="52"/>
      <c r="BL35" s="108"/>
      <c r="BM35" s="925" t="s">
        <v>29</v>
      </c>
      <c r="BN35" s="925"/>
      <c r="BO35" s="925"/>
      <c r="BP35" s="925"/>
      <c r="BQ35" s="925"/>
      <c r="BS35" s="108"/>
      <c r="BT35" s="925" t="s">
        <v>29</v>
      </c>
      <c r="BU35" s="925"/>
      <c r="BV35" s="925"/>
      <c r="BW35" s="925"/>
      <c r="BX35" s="925"/>
      <c r="BY35" s="52"/>
      <c r="BZ35" s="108"/>
      <c r="CA35" s="925" t="s">
        <v>29</v>
      </c>
      <c r="CB35" s="925"/>
      <c r="CC35" s="925"/>
      <c r="CD35" s="925"/>
      <c r="CE35" s="925"/>
      <c r="CF35" s="52"/>
      <c r="CG35" s="108"/>
      <c r="CH35" s="925" t="s">
        <v>29</v>
      </c>
      <c r="CI35" s="925"/>
      <c r="CJ35" s="925"/>
      <c r="CK35" s="925"/>
      <c r="CL35" s="925"/>
      <c r="CN35" s="108"/>
      <c r="CO35" s="925" t="s">
        <v>29</v>
      </c>
      <c r="CP35" s="925"/>
      <c r="CQ35" s="925"/>
      <c r="CR35" s="925"/>
      <c r="CS35" s="925"/>
      <c r="CU35" s="108"/>
      <c r="CV35" s="925" t="s">
        <v>29</v>
      </c>
      <c r="CW35" s="925"/>
      <c r="CX35" s="925"/>
      <c r="CY35" s="925"/>
      <c r="CZ35" s="925"/>
      <c r="DB35" s="108"/>
      <c r="DC35" s="925" t="s">
        <v>29</v>
      </c>
      <c r="DD35" s="925"/>
      <c r="DE35" s="925"/>
      <c r="DF35" s="925"/>
      <c r="DG35" s="925"/>
      <c r="DI35" s="108"/>
      <c r="DJ35" s="925" t="s">
        <v>29</v>
      </c>
      <c r="DK35" s="925"/>
      <c r="DL35" s="925"/>
      <c r="DM35" s="925"/>
      <c r="DN35" s="925"/>
      <c r="DO35" s="52"/>
      <c r="DP35" s="52"/>
      <c r="DQ35" s="52"/>
      <c r="DR35" s="108"/>
      <c r="DS35" s="925" t="s">
        <v>29</v>
      </c>
      <c r="DT35" s="925"/>
      <c r="DU35" s="925"/>
      <c r="DV35" s="925"/>
      <c r="DW35" s="925"/>
      <c r="DX35" s="52"/>
      <c r="DY35" s="52"/>
      <c r="DZ35" s="52"/>
      <c r="EA35" s="108"/>
      <c r="EB35" s="925" t="s">
        <v>29</v>
      </c>
      <c r="EC35" s="925"/>
      <c r="ED35" s="925"/>
      <c r="EE35" s="925"/>
      <c r="EF35" s="925"/>
      <c r="EG35" s="52"/>
      <c r="EH35" s="52"/>
      <c r="EJ35" s="108"/>
      <c r="EK35" s="925" t="s">
        <v>29</v>
      </c>
      <c r="EL35" s="925"/>
      <c r="EM35" s="925"/>
      <c r="EN35" s="925"/>
      <c r="EO35" s="925"/>
      <c r="EP35" s="52"/>
      <c r="EQ35" s="52"/>
    </row>
    <row r="36" spans="1:147" x14ac:dyDescent="0.2">
      <c r="A36" s="176"/>
      <c r="B36" s="176"/>
      <c r="C36" s="176"/>
      <c r="D36" s="176"/>
      <c r="E36" s="176"/>
      <c r="F36" s="159"/>
      <c r="H36" s="176"/>
      <c r="I36" s="176"/>
      <c r="J36" s="176"/>
      <c r="K36" s="176"/>
      <c r="L36" s="176"/>
      <c r="M36" s="159"/>
      <c r="O36" s="176"/>
      <c r="P36" s="176"/>
      <c r="Q36" s="176"/>
      <c r="R36" s="176"/>
      <c r="S36" s="176"/>
      <c r="T36" s="159"/>
      <c r="V36" s="176"/>
      <c r="W36" s="176"/>
      <c r="X36" s="176"/>
      <c r="Y36" s="176"/>
      <c r="Z36" s="176"/>
      <c r="AA36" s="159"/>
      <c r="AC36" s="176"/>
      <c r="AD36" s="176"/>
      <c r="AE36" s="176"/>
      <c r="AF36" s="176"/>
      <c r="AG36" s="176"/>
      <c r="AH36" s="159"/>
      <c r="AJ36" s="176"/>
      <c r="AK36" s="176"/>
      <c r="AL36" s="176"/>
      <c r="AM36" s="176"/>
      <c r="AN36" s="176"/>
      <c r="AO36" s="159"/>
      <c r="AQ36" s="176"/>
      <c r="AR36" s="176"/>
      <c r="AS36" s="176"/>
      <c r="AT36" s="176"/>
      <c r="AU36" s="176"/>
      <c r="AV36" s="159"/>
      <c r="AW36" s="159"/>
      <c r="AX36" s="176"/>
      <c r="AY36" s="176"/>
      <c r="AZ36" s="176"/>
      <c r="BA36" s="176"/>
      <c r="BB36" s="176"/>
      <c r="BC36" s="159"/>
      <c r="BD36" s="22"/>
      <c r="BE36" s="41"/>
      <c r="BF36" s="41"/>
      <c r="BG36" s="41"/>
      <c r="BH36" s="41"/>
      <c r="BI36" s="41"/>
      <c r="BJ36" s="22"/>
      <c r="BK36" s="22"/>
      <c r="BL36" s="41"/>
      <c r="BM36" s="41"/>
      <c r="BN36" s="41"/>
      <c r="BO36" s="41"/>
      <c r="BP36" s="41"/>
      <c r="BQ36" s="22"/>
      <c r="BS36" s="41"/>
      <c r="BT36" s="41"/>
      <c r="BU36" s="41"/>
      <c r="BV36" s="41"/>
      <c r="BW36" s="41"/>
      <c r="BX36" s="22"/>
      <c r="BY36" s="22"/>
      <c r="BZ36" s="41"/>
      <c r="CA36" s="41"/>
      <c r="CB36" s="41"/>
      <c r="CC36" s="41"/>
      <c r="CD36" s="41"/>
      <c r="CE36" s="22"/>
      <c r="CF36" s="22"/>
      <c r="CG36" s="41"/>
      <c r="CH36" s="41"/>
      <c r="CI36" s="41"/>
      <c r="CJ36" s="41"/>
      <c r="CK36" s="41"/>
      <c r="CL36" s="22"/>
      <c r="CN36" s="41"/>
      <c r="CO36" s="41"/>
      <c r="CP36" s="41"/>
      <c r="CQ36" s="41"/>
      <c r="CR36" s="41"/>
      <c r="CS36" s="22"/>
      <c r="CU36" s="41"/>
      <c r="CV36" s="41"/>
      <c r="CW36" s="41"/>
      <c r="CX36" s="41"/>
      <c r="CY36" s="41"/>
      <c r="CZ36" s="22"/>
      <c r="DB36" s="41"/>
      <c r="DC36" s="41"/>
      <c r="DD36" s="41"/>
      <c r="DE36" s="41"/>
      <c r="DF36" s="41"/>
      <c r="DG36" s="22"/>
      <c r="DI36" s="41"/>
      <c r="DJ36" s="41"/>
      <c r="DK36" s="41"/>
      <c r="DL36" s="41"/>
      <c r="DM36" s="41"/>
      <c r="DN36" s="22"/>
      <c r="DO36" s="41"/>
      <c r="DP36" s="22"/>
      <c r="DQ36" s="22"/>
      <c r="DR36" s="41"/>
      <c r="DS36" s="41"/>
      <c r="DT36" s="41"/>
      <c r="DU36" s="41"/>
      <c r="DV36" s="41"/>
      <c r="DW36" s="22"/>
      <c r="DX36" s="41"/>
      <c r="DY36" s="22"/>
      <c r="DZ36" s="22"/>
      <c r="EA36" s="41"/>
      <c r="EB36" s="41"/>
      <c r="EC36" s="41"/>
      <c r="ED36" s="41"/>
      <c r="EE36" s="41"/>
      <c r="EF36" s="22"/>
      <c r="EG36" s="41"/>
      <c r="EH36" s="22"/>
      <c r="EJ36" s="41"/>
      <c r="EK36" s="41"/>
      <c r="EL36" s="41"/>
      <c r="EM36" s="41"/>
      <c r="EN36" s="41"/>
      <c r="EO36" s="22"/>
      <c r="EP36" s="41"/>
      <c r="EQ36" s="22"/>
    </row>
    <row r="37" spans="1:147" ht="15" x14ac:dyDescent="0.2">
      <c r="A37" s="155">
        <v>1</v>
      </c>
      <c r="B37" s="1021" t="s">
        <v>30</v>
      </c>
      <c r="C37" s="1060"/>
      <c r="D37" s="1026"/>
      <c r="E37" s="114" t="s">
        <v>7</v>
      </c>
      <c r="F37" s="113" t="s">
        <v>8</v>
      </c>
      <c r="H37" s="155">
        <v>1</v>
      </c>
      <c r="I37" s="1021" t="s">
        <v>30</v>
      </c>
      <c r="J37" s="1060"/>
      <c r="K37" s="1026"/>
      <c r="L37" s="114" t="s">
        <v>7</v>
      </c>
      <c r="M37" s="113" t="s">
        <v>8</v>
      </c>
      <c r="O37" s="155">
        <v>1</v>
      </c>
      <c r="P37" s="1021" t="s">
        <v>30</v>
      </c>
      <c r="Q37" s="1060"/>
      <c r="R37" s="1026"/>
      <c r="S37" s="114" t="s">
        <v>7</v>
      </c>
      <c r="T37" s="113" t="s">
        <v>8</v>
      </c>
      <c r="V37" s="155">
        <v>1</v>
      </c>
      <c r="W37" s="1021" t="s">
        <v>30</v>
      </c>
      <c r="X37" s="1060"/>
      <c r="Y37" s="1026"/>
      <c r="Z37" s="114" t="s">
        <v>7</v>
      </c>
      <c r="AA37" s="113" t="s">
        <v>8</v>
      </c>
      <c r="AC37" s="155">
        <v>1</v>
      </c>
      <c r="AD37" s="1021" t="s">
        <v>30</v>
      </c>
      <c r="AE37" s="1060"/>
      <c r="AF37" s="1026"/>
      <c r="AG37" s="114" t="s">
        <v>7</v>
      </c>
      <c r="AH37" s="113" t="s">
        <v>8</v>
      </c>
      <c r="AJ37" s="155">
        <v>1</v>
      </c>
      <c r="AK37" s="1021" t="s">
        <v>30</v>
      </c>
      <c r="AL37" s="1060"/>
      <c r="AM37" s="1026"/>
      <c r="AN37" s="114" t="s">
        <v>7</v>
      </c>
      <c r="AO37" s="113" t="s">
        <v>8</v>
      </c>
      <c r="AQ37" s="155">
        <v>1</v>
      </c>
      <c r="AR37" s="1021" t="s">
        <v>30</v>
      </c>
      <c r="AS37" s="1060"/>
      <c r="AT37" s="1026"/>
      <c r="AU37" s="114" t="s">
        <v>7</v>
      </c>
      <c r="AV37" s="113" t="s">
        <v>8</v>
      </c>
      <c r="AW37" s="178"/>
      <c r="AX37" s="155">
        <v>1</v>
      </c>
      <c r="AY37" s="1021" t="s">
        <v>30</v>
      </c>
      <c r="AZ37" s="1060"/>
      <c r="BA37" s="1026"/>
      <c r="BB37" s="114" t="s">
        <v>7</v>
      </c>
      <c r="BC37" s="113" t="s">
        <v>8</v>
      </c>
      <c r="BD37" s="52"/>
      <c r="BE37" s="10">
        <v>1</v>
      </c>
      <c r="BF37" s="922" t="s">
        <v>30</v>
      </c>
      <c r="BG37" s="976"/>
      <c r="BH37" s="960"/>
      <c r="BI37" s="11" t="s">
        <v>7</v>
      </c>
      <c r="BJ37" s="51" t="s">
        <v>8</v>
      </c>
      <c r="BK37" s="52"/>
      <c r="BL37" s="10">
        <v>1</v>
      </c>
      <c r="BM37" s="922" t="s">
        <v>30</v>
      </c>
      <c r="BN37" s="976"/>
      <c r="BO37" s="960"/>
      <c r="BP37" s="11" t="s">
        <v>7</v>
      </c>
      <c r="BQ37" s="51" t="s">
        <v>8</v>
      </c>
      <c r="BS37" s="10">
        <v>1</v>
      </c>
      <c r="BT37" s="922" t="s">
        <v>30</v>
      </c>
      <c r="BU37" s="976"/>
      <c r="BV37" s="960"/>
      <c r="BW37" s="11" t="s">
        <v>7</v>
      </c>
      <c r="BX37" s="51" t="s">
        <v>8</v>
      </c>
      <c r="BY37" s="52"/>
      <c r="BZ37" s="10">
        <v>1</v>
      </c>
      <c r="CA37" s="922" t="s">
        <v>30</v>
      </c>
      <c r="CB37" s="976"/>
      <c r="CC37" s="960"/>
      <c r="CD37" s="11" t="s">
        <v>7</v>
      </c>
      <c r="CE37" s="51" t="s">
        <v>8</v>
      </c>
      <c r="CF37" s="52"/>
      <c r="CG37" s="10">
        <v>1</v>
      </c>
      <c r="CH37" s="922" t="s">
        <v>30</v>
      </c>
      <c r="CI37" s="976"/>
      <c r="CJ37" s="960"/>
      <c r="CK37" s="11" t="s">
        <v>7</v>
      </c>
      <c r="CL37" s="51" t="s">
        <v>8</v>
      </c>
      <c r="CN37" s="10">
        <v>1</v>
      </c>
      <c r="CO37" s="922" t="s">
        <v>30</v>
      </c>
      <c r="CP37" s="976"/>
      <c r="CQ37" s="960"/>
      <c r="CR37" s="11" t="s">
        <v>7</v>
      </c>
      <c r="CS37" s="51" t="s">
        <v>8</v>
      </c>
      <c r="CU37" s="10">
        <v>1</v>
      </c>
      <c r="CV37" s="922" t="s">
        <v>30</v>
      </c>
      <c r="CW37" s="976"/>
      <c r="CX37" s="960"/>
      <c r="CY37" s="11" t="s">
        <v>7</v>
      </c>
      <c r="CZ37" s="51" t="s">
        <v>8</v>
      </c>
      <c r="DB37" s="10">
        <v>1</v>
      </c>
      <c r="DC37" s="922" t="s">
        <v>30</v>
      </c>
      <c r="DD37" s="976"/>
      <c r="DE37" s="960"/>
      <c r="DF37" s="11" t="s">
        <v>7</v>
      </c>
      <c r="DG37" s="51" t="s">
        <v>8</v>
      </c>
      <c r="DI37" s="10">
        <v>1</v>
      </c>
      <c r="DJ37" s="922" t="s">
        <v>30</v>
      </c>
      <c r="DK37" s="976"/>
      <c r="DL37" s="960"/>
      <c r="DM37" s="11" t="s">
        <v>7</v>
      </c>
      <c r="DN37" s="51" t="s">
        <v>8</v>
      </c>
      <c r="DO37" s="11" t="s">
        <v>7</v>
      </c>
      <c r="DP37" s="51" t="s">
        <v>8</v>
      </c>
      <c r="DQ37" s="52"/>
      <c r="DR37" s="10">
        <v>1</v>
      </c>
      <c r="DS37" s="922" t="s">
        <v>30</v>
      </c>
      <c r="DT37" s="976"/>
      <c r="DU37" s="960"/>
      <c r="DV37" s="11" t="s">
        <v>7</v>
      </c>
      <c r="DW37" s="51" t="s">
        <v>8</v>
      </c>
      <c r="DX37" s="11" t="s">
        <v>7</v>
      </c>
      <c r="DY37" s="51" t="s">
        <v>8</v>
      </c>
      <c r="DZ37" s="52"/>
      <c r="EA37" s="10">
        <v>1</v>
      </c>
      <c r="EB37" s="922" t="s">
        <v>30</v>
      </c>
      <c r="EC37" s="976"/>
      <c r="ED37" s="960"/>
      <c r="EE37" s="11" t="s">
        <v>7</v>
      </c>
      <c r="EF37" s="51" t="s">
        <v>8</v>
      </c>
      <c r="EG37" s="11" t="s">
        <v>7</v>
      </c>
      <c r="EH37" s="51" t="s">
        <v>8</v>
      </c>
      <c r="EJ37" s="10">
        <v>1</v>
      </c>
      <c r="EK37" s="922" t="s">
        <v>30</v>
      </c>
      <c r="EL37" s="976"/>
      <c r="EM37" s="960"/>
      <c r="EN37" s="11" t="s">
        <v>7</v>
      </c>
      <c r="EO37" s="51" t="s">
        <v>8</v>
      </c>
      <c r="EP37" s="11" t="s">
        <v>7</v>
      </c>
      <c r="EQ37" s="51" t="s">
        <v>8</v>
      </c>
    </row>
    <row r="38" spans="1:147" ht="15" x14ac:dyDescent="0.2">
      <c r="A38" s="155" t="s">
        <v>22</v>
      </c>
      <c r="B38" s="1027" t="s">
        <v>31</v>
      </c>
      <c r="C38" s="1065"/>
      <c r="D38" s="1066"/>
      <c r="E38" s="152">
        <v>1</v>
      </c>
      <c r="F38" s="38">
        <f>F27</f>
        <v>1104.4000000000001</v>
      </c>
      <c r="H38" s="155" t="s">
        <v>22</v>
      </c>
      <c r="I38" s="1027" t="s">
        <v>31</v>
      </c>
      <c r="J38" s="1065"/>
      <c r="K38" s="1066"/>
      <c r="L38" s="152">
        <v>1</v>
      </c>
      <c r="M38" s="38">
        <f>M27</f>
        <v>1131.5682400000001</v>
      </c>
      <c r="O38" s="155" t="s">
        <v>22</v>
      </c>
      <c r="P38" s="1027" t="s">
        <v>31</v>
      </c>
      <c r="Q38" s="1065"/>
      <c r="R38" s="1066"/>
      <c r="S38" s="152">
        <v>1</v>
      </c>
      <c r="T38" s="38">
        <f>T27</f>
        <v>1131.5682400000001</v>
      </c>
      <c r="V38" s="155" t="s">
        <v>22</v>
      </c>
      <c r="W38" s="1027" t="s">
        <v>31</v>
      </c>
      <c r="X38" s="1065"/>
      <c r="Y38" s="1066"/>
      <c r="Z38" s="152">
        <v>1</v>
      </c>
      <c r="AA38" s="38">
        <f>AA27</f>
        <v>1131.5682400000001</v>
      </c>
      <c r="AC38" s="155" t="s">
        <v>22</v>
      </c>
      <c r="AD38" s="1027" t="s">
        <v>31</v>
      </c>
      <c r="AE38" s="1065"/>
      <c r="AF38" s="1066"/>
      <c r="AG38" s="152">
        <v>1</v>
      </c>
      <c r="AH38" s="38">
        <f>AH27</f>
        <v>1177</v>
      </c>
      <c r="AJ38" s="155" t="s">
        <v>22</v>
      </c>
      <c r="AK38" s="1027" t="s">
        <v>31</v>
      </c>
      <c r="AL38" s="1065"/>
      <c r="AM38" s="1066"/>
      <c r="AN38" s="152">
        <v>1</v>
      </c>
      <c r="AO38" s="38">
        <f>AO27</f>
        <v>1177</v>
      </c>
      <c r="AQ38" s="155" t="s">
        <v>22</v>
      </c>
      <c r="AR38" s="1027" t="s">
        <v>31</v>
      </c>
      <c r="AS38" s="1065"/>
      <c r="AT38" s="1066"/>
      <c r="AU38" s="152">
        <v>1</v>
      </c>
      <c r="AV38" s="38">
        <f>AV27</f>
        <v>1221</v>
      </c>
      <c r="AW38" s="159"/>
      <c r="AX38" s="155" t="s">
        <v>22</v>
      </c>
      <c r="AY38" s="1027" t="s">
        <v>31</v>
      </c>
      <c r="AZ38" s="1065"/>
      <c r="BA38" s="1066"/>
      <c r="BB38" s="152">
        <v>1</v>
      </c>
      <c r="BC38" s="38">
        <f>BC27</f>
        <v>1221</v>
      </c>
      <c r="BD38" s="22"/>
      <c r="BE38" s="10" t="s">
        <v>22</v>
      </c>
      <c r="BF38" s="927" t="s">
        <v>31</v>
      </c>
      <c r="BG38" s="981"/>
      <c r="BH38" s="982"/>
      <c r="BI38" s="37">
        <v>1</v>
      </c>
      <c r="BJ38" s="50">
        <f>BJ$27</f>
        <v>1221</v>
      </c>
      <c r="BK38" s="22"/>
      <c r="BL38" s="10" t="s">
        <v>22</v>
      </c>
      <c r="BM38" s="927" t="s">
        <v>31</v>
      </c>
      <c r="BN38" s="981"/>
      <c r="BO38" s="982"/>
      <c r="BP38" s="37">
        <v>1</v>
      </c>
      <c r="BQ38" s="50">
        <f>BQ$27</f>
        <v>1298</v>
      </c>
      <c r="BS38" s="10" t="s">
        <v>22</v>
      </c>
      <c r="BT38" s="927" t="s">
        <v>31</v>
      </c>
      <c r="BU38" s="981"/>
      <c r="BV38" s="982"/>
      <c r="BW38" s="37">
        <v>1</v>
      </c>
      <c r="BX38" s="50">
        <f>BX$27</f>
        <v>1298</v>
      </c>
      <c r="BY38" s="22"/>
      <c r="BZ38" s="10" t="s">
        <v>22</v>
      </c>
      <c r="CA38" s="927" t="s">
        <v>31</v>
      </c>
      <c r="CB38" s="981"/>
      <c r="CC38" s="982"/>
      <c r="CD38" s="37">
        <v>1</v>
      </c>
      <c r="CE38" s="50">
        <f>CE$27</f>
        <v>1298</v>
      </c>
      <c r="CF38" s="22"/>
      <c r="CG38" s="10" t="s">
        <v>22</v>
      </c>
      <c r="CH38" s="927" t="s">
        <v>31</v>
      </c>
      <c r="CI38" s="981"/>
      <c r="CJ38" s="982"/>
      <c r="CK38" s="37">
        <v>1</v>
      </c>
      <c r="CL38" s="50">
        <f>CL$27</f>
        <v>1298</v>
      </c>
      <c r="CN38" s="10" t="s">
        <v>22</v>
      </c>
      <c r="CO38" s="927" t="s">
        <v>31</v>
      </c>
      <c r="CP38" s="981"/>
      <c r="CQ38" s="982"/>
      <c r="CR38" s="37">
        <v>1</v>
      </c>
      <c r="CS38" s="50">
        <f>CS$27</f>
        <v>1375</v>
      </c>
      <c r="CU38" s="10" t="s">
        <v>22</v>
      </c>
      <c r="CV38" s="927" t="s">
        <v>31</v>
      </c>
      <c r="CW38" s="981"/>
      <c r="CX38" s="982"/>
      <c r="CY38" s="37">
        <v>1</v>
      </c>
      <c r="CZ38" s="50">
        <f>CZ$27</f>
        <v>1375</v>
      </c>
      <c r="DB38" s="10" t="s">
        <v>22</v>
      </c>
      <c r="DC38" s="927" t="s">
        <v>31</v>
      </c>
      <c r="DD38" s="981"/>
      <c r="DE38" s="982"/>
      <c r="DF38" s="37">
        <v>1</v>
      </c>
      <c r="DG38" s="50">
        <f>DG$27</f>
        <v>1438.8</v>
      </c>
      <c r="DI38" s="10" t="s">
        <v>22</v>
      </c>
      <c r="DJ38" s="927" t="s">
        <v>31</v>
      </c>
      <c r="DK38" s="981"/>
      <c r="DL38" s="982"/>
      <c r="DM38" s="37">
        <v>1</v>
      </c>
      <c r="DN38" s="50">
        <f>DN$27</f>
        <v>1438.8</v>
      </c>
      <c r="DO38" s="37">
        <v>1</v>
      </c>
      <c r="DP38" s="50">
        <f>DP$27</f>
        <v>1438.8</v>
      </c>
      <c r="DQ38" s="22"/>
      <c r="DR38" s="10" t="s">
        <v>22</v>
      </c>
      <c r="DS38" s="927" t="s">
        <v>31</v>
      </c>
      <c r="DT38" s="981"/>
      <c r="DU38" s="982"/>
      <c r="DV38" s="37">
        <v>1</v>
      </c>
      <c r="DW38" s="50">
        <f>DW$27</f>
        <v>1438.8</v>
      </c>
      <c r="DX38" s="37">
        <v>1</v>
      </c>
      <c r="DY38" s="50">
        <f>DY$27</f>
        <v>1438.8</v>
      </c>
      <c r="DZ38" s="22"/>
      <c r="EA38" s="10" t="s">
        <v>22</v>
      </c>
      <c r="EB38" s="927" t="s">
        <v>31</v>
      </c>
      <c r="EC38" s="981"/>
      <c r="ED38" s="982"/>
      <c r="EE38" s="37">
        <v>1</v>
      </c>
      <c r="EF38" s="50">
        <f>EF$27</f>
        <v>1511.4</v>
      </c>
      <c r="EG38" s="37">
        <v>1</v>
      </c>
      <c r="EH38" s="50">
        <f>EH$27</f>
        <v>1511.4</v>
      </c>
      <c r="EJ38" s="10" t="s">
        <v>22</v>
      </c>
      <c r="EK38" s="927" t="s">
        <v>31</v>
      </c>
      <c r="EL38" s="981"/>
      <c r="EM38" s="982"/>
      <c r="EN38" s="37">
        <v>1</v>
      </c>
      <c r="EO38" s="50">
        <f>EO$27</f>
        <v>1511.4</v>
      </c>
      <c r="EP38" s="37">
        <v>1</v>
      </c>
      <c r="EQ38" s="50">
        <f>EQ$27</f>
        <v>1511.4</v>
      </c>
    </row>
    <row r="39" spans="1:147" ht="15" x14ac:dyDescent="0.2">
      <c r="A39" s="155" t="s">
        <v>23</v>
      </c>
      <c r="B39" s="1027" t="s">
        <v>706</v>
      </c>
      <c r="C39" s="1065"/>
      <c r="D39" s="1066"/>
      <c r="E39" s="112">
        <v>0.3</v>
      </c>
      <c r="F39" s="38">
        <f>F38*E39</f>
        <v>331.32</v>
      </c>
      <c r="H39" s="155" t="s">
        <v>23</v>
      </c>
      <c r="I39" s="1027" t="s">
        <v>706</v>
      </c>
      <c r="J39" s="1065"/>
      <c r="K39" s="1066"/>
      <c r="L39" s="112">
        <v>0.3</v>
      </c>
      <c r="M39" s="38">
        <f>M38*L39</f>
        <v>339.47047200000003</v>
      </c>
      <c r="O39" s="155" t="s">
        <v>23</v>
      </c>
      <c r="P39" s="1027" t="s">
        <v>706</v>
      </c>
      <c r="Q39" s="1065"/>
      <c r="R39" s="1066"/>
      <c r="S39" s="112">
        <v>0.3</v>
      </c>
      <c r="T39" s="38">
        <f>T38*S39</f>
        <v>339.47047200000003</v>
      </c>
      <c r="V39" s="155" t="s">
        <v>23</v>
      </c>
      <c r="W39" s="1027" t="s">
        <v>706</v>
      </c>
      <c r="X39" s="1065"/>
      <c r="Y39" s="1066"/>
      <c r="Z39" s="112">
        <v>0.3</v>
      </c>
      <c r="AA39" s="38">
        <f>AA38*Z39</f>
        <v>339.47047200000003</v>
      </c>
      <c r="AC39" s="155" t="s">
        <v>23</v>
      </c>
      <c r="AD39" s="1027" t="s">
        <v>706</v>
      </c>
      <c r="AE39" s="1065"/>
      <c r="AF39" s="1066"/>
      <c r="AG39" s="112">
        <v>0.3</v>
      </c>
      <c r="AH39" s="38">
        <f>AH38*AG39</f>
        <v>353.09999999999997</v>
      </c>
      <c r="AJ39" s="155" t="s">
        <v>23</v>
      </c>
      <c r="AK39" s="1027" t="s">
        <v>706</v>
      </c>
      <c r="AL39" s="1065"/>
      <c r="AM39" s="1066"/>
      <c r="AN39" s="112">
        <v>0.3</v>
      </c>
      <c r="AO39" s="38">
        <f>AO38*AN39</f>
        <v>353.09999999999997</v>
      </c>
      <c r="AQ39" s="155" t="s">
        <v>23</v>
      </c>
      <c r="AR39" s="1027" t="s">
        <v>706</v>
      </c>
      <c r="AS39" s="1065"/>
      <c r="AT39" s="1066"/>
      <c r="AU39" s="112">
        <v>0.3</v>
      </c>
      <c r="AV39" s="38">
        <f>AV38*AU39</f>
        <v>366.3</v>
      </c>
      <c r="AW39" s="159"/>
      <c r="AX39" s="155" t="s">
        <v>23</v>
      </c>
      <c r="AY39" s="1027" t="s">
        <v>706</v>
      </c>
      <c r="AZ39" s="1065"/>
      <c r="BA39" s="1066"/>
      <c r="BB39" s="112">
        <v>0.3</v>
      </c>
      <c r="BC39" s="38">
        <f>BC38*BB39</f>
        <v>366.3</v>
      </c>
      <c r="BD39" s="22"/>
      <c r="BE39" s="10" t="s">
        <v>23</v>
      </c>
      <c r="BF39" s="927" t="s">
        <v>706</v>
      </c>
      <c r="BG39" s="981"/>
      <c r="BH39" s="982"/>
      <c r="BI39" s="1">
        <v>0.3</v>
      </c>
      <c r="BJ39" s="50">
        <f>BJ$38*BI$39</f>
        <v>366.3</v>
      </c>
      <c r="BK39" s="22"/>
      <c r="BL39" s="10" t="s">
        <v>23</v>
      </c>
      <c r="BM39" s="927" t="s">
        <v>706</v>
      </c>
      <c r="BN39" s="981"/>
      <c r="BO39" s="982"/>
      <c r="BP39" s="1">
        <v>0.3</v>
      </c>
      <c r="BQ39" s="50">
        <f>BQ$38*BP$39</f>
        <v>389.4</v>
      </c>
      <c r="BS39" s="10" t="s">
        <v>23</v>
      </c>
      <c r="BT39" s="927" t="s">
        <v>706</v>
      </c>
      <c r="BU39" s="981"/>
      <c r="BV39" s="982"/>
      <c r="BW39" s="1">
        <v>0.3</v>
      </c>
      <c r="BX39" s="50">
        <f>BX$38*BW$39</f>
        <v>389.4</v>
      </c>
      <c r="BY39" s="22"/>
      <c r="BZ39" s="10" t="s">
        <v>23</v>
      </c>
      <c r="CA39" s="927" t="s">
        <v>706</v>
      </c>
      <c r="CB39" s="981"/>
      <c r="CC39" s="982"/>
      <c r="CD39" s="1">
        <v>0.3</v>
      </c>
      <c r="CE39" s="50">
        <f>CE$38*CD$39</f>
        <v>389.4</v>
      </c>
      <c r="CF39" s="22"/>
      <c r="CG39" s="10" t="s">
        <v>23</v>
      </c>
      <c r="CH39" s="927" t="s">
        <v>706</v>
      </c>
      <c r="CI39" s="981"/>
      <c r="CJ39" s="982"/>
      <c r="CK39" s="1">
        <v>0.3</v>
      </c>
      <c r="CL39" s="50">
        <f>CL$38*CK$39</f>
        <v>389.4</v>
      </c>
      <c r="CN39" s="10" t="s">
        <v>23</v>
      </c>
      <c r="CO39" s="927" t="s">
        <v>706</v>
      </c>
      <c r="CP39" s="981"/>
      <c r="CQ39" s="982"/>
      <c r="CR39" s="1">
        <v>0.3</v>
      </c>
      <c r="CS39" s="50">
        <f>CS$38*CR$39</f>
        <v>412.5</v>
      </c>
      <c r="CU39" s="10" t="s">
        <v>23</v>
      </c>
      <c r="CV39" s="927" t="s">
        <v>706</v>
      </c>
      <c r="CW39" s="981"/>
      <c r="CX39" s="982"/>
      <c r="CY39" s="1">
        <v>0.3</v>
      </c>
      <c r="CZ39" s="50">
        <f>CZ$38*CY$39</f>
        <v>412.5</v>
      </c>
      <c r="DB39" s="10" t="s">
        <v>23</v>
      </c>
      <c r="DC39" s="927" t="s">
        <v>706</v>
      </c>
      <c r="DD39" s="981"/>
      <c r="DE39" s="982"/>
      <c r="DF39" s="1">
        <v>0.3</v>
      </c>
      <c r="DG39" s="50">
        <f>DG$38*DF$39</f>
        <v>431.64</v>
      </c>
      <c r="DI39" s="10" t="s">
        <v>23</v>
      </c>
      <c r="DJ39" s="927" t="s">
        <v>706</v>
      </c>
      <c r="DK39" s="981"/>
      <c r="DL39" s="982"/>
      <c r="DM39" s="1">
        <v>0.3</v>
      </c>
      <c r="DN39" s="50">
        <f>DN$38*DM$39</f>
        <v>431.64</v>
      </c>
      <c r="DO39" s="1">
        <v>0.3</v>
      </c>
      <c r="DP39" s="50">
        <f>DP$38*DO$39</f>
        <v>431.64</v>
      </c>
      <c r="DQ39" s="22"/>
      <c r="DR39" s="10" t="s">
        <v>23</v>
      </c>
      <c r="DS39" s="927" t="s">
        <v>706</v>
      </c>
      <c r="DT39" s="981"/>
      <c r="DU39" s="982"/>
      <c r="DV39" s="1">
        <v>0.3</v>
      </c>
      <c r="DW39" s="50">
        <f>DW$38*DV$39</f>
        <v>431.64</v>
      </c>
      <c r="DX39" s="1">
        <v>0.3</v>
      </c>
      <c r="DY39" s="50">
        <f>DY$38*DX$39</f>
        <v>431.64</v>
      </c>
      <c r="DZ39" s="22"/>
      <c r="EA39" s="10" t="s">
        <v>23</v>
      </c>
      <c r="EB39" s="927" t="s">
        <v>706</v>
      </c>
      <c r="EC39" s="981"/>
      <c r="ED39" s="982"/>
      <c r="EE39" s="1">
        <v>0.3</v>
      </c>
      <c r="EF39" s="50">
        <f>EF$38*EE$39</f>
        <v>453.42</v>
      </c>
      <c r="EG39" s="1">
        <v>0.3</v>
      </c>
      <c r="EH39" s="50">
        <f>EH$38*EG$39</f>
        <v>453.42</v>
      </c>
      <c r="EJ39" s="10" t="s">
        <v>23</v>
      </c>
      <c r="EK39" s="927" t="s">
        <v>706</v>
      </c>
      <c r="EL39" s="981"/>
      <c r="EM39" s="982"/>
      <c r="EN39" s="1">
        <v>0.3</v>
      </c>
      <c r="EO39" s="50">
        <f>EO$38*EN$39</f>
        <v>453.42</v>
      </c>
      <c r="EP39" s="1">
        <v>0.3</v>
      </c>
      <c r="EQ39" s="50">
        <f>EQ$38*EP$39</f>
        <v>453.42</v>
      </c>
    </row>
    <row r="40" spans="1:147" ht="15" x14ac:dyDescent="0.2">
      <c r="A40" s="155" t="s">
        <v>24</v>
      </c>
      <c r="B40" s="1067" t="s">
        <v>707</v>
      </c>
      <c r="C40" s="1068"/>
      <c r="D40" s="1069"/>
      <c r="E40" s="112">
        <v>0</v>
      </c>
      <c r="F40" s="38">
        <f>F30*E40</f>
        <v>0</v>
      </c>
      <c r="H40" s="155" t="s">
        <v>24</v>
      </c>
      <c r="I40" s="1067" t="s">
        <v>707</v>
      </c>
      <c r="J40" s="1068"/>
      <c r="K40" s="1069"/>
      <c r="L40" s="112">
        <v>0</v>
      </c>
      <c r="M40" s="38">
        <f>M30*L40</f>
        <v>0</v>
      </c>
      <c r="O40" s="155" t="s">
        <v>24</v>
      </c>
      <c r="P40" s="1067" t="s">
        <v>707</v>
      </c>
      <c r="Q40" s="1068"/>
      <c r="R40" s="1069"/>
      <c r="S40" s="112">
        <v>0</v>
      </c>
      <c r="T40" s="38">
        <f>T30*S40</f>
        <v>0</v>
      </c>
      <c r="V40" s="155" t="s">
        <v>24</v>
      </c>
      <c r="W40" s="1067" t="s">
        <v>707</v>
      </c>
      <c r="X40" s="1068"/>
      <c r="Y40" s="1069"/>
      <c r="Z40" s="112">
        <v>0</v>
      </c>
      <c r="AA40" s="38">
        <f>AA30*Z40</f>
        <v>0</v>
      </c>
      <c r="AC40" s="155" t="s">
        <v>24</v>
      </c>
      <c r="AD40" s="1067" t="s">
        <v>707</v>
      </c>
      <c r="AE40" s="1068"/>
      <c r="AF40" s="1069"/>
      <c r="AG40" s="112">
        <v>0</v>
      </c>
      <c r="AH40" s="38">
        <f>AH30*AG40</f>
        <v>0</v>
      </c>
      <c r="AJ40" s="155" t="s">
        <v>24</v>
      </c>
      <c r="AK40" s="1067" t="s">
        <v>707</v>
      </c>
      <c r="AL40" s="1068"/>
      <c r="AM40" s="1069"/>
      <c r="AN40" s="112">
        <v>0</v>
      </c>
      <c r="AO40" s="38">
        <f>AO30*AN40</f>
        <v>0</v>
      </c>
      <c r="AQ40" s="155" t="s">
        <v>24</v>
      </c>
      <c r="AR40" s="1067" t="s">
        <v>707</v>
      </c>
      <c r="AS40" s="1068"/>
      <c r="AT40" s="1069"/>
      <c r="AU40" s="112">
        <v>0</v>
      </c>
      <c r="AV40" s="38">
        <f>AV30*AU40</f>
        <v>0</v>
      </c>
      <c r="AW40" s="159"/>
      <c r="AX40" s="155" t="s">
        <v>24</v>
      </c>
      <c r="AY40" s="1067" t="s">
        <v>707</v>
      </c>
      <c r="AZ40" s="1068"/>
      <c r="BA40" s="1069"/>
      <c r="BB40" s="112">
        <v>0</v>
      </c>
      <c r="BC40" s="38">
        <f>BC30*BB40</f>
        <v>0</v>
      </c>
      <c r="BD40" s="22"/>
      <c r="BE40" s="10" t="s">
        <v>24</v>
      </c>
      <c r="BF40" s="983" t="s">
        <v>707</v>
      </c>
      <c r="BG40" s="984"/>
      <c r="BH40" s="985"/>
      <c r="BI40" s="1">
        <v>0</v>
      </c>
      <c r="BJ40" s="50">
        <f>BJ$30*BI$40</f>
        <v>0</v>
      </c>
      <c r="BK40" s="22"/>
      <c r="BL40" s="10" t="s">
        <v>24</v>
      </c>
      <c r="BM40" s="983" t="s">
        <v>707</v>
      </c>
      <c r="BN40" s="984"/>
      <c r="BO40" s="985"/>
      <c r="BP40" s="1">
        <v>0</v>
      </c>
      <c r="BQ40" s="50">
        <f>BQ$30*BP$40</f>
        <v>0</v>
      </c>
      <c r="BS40" s="10" t="s">
        <v>24</v>
      </c>
      <c r="BT40" s="983" t="s">
        <v>707</v>
      </c>
      <c r="BU40" s="984"/>
      <c r="BV40" s="985"/>
      <c r="BW40" s="1">
        <v>0</v>
      </c>
      <c r="BX40" s="50">
        <f>BX$30*BW$40</f>
        <v>0</v>
      </c>
      <c r="BY40" s="22"/>
      <c r="BZ40" s="10" t="s">
        <v>24</v>
      </c>
      <c r="CA40" s="983" t="s">
        <v>707</v>
      </c>
      <c r="CB40" s="984"/>
      <c r="CC40" s="985"/>
      <c r="CD40" s="1">
        <v>0</v>
      </c>
      <c r="CE40" s="50">
        <f>CE$30*CD$40</f>
        <v>0</v>
      </c>
      <c r="CF40" s="22"/>
      <c r="CG40" s="10" t="s">
        <v>24</v>
      </c>
      <c r="CH40" s="983" t="s">
        <v>707</v>
      </c>
      <c r="CI40" s="984"/>
      <c r="CJ40" s="985"/>
      <c r="CK40" s="1">
        <v>0</v>
      </c>
      <c r="CL40" s="50">
        <f>CL$30*CK$40</f>
        <v>0</v>
      </c>
      <c r="CN40" s="10" t="s">
        <v>24</v>
      </c>
      <c r="CO40" s="983" t="s">
        <v>707</v>
      </c>
      <c r="CP40" s="984"/>
      <c r="CQ40" s="985"/>
      <c r="CR40" s="1">
        <v>0</v>
      </c>
      <c r="CS40" s="50">
        <f>CS$30*CR$40</f>
        <v>0</v>
      </c>
      <c r="CU40" s="10" t="s">
        <v>24</v>
      </c>
      <c r="CV40" s="983" t="s">
        <v>707</v>
      </c>
      <c r="CW40" s="984"/>
      <c r="CX40" s="985"/>
      <c r="CY40" s="1">
        <v>0</v>
      </c>
      <c r="CZ40" s="50">
        <f>CZ$30*CY$40</f>
        <v>0</v>
      </c>
      <c r="DB40" s="10" t="s">
        <v>24</v>
      </c>
      <c r="DC40" s="983" t="s">
        <v>707</v>
      </c>
      <c r="DD40" s="984"/>
      <c r="DE40" s="985"/>
      <c r="DF40" s="1">
        <v>0</v>
      </c>
      <c r="DG40" s="50">
        <f>DG$30*DF$40</f>
        <v>0</v>
      </c>
      <c r="DI40" s="10" t="s">
        <v>24</v>
      </c>
      <c r="DJ40" s="983" t="s">
        <v>707</v>
      </c>
      <c r="DK40" s="984"/>
      <c r="DL40" s="985"/>
      <c r="DM40" s="1">
        <v>0</v>
      </c>
      <c r="DN40" s="50">
        <f>DN$30*DM$40</f>
        <v>0</v>
      </c>
      <c r="DO40" s="1">
        <v>0</v>
      </c>
      <c r="DP40" s="50">
        <f>DP$30*DO$40</f>
        <v>0</v>
      </c>
      <c r="DQ40" s="22"/>
      <c r="DR40" s="10" t="s">
        <v>24</v>
      </c>
      <c r="DS40" s="983" t="s">
        <v>707</v>
      </c>
      <c r="DT40" s="984"/>
      <c r="DU40" s="985"/>
      <c r="DV40" s="1">
        <v>0</v>
      </c>
      <c r="DW40" s="50">
        <f>DW$30*DV$40</f>
        <v>0</v>
      </c>
      <c r="DX40" s="1">
        <v>0</v>
      </c>
      <c r="DY40" s="50">
        <f>DY$30*DX$40</f>
        <v>0</v>
      </c>
      <c r="DZ40" s="22"/>
      <c r="EA40" s="10" t="s">
        <v>24</v>
      </c>
      <c r="EB40" s="983" t="s">
        <v>707</v>
      </c>
      <c r="EC40" s="984"/>
      <c r="ED40" s="985"/>
      <c r="EE40" s="1">
        <v>0</v>
      </c>
      <c r="EF40" s="50">
        <f>EF$30*EE$40</f>
        <v>0</v>
      </c>
      <c r="EG40" s="1">
        <v>0</v>
      </c>
      <c r="EH40" s="50">
        <f>EH$30*EG$40</f>
        <v>0</v>
      </c>
      <c r="EJ40" s="10" t="s">
        <v>24</v>
      </c>
      <c r="EK40" s="983" t="s">
        <v>707</v>
      </c>
      <c r="EL40" s="984"/>
      <c r="EM40" s="985"/>
      <c r="EN40" s="1">
        <v>0</v>
      </c>
      <c r="EO40" s="50">
        <f>EO$30*EN$40</f>
        <v>0</v>
      </c>
      <c r="EP40" s="1">
        <v>0</v>
      </c>
      <c r="EQ40" s="50">
        <f>EQ$30*EP$40</f>
        <v>0</v>
      </c>
    </row>
    <row r="41" spans="1:147" ht="15" x14ac:dyDescent="0.2">
      <c r="A41" s="163" t="s">
        <v>25</v>
      </c>
      <c r="B41" s="1027" t="s">
        <v>708</v>
      </c>
      <c r="C41" s="1065"/>
      <c r="D41" s="1066"/>
      <c r="E41" s="1070">
        <v>0</v>
      </c>
      <c r="F41" s="164">
        <f>((((F38+F39+F40)/220)*E41)*(15*7))</f>
        <v>0</v>
      </c>
      <c r="H41" s="163" t="s">
        <v>25</v>
      </c>
      <c r="I41" s="1027" t="s">
        <v>708</v>
      </c>
      <c r="J41" s="1065"/>
      <c r="K41" s="1066"/>
      <c r="L41" s="1070">
        <v>0</v>
      </c>
      <c r="M41" s="164">
        <f>((((M38+M39+M40)/220)*L41)*(15*7))</f>
        <v>0</v>
      </c>
      <c r="O41" s="163" t="s">
        <v>25</v>
      </c>
      <c r="P41" s="1027" t="s">
        <v>708</v>
      </c>
      <c r="Q41" s="1065"/>
      <c r="R41" s="1066"/>
      <c r="S41" s="1070">
        <v>0</v>
      </c>
      <c r="T41" s="164">
        <f>((((T38+T39+T40)/220)*S41)*(15*7))</f>
        <v>0</v>
      </c>
      <c r="V41" s="163" t="s">
        <v>25</v>
      </c>
      <c r="W41" s="1027" t="s">
        <v>708</v>
      </c>
      <c r="X41" s="1065"/>
      <c r="Y41" s="1066"/>
      <c r="Z41" s="1070">
        <v>0</v>
      </c>
      <c r="AA41" s="164">
        <f>((((AA38+AA39+AA40)/220)*Z41)*(15*7))</f>
        <v>0</v>
      </c>
      <c r="AC41" s="163" t="s">
        <v>25</v>
      </c>
      <c r="AD41" s="1027" t="s">
        <v>708</v>
      </c>
      <c r="AE41" s="1065"/>
      <c r="AF41" s="1066"/>
      <c r="AG41" s="1070">
        <v>0</v>
      </c>
      <c r="AH41" s="164">
        <f>((((AH38+AH39+AH40)/220)*AG41)*(15*7))</f>
        <v>0</v>
      </c>
      <c r="AJ41" s="163" t="s">
        <v>25</v>
      </c>
      <c r="AK41" s="1027" t="s">
        <v>708</v>
      </c>
      <c r="AL41" s="1065"/>
      <c r="AM41" s="1066"/>
      <c r="AN41" s="1070">
        <v>0</v>
      </c>
      <c r="AO41" s="164">
        <f>((((AO38+AO39+AO40)/220)*AN41)*(15*7))</f>
        <v>0</v>
      </c>
      <c r="AQ41" s="163" t="s">
        <v>25</v>
      </c>
      <c r="AR41" s="1027" t="s">
        <v>708</v>
      </c>
      <c r="AS41" s="1065"/>
      <c r="AT41" s="1066"/>
      <c r="AU41" s="1070">
        <v>0</v>
      </c>
      <c r="AV41" s="164">
        <f>((((AV38+AV39+AV40)/220)*AU41)*(15*7))</f>
        <v>0</v>
      </c>
      <c r="AW41" s="428"/>
      <c r="AX41" s="163" t="s">
        <v>25</v>
      </c>
      <c r="AY41" s="1027" t="s">
        <v>708</v>
      </c>
      <c r="AZ41" s="1065"/>
      <c r="BA41" s="1066"/>
      <c r="BB41" s="1070">
        <v>0</v>
      </c>
      <c r="BC41" s="164">
        <f>((((BC38+BC39+BC40)/220)*BB41)*(15*7))</f>
        <v>0</v>
      </c>
      <c r="BD41" s="526"/>
      <c r="BE41" s="24" t="s">
        <v>25</v>
      </c>
      <c r="BF41" s="927" t="s">
        <v>708</v>
      </c>
      <c r="BG41" s="981"/>
      <c r="BH41" s="982"/>
      <c r="BI41" s="986">
        <v>0</v>
      </c>
      <c r="BJ41" s="220">
        <f>((((BJ38+BJ39+BJ40)/220)*BI41)*(15*7))</f>
        <v>0</v>
      </c>
      <c r="BK41" s="526"/>
      <c r="BL41" s="24" t="s">
        <v>25</v>
      </c>
      <c r="BM41" s="927" t="s">
        <v>708</v>
      </c>
      <c r="BN41" s="981"/>
      <c r="BO41" s="982"/>
      <c r="BP41" s="986">
        <v>0</v>
      </c>
      <c r="BQ41" s="220">
        <f>((((BQ38+BQ39+BQ40)/220)*BP41)*(15*7))</f>
        <v>0</v>
      </c>
      <c r="BS41" s="24" t="s">
        <v>25</v>
      </c>
      <c r="BT41" s="927" t="s">
        <v>708</v>
      </c>
      <c r="BU41" s="981"/>
      <c r="BV41" s="982"/>
      <c r="BW41" s="986">
        <v>0</v>
      </c>
      <c r="BX41" s="220">
        <f>((((BX38+BX39+BX40)/220)*BW41)*(15*7))</f>
        <v>0</v>
      </c>
      <c r="BY41" s="526"/>
      <c r="BZ41" s="24" t="s">
        <v>25</v>
      </c>
      <c r="CA41" s="927" t="s">
        <v>708</v>
      </c>
      <c r="CB41" s="981"/>
      <c r="CC41" s="982"/>
      <c r="CD41" s="986">
        <v>0</v>
      </c>
      <c r="CE41" s="220">
        <f>((((CE38+CE39+CE40)/220)*CD41)*(15*7))</f>
        <v>0</v>
      </c>
      <c r="CF41" s="526"/>
      <c r="CG41" s="24" t="s">
        <v>25</v>
      </c>
      <c r="CH41" s="927" t="s">
        <v>708</v>
      </c>
      <c r="CI41" s="981"/>
      <c r="CJ41" s="982"/>
      <c r="CK41" s="986">
        <v>0</v>
      </c>
      <c r="CL41" s="220">
        <f>((((CL38+CL39+CL40)/220)*CK41)*(15*7))</f>
        <v>0</v>
      </c>
      <c r="CN41" s="24" t="s">
        <v>25</v>
      </c>
      <c r="CO41" s="927" t="s">
        <v>708</v>
      </c>
      <c r="CP41" s="981"/>
      <c r="CQ41" s="982"/>
      <c r="CR41" s="986">
        <v>0</v>
      </c>
      <c r="CS41" s="220">
        <f>((((CS38+CS39+CS40)/220)*CR41)*(15*7))</f>
        <v>0</v>
      </c>
      <c r="CU41" s="24" t="s">
        <v>25</v>
      </c>
      <c r="CV41" s="927" t="s">
        <v>708</v>
      </c>
      <c r="CW41" s="981"/>
      <c r="CX41" s="982"/>
      <c r="CY41" s="986">
        <v>0</v>
      </c>
      <c r="CZ41" s="220">
        <f>((((CZ38+CZ39+CZ40)/220)*CY41)*(15*7))</f>
        <v>0</v>
      </c>
      <c r="DB41" s="24" t="s">
        <v>25</v>
      </c>
      <c r="DC41" s="927" t="s">
        <v>708</v>
      </c>
      <c r="DD41" s="981"/>
      <c r="DE41" s="982"/>
      <c r="DF41" s="986">
        <v>0</v>
      </c>
      <c r="DG41" s="220">
        <f>((((DG38+DG39+DG40)/220)*DF41)*(15*7))</f>
        <v>0</v>
      </c>
      <c r="DI41" s="24" t="s">
        <v>25</v>
      </c>
      <c r="DJ41" s="927" t="s">
        <v>708</v>
      </c>
      <c r="DK41" s="981"/>
      <c r="DL41" s="982"/>
      <c r="DM41" s="986">
        <v>0</v>
      </c>
      <c r="DN41" s="220">
        <f>((((DN38+DN39+DN40)/220)*DM41)*(15*7))</f>
        <v>0</v>
      </c>
      <c r="DO41" s="986">
        <v>0</v>
      </c>
      <c r="DP41" s="220">
        <f>((((DP38+DP39+DP40)/220)*DO41)*(15*7))</f>
        <v>0</v>
      </c>
      <c r="DQ41" s="526"/>
      <c r="DR41" s="24" t="s">
        <v>25</v>
      </c>
      <c r="DS41" s="927" t="s">
        <v>708</v>
      </c>
      <c r="DT41" s="981"/>
      <c r="DU41" s="982"/>
      <c r="DV41" s="986">
        <v>0</v>
      </c>
      <c r="DW41" s="220">
        <f>((((DW38+DW39+DW40)/220)*DV41)*(15*7))</f>
        <v>0</v>
      </c>
      <c r="DX41" s="986">
        <v>0</v>
      </c>
      <c r="DY41" s="220">
        <f>((((DY38+DY39+DY40)/220)*DX41)*(15*7))</f>
        <v>0</v>
      </c>
      <c r="DZ41" s="526"/>
      <c r="EA41" s="24" t="s">
        <v>25</v>
      </c>
      <c r="EB41" s="927" t="s">
        <v>708</v>
      </c>
      <c r="EC41" s="981"/>
      <c r="ED41" s="982"/>
      <c r="EE41" s="986">
        <v>0</v>
      </c>
      <c r="EF41" s="220">
        <f>((((EF38+EF39+EF40)/220)*EE41)*(15*7))</f>
        <v>0</v>
      </c>
      <c r="EG41" s="986">
        <v>0</v>
      </c>
      <c r="EH41" s="220">
        <f>((((EH38+EH39+EH40)/220)*EG41)*(15*7))</f>
        <v>0</v>
      </c>
      <c r="EJ41" s="24" t="s">
        <v>25</v>
      </c>
      <c r="EK41" s="927" t="s">
        <v>708</v>
      </c>
      <c r="EL41" s="981"/>
      <c r="EM41" s="982"/>
      <c r="EN41" s="986">
        <v>0</v>
      </c>
      <c r="EO41" s="220">
        <f>((((EO38+EO39+EO40)/220)*EN41)*(15*7))</f>
        <v>0</v>
      </c>
      <c r="EP41" s="986">
        <v>0</v>
      </c>
      <c r="EQ41" s="220">
        <f>((((EQ38+EQ39+EQ40)/220)*EP41)*(15*7))</f>
        <v>0</v>
      </c>
    </row>
    <row r="42" spans="1:147" ht="15" x14ac:dyDescent="0.2">
      <c r="A42" s="163" t="s">
        <v>32</v>
      </c>
      <c r="B42" s="1044" t="s">
        <v>107</v>
      </c>
      <c r="C42" s="1045"/>
      <c r="D42" s="1046"/>
      <c r="E42" s="1071"/>
      <c r="F42" s="38" t="str">
        <f>IF((E41&lt;=0),"0,00",((((7*1.1429)-7)*15)*((F38+F39+F40)/220)*(1+E41)))</f>
        <v>0,00</v>
      </c>
      <c r="H42" s="163" t="s">
        <v>32</v>
      </c>
      <c r="I42" s="1044" t="s">
        <v>107</v>
      </c>
      <c r="J42" s="1045"/>
      <c r="K42" s="1046"/>
      <c r="L42" s="1071"/>
      <c r="M42" s="38" t="str">
        <f>IF((L41&lt;=0),"0,00",((((7*1.1429)-7)*15)*((M38+M39+M40)/220)*(1+L41)))</f>
        <v>0,00</v>
      </c>
      <c r="O42" s="163" t="s">
        <v>32</v>
      </c>
      <c r="P42" s="1044" t="s">
        <v>107</v>
      </c>
      <c r="Q42" s="1045"/>
      <c r="R42" s="1046"/>
      <c r="S42" s="1071"/>
      <c r="T42" s="38" t="str">
        <f>IF((S41&lt;=0),"0,00",((((7*1.1429)-7)*15)*((T38+T39+T40)/220)*(1+S41)))</f>
        <v>0,00</v>
      </c>
      <c r="V42" s="163" t="s">
        <v>32</v>
      </c>
      <c r="W42" s="1044" t="s">
        <v>107</v>
      </c>
      <c r="X42" s="1045"/>
      <c r="Y42" s="1046"/>
      <c r="Z42" s="1071"/>
      <c r="AA42" s="38" t="str">
        <f>IF((Z41&lt;=0),"0,00",((((7*1.1429)-7)*15)*((AA38+AA39+AA40)/220)*(1+Z41)))</f>
        <v>0,00</v>
      </c>
      <c r="AC42" s="163" t="s">
        <v>32</v>
      </c>
      <c r="AD42" s="1044" t="s">
        <v>107</v>
      </c>
      <c r="AE42" s="1045"/>
      <c r="AF42" s="1046"/>
      <c r="AG42" s="1071"/>
      <c r="AH42" s="38" t="str">
        <f>IF((AG41&lt;=0),"0,00",((((7*1.1429)-7)*15)*((AH38+AH39+AH40)/220)*(1+AG41)))</f>
        <v>0,00</v>
      </c>
      <c r="AJ42" s="163" t="s">
        <v>32</v>
      </c>
      <c r="AK42" s="1044" t="s">
        <v>107</v>
      </c>
      <c r="AL42" s="1045"/>
      <c r="AM42" s="1046"/>
      <c r="AN42" s="1071"/>
      <c r="AO42" s="38" t="str">
        <f>IF((AN41&lt;=0),"0,00",((((7*1.1429)-7)*15)*((AO38+AO39+AO40)/220)*(1+AN41)))</f>
        <v>0,00</v>
      </c>
      <c r="AQ42" s="163" t="s">
        <v>32</v>
      </c>
      <c r="AR42" s="1044" t="s">
        <v>107</v>
      </c>
      <c r="AS42" s="1045"/>
      <c r="AT42" s="1046"/>
      <c r="AU42" s="1071"/>
      <c r="AV42" s="38" t="str">
        <f>IF((AU41&lt;=0),"0,00",((((7*1.1429)-7)*15)*((AV38+AV39+AV40)/220)*(1+AU41)))</f>
        <v>0,00</v>
      </c>
      <c r="AW42" s="159"/>
      <c r="AX42" s="163" t="s">
        <v>32</v>
      </c>
      <c r="AY42" s="1044" t="s">
        <v>107</v>
      </c>
      <c r="AZ42" s="1045"/>
      <c r="BA42" s="1046"/>
      <c r="BB42" s="1071"/>
      <c r="BC42" s="38" t="str">
        <f>IF((BB41&lt;=0),"0,00",((((7*1.1429)-7)*15)*((BC38+BC39+BC40)/220)*(1+BB41)))</f>
        <v>0,00</v>
      </c>
      <c r="BD42" s="22"/>
      <c r="BE42" s="24" t="s">
        <v>32</v>
      </c>
      <c r="BF42" s="988" t="s">
        <v>107</v>
      </c>
      <c r="BG42" s="989"/>
      <c r="BH42" s="990"/>
      <c r="BI42" s="987"/>
      <c r="BJ42" s="50" t="str">
        <f>IF((BI41&lt;=0),"0,00",((((7*1.1429)-7)*15)*((BJ38+BJ39+BJ40)/220)*(1+BI41)))</f>
        <v>0,00</v>
      </c>
      <c r="BK42" s="22"/>
      <c r="BL42" s="24" t="s">
        <v>32</v>
      </c>
      <c r="BM42" s="988" t="s">
        <v>107</v>
      </c>
      <c r="BN42" s="989"/>
      <c r="BO42" s="990"/>
      <c r="BP42" s="987"/>
      <c r="BQ42" s="50" t="str">
        <f>IF((BP41&lt;=0),"0,00",((((7*1.1429)-7)*15)*((BQ38+BQ39+BQ40)/220)*(1+BP41)))</f>
        <v>0,00</v>
      </c>
      <c r="BS42" s="24" t="s">
        <v>32</v>
      </c>
      <c r="BT42" s="988" t="s">
        <v>107</v>
      </c>
      <c r="BU42" s="989"/>
      <c r="BV42" s="990"/>
      <c r="BW42" s="987"/>
      <c r="BX42" s="50" t="str">
        <f>IF((BW41&lt;=0),"0,00",((((7*1.1429)-7)*15)*((BX38+BX39+BX40)/220)*(1+BW41)))</f>
        <v>0,00</v>
      </c>
      <c r="BY42" s="22"/>
      <c r="BZ42" s="24" t="s">
        <v>32</v>
      </c>
      <c r="CA42" s="988" t="s">
        <v>107</v>
      </c>
      <c r="CB42" s="989"/>
      <c r="CC42" s="990"/>
      <c r="CD42" s="987"/>
      <c r="CE42" s="50" t="str">
        <f>IF((CD41&lt;=0),"0,00",((((7*1.1429)-7)*15)*((CE38+CE39+CE40)/220)*(1+CD41)))</f>
        <v>0,00</v>
      </c>
      <c r="CF42" s="22"/>
      <c r="CG42" s="24" t="s">
        <v>32</v>
      </c>
      <c r="CH42" s="988" t="s">
        <v>107</v>
      </c>
      <c r="CI42" s="989"/>
      <c r="CJ42" s="990"/>
      <c r="CK42" s="987"/>
      <c r="CL42" s="50" t="str">
        <f>IF((CK41&lt;=0),"0,00",((((7*1.1429)-7)*15)*((CL38+CL39+CL40)/220)*(1+CK41)))</f>
        <v>0,00</v>
      </c>
      <c r="CN42" s="24" t="s">
        <v>32</v>
      </c>
      <c r="CO42" s="988" t="s">
        <v>107</v>
      </c>
      <c r="CP42" s="989"/>
      <c r="CQ42" s="990"/>
      <c r="CR42" s="987"/>
      <c r="CS42" s="50" t="str">
        <f>IF((CR41&lt;=0),"0,00",((((7*1.1429)-7)*15)*((CS38+CS39+CS40)/220)*(1+CR41)))</f>
        <v>0,00</v>
      </c>
      <c r="CU42" s="24" t="s">
        <v>32</v>
      </c>
      <c r="CV42" s="988" t="s">
        <v>107</v>
      </c>
      <c r="CW42" s="989"/>
      <c r="CX42" s="990"/>
      <c r="CY42" s="987"/>
      <c r="CZ42" s="50" t="str">
        <f>IF((CY41&lt;=0),"0,00",((((7*1.1429)-7)*15)*((CZ38+CZ39+CZ40)/220)*(1+CY41)))</f>
        <v>0,00</v>
      </c>
      <c r="DB42" s="24" t="s">
        <v>32</v>
      </c>
      <c r="DC42" s="988" t="s">
        <v>107</v>
      </c>
      <c r="DD42" s="989"/>
      <c r="DE42" s="990"/>
      <c r="DF42" s="987"/>
      <c r="DG42" s="50" t="str">
        <f>IF((DF41&lt;=0),"0,00",((((7*1.1429)-7)*15)*((DG38+DG39+DG40)/220)*(1+DF41)))</f>
        <v>0,00</v>
      </c>
      <c r="DI42" s="24" t="s">
        <v>32</v>
      </c>
      <c r="DJ42" s="988" t="s">
        <v>107</v>
      </c>
      <c r="DK42" s="989"/>
      <c r="DL42" s="990"/>
      <c r="DM42" s="987"/>
      <c r="DN42" s="50" t="str">
        <f>IF((DM41&lt;=0),"0,00",((((7*1.1429)-7)*15)*((DN38+DN39+DN40)/220)*(1+DM41)))</f>
        <v>0,00</v>
      </c>
      <c r="DO42" s="987"/>
      <c r="DP42" s="50" t="str">
        <f>IF((DO41&lt;=0),"0,00",((((7*1.1429)-7)*15)*((DP38+DP39+DP40)/220)*(1+DO41)))</f>
        <v>0,00</v>
      </c>
      <c r="DQ42" s="22"/>
      <c r="DR42" s="24" t="s">
        <v>32</v>
      </c>
      <c r="DS42" s="988" t="s">
        <v>107</v>
      </c>
      <c r="DT42" s="989"/>
      <c r="DU42" s="990"/>
      <c r="DV42" s="987"/>
      <c r="DW42" s="50" t="str">
        <f>IF((DV41&lt;=0),"0,00",((((7*1.1429)-7)*15)*((DW38+DW39+DW40)/220)*(1+DV41)))</f>
        <v>0,00</v>
      </c>
      <c r="DX42" s="987"/>
      <c r="DY42" s="50" t="str">
        <f>IF((DX41&lt;=0),"0,00",((((7*1.1429)-7)*15)*((DY38+DY39+DY40)/220)*(1+DX41)))</f>
        <v>0,00</v>
      </c>
      <c r="DZ42" s="22"/>
      <c r="EA42" s="24" t="s">
        <v>32</v>
      </c>
      <c r="EB42" s="988" t="s">
        <v>107</v>
      </c>
      <c r="EC42" s="989"/>
      <c r="ED42" s="990"/>
      <c r="EE42" s="987"/>
      <c r="EF42" s="50" t="str">
        <f>IF((EE41&lt;=0),"0,00",((((7*1.1429)-7)*15)*((EF38+EF39+EF40)/220)*(1+EE41)))</f>
        <v>0,00</v>
      </c>
      <c r="EG42" s="987"/>
      <c r="EH42" s="50" t="str">
        <f>IF((EG41&lt;=0),"0,00",((((7*1.1429)-7)*15)*((EH38+EH39+EH40)/220)*(1+EG41)))</f>
        <v>0,00</v>
      </c>
      <c r="EJ42" s="24" t="s">
        <v>32</v>
      </c>
      <c r="EK42" s="988" t="s">
        <v>107</v>
      </c>
      <c r="EL42" s="989"/>
      <c r="EM42" s="990"/>
      <c r="EN42" s="987"/>
      <c r="EO42" s="50" t="str">
        <f>IF((EN41&lt;=0),"0,00",((((7*1.1429)-7)*15)*((EO38+EO39+EO40)/220)*(1+EN41)))</f>
        <v>0,00</v>
      </c>
      <c r="EP42" s="987"/>
      <c r="EQ42" s="50" t="str">
        <f>IF((EP41&lt;=0),"0,00",((((7*1.1429)-7)*15)*((EQ38+EQ39+EQ40)/220)*(1+EP41)))</f>
        <v>0,00</v>
      </c>
    </row>
    <row r="43" spans="1:147" x14ac:dyDescent="0.2">
      <c r="A43" s="155" t="s">
        <v>33</v>
      </c>
      <c r="B43" s="165" t="s">
        <v>9</v>
      </c>
      <c r="C43" s="166"/>
      <c r="D43" s="167"/>
      <c r="E43" s="112">
        <v>0</v>
      </c>
      <c r="F43" s="38">
        <v>0</v>
      </c>
      <c r="H43" s="155" t="s">
        <v>33</v>
      </c>
      <c r="I43" s="165" t="s">
        <v>9</v>
      </c>
      <c r="J43" s="166"/>
      <c r="K43" s="167"/>
      <c r="L43" s="112">
        <v>0</v>
      </c>
      <c r="M43" s="38">
        <v>0</v>
      </c>
      <c r="O43" s="155" t="s">
        <v>33</v>
      </c>
      <c r="P43" s="165" t="s">
        <v>9</v>
      </c>
      <c r="Q43" s="166"/>
      <c r="R43" s="167"/>
      <c r="S43" s="112">
        <v>0</v>
      </c>
      <c r="T43" s="38">
        <v>0</v>
      </c>
      <c r="V43" s="155" t="s">
        <v>33</v>
      </c>
      <c r="W43" s="165" t="s">
        <v>9</v>
      </c>
      <c r="X43" s="166"/>
      <c r="Y43" s="167"/>
      <c r="Z43" s="112">
        <v>0</v>
      </c>
      <c r="AA43" s="38">
        <v>0</v>
      </c>
      <c r="AC43" s="155" t="s">
        <v>33</v>
      </c>
      <c r="AD43" s="165" t="s">
        <v>9</v>
      </c>
      <c r="AE43" s="166"/>
      <c r="AF43" s="167"/>
      <c r="AG43" s="112">
        <v>0</v>
      </c>
      <c r="AH43" s="38">
        <v>0</v>
      </c>
      <c r="AJ43" s="155" t="s">
        <v>33</v>
      </c>
      <c r="AK43" s="165" t="s">
        <v>9</v>
      </c>
      <c r="AL43" s="166"/>
      <c r="AM43" s="167"/>
      <c r="AN43" s="112">
        <v>0</v>
      </c>
      <c r="AO43" s="38">
        <v>0</v>
      </c>
      <c r="AQ43" s="155" t="s">
        <v>33</v>
      </c>
      <c r="AR43" s="165" t="s">
        <v>9</v>
      </c>
      <c r="AS43" s="166"/>
      <c r="AT43" s="167"/>
      <c r="AU43" s="112">
        <v>0</v>
      </c>
      <c r="AV43" s="38">
        <v>0</v>
      </c>
      <c r="AW43" s="159"/>
      <c r="AX43" s="155" t="s">
        <v>33</v>
      </c>
      <c r="AY43" s="165" t="s">
        <v>9</v>
      </c>
      <c r="AZ43" s="166"/>
      <c r="BA43" s="167"/>
      <c r="BB43" s="112">
        <v>0</v>
      </c>
      <c r="BC43" s="38">
        <v>0</v>
      </c>
      <c r="BD43" s="22"/>
      <c r="BE43" s="10" t="s">
        <v>33</v>
      </c>
      <c r="BF43" s="105" t="s">
        <v>9</v>
      </c>
      <c r="BG43" s="106"/>
      <c r="BH43" s="107"/>
      <c r="BI43" s="1">
        <v>0</v>
      </c>
      <c r="BJ43" s="50">
        <v>0</v>
      </c>
      <c r="BK43" s="22"/>
      <c r="BL43" s="10" t="s">
        <v>33</v>
      </c>
      <c r="BM43" s="105" t="s">
        <v>9</v>
      </c>
      <c r="BN43" s="106"/>
      <c r="BO43" s="107"/>
      <c r="BP43" s="1">
        <v>0</v>
      </c>
      <c r="BQ43" s="50">
        <v>0</v>
      </c>
      <c r="BS43" s="10" t="s">
        <v>33</v>
      </c>
      <c r="BT43" s="105" t="s">
        <v>9</v>
      </c>
      <c r="BU43" s="106"/>
      <c r="BV43" s="107"/>
      <c r="BW43" s="1">
        <v>0</v>
      </c>
      <c r="BX43" s="50">
        <v>0</v>
      </c>
      <c r="BY43" s="22"/>
      <c r="BZ43" s="10" t="s">
        <v>33</v>
      </c>
      <c r="CA43" s="105" t="s">
        <v>9</v>
      </c>
      <c r="CB43" s="106"/>
      <c r="CC43" s="107"/>
      <c r="CD43" s="1">
        <v>0</v>
      </c>
      <c r="CE43" s="50">
        <v>0</v>
      </c>
      <c r="CF43" s="22"/>
      <c r="CG43" s="10" t="s">
        <v>33</v>
      </c>
      <c r="CH43" s="105" t="s">
        <v>9</v>
      </c>
      <c r="CI43" s="106"/>
      <c r="CJ43" s="107"/>
      <c r="CK43" s="1">
        <v>0</v>
      </c>
      <c r="CL43" s="50">
        <v>0</v>
      </c>
      <c r="CN43" s="10" t="s">
        <v>33</v>
      </c>
      <c r="CO43" s="105" t="s">
        <v>9</v>
      </c>
      <c r="CP43" s="106"/>
      <c r="CQ43" s="107"/>
      <c r="CR43" s="1">
        <v>0</v>
      </c>
      <c r="CS43" s="50">
        <v>0</v>
      </c>
      <c r="CU43" s="10" t="s">
        <v>33</v>
      </c>
      <c r="CV43" s="105" t="s">
        <v>9</v>
      </c>
      <c r="CW43" s="106"/>
      <c r="CX43" s="107"/>
      <c r="CY43" s="1">
        <v>0</v>
      </c>
      <c r="CZ43" s="50">
        <v>0</v>
      </c>
      <c r="DB43" s="10" t="s">
        <v>33</v>
      </c>
      <c r="DC43" s="105" t="s">
        <v>9</v>
      </c>
      <c r="DD43" s="106"/>
      <c r="DE43" s="107"/>
      <c r="DF43" s="1">
        <v>0</v>
      </c>
      <c r="DG43" s="50">
        <v>0</v>
      </c>
      <c r="DI43" s="10" t="s">
        <v>33</v>
      </c>
      <c r="DJ43" s="105" t="s">
        <v>1054</v>
      </c>
      <c r="DK43" s="106"/>
      <c r="DL43" s="107"/>
      <c r="DM43" s="381">
        <v>0.05</v>
      </c>
      <c r="DN43" s="50">
        <f>DN$38*DM$43</f>
        <v>71.94</v>
      </c>
      <c r="DO43" s="1">
        <v>0</v>
      </c>
      <c r="DP43" s="50">
        <v>0</v>
      </c>
      <c r="DQ43" s="22"/>
      <c r="DR43" s="10" t="s">
        <v>33</v>
      </c>
      <c r="DS43" s="105" t="s">
        <v>1054</v>
      </c>
      <c r="DT43" s="106"/>
      <c r="DU43" s="107"/>
      <c r="DV43" s="381">
        <v>0.05</v>
      </c>
      <c r="DW43" s="50">
        <f>DW$38*DV$43</f>
        <v>71.94</v>
      </c>
      <c r="DX43" s="1">
        <v>0</v>
      </c>
      <c r="DY43" s="50">
        <v>0</v>
      </c>
      <c r="DZ43" s="22"/>
      <c r="EA43" s="10" t="s">
        <v>33</v>
      </c>
      <c r="EB43" s="105" t="s">
        <v>1054</v>
      </c>
      <c r="EC43" s="106"/>
      <c r="ED43" s="107"/>
      <c r="EE43" s="1">
        <v>0.05</v>
      </c>
      <c r="EF43" s="50">
        <f>EF$38*EE$43</f>
        <v>75.570000000000007</v>
      </c>
      <c r="EG43" s="1">
        <v>0</v>
      </c>
      <c r="EH43" s="50">
        <v>0</v>
      </c>
      <c r="EJ43" s="10" t="s">
        <v>33</v>
      </c>
      <c r="EK43" s="105" t="s">
        <v>1082</v>
      </c>
      <c r="EL43" s="106"/>
      <c r="EM43" s="107"/>
      <c r="EN43" s="1">
        <v>0.05</v>
      </c>
      <c r="EO43" s="50">
        <f>EN43*EO38</f>
        <v>75.570000000000007</v>
      </c>
      <c r="EP43" s="1">
        <v>0</v>
      </c>
      <c r="EQ43" s="50">
        <v>0</v>
      </c>
    </row>
    <row r="44" spans="1:147" ht="15" x14ac:dyDescent="0.2">
      <c r="A44" s="1047" t="s">
        <v>21</v>
      </c>
      <c r="B44" s="1048"/>
      <c r="C44" s="1048"/>
      <c r="D44" s="1048"/>
      <c r="E44" s="1049"/>
      <c r="F44" s="114">
        <f>SUM(F38:F43)</f>
        <v>1435.72</v>
      </c>
      <c r="H44" s="1047" t="s">
        <v>21</v>
      </c>
      <c r="I44" s="1048"/>
      <c r="J44" s="1048"/>
      <c r="K44" s="1048"/>
      <c r="L44" s="1049"/>
      <c r="M44" s="114">
        <f>SUM(M38:M43)</f>
        <v>1471.038712</v>
      </c>
      <c r="O44" s="1047" t="s">
        <v>21</v>
      </c>
      <c r="P44" s="1048"/>
      <c r="Q44" s="1048"/>
      <c r="R44" s="1048"/>
      <c r="S44" s="1049"/>
      <c r="T44" s="114">
        <f>SUM(T38:T43)</f>
        <v>1471.038712</v>
      </c>
      <c r="V44" s="1047" t="s">
        <v>21</v>
      </c>
      <c r="W44" s="1048"/>
      <c r="X44" s="1048"/>
      <c r="Y44" s="1048"/>
      <c r="Z44" s="1049"/>
      <c r="AA44" s="114">
        <f>SUM(AA38:AA43)</f>
        <v>1471.038712</v>
      </c>
      <c r="AC44" s="1047" t="s">
        <v>21</v>
      </c>
      <c r="AD44" s="1048"/>
      <c r="AE44" s="1048"/>
      <c r="AF44" s="1048"/>
      <c r="AG44" s="1049"/>
      <c r="AH44" s="114">
        <f>SUM(AH38:AH43)</f>
        <v>1530.1</v>
      </c>
      <c r="AJ44" s="1047" t="s">
        <v>21</v>
      </c>
      <c r="AK44" s="1048"/>
      <c r="AL44" s="1048"/>
      <c r="AM44" s="1048"/>
      <c r="AN44" s="1049"/>
      <c r="AO44" s="114">
        <f>SUM(AO38:AO43)</f>
        <v>1530.1</v>
      </c>
      <c r="AQ44" s="1047" t="s">
        <v>21</v>
      </c>
      <c r="AR44" s="1048"/>
      <c r="AS44" s="1048"/>
      <c r="AT44" s="1048"/>
      <c r="AU44" s="1049"/>
      <c r="AV44" s="114">
        <f>SUM(AV38:AV43)</f>
        <v>1587.3</v>
      </c>
      <c r="AW44" s="175"/>
      <c r="AX44" s="1047" t="s">
        <v>21</v>
      </c>
      <c r="AY44" s="1048"/>
      <c r="AZ44" s="1048"/>
      <c r="BA44" s="1048"/>
      <c r="BB44" s="1049"/>
      <c r="BC44" s="114">
        <f>SUM(BC38:BC43)</f>
        <v>1587.3</v>
      </c>
      <c r="BD44" s="40"/>
      <c r="BE44" s="962" t="s">
        <v>21</v>
      </c>
      <c r="BF44" s="963"/>
      <c r="BG44" s="963"/>
      <c r="BH44" s="963"/>
      <c r="BI44" s="964"/>
      <c r="BJ44" s="11">
        <f>SUM(BJ$38:BJ$43)</f>
        <v>1587.3</v>
      </c>
      <c r="BK44" s="40"/>
      <c r="BL44" s="962" t="s">
        <v>21</v>
      </c>
      <c r="BM44" s="963"/>
      <c r="BN44" s="963"/>
      <c r="BO44" s="963"/>
      <c r="BP44" s="964"/>
      <c r="BQ44" s="11">
        <f>SUM(BQ$38:BQ$43)</f>
        <v>1687.4</v>
      </c>
      <c r="BS44" s="962" t="s">
        <v>21</v>
      </c>
      <c r="BT44" s="963"/>
      <c r="BU44" s="963"/>
      <c r="BV44" s="963"/>
      <c r="BW44" s="964"/>
      <c r="BX44" s="11">
        <f>SUM(BX$38:BX$43)</f>
        <v>1687.4</v>
      </c>
      <c r="BY44" s="40"/>
      <c r="BZ44" s="962" t="s">
        <v>21</v>
      </c>
      <c r="CA44" s="963"/>
      <c r="CB44" s="963"/>
      <c r="CC44" s="963"/>
      <c r="CD44" s="964"/>
      <c r="CE44" s="11">
        <f>SUM(CE$38:CE$43)</f>
        <v>1687.4</v>
      </c>
      <c r="CF44" s="40"/>
      <c r="CG44" s="962" t="s">
        <v>21</v>
      </c>
      <c r="CH44" s="963"/>
      <c r="CI44" s="963"/>
      <c r="CJ44" s="963"/>
      <c r="CK44" s="964"/>
      <c r="CL44" s="11">
        <f>SUM(CL$38:CL$43)</f>
        <v>1687.4</v>
      </c>
      <c r="CN44" s="962" t="s">
        <v>21</v>
      </c>
      <c r="CO44" s="963"/>
      <c r="CP44" s="963"/>
      <c r="CQ44" s="963"/>
      <c r="CR44" s="964"/>
      <c r="CS44" s="11">
        <f>SUM(CS$38:CS$43)</f>
        <v>1787.5</v>
      </c>
      <c r="CU44" s="962" t="s">
        <v>21</v>
      </c>
      <c r="CV44" s="963"/>
      <c r="CW44" s="963"/>
      <c r="CX44" s="963"/>
      <c r="CY44" s="964"/>
      <c r="CZ44" s="11">
        <f>SUM(CZ$38:CZ$43)</f>
        <v>1787.5</v>
      </c>
      <c r="DB44" s="962" t="s">
        <v>21</v>
      </c>
      <c r="DC44" s="963"/>
      <c r="DD44" s="963"/>
      <c r="DE44" s="963"/>
      <c r="DF44" s="964"/>
      <c r="DG44" s="11">
        <f>SUM(DG$38:DG$43)</f>
        <v>1870.44</v>
      </c>
      <c r="DI44" s="962" t="s">
        <v>21</v>
      </c>
      <c r="DJ44" s="963"/>
      <c r="DK44" s="963"/>
      <c r="DL44" s="963"/>
      <c r="DM44" s="964"/>
      <c r="DN44" s="11">
        <f>SUM(DN$38:DN$43)</f>
        <v>1942.38</v>
      </c>
      <c r="DO44" s="40"/>
      <c r="DP44" s="11">
        <f>SUM(DP$38:DP$43)</f>
        <v>1870.44</v>
      </c>
      <c r="DQ44" s="40"/>
      <c r="DR44" s="962" t="s">
        <v>21</v>
      </c>
      <c r="DS44" s="963"/>
      <c r="DT44" s="963"/>
      <c r="DU44" s="963"/>
      <c r="DV44" s="964"/>
      <c r="DW44" s="11">
        <f>SUM(DW$38:DW$43)</f>
        <v>1942.38</v>
      </c>
      <c r="DX44" s="40"/>
      <c r="DY44" s="11">
        <f>SUM(DY$38:DY$43)</f>
        <v>1870.44</v>
      </c>
      <c r="DZ44" s="40"/>
      <c r="EA44" s="962" t="s">
        <v>21</v>
      </c>
      <c r="EB44" s="963"/>
      <c r="EC44" s="963"/>
      <c r="ED44" s="963"/>
      <c r="EE44" s="964"/>
      <c r="EF44" s="11">
        <f>SUM(EF$38:EF$43)</f>
        <v>2040.39</v>
      </c>
      <c r="EG44" s="40"/>
      <c r="EH44" s="11">
        <f>SUM(EH$38:EH$43)</f>
        <v>1964.8200000000002</v>
      </c>
      <c r="EJ44" s="962" t="s">
        <v>21</v>
      </c>
      <c r="EK44" s="963"/>
      <c r="EL44" s="963"/>
      <c r="EM44" s="963"/>
      <c r="EN44" s="964"/>
      <c r="EO44" s="11">
        <f>SUM(EO$38:EO$43)</f>
        <v>2040.39</v>
      </c>
      <c r="EP44" s="40"/>
      <c r="EQ44" s="11">
        <f>SUM(EQ$38:EQ$43)</f>
        <v>1964.8200000000002</v>
      </c>
    </row>
    <row r="45" spans="1:147" ht="13.5" x14ac:dyDescent="0.2">
      <c r="A45" s="202"/>
      <c r="B45" s="1148"/>
      <c r="C45" s="1161"/>
      <c r="D45" s="1161"/>
      <c r="E45" s="1161"/>
      <c r="F45" s="1161"/>
      <c r="H45" s="202"/>
      <c r="I45" s="1148"/>
      <c r="J45" s="1161"/>
      <c r="K45" s="1161"/>
      <c r="L45" s="1161"/>
      <c r="M45" s="1161"/>
      <c r="O45" s="202"/>
      <c r="P45" s="1148"/>
      <c r="Q45" s="1161"/>
      <c r="R45" s="1161"/>
      <c r="S45" s="1161"/>
      <c r="T45" s="1161"/>
      <c r="V45" s="202"/>
      <c r="W45" s="1148"/>
      <c r="X45" s="1161"/>
      <c r="Y45" s="1161"/>
      <c r="Z45" s="1161"/>
      <c r="AA45" s="1161"/>
      <c r="AC45" s="202"/>
      <c r="AD45" s="1148"/>
      <c r="AE45" s="1161"/>
      <c r="AF45" s="1161"/>
      <c r="AG45" s="1161"/>
      <c r="AH45" s="1161"/>
      <c r="AJ45" s="202"/>
      <c r="AK45" s="1148"/>
      <c r="AL45" s="1161"/>
      <c r="AM45" s="1161"/>
      <c r="AN45" s="1161"/>
      <c r="AO45" s="1161"/>
      <c r="AQ45" s="202"/>
      <c r="AR45" s="1148"/>
      <c r="AS45" s="1161"/>
      <c r="AT45" s="1161"/>
      <c r="AU45" s="1161"/>
      <c r="AV45" s="1161"/>
      <c r="AW45" s="423"/>
      <c r="AX45" s="202"/>
      <c r="AY45" s="1148"/>
      <c r="AZ45" s="1161"/>
      <c r="BA45" s="1161"/>
      <c r="BB45" s="1161"/>
      <c r="BC45" s="1161"/>
      <c r="BD45" s="495"/>
      <c r="BE45" s="216"/>
      <c r="BF45" s="1108"/>
      <c r="BG45" s="1121"/>
      <c r="BH45" s="1121"/>
      <c r="BI45" s="1121"/>
      <c r="BJ45" s="1121"/>
      <c r="BK45" s="495"/>
      <c r="BL45" s="216"/>
      <c r="BM45" s="1108"/>
      <c r="BN45" s="1121"/>
      <c r="BO45" s="1121"/>
      <c r="BP45" s="1121"/>
      <c r="BQ45" s="1121"/>
      <c r="BS45" s="216"/>
      <c r="BT45" s="1108"/>
      <c r="BU45" s="1121"/>
      <c r="BV45" s="1121"/>
      <c r="BW45" s="1121"/>
      <c r="BX45" s="1121"/>
      <c r="BY45" s="495"/>
      <c r="BZ45" s="216"/>
      <c r="CA45" s="1108"/>
      <c r="CB45" s="1121"/>
      <c r="CC45" s="1121"/>
      <c r="CD45" s="1121"/>
      <c r="CE45" s="1121"/>
      <c r="CF45" s="495"/>
      <c r="CG45" s="216"/>
      <c r="CH45" s="1108"/>
      <c r="CI45" s="1121"/>
      <c r="CJ45" s="1121"/>
      <c r="CK45" s="1121"/>
      <c r="CL45" s="1121"/>
      <c r="CN45" s="216"/>
      <c r="CO45" s="1108"/>
      <c r="CP45" s="1121"/>
      <c r="CQ45" s="1121"/>
      <c r="CR45" s="1121"/>
      <c r="CS45" s="1121"/>
      <c r="CU45" s="216"/>
      <c r="CV45" s="1108"/>
      <c r="CW45" s="1121"/>
      <c r="CX45" s="1121"/>
      <c r="CY45" s="1121"/>
      <c r="CZ45" s="1121"/>
      <c r="DB45" s="216"/>
      <c r="DC45" s="1108"/>
      <c r="DD45" s="1121"/>
      <c r="DE45" s="1121"/>
      <c r="DF45" s="1121"/>
      <c r="DG45" s="1121"/>
      <c r="DI45" s="216"/>
      <c r="DJ45" s="1108"/>
      <c r="DK45" s="1121"/>
      <c r="DL45" s="1121"/>
      <c r="DM45" s="1121"/>
      <c r="DN45" s="1121"/>
      <c r="DO45" s="495"/>
      <c r="DP45" s="495"/>
      <c r="DQ45" s="495"/>
      <c r="DR45" s="216"/>
      <c r="DS45" s="1108"/>
      <c r="DT45" s="1121"/>
      <c r="DU45" s="1121"/>
      <c r="DV45" s="1121"/>
      <c r="DW45" s="1121"/>
      <c r="DX45" s="495"/>
      <c r="DY45" s="495"/>
      <c r="DZ45" s="495"/>
      <c r="EA45" s="216"/>
      <c r="EB45" s="1108"/>
      <c r="EC45" s="1121"/>
      <c r="ED45" s="1121"/>
      <c r="EE45" s="1121"/>
      <c r="EF45" s="1121"/>
      <c r="EG45" s="495"/>
      <c r="EH45" s="495"/>
      <c r="EJ45" s="216"/>
      <c r="EK45" s="1108"/>
      <c r="EL45" s="1121"/>
      <c r="EM45" s="1121"/>
      <c r="EN45" s="1121"/>
      <c r="EO45" s="1121"/>
      <c r="EP45" s="495"/>
      <c r="EQ45" s="495"/>
    </row>
    <row r="46" spans="1:147" x14ac:dyDescent="0.2">
      <c r="A46" s="191"/>
      <c r="B46" s="191"/>
      <c r="C46" s="178"/>
      <c r="D46" s="178"/>
      <c r="E46" s="178"/>
      <c r="F46" s="175"/>
      <c r="H46" s="191"/>
      <c r="I46" s="191"/>
      <c r="J46" s="178"/>
      <c r="K46" s="178"/>
      <c r="L46" s="178"/>
      <c r="M46" s="175"/>
      <c r="O46" s="191"/>
      <c r="P46" s="191"/>
      <c r="Q46" s="178"/>
      <c r="R46" s="178"/>
      <c r="S46" s="178"/>
      <c r="T46" s="175"/>
      <c r="V46" s="191"/>
      <c r="W46" s="191"/>
      <c r="X46" s="178"/>
      <c r="Y46" s="178"/>
      <c r="Z46" s="178"/>
      <c r="AA46" s="175"/>
      <c r="AC46" s="191"/>
      <c r="AD46" s="191"/>
      <c r="AE46" s="178"/>
      <c r="AF46" s="178"/>
      <c r="AG46" s="178"/>
      <c r="AH46" s="175"/>
      <c r="AJ46" s="191"/>
      <c r="AK46" s="191"/>
      <c r="AL46" s="178"/>
      <c r="AM46" s="178"/>
      <c r="AN46" s="178"/>
      <c r="AO46" s="175"/>
      <c r="AQ46" s="191"/>
      <c r="AR46" s="191"/>
      <c r="AS46" s="178"/>
      <c r="AT46" s="178"/>
      <c r="AU46" s="178"/>
      <c r="AV46" s="175"/>
      <c r="AW46" s="175"/>
      <c r="AX46" s="191"/>
      <c r="AY46" s="191"/>
      <c r="AZ46" s="178"/>
      <c r="BA46" s="178"/>
      <c r="BB46" s="178"/>
      <c r="BC46" s="175"/>
      <c r="BD46" s="40"/>
      <c r="BE46" s="217"/>
      <c r="BF46" s="217"/>
      <c r="BG46" s="52"/>
      <c r="BH46" s="52"/>
      <c r="BI46" s="52"/>
      <c r="BJ46" s="40"/>
      <c r="BK46" s="40"/>
      <c r="BL46" s="217"/>
      <c r="BM46" s="217"/>
      <c r="BN46" s="52"/>
      <c r="BO46" s="52"/>
      <c r="BP46" s="52"/>
      <c r="BQ46" s="40"/>
      <c r="BS46" s="217"/>
      <c r="BT46" s="217"/>
      <c r="BU46" s="52"/>
      <c r="BV46" s="52"/>
      <c r="BW46" s="52"/>
      <c r="BX46" s="40"/>
      <c r="BY46" s="40"/>
      <c r="BZ46" s="217"/>
      <c r="CA46" s="217"/>
      <c r="CB46" s="52"/>
      <c r="CC46" s="52"/>
      <c r="CD46" s="52"/>
      <c r="CE46" s="40"/>
      <c r="CF46" s="40"/>
      <c r="CG46" s="217"/>
      <c r="CH46" s="217"/>
      <c r="CI46" s="52"/>
      <c r="CJ46" s="52"/>
      <c r="CK46" s="52"/>
      <c r="CL46" s="40"/>
      <c r="CN46" s="217"/>
      <c r="CO46" s="217"/>
      <c r="CP46" s="52"/>
      <c r="CQ46" s="52"/>
      <c r="CR46" s="52"/>
      <c r="CS46" s="40"/>
      <c r="CU46" s="217"/>
      <c r="CV46" s="217"/>
      <c r="CW46" s="52"/>
      <c r="CX46" s="52"/>
      <c r="CY46" s="52"/>
      <c r="CZ46" s="40"/>
      <c r="DB46" s="217"/>
      <c r="DC46" s="217"/>
      <c r="DD46" s="52"/>
      <c r="DE46" s="52"/>
      <c r="DF46" s="52"/>
      <c r="DG46" s="40"/>
      <c r="DI46" s="217"/>
      <c r="DJ46" s="217"/>
      <c r="DK46" s="52"/>
      <c r="DL46" s="52"/>
      <c r="DM46" s="52"/>
      <c r="DN46" s="40"/>
      <c r="DO46" s="52"/>
      <c r="DP46" s="40"/>
      <c r="DQ46" s="40"/>
      <c r="DR46" s="217"/>
      <c r="DS46" s="217"/>
      <c r="DT46" s="52"/>
      <c r="DU46" s="52"/>
      <c r="DV46" s="52"/>
      <c r="DW46" s="40"/>
      <c r="DX46" s="52"/>
      <c r="DY46" s="40"/>
      <c r="DZ46" s="40"/>
      <c r="EA46" s="217"/>
      <c r="EB46" s="217"/>
      <c r="EC46" s="52"/>
      <c r="ED46" s="52"/>
      <c r="EE46" s="52"/>
      <c r="EF46" s="40"/>
      <c r="EG46" s="52"/>
      <c r="EH46" s="40"/>
      <c r="EJ46" s="217"/>
      <c r="EK46" s="217"/>
      <c r="EL46" s="52"/>
      <c r="EM46" s="52"/>
      <c r="EN46" s="52"/>
      <c r="EO46" s="40"/>
      <c r="EP46" s="52"/>
      <c r="EQ46" s="40"/>
    </row>
    <row r="47" spans="1:147" ht="13.5" x14ac:dyDescent="0.2">
      <c r="A47" s="202"/>
      <c r="B47" s="1148"/>
      <c r="C47" s="1161"/>
      <c r="D47" s="1161"/>
      <c r="E47" s="1161"/>
      <c r="F47" s="1161"/>
      <c r="H47" s="202"/>
      <c r="I47" s="1148"/>
      <c r="J47" s="1161"/>
      <c r="K47" s="1161"/>
      <c r="L47" s="1161"/>
      <c r="M47" s="1161"/>
      <c r="O47" s="202"/>
      <c r="P47" s="1148"/>
      <c r="Q47" s="1161"/>
      <c r="R47" s="1161"/>
      <c r="S47" s="1161"/>
      <c r="T47" s="1161"/>
      <c r="V47" s="202"/>
      <c r="W47" s="1148"/>
      <c r="X47" s="1161"/>
      <c r="Y47" s="1161"/>
      <c r="Z47" s="1161"/>
      <c r="AA47" s="1161"/>
      <c r="AC47" s="202"/>
      <c r="AD47" s="1148"/>
      <c r="AE47" s="1161"/>
      <c r="AF47" s="1161"/>
      <c r="AG47" s="1161"/>
      <c r="AH47" s="1161"/>
      <c r="AJ47" s="202"/>
      <c r="AK47" s="1148"/>
      <c r="AL47" s="1161"/>
      <c r="AM47" s="1161"/>
      <c r="AN47" s="1161"/>
      <c r="AO47" s="1161"/>
      <c r="AQ47" s="202"/>
      <c r="AR47" s="1148"/>
      <c r="AS47" s="1161"/>
      <c r="AT47" s="1161"/>
      <c r="AU47" s="1161"/>
      <c r="AV47" s="1161"/>
      <c r="AW47" s="423"/>
      <c r="AX47" s="202"/>
      <c r="AY47" s="1148"/>
      <c r="AZ47" s="1161"/>
      <c r="BA47" s="1161"/>
      <c r="BB47" s="1161"/>
      <c r="BC47" s="1161"/>
      <c r="BD47" s="495"/>
      <c r="BE47" s="216"/>
      <c r="BF47" s="1108"/>
      <c r="BG47" s="1121"/>
      <c r="BH47" s="1121"/>
      <c r="BI47" s="1121"/>
      <c r="BJ47" s="1121"/>
      <c r="BK47" s="495"/>
      <c r="BL47" s="216"/>
      <c r="BM47" s="1108"/>
      <c r="BN47" s="1121"/>
      <c r="BO47" s="1121"/>
      <c r="BP47" s="1121"/>
      <c r="BQ47" s="1121"/>
      <c r="BS47" s="216"/>
      <c r="BT47" s="1108"/>
      <c r="BU47" s="1121"/>
      <c r="BV47" s="1121"/>
      <c r="BW47" s="1121"/>
      <c r="BX47" s="1121"/>
      <c r="BY47" s="495"/>
      <c r="BZ47" s="216"/>
      <c r="CA47" s="1108"/>
      <c r="CB47" s="1121"/>
      <c r="CC47" s="1121"/>
      <c r="CD47" s="1121"/>
      <c r="CE47" s="1121"/>
      <c r="CF47" s="495"/>
      <c r="CG47" s="216"/>
      <c r="CH47" s="1108"/>
      <c r="CI47" s="1121"/>
      <c r="CJ47" s="1121"/>
      <c r="CK47" s="1121"/>
      <c r="CL47" s="1121"/>
      <c r="CN47" s="216"/>
      <c r="CO47" s="1108"/>
      <c r="CP47" s="1121"/>
      <c r="CQ47" s="1121"/>
      <c r="CR47" s="1121"/>
      <c r="CS47" s="1121"/>
      <c r="CU47" s="216"/>
      <c r="CV47" s="1108"/>
      <c r="CW47" s="1121"/>
      <c r="CX47" s="1121"/>
      <c r="CY47" s="1121"/>
      <c r="CZ47" s="1121"/>
      <c r="DB47" s="216"/>
      <c r="DC47" s="1108"/>
      <c r="DD47" s="1121"/>
      <c r="DE47" s="1121"/>
      <c r="DF47" s="1121"/>
      <c r="DG47" s="1121"/>
      <c r="DI47" s="216"/>
      <c r="DJ47" s="1108"/>
      <c r="DK47" s="1121"/>
      <c r="DL47" s="1121"/>
      <c r="DM47" s="1121"/>
      <c r="DN47" s="1121"/>
      <c r="DO47" s="495"/>
      <c r="DP47" s="495"/>
      <c r="DQ47" s="495"/>
      <c r="DR47" s="216"/>
      <c r="DS47" s="1108"/>
      <c r="DT47" s="1121"/>
      <c r="DU47" s="1121"/>
      <c r="DV47" s="1121"/>
      <c r="DW47" s="1121"/>
      <c r="DX47" s="495"/>
      <c r="DY47" s="495"/>
      <c r="DZ47" s="495"/>
      <c r="EA47" s="216"/>
      <c r="EB47" s="1108"/>
      <c r="EC47" s="1121"/>
      <c r="ED47" s="1121"/>
      <c r="EE47" s="1121"/>
      <c r="EF47" s="1121"/>
      <c r="EG47" s="495"/>
      <c r="EH47" s="495"/>
      <c r="EJ47" s="216"/>
      <c r="EK47" s="1108"/>
      <c r="EL47" s="1121"/>
      <c r="EM47" s="1121"/>
      <c r="EN47" s="1121"/>
      <c r="EO47" s="1121"/>
      <c r="EP47" s="495"/>
      <c r="EQ47" s="495"/>
    </row>
    <row r="48" spans="1:147" x14ac:dyDescent="0.2">
      <c r="A48" s="176"/>
      <c r="B48" s="176"/>
      <c r="C48" s="176"/>
      <c r="D48" s="176"/>
      <c r="E48" s="176"/>
      <c r="F48" s="159"/>
      <c r="H48" s="176"/>
      <c r="I48" s="176"/>
      <c r="J48" s="176"/>
      <c r="K48" s="176"/>
      <c r="L48" s="176"/>
      <c r="M48" s="159"/>
      <c r="O48" s="176"/>
      <c r="P48" s="176"/>
      <c r="Q48" s="176"/>
      <c r="R48" s="176"/>
      <c r="S48" s="176"/>
      <c r="T48" s="159"/>
      <c r="V48" s="176"/>
      <c r="W48" s="176"/>
      <c r="X48" s="176"/>
      <c r="Y48" s="176"/>
      <c r="Z48" s="176"/>
      <c r="AA48" s="159"/>
      <c r="AC48" s="176"/>
      <c r="AD48" s="176"/>
      <c r="AE48" s="176"/>
      <c r="AF48" s="176"/>
      <c r="AG48" s="176"/>
      <c r="AH48" s="159"/>
      <c r="AJ48" s="176"/>
      <c r="AK48" s="176"/>
      <c r="AL48" s="176"/>
      <c r="AM48" s="176"/>
      <c r="AN48" s="176"/>
      <c r="AO48" s="159"/>
      <c r="AQ48" s="176"/>
      <c r="AR48" s="176"/>
      <c r="AS48" s="176"/>
      <c r="AT48" s="176"/>
      <c r="AU48" s="176"/>
      <c r="AV48" s="159"/>
      <c r="AW48" s="159"/>
      <c r="AX48" s="176"/>
      <c r="AY48" s="176"/>
      <c r="AZ48" s="176"/>
      <c r="BA48" s="176"/>
      <c r="BB48" s="176"/>
      <c r="BC48" s="159"/>
      <c r="BD48" s="22"/>
      <c r="BE48" s="41"/>
      <c r="BF48" s="41"/>
      <c r="BG48" s="41"/>
      <c r="BH48" s="41"/>
      <c r="BI48" s="41"/>
      <c r="BJ48" s="22"/>
      <c r="BK48" s="22"/>
      <c r="BL48" s="41"/>
      <c r="BM48" s="41"/>
      <c r="BN48" s="41"/>
      <c r="BO48" s="41"/>
      <c r="BP48" s="41"/>
      <c r="BQ48" s="22"/>
      <c r="BS48" s="41"/>
      <c r="BT48" s="41"/>
      <c r="BU48" s="41"/>
      <c r="BV48" s="41"/>
      <c r="BW48" s="41"/>
      <c r="BX48" s="22"/>
      <c r="BY48" s="22"/>
      <c r="BZ48" s="41"/>
      <c r="CA48" s="41"/>
      <c r="CB48" s="41"/>
      <c r="CC48" s="41"/>
      <c r="CD48" s="41"/>
      <c r="CE48" s="22"/>
      <c r="CF48" s="22"/>
      <c r="CG48" s="41"/>
      <c r="CH48" s="41"/>
      <c r="CI48" s="41"/>
      <c r="CJ48" s="41"/>
      <c r="CK48" s="41"/>
      <c r="CL48" s="22"/>
      <c r="CN48" s="41"/>
      <c r="CO48" s="41"/>
      <c r="CP48" s="41"/>
      <c r="CQ48" s="41"/>
      <c r="CR48" s="41"/>
      <c r="CS48" s="22"/>
      <c r="CU48" s="41"/>
      <c r="CV48" s="41"/>
      <c r="CW48" s="41"/>
      <c r="CX48" s="41"/>
      <c r="CY48" s="41"/>
      <c r="CZ48" s="22"/>
      <c r="DB48" s="41"/>
      <c r="DC48" s="41"/>
      <c r="DD48" s="41"/>
      <c r="DE48" s="41"/>
      <c r="DF48" s="41"/>
      <c r="DG48" s="22"/>
      <c r="DI48" s="41"/>
      <c r="DJ48" s="41"/>
      <c r="DK48" s="41"/>
      <c r="DL48" s="41"/>
      <c r="DM48" s="41"/>
      <c r="DN48" s="22"/>
      <c r="DO48" s="41"/>
      <c r="DP48" s="22"/>
      <c r="DQ48" s="22"/>
      <c r="DR48" s="41"/>
      <c r="DS48" s="41"/>
      <c r="DT48" s="41"/>
      <c r="DU48" s="41"/>
      <c r="DV48" s="41"/>
      <c r="DW48" s="22"/>
      <c r="DX48" s="41"/>
      <c r="DY48" s="22"/>
      <c r="DZ48" s="22"/>
      <c r="EA48" s="41"/>
      <c r="EB48" s="41"/>
      <c r="EC48" s="41"/>
      <c r="ED48" s="41"/>
      <c r="EE48" s="41"/>
      <c r="EF48" s="22"/>
      <c r="EG48" s="41"/>
      <c r="EH48" s="22"/>
      <c r="EJ48" s="41"/>
      <c r="EK48" s="41"/>
      <c r="EL48" s="41"/>
      <c r="EM48" s="41"/>
      <c r="EN48" s="41"/>
      <c r="EO48" s="22"/>
      <c r="EP48" s="41"/>
      <c r="EQ48" s="22"/>
    </row>
    <row r="49" spans="1:147" ht="12.75" customHeight="1" x14ac:dyDescent="0.2">
      <c r="A49" s="1147" t="s">
        <v>75</v>
      </c>
      <c r="B49" s="1147"/>
      <c r="C49" s="1147"/>
      <c r="D49" s="1147"/>
      <c r="E49" s="1147"/>
      <c r="F49" s="1147"/>
      <c r="H49" s="1147" t="s">
        <v>75</v>
      </c>
      <c r="I49" s="1147"/>
      <c r="J49" s="1147"/>
      <c r="K49" s="1147"/>
      <c r="L49" s="1147"/>
      <c r="M49" s="1147"/>
      <c r="O49" s="1147" t="s">
        <v>75</v>
      </c>
      <c r="P49" s="1147"/>
      <c r="Q49" s="1147"/>
      <c r="R49" s="1147"/>
      <c r="S49" s="1147"/>
      <c r="T49" s="1147"/>
      <c r="V49" s="1147" t="s">
        <v>75</v>
      </c>
      <c r="W49" s="1147"/>
      <c r="X49" s="1147"/>
      <c r="Y49" s="1147"/>
      <c r="Z49" s="1147"/>
      <c r="AA49" s="1147"/>
      <c r="AC49" s="1147" t="s">
        <v>75</v>
      </c>
      <c r="AD49" s="1147"/>
      <c r="AE49" s="1147"/>
      <c r="AF49" s="1147"/>
      <c r="AG49" s="1147"/>
      <c r="AH49" s="1147"/>
      <c r="AJ49" s="1147" t="s">
        <v>75</v>
      </c>
      <c r="AK49" s="1147"/>
      <c r="AL49" s="1147"/>
      <c r="AM49" s="1147"/>
      <c r="AN49" s="1147"/>
      <c r="AO49" s="1147"/>
      <c r="AQ49" s="1147" t="s">
        <v>75</v>
      </c>
      <c r="AR49" s="1147"/>
      <c r="AS49" s="1147"/>
      <c r="AT49" s="1147"/>
      <c r="AU49" s="1147"/>
      <c r="AV49" s="1147"/>
      <c r="AW49" s="203"/>
      <c r="AX49" s="1147" t="s">
        <v>75</v>
      </c>
      <c r="AY49" s="1147"/>
      <c r="AZ49" s="1147"/>
      <c r="BA49" s="1147"/>
      <c r="BB49" s="1147"/>
      <c r="BC49" s="1147"/>
      <c r="BD49" s="33"/>
      <c r="BE49" s="1110" t="s">
        <v>75</v>
      </c>
      <c r="BF49" s="1110"/>
      <c r="BG49" s="1110"/>
      <c r="BH49" s="1110"/>
      <c r="BI49" s="1110"/>
      <c r="BJ49" s="1110"/>
      <c r="BK49" s="33"/>
      <c r="BL49" s="1110" t="s">
        <v>75</v>
      </c>
      <c r="BM49" s="1110"/>
      <c r="BN49" s="1110"/>
      <c r="BO49" s="1110"/>
      <c r="BP49" s="1110"/>
      <c r="BQ49" s="1110"/>
      <c r="BS49" s="1110" t="s">
        <v>75</v>
      </c>
      <c r="BT49" s="1110"/>
      <c r="BU49" s="1110"/>
      <c r="BV49" s="1110"/>
      <c r="BW49" s="1110"/>
      <c r="BX49" s="1110"/>
      <c r="BY49" s="33"/>
      <c r="BZ49" s="1110" t="s">
        <v>75</v>
      </c>
      <c r="CA49" s="1110"/>
      <c r="CB49" s="1110"/>
      <c r="CC49" s="1110"/>
      <c r="CD49" s="1110"/>
      <c r="CE49" s="1110"/>
      <c r="CF49" s="33"/>
      <c r="CG49" s="1110" t="s">
        <v>75</v>
      </c>
      <c r="CH49" s="1110"/>
      <c r="CI49" s="1110"/>
      <c r="CJ49" s="1110"/>
      <c r="CK49" s="1110"/>
      <c r="CL49" s="1110"/>
      <c r="CN49" s="1110" t="s">
        <v>75</v>
      </c>
      <c r="CO49" s="1110"/>
      <c r="CP49" s="1110"/>
      <c r="CQ49" s="1110"/>
      <c r="CR49" s="1110"/>
      <c r="CS49" s="1110"/>
      <c r="CU49" s="1110" t="s">
        <v>75</v>
      </c>
      <c r="CV49" s="1110"/>
      <c r="CW49" s="1110"/>
      <c r="CX49" s="1110"/>
      <c r="CY49" s="1110"/>
      <c r="CZ49" s="1110"/>
      <c r="DB49" s="1110" t="s">
        <v>75</v>
      </c>
      <c r="DC49" s="1110"/>
      <c r="DD49" s="1110"/>
      <c r="DE49" s="1110"/>
      <c r="DF49" s="1110"/>
      <c r="DG49" s="1110"/>
      <c r="DI49" s="1110" t="s">
        <v>75</v>
      </c>
      <c r="DJ49" s="1110"/>
      <c r="DK49" s="1110"/>
      <c r="DL49" s="1110"/>
      <c r="DM49" s="1110"/>
      <c r="DN49" s="1110"/>
      <c r="DO49" s="33"/>
      <c r="DP49" s="33"/>
      <c r="DQ49" s="33"/>
      <c r="DR49" s="1110" t="s">
        <v>75</v>
      </c>
      <c r="DS49" s="1110"/>
      <c r="DT49" s="1110"/>
      <c r="DU49" s="1110"/>
      <c r="DV49" s="1110"/>
      <c r="DW49" s="1110"/>
      <c r="DX49" s="33"/>
      <c r="DY49" s="33"/>
      <c r="DZ49" s="33"/>
      <c r="EA49" s="1110" t="s">
        <v>75</v>
      </c>
      <c r="EB49" s="1110"/>
      <c r="EC49" s="1110"/>
      <c r="ED49" s="1110"/>
      <c r="EE49" s="1110"/>
      <c r="EF49" s="1110"/>
      <c r="EG49" s="33"/>
      <c r="EH49" s="33"/>
      <c r="EJ49" s="1110" t="s">
        <v>75</v>
      </c>
      <c r="EK49" s="1110"/>
      <c r="EL49" s="1110"/>
      <c r="EM49" s="1110"/>
      <c r="EN49" s="1110"/>
      <c r="EO49" s="1110"/>
      <c r="EP49" s="33"/>
      <c r="EQ49" s="33"/>
    </row>
    <row r="50" spans="1:147" x14ac:dyDescent="0.2">
      <c r="A50" s="203"/>
      <c r="B50" s="203"/>
      <c r="C50" s="203"/>
      <c r="D50" s="203"/>
      <c r="E50" s="203"/>
      <c r="F50" s="203"/>
      <c r="H50" s="203"/>
      <c r="I50" s="203"/>
      <c r="J50" s="203"/>
      <c r="K50" s="203"/>
      <c r="L50" s="203"/>
      <c r="M50" s="203"/>
      <c r="O50" s="203"/>
      <c r="P50" s="203"/>
      <c r="Q50" s="203"/>
      <c r="R50" s="203"/>
      <c r="S50" s="203"/>
      <c r="T50" s="203"/>
      <c r="V50" s="203"/>
      <c r="W50" s="203"/>
      <c r="X50" s="203"/>
      <c r="Y50" s="203"/>
      <c r="Z50" s="203"/>
      <c r="AA50" s="203"/>
      <c r="AC50" s="203"/>
      <c r="AD50" s="203"/>
      <c r="AE50" s="203"/>
      <c r="AF50" s="203"/>
      <c r="AG50" s="203"/>
      <c r="AH50" s="203"/>
      <c r="AJ50" s="203"/>
      <c r="AK50" s="203"/>
      <c r="AL50" s="203"/>
      <c r="AM50" s="203"/>
      <c r="AN50" s="203"/>
      <c r="AO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N50" s="33"/>
      <c r="CO50" s="33"/>
      <c r="CP50" s="33"/>
      <c r="CQ50" s="33"/>
      <c r="CR50" s="33"/>
      <c r="CS50" s="33"/>
      <c r="CU50" s="33"/>
      <c r="CV50" s="33"/>
      <c r="CW50" s="33"/>
      <c r="CX50" s="33"/>
      <c r="CY50" s="33"/>
      <c r="CZ50" s="33"/>
      <c r="DB50" s="33"/>
      <c r="DC50" s="33"/>
      <c r="DD50" s="33"/>
      <c r="DE50" s="33"/>
      <c r="DF50" s="33"/>
      <c r="DG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J50" s="33"/>
      <c r="EK50" s="33"/>
      <c r="EL50" s="33"/>
      <c r="EM50" s="33"/>
      <c r="EN50" s="33"/>
      <c r="EO50" s="33"/>
      <c r="EP50" s="33"/>
      <c r="EQ50" s="33"/>
    </row>
    <row r="51" spans="1:147" ht="15" customHeight="1" x14ac:dyDescent="0.2">
      <c r="A51" s="1042" t="s">
        <v>76</v>
      </c>
      <c r="B51" s="1162"/>
      <c r="C51" s="1162"/>
      <c r="D51" s="1162"/>
      <c r="E51" s="1162"/>
      <c r="F51" s="1162"/>
      <c r="H51" s="1042" t="s">
        <v>76</v>
      </c>
      <c r="I51" s="1162"/>
      <c r="J51" s="1162"/>
      <c r="K51" s="1162"/>
      <c r="L51" s="1162"/>
      <c r="M51" s="1162"/>
      <c r="O51" s="1042" t="s">
        <v>76</v>
      </c>
      <c r="P51" s="1162"/>
      <c r="Q51" s="1162"/>
      <c r="R51" s="1162"/>
      <c r="S51" s="1162"/>
      <c r="T51" s="1162"/>
      <c r="V51" s="1042" t="s">
        <v>76</v>
      </c>
      <c r="W51" s="1162"/>
      <c r="X51" s="1162"/>
      <c r="Y51" s="1162"/>
      <c r="Z51" s="1162"/>
      <c r="AA51" s="1162"/>
      <c r="AC51" s="1042" t="s">
        <v>76</v>
      </c>
      <c r="AD51" s="1162"/>
      <c r="AE51" s="1162"/>
      <c r="AF51" s="1162"/>
      <c r="AG51" s="1162"/>
      <c r="AH51" s="1162"/>
      <c r="AJ51" s="1042" t="s">
        <v>76</v>
      </c>
      <c r="AK51" s="1162"/>
      <c r="AL51" s="1162"/>
      <c r="AM51" s="1162"/>
      <c r="AN51" s="1162"/>
      <c r="AO51" s="1162"/>
      <c r="AQ51" s="1042" t="s">
        <v>76</v>
      </c>
      <c r="AR51" s="1162"/>
      <c r="AS51" s="1162"/>
      <c r="AT51" s="1162"/>
      <c r="AU51" s="1162"/>
      <c r="AV51" s="1162"/>
      <c r="AW51" s="429"/>
      <c r="AX51" s="1042" t="s">
        <v>76</v>
      </c>
      <c r="AY51" s="1162"/>
      <c r="AZ51" s="1162"/>
      <c r="BA51" s="1162"/>
      <c r="BB51" s="1162"/>
      <c r="BC51" s="1162"/>
      <c r="BD51" s="535"/>
      <c r="BE51" s="972" t="s">
        <v>76</v>
      </c>
      <c r="BF51" s="1122"/>
      <c r="BG51" s="1122"/>
      <c r="BH51" s="1122"/>
      <c r="BI51" s="1122"/>
      <c r="BJ51" s="1122"/>
      <c r="BK51" s="535"/>
      <c r="BL51" s="972" t="s">
        <v>76</v>
      </c>
      <c r="BM51" s="1122"/>
      <c r="BN51" s="1122"/>
      <c r="BO51" s="1122"/>
      <c r="BP51" s="1122"/>
      <c r="BQ51" s="1122"/>
      <c r="BS51" s="972" t="s">
        <v>76</v>
      </c>
      <c r="BT51" s="1122"/>
      <c r="BU51" s="1122"/>
      <c r="BV51" s="1122"/>
      <c r="BW51" s="1122"/>
      <c r="BX51" s="1122"/>
      <c r="BY51" s="535"/>
      <c r="BZ51" s="972" t="s">
        <v>76</v>
      </c>
      <c r="CA51" s="1122"/>
      <c r="CB51" s="1122"/>
      <c r="CC51" s="1122"/>
      <c r="CD51" s="1122"/>
      <c r="CE51" s="1122"/>
      <c r="CF51" s="535"/>
      <c r="CG51" s="972" t="s">
        <v>76</v>
      </c>
      <c r="CH51" s="1122"/>
      <c r="CI51" s="1122"/>
      <c r="CJ51" s="1122"/>
      <c r="CK51" s="1122"/>
      <c r="CL51" s="1122"/>
      <c r="CN51" s="972" t="s">
        <v>76</v>
      </c>
      <c r="CO51" s="1122"/>
      <c r="CP51" s="1122"/>
      <c r="CQ51" s="1122"/>
      <c r="CR51" s="1122"/>
      <c r="CS51" s="1122"/>
      <c r="CU51" s="972" t="s">
        <v>76</v>
      </c>
      <c r="CV51" s="1122"/>
      <c r="CW51" s="1122"/>
      <c r="CX51" s="1122"/>
      <c r="CY51" s="1122"/>
      <c r="CZ51" s="1122"/>
      <c r="DB51" s="972" t="s">
        <v>76</v>
      </c>
      <c r="DC51" s="1122"/>
      <c r="DD51" s="1122"/>
      <c r="DE51" s="1122"/>
      <c r="DF51" s="1122"/>
      <c r="DG51" s="1122"/>
      <c r="DI51" s="972" t="s">
        <v>76</v>
      </c>
      <c r="DJ51" s="1122"/>
      <c r="DK51" s="1122"/>
      <c r="DL51" s="1122"/>
      <c r="DM51" s="1122"/>
      <c r="DN51" s="1122"/>
      <c r="DO51" s="535"/>
      <c r="DP51" s="535"/>
      <c r="DQ51" s="535"/>
      <c r="DR51" s="972" t="s">
        <v>76</v>
      </c>
      <c r="DS51" s="1122"/>
      <c r="DT51" s="1122"/>
      <c r="DU51" s="1122"/>
      <c r="DV51" s="1122"/>
      <c r="DW51" s="1122"/>
      <c r="DX51" s="535"/>
      <c r="DY51" s="535"/>
      <c r="DZ51" s="535"/>
      <c r="EA51" s="972" t="s">
        <v>76</v>
      </c>
      <c r="EB51" s="1122"/>
      <c r="EC51" s="1122"/>
      <c r="ED51" s="1122"/>
      <c r="EE51" s="1122"/>
      <c r="EF51" s="1122"/>
      <c r="EG51" s="535"/>
      <c r="EH51" s="535"/>
      <c r="EJ51" s="972" t="s">
        <v>76</v>
      </c>
      <c r="EK51" s="1122"/>
      <c r="EL51" s="1122"/>
      <c r="EM51" s="1122"/>
      <c r="EN51" s="1122"/>
      <c r="EO51" s="1122"/>
      <c r="EP51" s="535"/>
      <c r="EQ51" s="535"/>
    </row>
    <row r="52" spans="1:147" ht="15" x14ac:dyDescent="0.2">
      <c r="A52" s="155" t="s">
        <v>77</v>
      </c>
      <c r="B52" s="1021" t="s">
        <v>79</v>
      </c>
      <c r="C52" s="1060"/>
      <c r="D52" s="1026"/>
      <c r="E52" s="113" t="s">
        <v>7</v>
      </c>
      <c r="F52" s="114" t="s">
        <v>8</v>
      </c>
      <c r="H52" s="155" t="s">
        <v>77</v>
      </c>
      <c r="I52" s="1021" t="s">
        <v>79</v>
      </c>
      <c r="J52" s="1060"/>
      <c r="K52" s="1026"/>
      <c r="L52" s="113" t="s">
        <v>7</v>
      </c>
      <c r="M52" s="114" t="s">
        <v>8</v>
      </c>
      <c r="O52" s="155" t="s">
        <v>77</v>
      </c>
      <c r="P52" s="1021" t="s">
        <v>79</v>
      </c>
      <c r="Q52" s="1060"/>
      <c r="R52" s="1026"/>
      <c r="S52" s="113" t="s">
        <v>7</v>
      </c>
      <c r="T52" s="114" t="s">
        <v>8</v>
      </c>
      <c r="V52" s="155" t="s">
        <v>77</v>
      </c>
      <c r="W52" s="1021" t="s">
        <v>79</v>
      </c>
      <c r="X52" s="1060"/>
      <c r="Y52" s="1026"/>
      <c r="Z52" s="113" t="s">
        <v>7</v>
      </c>
      <c r="AA52" s="114" t="s">
        <v>8</v>
      </c>
      <c r="AC52" s="155" t="s">
        <v>77</v>
      </c>
      <c r="AD52" s="1021" t="s">
        <v>79</v>
      </c>
      <c r="AE52" s="1060"/>
      <c r="AF52" s="1026"/>
      <c r="AG52" s="113" t="s">
        <v>7</v>
      </c>
      <c r="AH52" s="114" t="s">
        <v>8</v>
      </c>
      <c r="AJ52" s="155" t="s">
        <v>77</v>
      </c>
      <c r="AK52" s="1021" t="s">
        <v>79</v>
      </c>
      <c r="AL52" s="1060"/>
      <c r="AM52" s="1026"/>
      <c r="AN52" s="113" t="s">
        <v>7</v>
      </c>
      <c r="AO52" s="114" t="s">
        <v>8</v>
      </c>
      <c r="AQ52" s="155" t="s">
        <v>77</v>
      </c>
      <c r="AR52" s="1021" t="s">
        <v>79</v>
      </c>
      <c r="AS52" s="1060"/>
      <c r="AT52" s="1026"/>
      <c r="AU52" s="113" t="s">
        <v>7</v>
      </c>
      <c r="AV52" s="114" t="s">
        <v>8</v>
      </c>
      <c r="AW52" s="175"/>
      <c r="AX52" s="155" t="s">
        <v>77</v>
      </c>
      <c r="AY52" s="1021" t="s">
        <v>79</v>
      </c>
      <c r="AZ52" s="1060"/>
      <c r="BA52" s="1026"/>
      <c r="BB52" s="113" t="s">
        <v>7</v>
      </c>
      <c r="BC52" s="114" t="s">
        <v>8</v>
      </c>
      <c r="BD52" s="40"/>
      <c r="BE52" s="10" t="s">
        <v>77</v>
      </c>
      <c r="BF52" s="922" t="s">
        <v>79</v>
      </c>
      <c r="BG52" s="976"/>
      <c r="BH52" s="960"/>
      <c r="BI52" s="51" t="s">
        <v>7</v>
      </c>
      <c r="BJ52" s="11" t="s">
        <v>8</v>
      </c>
      <c r="BK52" s="40"/>
      <c r="BL52" s="10" t="s">
        <v>77</v>
      </c>
      <c r="BM52" s="922" t="s">
        <v>79</v>
      </c>
      <c r="BN52" s="976"/>
      <c r="BO52" s="960"/>
      <c r="BP52" s="51" t="s">
        <v>7</v>
      </c>
      <c r="BQ52" s="11" t="s">
        <v>8</v>
      </c>
      <c r="BS52" s="10" t="s">
        <v>77</v>
      </c>
      <c r="BT52" s="922" t="s">
        <v>79</v>
      </c>
      <c r="BU52" s="976"/>
      <c r="BV52" s="960"/>
      <c r="BW52" s="51" t="s">
        <v>7</v>
      </c>
      <c r="BX52" s="11" t="s">
        <v>8</v>
      </c>
      <c r="BY52" s="40"/>
      <c r="BZ52" s="10" t="s">
        <v>77</v>
      </c>
      <c r="CA52" s="922" t="s">
        <v>79</v>
      </c>
      <c r="CB52" s="976"/>
      <c r="CC52" s="960"/>
      <c r="CD52" s="51" t="s">
        <v>7</v>
      </c>
      <c r="CE52" s="11" t="s">
        <v>8</v>
      </c>
      <c r="CF52" s="40"/>
      <c r="CG52" s="10" t="s">
        <v>77</v>
      </c>
      <c r="CH52" s="922" t="s">
        <v>79</v>
      </c>
      <c r="CI52" s="976"/>
      <c r="CJ52" s="960"/>
      <c r="CK52" s="51" t="s">
        <v>7</v>
      </c>
      <c r="CL52" s="11" t="s">
        <v>8</v>
      </c>
      <c r="CN52" s="10" t="s">
        <v>77</v>
      </c>
      <c r="CO52" s="922" t="s">
        <v>79</v>
      </c>
      <c r="CP52" s="976"/>
      <c r="CQ52" s="960"/>
      <c r="CR52" s="51" t="s">
        <v>7</v>
      </c>
      <c r="CS52" s="11" t="s">
        <v>8</v>
      </c>
      <c r="CU52" s="10" t="s">
        <v>77</v>
      </c>
      <c r="CV52" s="922" t="s">
        <v>79</v>
      </c>
      <c r="CW52" s="976"/>
      <c r="CX52" s="960"/>
      <c r="CY52" s="51" t="s">
        <v>7</v>
      </c>
      <c r="CZ52" s="11" t="s">
        <v>8</v>
      </c>
      <c r="DB52" s="10" t="s">
        <v>77</v>
      </c>
      <c r="DC52" s="922" t="s">
        <v>79</v>
      </c>
      <c r="DD52" s="976"/>
      <c r="DE52" s="960"/>
      <c r="DF52" s="51" t="s">
        <v>7</v>
      </c>
      <c r="DG52" s="11" t="s">
        <v>8</v>
      </c>
      <c r="DI52" s="10" t="s">
        <v>77</v>
      </c>
      <c r="DJ52" s="922" t="s">
        <v>79</v>
      </c>
      <c r="DK52" s="976"/>
      <c r="DL52" s="960"/>
      <c r="DM52" s="51" t="s">
        <v>7</v>
      </c>
      <c r="DN52" s="11" t="s">
        <v>8</v>
      </c>
      <c r="DO52" s="51" t="s">
        <v>7</v>
      </c>
      <c r="DP52" s="11" t="s">
        <v>8</v>
      </c>
      <c r="DQ52" s="40"/>
      <c r="DR52" s="10" t="s">
        <v>77</v>
      </c>
      <c r="DS52" s="922" t="s">
        <v>79</v>
      </c>
      <c r="DT52" s="976"/>
      <c r="DU52" s="960"/>
      <c r="DV52" s="51" t="s">
        <v>7</v>
      </c>
      <c r="DW52" s="11" t="s">
        <v>8</v>
      </c>
      <c r="DX52" s="51" t="s">
        <v>7</v>
      </c>
      <c r="DY52" s="11" t="s">
        <v>8</v>
      </c>
      <c r="DZ52" s="40"/>
      <c r="EA52" s="10" t="s">
        <v>77</v>
      </c>
      <c r="EB52" s="922" t="s">
        <v>79</v>
      </c>
      <c r="EC52" s="976"/>
      <c r="ED52" s="960"/>
      <c r="EE52" s="51" t="s">
        <v>7</v>
      </c>
      <c r="EF52" s="11" t="s">
        <v>8</v>
      </c>
      <c r="EG52" s="51" t="s">
        <v>7</v>
      </c>
      <c r="EH52" s="11" t="s">
        <v>8</v>
      </c>
      <c r="EJ52" s="10" t="s">
        <v>77</v>
      </c>
      <c r="EK52" s="922" t="s">
        <v>79</v>
      </c>
      <c r="EL52" s="976"/>
      <c r="EM52" s="960"/>
      <c r="EN52" s="51" t="s">
        <v>7</v>
      </c>
      <c r="EO52" s="11" t="s">
        <v>8</v>
      </c>
      <c r="EP52" s="51" t="s">
        <v>7</v>
      </c>
      <c r="EQ52" s="11" t="s">
        <v>8</v>
      </c>
    </row>
    <row r="53" spans="1:147" ht="15" x14ac:dyDescent="0.2">
      <c r="A53" s="155" t="s">
        <v>22</v>
      </c>
      <c r="B53" s="1027" t="s">
        <v>78</v>
      </c>
      <c r="C53" s="1028"/>
      <c r="D53" s="1163"/>
      <c r="E53" s="112">
        <f>1/12</f>
        <v>8.3333333333333329E-2</v>
      </c>
      <c r="F53" s="38">
        <f>E53*F44</f>
        <v>119.64333333333333</v>
      </c>
      <c r="H53" s="155" t="s">
        <v>22</v>
      </c>
      <c r="I53" s="1027" t="s">
        <v>78</v>
      </c>
      <c r="J53" s="1028"/>
      <c r="K53" s="1163"/>
      <c r="L53" s="112">
        <f>1/12</f>
        <v>8.3333333333333329E-2</v>
      </c>
      <c r="M53" s="38">
        <f>L53*M44</f>
        <v>122.58655933333333</v>
      </c>
      <c r="O53" s="155" t="s">
        <v>22</v>
      </c>
      <c r="P53" s="1027" t="s">
        <v>78</v>
      </c>
      <c r="Q53" s="1028"/>
      <c r="R53" s="1163"/>
      <c r="S53" s="112">
        <f>1/12</f>
        <v>8.3333333333333329E-2</v>
      </c>
      <c r="T53" s="38">
        <f>S53*T44</f>
        <v>122.58655933333333</v>
      </c>
      <c r="V53" s="155" t="s">
        <v>22</v>
      </c>
      <c r="W53" s="1027" t="s">
        <v>78</v>
      </c>
      <c r="X53" s="1028"/>
      <c r="Y53" s="1163"/>
      <c r="Z53" s="112">
        <f>1/12</f>
        <v>8.3333333333333329E-2</v>
      </c>
      <c r="AA53" s="38">
        <f>Z53*AA44</f>
        <v>122.58655933333333</v>
      </c>
      <c r="AC53" s="155" t="s">
        <v>22</v>
      </c>
      <c r="AD53" s="1027" t="s">
        <v>78</v>
      </c>
      <c r="AE53" s="1028"/>
      <c r="AF53" s="1163"/>
      <c r="AG53" s="112">
        <f>1/12</f>
        <v>8.3333333333333329E-2</v>
      </c>
      <c r="AH53" s="38">
        <f>AG53*AH44</f>
        <v>127.50833333333333</v>
      </c>
      <c r="AJ53" s="155" t="s">
        <v>22</v>
      </c>
      <c r="AK53" s="1027" t="s">
        <v>78</v>
      </c>
      <c r="AL53" s="1028"/>
      <c r="AM53" s="1163"/>
      <c r="AN53" s="112">
        <f>1/12</f>
        <v>8.3333333333333329E-2</v>
      </c>
      <c r="AO53" s="38">
        <f>AN53*AO44</f>
        <v>127.50833333333333</v>
      </c>
      <c r="AQ53" s="155" t="s">
        <v>22</v>
      </c>
      <c r="AR53" s="1027" t="s">
        <v>78</v>
      </c>
      <c r="AS53" s="1028"/>
      <c r="AT53" s="1163"/>
      <c r="AU53" s="112">
        <f>1/12</f>
        <v>8.3333333333333329E-2</v>
      </c>
      <c r="AV53" s="38">
        <f>AU53*AV44</f>
        <v>132.27499999999998</v>
      </c>
      <c r="AW53" s="159"/>
      <c r="AX53" s="155" t="s">
        <v>22</v>
      </c>
      <c r="AY53" s="1027" t="s">
        <v>78</v>
      </c>
      <c r="AZ53" s="1028"/>
      <c r="BA53" s="1163"/>
      <c r="BB53" s="112">
        <f>1/12</f>
        <v>8.3333333333333329E-2</v>
      </c>
      <c r="BC53" s="38">
        <f>BB53*BC44</f>
        <v>132.27499999999998</v>
      </c>
      <c r="BD53" s="22"/>
      <c r="BE53" s="10" t="s">
        <v>22</v>
      </c>
      <c r="BF53" s="927" t="s">
        <v>78</v>
      </c>
      <c r="BG53" s="928"/>
      <c r="BH53" s="1133"/>
      <c r="BI53" s="1">
        <f>1/12</f>
        <v>8.3333333333333329E-2</v>
      </c>
      <c r="BJ53" s="50">
        <f>BI$53*BJ$44</f>
        <v>132.27499999999998</v>
      </c>
      <c r="BK53" s="22"/>
      <c r="BL53" s="10" t="s">
        <v>22</v>
      </c>
      <c r="BM53" s="927" t="s">
        <v>78</v>
      </c>
      <c r="BN53" s="928"/>
      <c r="BO53" s="1133"/>
      <c r="BP53" s="1">
        <f>1/12</f>
        <v>8.3333333333333329E-2</v>
      </c>
      <c r="BQ53" s="50">
        <f>BP$53*BQ$44</f>
        <v>140.61666666666667</v>
      </c>
      <c r="BS53" s="10" t="s">
        <v>22</v>
      </c>
      <c r="BT53" s="927" t="s">
        <v>78</v>
      </c>
      <c r="BU53" s="928"/>
      <c r="BV53" s="1133"/>
      <c r="BW53" s="1">
        <f>1/12</f>
        <v>8.3333333333333329E-2</v>
      </c>
      <c r="BX53" s="50">
        <f>BW$53*BX$44</f>
        <v>140.61666666666667</v>
      </c>
      <c r="BY53" s="22"/>
      <c r="BZ53" s="10" t="s">
        <v>22</v>
      </c>
      <c r="CA53" s="927" t="s">
        <v>78</v>
      </c>
      <c r="CB53" s="928"/>
      <c r="CC53" s="1133"/>
      <c r="CD53" s="1">
        <f>1/12</f>
        <v>8.3333333333333329E-2</v>
      </c>
      <c r="CE53" s="50">
        <f>CD$53*CE$44</f>
        <v>140.61666666666667</v>
      </c>
      <c r="CF53" s="22"/>
      <c r="CG53" s="10" t="s">
        <v>22</v>
      </c>
      <c r="CH53" s="927" t="s">
        <v>78</v>
      </c>
      <c r="CI53" s="928"/>
      <c r="CJ53" s="1133"/>
      <c r="CK53" s="1">
        <f>1/12</f>
        <v>8.3333333333333329E-2</v>
      </c>
      <c r="CL53" s="50">
        <f>CK$53*CL$44</f>
        <v>140.61666666666667</v>
      </c>
      <c r="CN53" s="10" t="s">
        <v>22</v>
      </c>
      <c r="CO53" s="927" t="s">
        <v>78</v>
      </c>
      <c r="CP53" s="928"/>
      <c r="CQ53" s="1133"/>
      <c r="CR53" s="1">
        <f>1/12</f>
        <v>8.3333333333333329E-2</v>
      </c>
      <c r="CS53" s="50">
        <f>CR$53*CS$44</f>
        <v>148.95833333333331</v>
      </c>
      <c r="CU53" s="10" t="s">
        <v>22</v>
      </c>
      <c r="CV53" s="927" t="s">
        <v>78</v>
      </c>
      <c r="CW53" s="928"/>
      <c r="CX53" s="1133"/>
      <c r="CY53" s="1">
        <f>1/12</f>
        <v>8.3333333333333329E-2</v>
      </c>
      <c r="CZ53" s="50">
        <f>CY$53*CZ$44</f>
        <v>148.95833333333331</v>
      </c>
      <c r="DB53" s="10" t="s">
        <v>22</v>
      </c>
      <c r="DC53" s="927" t="s">
        <v>78</v>
      </c>
      <c r="DD53" s="928"/>
      <c r="DE53" s="1133"/>
      <c r="DF53" s="1">
        <f>1/12</f>
        <v>8.3333333333333329E-2</v>
      </c>
      <c r="DG53" s="50">
        <f>DF$53*DG$44</f>
        <v>155.87</v>
      </c>
      <c r="DI53" s="10" t="s">
        <v>22</v>
      </c>
      <c r="DJ53" s="927" t="s">
        <v>78</v>
      </c>
      <c r="DK53" s="928"/>
      <c r="DL53" s="1133"/>
      <c r="DM53" s="1">
        <f>1/12</f>
        <v>8.3333333333333329E-2</v>
      </c>
      <c r="DN53" s="50">
        <f>DM$53*DN$44</f>
        <v>161.86500000000001</v>
      </c>
      <c r="DO53" s="1">
        <f>1/12</f>
        <v>8.3333333333333329E-2</v>
      </c>
      <c r="DP53" s="50">
        <f>DO$53*DP$44</f>
        <v>155.87</v>
      </c>
      <c r="DQ53" s="22"/>
      <c r="DR53" s="10" t="s">
        <v>22</v>
      </c>
      <c r="DS53" s="927" t="s">
        <v>78</v>
      </c>
      <c r="DT53" s="928"/>
      <c r="DU53" s="1133"/>
      <c r="DV53" s="1">
        <f>1/12</f>
        <v>8.3333333333333329E-2</v>
      </c>
      <c r="DW53" s="50">
        <f>DV$53*DW$44</f>
        <v>161.86500000000001</v>
      </c>
      <c r="DX53" s="1">
        <f>1/12</f>
        <v>8.3333333333333329E-2</v>
      </c>
      <c r="DY53" s="50">
        <f>DX$53*DY$44</f>
        <v>155.87</v>
      </c>
      <c r="DZ53" s="22"/>
      <c r="EA53" s="10" t="s">
        <v>22</v>
      </c>
      <c r="EB53" s="927" t="s">
        <v>78</v>
      </c>
      <c r="EC53" s="928"/>
      <c r="ED53" s="1133"/>
      <c r="EE53" s="1">
        <f>1/12</f>
        <v>8.3333333333333329E-2</v>
      </c>
      <c r="EF53" s="50">
        <f>EE$53*EF$44</f>
        <v>170.0325</v>
      </c>
      <c r="EG53" s="1">
        <f>1/12</f>
        <v>8.3333333333333329E-2</v>
      </c>
      <c r="EH53" s="50">
        <f>EG$53*EH$44</f>
        <v>163.73500000000001</v>
      </c>
      <c r="EJ53" s="10" t="s">
        <v>22</v>
      </c>
      <c r="EK53" s="927" t="s">
        <v>78</v>
      </c>
      <c r="EL53" s="928"/>
      <c r="EM53" s="1133"/>
      <c r="EN53" s="1">
        <f>1/12</f>
        <v>8.3333333333333329E-2</v>
      </c>
      <c r="EO53" s="50">
        <f>EN$53*EO$44</f>
        <v>170.0325</v>
      </c>
      <c r="EP53" s="1">
        <f>1/12</f>
        <v>8.3333333333333329E-2</v>
      </c>
      <c r="EQ53" s="50">
        <f>EP$53*EQ$44</f>
        <v>163.73500000000001</v>
      </c>
    </row>
    <row r="54" spans="1:147" ht="15" x14ac:dyDescent="0.2">
      <c r="A54" s="155" t="s">
        <v>23</v>
      </c>
      <c r="B54" s="1027" t="s">
        <v>126</v>
      </c>
      <c r="C54" s="1028"/>
      <c r="D54" s="1163"/>
      <c r="E54" s="112">
        <v>0.121</v>
      </c>
      <c r="F54" s="38">
        <f>E54*F44</f>
        <v>173.72211999999999</v>
      </c>
      <c r="H54" s="155" t="s">
        <v>23</v>
      </c>
      <c r="I54" s="1027" t="s">
        <v>126</v>
      </c>
      <c r="J54" s="1028"/>
      <c r="K54" s="1163"/>
      <c r="L54" s="112">
        <v>0.121</v>
      </c>
      <c r="M54" s="38">
        <f>L54*M44</f>
        <v>177.995684152</v>
      </c>
      <c r="O54" s="155" t="s">
        <v>23</v>
      </c>
      <c r="P54" s="1027" t="s">
        <v>126</v>
      </c>
      <c r="Q54" s="1028"/>
      <c r="R54" s="1163"/>
      <c r="S54" s="112">
        <v>0.121</v>
      </c>
      <c r="T54" s="38">
        <f>S54*T44</f>
        <v>177.995684152</v>
      </c>
      <c r="V54" s="155" t="s">
        <v>23</v>
      </c>
      <c r="W54" s="1027" t="s">
        <v>126</v>
      </c>
      <c r="X54" s="1028"/>
      <c r="Y54" s="1163"/>
      <c r="Z54" s="112">
        <v>0.121</v>
      </c>
      <c r="AA54" s="38">
        <f>Z54*AA44</f>
        <v>177.995684152</v>
      </c>
      <c r="AC54" s="155" t="s">
        <v>23</v>
      </c>
      <c r="AD54" s="1027" t="s">
        <v>126</v>
      </c>
      <c r="AE54" s="1028"/>
      <c r="AF54" s="1163"/>
      <c r="AG54" s="112">
        <v>0.121</v>
      </c>
      <c r="AH54" s="38">
        <f>AG54*AH44</f>
        <v>185.14209999999997</v>
      </c>
      <c r="AJ54" s="155" t="s">
        <v>23</v>
      </c>
      <c r="AK54" s="1027" t="s">
        <v>126</v>
      </c>
      <c r="AL54" s="1028"/>
      <c r="AM54" s="1163"/>
      <c r="AN54" s="112">
        <v>0.121</v>
      </c>
      <c r="AO54" s="38">
        <f>AN54*AO44</f>
        <v>185.14209999999997</v>
      </c>
      <c r="AQ54" s="155" t="s">
        <v>23</v>
      </c>
      <c r="AR54" s="1027" t="s">
        <v>126</v>
      </c>
      <c r="AS54" s="1028"/>
      <c r="AT54" s="1163"/>
      <c r="AU54" s="112">
        <v>0.121</v>
      </c>
      <c r="AV54" s="38">
        <f>AU54*AV44</f>
        <v>192.0633</v>
      </c>
      <c r="AW54" s="159"/>
      <c r="AX54" s="155" t="s">
        <v>23</v>
      </c>
      <c r="AY54" s="1027" t="s">
        <v>126</v>
      </c>
      <c r="AZ54" s="1028"/>
      <c r="BA54" s="1163"/>
      <c r="BB54" s="112">
        <v>0.121</v>
      </c>
      <c r="BC54" s="38">
        <f>BB54*BC44</f>
        <v>192.0633</v>
      </c>
      <c r="BD54" s="22"/>
      <c r="BE54" s="10" t="s">
        <v>23</v>
      </c>
      <c r="BF54" s="927" t="s">
        <v>126</v>
      </c>
      <c r="BG54" s="928"/>
      <c r="BH54" s="1133"/>
      <c r="BI54" s="1">
        <v>0.121</v>
      </c>
      <c r="BJ54" s="50">
        <f>BI$54*BJ$44</f>
        <v>192.0633</v>
      </c>
      <c r="BK54" s="22"/>
      <c r="BL54" s="10" t="s">
        <v>23</v>
      </c>
      <c r="BM54" s="927" t="s">
        <v>126</v>
      </c>
      <c r="BN54" s="928"/>
      <c r="BO54" s="1133"/>
      <c r="BP54" s="1">
        <v>0.121</v>
      </c>
      <c r="BQ54" s="50">
        <f>BP$54*BQ$44</f>
        <v>204.1754</v>
      </c>
      <c r="BS54" s="10" t="s">
        <v>23</v>
      </c>
      <c r="BT54" s="927" t="s">
        <v>126</v>
      </c>
      <c r="BU54" s="928"/>
      <c r="BV54" s="1133"/>
      <c r="BW54" s="1">
        <v>0.121</v>
      </c>
      <c r="BX54" s="50">
        <f>BW$54*BX$44</f>
        <v>204.1754</v>
      </c>
      <c r="BY54" s="22"/>
      <c r="BZ54" s="10" t="s">
        <v>23</v>
      </c>
      <c r="CA54" s="927" t="s">
        <v>126</v>
      </c>
      <c r="CB54" s="928"/>
      <c r="CC54" s="1133"/>
      <c r="CD54" s="1">
        <v>0.121</v>
      </c>
      <c r="CE54" s="50">
        <f>CD$54*CE$44</f>
        <v>204.1754</v>
      </c>
      <c r="CF54" s="22"/>
      <c r="CG54" s="10" t="s">
        <v>23</v>
      </c>
      <c r="CH54" s="927" t="s">
        <v>126</v>
      </c>
      <c r="CI54" s="928"/>
      <c r="CJ54" s="1133"/>
      <c r="CK54" s="1">
        <v>0.121</v>
      </c>
      <c r="CL54" s="50">
        <f>CK$54*CL$44</f>
        <v>204.1754</v>
      </c>
      <c r="CN54" s="10" t="s">
        <v>23</v>
      </c>
      <c r="CO54" s="927" t="s">
        <v>126</v>
      </c>
      <c r="CP54" s="928"/>
      <c r="CQ54" s="1133"/>
      <c r="CR54" s="1">
        <v>0.121</v>
      </c>
      <c r="CS54" s="50">
        <f>CR$54*CS$44</f>
        <v>216.28749999999999</v>
      </c>
      <c r="CU54" s="10" t="s">
        <v>23</v>
      </c>
      <c r="CV54" s="927" t="s">
        <v>126</v>
      </c>
      <c r="CW54" s="928"/>
      <c r="CX54" s="1133"/>
      <c r="CY54" s="1">
        <v>0.121</v>
      </c>
      <c r="CZ54" s="50">
        <f>CY$54*CZ$44</f>
        <v>216.28749999999999</v>
      </c>
      <c r="DB54" s="10" t="s">
        <v>23</v>
      </c>
      <c r="DC54" s="927" t="s">
        <v>126</v>
      </c>
      <c r="DD54" s="928"/>
      <c r="DE54" s="1133"/>
      <c r="DF54" s="1">
        <v>0.121</v>
      </c>
      <c r="DG54" s="50">
        <f>DF$54*DG$44</f>
        <v>226.32324</v>
      </c>
      <c r="DI54" s="10" t="s">
        <v>23</v>
      </c>
      <c r="DJ54" s="927" t="s">
        <v>126</v>
      </c>
      <c r="DK54" s="928"/>
      <c r="DL54" s="1133"/>
      <c r="DM54" s="1">
        <v>0.121</v>
      </c>
      <c r="DN54" s="50">
        <f>DM$54*DN$44</f>
        <v>235.02798000000001</v>
      </c>
      <c r="DO54" s="1">
        <v>0.121</v>
      </c>
      <c r="DP54" s="50">
        <f>DO$54*DP$44</f>
        <v>226.32324</v>
      </c>
      <c r="DQ54" s="22"/>
      <c r="DR54" s="10" t="s">
        <v>23</v>
      </c>
      <c r="DS54" s="927" t="s">
        <v>126</v>
      </c>
      <c r="DT54" s="928"/>
      <c r="DU54" s="1133"/>
      <c r="DV54" s="1">
        <v>0.121</v>
      </c>
      <c r="DW54" s="50">
        <f>DV$54*DW$44</f>
        <v>235.02798000000001</v>
      </c>
      <c r="DX54" s="1">
        <v>0.121</v>
      </c>
      <c r="DY54" s="50">
        <f>DX$54*DY$44</f>
        <v>226.32324</v>
      </c>
      <c r="DZ54" s="22"/>
      <c r="EA54" s="10" t="s">
        <v>23</v>
      </c>
      <c r="EB54" s="927" t="s">
        <v>126</v>
      </c>
      <c r="EC54" s="928"/>
      <c r="ED54" s="1133"/>
      <c r="EE54" s="1">
        <v>0.121</v>
      </c>
      <c r="EF54" s="50">
        <f>EE$54*EF$44</f>
        <v>246.88719</v>
      </c>
      <c r="EG54" s="1">
        <v>0.121</v>
      </c>
      <c r="EH54" s="50">
        <f>EG$54*EH$44</f>
        <v>237.74322000000001</v>
      </c>
      <c r="EJ54" s="10" t="s">
        <v>23</v>
      </c>
      <c r="EK54" s="927" t="s">
        <v>126</v>
      </c>
      <c r="EL54" s="928"/>
      <c r="EM54" s="1133"/>
      <c r="EN54" s="1">
        <v>0.121</v>
      </c>
      <c r="EO54" s="50">
        <f>EN$54*EO$44</f>
        <v>246.88719</v>
      </c>
      <c r="EP54" s="1">
        <v>0.121</v>
      </c>
      <c r="EQ54" s="50">
        <f>EP$54*EQ$44</f>
        <v>237.74322000000001</v>
      </c>
    </row>
    <row r="55" spans="1:147" ht="15" x14ac:dyDescent="0.2">
      <c r="A55" s="155"/>
      <c r="B55" s="1021" t="s">
        <v>42</v>
      </c>
      <c r="C55" s="1164"/>
      <c r="D55" s="1165"/>
      <c r="E55" s="112">
        <f>SUM(E53:E54)</f>
        <v>0.20433333333333331</v>
      </c>
      <c r="F55" s="114">
        <f>SUM(F53:F54)</f>
        <v>293.36545333333333</v>
      </c>
      <c r="H55" s="155"/>
      <c r="I55" s="1021" t="s">
        <v>42</v>
      </c>
      <c r="J55" s="1164"/>
      <c r="K55" s="1165"/>
      <c r="L55" s="112">
        <f>SUM(L53:L54)</f>
        <v>0.20433333333333331</v>
      </c>
      <c r="M55" s="114">
        <f>SUM(M53:M54)</f>
        <v>300.58224348533332</v>
      </c>
      <c r="O55" s="155"/>
      <c r="P55" s="1021" t="s">
        <v>42</v>
      </c>
      <c r="Q55" s="1164"/>
      <c r="R55" s="1165"/>
      <c r="S55" s="112">
        <f>SUM(S53:S54)</f>
        <v>0.20433333333333331</v>
      </c>
      <c r="T55" s="114">
        <f>SUM(T53:T54)</f>
        <v>300.58224348533332</v>
      </c>
      <c r="V55" s="155"/>
      <c r="W55" s="1021" t="s">
        <v>42</v>
      </c>
      <c r="X55" s="1164"/>
      <c r="Y55" s="1165"/>
      <c r="Z55" s="112">
        <f>SUM(Z53:Z54)</f>
        <v>0.20433333333333331</v>
      </c>
      <c r="AA55" s="114">
        <f>SUM(AA53:AA54)</f>
        <v>300.58224348533332</v>
      </c>
      <c r="AC55" s="155"/>
      <c r="AD55" s="1021" t="s">
        <v>42</v>
      </c>
      <c r="AE55" s="1164"/>
      <c r="AF55" s="1165"/>
      <c r="AG55" s="112">
        <f>SUM(AG53:AG54)</f>
        <v>0.20433333333333331</v>
      </c>
      <c r="AH55" s="114">
        <f>SUM(AH53:AH54)</f>
        <v>312.6504333333333</v>
      </c>
      <c r="AJ55" s="155"/>
      <c r="AK55" s="1021" t="s">
        <v>42</v>
      </c>
      <c r="AL55" s="1164"/>
      <c r="AM55" s="1165"/>
      <c r="AN55" s="112">
        <f>SUM(AN53:AN54)</f>
        <v>0.20433333333333331</v>
      </c>
      <c r="AO55" s="114">
        <f>SUM(AO53:AO54)</f>
        <v>312.6504333333333</v>
      </c>
      <c r="AQ55" s="155"/>
      <c r="AR55" s="1021" t="s">
        <v>42</v>
      </c>
      <c r="AS55" s="1164"/>
      <c r="AT55" s="1165"/>
      <c r="AU55" s="112">
        <f>SUM(AU53:AU54)</f>
        <v>0.20433333333333331</v>
      </c>
      <c r="AV55" s="114">
        <f>SUM(AV53:AV54)</f>
        <v>324.3383</v>
      </c>
      <c r="AW55" s="175"/>
      <c r="AX55" s="155"/>
      <c r="AY55" s="1021" t="s">
        <v>42</v>
      </c>
      <c r="AZ55" s="1164"/>
      <c r="BA55" s="1165"/>
      <c r="BB55" s="112">
        <f>SUM(BB53:BB54)</f>
        <v>0.20433333333333331</v>
      </c>
      <c r="BC55" s="114">
        <f>SUM(BC53:BC54)</f>
        <v>324.3383</v>
      </c>
      <c r="BD55" s="40"/>
      <c r="BE55" s="10"/>
      <c r="BF55" s="922" t="s">
        <v>42</v>
      </c>
      <c r="BG55" s="1134"/>
      <c r="BH55" s="1135"/>
      <c r="BI55" s="1">
        <f>SUM(BI53:BI54)</f>
        <v>0.20433333333333331</v>
      </c>
      <c r="BJ55" s="11">
        <f>SUM(BJ$53:BJ$54)</f>
        <v>324.3383</v>
      </c>
      <c r="BK55" s="40"/>
      <c r="BL55" s="10"/>
      <c r="BM55" s="922" t="s">
        <v>42</v>
      </c>
      <c r="BN55" s="1134"/>
      <c r="BO55" s="1135"/>
      <c r="BP55" s="1">
        <f>SUM(BP53:BP54)</f>
        <v>0.20433333333333331</v>
      </c>
      <c r="BQ55" s="11">
        <f>SUM(BQ$53:BQ$54)</f>
        <v>344.79206666666664</v>
      </c>
      <c r="BS55" s="10"/>
      <c r="BT55" s="922" t="s">
        <v>42</v>
      </c>
      <c r="BU55" s="1134"/>
      <c r="BV55" s="1135"/>
      <c r="BW55" s="1">
        <f>SUM(BW53:BW54)</f>
        <v>0.20433333333333331</v>
      </c>
      <c r="BX55" s="11">
        <f>SUM(BX$53:BX$54)</f>
        <v>344.79206666666664</v>
      </c>
      <c r="BY55" s="40"/>
      <c r="BZ55" s="10"/>
      <c r="CA55" s="922" t="s">
        <v>42</v>
      </c>
      <c r="CB55" s="1134"/>
      <c r="CC55" s="1135"/>
      <c r="CD55" s="1">
        <f>SUM(CD53:CD54)</f>
        <v>0.20433333333333331</v>
      </c>
      <c r="CE55" s="11">
        <f>SUM(CE$53:CE$54)</f>
        <v>344.79206666666664</v>
      </c>
      <c r="CF55" s="40"/>
      <c r="CG55" s="10"/>
      <c r="CH55" s="922" t="s">
        <v>42</v>
      </c>
      <c r="CI55" s="1134"/>
      <c r="CJ55" s="1135"/>
      <c r="CK55" s="1">
        <f>SUM(CK53:CK54)</f>
        <v>0.20433333333333331</v>
      </c>
      <c r="CL55" s="11">
        <f>SUM(CL$53:CL$54)</f>
        <v>344.79206666666664</v>
      </c>
      <c r="CN55" s="10"/>
      <c r="CO55" s="922" t="s">
        <v>42</v>
      </c>
      <c r="CP55" s="1134"/>
      <c r="CQ55" s="1135"/>
      <c r="CR55" s="1">
        <f>SUM(CR53:CR54)</f>
        <v>0.20433333333333331</v>
      </c>
      <c r="CS55" s="11">
        <f>SUM(CS$53:CS$54)</f>
        <v>365.24583333333328</v>
      </c>
      <c r="CU55" s="10"/>
      <c r="CV55" s="922" t="s">
        <v>42</v>
      </c>
      <c r="CW55" s="1134"/>
      <c r="CX55" s="1135"/>
      <c r="CY55" s="1">
        <f>SUM(CY53:CY54)</f>
        <v>0.20433333333333331</v>
      </c>
      <c r="CZ55" s="11">
        <f>SUM(CZ$53:CZ$54)</f>
        <v>365.24583333333328</v>
      </c>
      <c r="DB55" s="10"/>
      <c r="DC55" s="922" t="s">
        <v>42</v>
      </c>
      <c r="DD55" s="1134"/>
      <c r="DE55" s="1135"/>
      <c r="DF55" s="1">
        <f>SUM(DF53:DF54)</f>
        <v>0.20433333333333331</v>
      </c>
      <c r="DG55" s="11">
        <f>SUM(DG$53:DG$54)</f>
        <v>382.19324</v>
      </c>
      <c r="DI55" s="10"/>
      <c r="DJ55" s="922" t="s">
        <v>42</v>
      </c>
      <c r="DK55" s="1134"/>
      <c r="DL55" s="1135"/>
      <c r="DM55" s="1">
        <f>SUM(DM53:DM54)</f>
        <v>0.20433333333333331</v>
      </c>
      <c r="DN55" s="11">
        <f>SUM(DN$53:DN$54)</f>
        <v>396.89298000000002</v>
      </c>
      <c r="DO55" s="1">
        <f>SUM(DO53:DO54)</f>
        <v>0.20433333333333331</v>
      </c>
      <c r="DP55" s="11">
        <f>SUM(DP$53:DP$54)</f>
        <v>382.19324</v>
      </c>
      <c r="DQ55" s="40"/>
      <c r="DR55" s="10"/>
      <c r="DS55" s="922" t="s">
        <v>42</v>
      </c>
      <c r="DT55" s="1134"/>
      <c r="DU55" s="1135"/>
      <c r="DV55" s="1">
        <f>SUM(DV53:DV54)</f>
        <v>0.20433333333333331</v>
      </c>
      <c r="DW55" s="11">
        <f>SUM(DW$53:DW$54)</f>
        <v>396.89298000000002</v>
      </c>
      <c r="DX55" s="1">
        <f>SUM(DX53:DX54)</f>
        <v>0.20433333333333331</v>
      </c>
      <c r="DY55" s="11">
        <f>SUM(DY$53:DY$54)</f>
        <v>382.19324</v>
      </c>
      <c r="DZ55" s="40"/>
      <c r="EA55" s="10"/>
      <c r="EB55" s="922" t="s">
        <v>42</v>
      </c>
      <c r="EC55" s="1134"/>
      <c r="ED55" s="1135"/>
      <c r="EE55" s="1">
        <f>SUM(EE53:EE54)</f>
        <v>0.20433333333333331</v>
      </c>
      <c r="EF55" s="11">
        <f>SUM(EF$53:EF$54)</f>
        <v>416.91969</v>
      </c>
      <c r="EG55" s="1">
        <f>SUM(EG53:EG54)</f>
        <v>0.20433333333333331</v>
      </c>
      <c r="EH55" s="11">
        <f>SUM(EH$53:EH$54)</f>
        <v>401.47822000000002</v>
      </c>
      <c r="EJ55" s="10"/>
      <c r="EK55" s="922" t="s">
        <v>42</v>
      </c>
      <c r="EL55" s="1134"/>
      <c r="EM55" s="1135"/>
      <c r="EN55" s="1">
        <f>SUM(EN53:EN54)</f>
        <v>0.20433333333333331</v>
      </c>
      <c r="EO55" s="11">
        <f>SUM(EO$53:EO$54)</f>
        <v>416.91969</v>
      </c>
      <c r="EP55" s="1">
        <f>SUM(EP53:EP54)</f>
        <v>0.20433333333333331</v>
      </c>
      <c r="EQ55" s="11">
        <f>SUM(EQ$53:EQ$54)</f>
        <v>401.47822000000002</v>
      </c>
    </row>
    <row r="56" spans="1:147" ht="12.75" customHeight="1" x14ac:dyDescent="0.2">
      <c r="A56" s="155" t="s">
        <v>24</v>
      </c>
      <c r="B56" s="1017" t="s">
        <v>97</v>
      </c>
      <c r="C56" s="1017"/>
      <c r="D56" s="1017"/>
      <c r="E56" s="112">
        <f>E55*E70</f>
        <v>3.4082799999999996E-2</v>
      </c>
      <c r="F56" s="38">
        <f>E56*$F$44</f>
        <v>48.933357615999995</v>
      </c>
      <c r="H56" s="155" t="s">
        <v>24</v>
      </c>
      <c r="I56" s="1017" t="s">
        <v>97</v>
      </c>
      <c r="J56" s="1017"/>
      <c r="K56" s="1017"/>
      <c r="L56" s="112">
        <f>L55*L70</f>
        <v>3.4082799999999996E-2</v>
      </c>
      <c r="M56" s="38">
        <f>L56*M$44</f>
        <v>50.137118213353595</v>
      </c>
      <c r="O56" s="155" t="s">
        <v>24</v>
      </c>
      <c r="P56" s="1017" t="s">
        <v>97</v>
      </c>
      <c r="Q56" s="1017"/>
      <c r="R56" s="1017"/>
      <c r="S56" s="112">
        <f>S55*S70</f>
        <v>3.4082799999999996E-2</v>
      </c>
      <c r="T56" s="38">
        <f>S56*T$44</f>
        <v>50.137118213353595</v>
      </c>
      <c r="V56" s="155" t="s">
        <v>24</v>
      </c>
      <c r="W56" s="1017" t="s">
        <v>97</v>
      </c>
      <c r="X56" s="1017"/>
      <c r="Y56" s="1017"/>
      <c r="Z56" s="112">
        <f>Z55*Z70</f>
        <v>3.4082799999999996E-2</v>
      </c>
      <c r="AA56" s="38">
        <f>Z56*AA$44</f>
        <v>50.137118213353595</v>
      </c>
      <c r="AC56" s="155" t="s">
        <v>24</v>
      </c>
      <c r="AD56" s="1017" t="s">
        <v>97</v>
      </c>
      <c r="AE56" s="1017"/>
      <c r="AF56" s="1017"/>
      <c r="AG56" s="112">
        <f>AG55*AG70</f>
        <v>3.4082799999999996E-2</v>
      </c>
      <c r="AH56" s="38">
        <f>AG56*AH$44</f>
        <v>52.150092279999988</v>
      </c>
      <c r="AJ56" s="155" t="s">
        <v>24</v>
      </c>
      <c r="AK56" s="1017" t="s">
        <v>97</v>
      </c>
      <c r="AL56" s="1017"/>
      <c r="AM56" s="1017"/>
      <c r="AN56" s="112">
        <f>AN55*AN70</f>
        <v>3.4082799999999996E-2</v>
      </c>
      <c r="AO56" s="38">
        <f>AN56*AO$44</f>
        <v>52.150092279999988</v>
      </c>
      <c r="AQ56" s="155" t="s">
        <v>24</v>
      </c>
      <c r="AR56" s="1017" t="s">
        <v>97</v>
      </c>
      <c r="AS56" s="1017"/>
      <c r="AT56" s="1017"/>
      <c r="AU56" s="112">
        <f>AU55*AU70</f>
        <v>3.4082799999999996E-2</v>
      </c>
      <c r="AV56" s="38">
        <f>AU56*AV$44</f>
        <v>54.099628439999989</v>
      </c>
      <c r="AW56" s="159"/>
      <c r="AX56" s="155" t="s">
        <v>24</v>
      </c>
      <c r="AY56" s="1017" t="s">
        <v>97</v>
      </c>
      <c r="AZ56" s="1017"/>
      <c r="BA56" s="1017"/>
      <c r="BB56" s="112">
        <f>BB55*BB70</f>
        <v>3.4082799999999996E-2</v>
      </c>
      <c r="BC56" s="38">
        <f>BB56*BC$44</f>
        <v>54.099628439999989</v>
      </c>
      <c r="BD56" s="22"/>
      <c r="BE56" s="10" t="s">
        <v>24</v>
      </c>
      <c r="BF56" s="940" t="s">
        <v>97</v>
      </c>
      <c r="BG56" s="940"/>
      <c r="BH56" s="940"/>
      <c r="BI56" s="1">
        <f>BI55*BI70</f>
        <v>3.4082799999999996E-2</v>
      </c>
      <c r="BJ56" s="50">
        <f>BI$56*BJ$44</f>
        <v>54.099628439999989</v>
      </c>
      <c r="BK56" s="22"/>
      <c r="BL56" s="10" t="s">
        <v>24</v>
      </c>
      <c r="BM56" s="940" t="s">
        <v>97</v>
      </c>
      <c r="BN56" s="940"/>
      <c r="BO56" s="940"/>
      <c r="BP56" s="1">
        <f>BP55*BP70</f>
        <v>3.4082799999999996E-2</v>
      </c>
      <c r="BQ56" s="50">
        <f>BP$56*BQ$44</f>
        <v>57.511316719999996</v>
      </c>
      <c r="BS56" s="10" t="s">
        <v>24</v>
      </c>
      <c r="BT56" s="940" t="s">
        <v>97</v>
      </c>
      <c r="BU56" s="940"/>
      <c r="BV56" s="940"/>
      <c r="BW56" s="1">
        <f>BW55*BW70</f>
        <v>3.4082799999999996E-2</v>
      </c>
      <c r="BX56" s="50">
        <f>BW$56*BX$44</f>
        <v>57.511316719999996</v>
      </c>
      <c r="BY56" s="22"/>
      <c r="BZ56" s="10" t="s">
        <v>24</v>
      </c>
      <c r="CA56" s="940" t="s">
        <v>97</v>
      </c>
      <c r="CB56" s="940"/>
      <c r="CC56" s="940"/>
      <c r="CD56" s="1">
        <f>CD55*CD70</f>
        <v>3.4082799999999996E-2</v>
      </c>
      <c r="CE56" s="50">
        <f>CD$56*$CE$44</f>
        <v>57.511316719999996</v>
      </c>
      <c r="CF56" s="22"/>
      <c r="CG56" s="10" t="s">
        <v>24</v>
      </c>
      <c r="CH56" s="940" t="s">
        <v>97</v>
      </c>
      <c r="CI56" s="940"/>
      <c r="CJ56" s="940"/>
      <c r="CK56" s="1">
        <f>CK55*CK70</f>
        <v>3.4082799999999996E-2</v>
      </c>
      <c r="CL56" s="50">
        <f>CK$56*$CL$44</f>
        <v>57.511316719999996</v>
      </c>
      <c r="CN56" s="10" t="s">
        <v>24</v>
      </c>
      <c r="CO56" s="940" t="s">
        <v>97</v>
      </c>
      <c r="CP56" s="940"/>
      <c r="CQ56" s="940"/>
      <c r="CR56" s="1">
        <f>CR55*CR70</f>
        <v>3.4082799999999996E-2</v>
      </c>
      <c r="CS56" s="50">
        <f>CR$56*$CS$44</f>
        <v>60.923004999999996</v>
      </c>
      <c r="CU56" s="10" t="s">
        <v>24</v>
      </c>
      <c r="CV56" s="940" t="s">
        <v>97</v>
      </c>
      <c r="CW56" s="940"/>
      <c r="CX56" s="940"/>
      <c r="CY56" s="1">
        <f>CY55*CY70</f>
        <v>3.4082799999999996E-2</v>
      </c>
      <c r="CZ56" s="50">
        <f>CY$56*$CZ$44</f>
        <v>60.923004999999996</v>
      </c>
      <c r="DB56" s="10" t="s">
        <v>24</v>
      </c>
      <c r="DC56" s="940" t="s">
        <v>97</v>
      </c>
      <c r="DD56" s="940"/>
      <c r="DE56" s="940"/>
      <c r="DF56" s="1">
        <f>DF55*DF70</f>
        <v>3.4082799999999996E-2</v>
      </c>
      <c r="DG56" s="50">
        <f>DF$56*$DG$44</f>
        <v>63.749832431999998</v>
      </c>
      <c r="DI56" s="10" t="s">
        <v>24</v>
      </c>
      <c r="DJ56" s="940" t="s">
        <v>97</v>
      </c>
      <c r="DK56" s="940"/>
      <c r="DL56" s="940"/>
      <c r="DM56" s="1">
        <f>DM55*DM70</f>
        <v>3.4082799999999996E-2</v>
      </c>
      <c r="DN56" s="50">
        <f>DM$56*$DN$44</f>
        <v>66.201749063999998</v>
      </c>
      <c r="DO56" s="1">
        <f>DO55*DO70</f>
        <v>3.4082799999999996E-2</v>
      </c>
      <c r="DP56" s="50">
        <f>DO$56*$DP$44</f>
        <v>63.749832431999998</v>
      </c>
      <c r="DQ56" s="22"/>
      <c r="DR56" s="10" t="s">
        <v>24</v>
      </c>
      <c r="DS56" s="940" t="s">
        <v>97</v>
      </c>
      <c r="DT56" s="940"/>
      <c r="DU56" s="940"/>
      <c r="DV56" s="1">
        <f>DV55*DV70</f>
        <v>3.4082799999999996E-2</v>
      </c>
      <c r="DW56" s="50">
        <f>DV$56*$DW$44</f>
        <v>66.201749063999998</v>
      </c>
      <c r="DX56" s="1">
        <f>DX55*DX70</f>
        <v>3.4082799999999996E-2</v>
      </c>
      <c r="DY56" s="50">
        <f>DX$56*$DY$44</f>
        <v>63.749832431999998</v>
      </c>
      <c r="DZ56" s="22"/>
      <c r="EA56" s="10" t="s">
        <v>24</v>
      </c>
      <c r="EB56" s="940" t="s">
        <v>97</v>
      </c>
      <c r="EC56" s="940"/>
      <c r="ED56" s="940"/>
      <c r="EE56" s="1">
        <f>EE55*EE70</f>
        <v>3.4082799999999996E-2</v>
      </c>
      <c r="EF56" s="50">
        <f>EE$56*$EF$44</f>
        <v>69.542204291999994</v>
      </c>
      <c r="EG56" s="1">
        <f>EG55*EG70</f>
        <v>3.4082799999999996E-2</v>
      </c>
      <c r="EH56" s="50">
        <f>EG$56*$EH$44</f>
        <v>66.966567096000006</v>
      </c>
      <c r="EJ56" s="10" t="s">
        <v>24</v>
      </c>
      <c r="EK56" s="940" t="s">
        <v>97</v>
      </c>
      <c r="EL56" s="940"/>
      <c r="EM56" s="940"/>
      <c r="EN56" s="1">
        <f>EN55*EN70</f>
        <v>3.4082799999999996E-2</v>
      </c>
      <c r="EO56" s="50">
        <f>EN$56*$EO$44</f>
        <v>69.542204291999994</v>
      </c>
      <c r="EP56" s="1">
        <f>EP55*EP70</f>
        <v>3.4082799999999996E-2</v>
      </c>
      <c r="EQ56" s="50">
        <f>EP$56*$EQ$44</f>
        <v>66.966567096000006</v>
      </c>
    </row>
    <row r="57" spans="1:147" x14ac:dyDescent="0.2">
      <c r="A57" s="1021" t="s">
        <v>40</v>
      </c>
      <c r="B57" s="1022"/>
      <c r="C57" s="1022"/>
      <c r="D57" s="1022"/>
      <c r="E57" s="115">
        <f>SUM(E55:E56)</f>
        <v>0.23841613333333331</v>
      </c>
      <c r="F57" s="114">
        <f>SUM(F55:F56)</f>
        <v>342.2988109493333</v>
      </c>
      <c r="H57" s="1021" t="s">
        <v>40</v>
      </c>
      <c r="I57" s="1022"/>
      <c r="J57" s="1022"/>
      <c r="K57" s="1022"/>
      <c r="L57" s="115">
        <f>SUM(L55:L56)</f>
        <v>0.23841613333333331</v>
      </c>
      <c r="M57" s="114">
        <f>SUM(M55:M56)</f>
        <v>350.7193616986869</v>
      </c>
      <c r="O57" s="1021" t="s">
        <v>40</v>
      </c>
      <c r="P57" s="1022"/>
      <c r="Q57" s="1022"/>
      <c r="R57" s="1022"/>
      <c r="S57" s="115">
        <f>SUM(S55:S56)</f>
        <v>0.23841613333333331</v>
      </c>
      <c r="T57" s="114">
        <f>SUM(T55:T56)</f>
        <v>350.7193616986869</v>
      </c>
      <c r="V57" s="1021" t="s">
        <v>40</v>
      </c>
      <c r="W57" s="1022"/>
      <c r="X57" s="1022"/>
      <c r="Y57" s="1022"/>
      <c r="Z57" s="115">
        <f>SUM(Z55:Z56)</f>
        <v>0.23841613333333331</v>
      </c>
      <c r="AA57" s="114">
        <f>SUM(AA55:AA56)</f>
        <v>350.7193616986869</v>
      </c>
      <c r="AC57" s="1021" t="s">
        <v>40</v>
      </c>
      <c r="AD57" s="1022"/>
      <c r="AE57" s="1022"/>
      <c r="AF57" s="1022"/>
      <c r="AG57" s="115">
        <f>SUM(AG55:AG56)</f>
        <v>0.23841613333333331</v>
      </c>
      <c r="AH57" s="114">
        <f>SUM(AH55:AH56)</f>
        <v>364.80052561333326</v>
      </c>
      <c r="AJ57" s="1021" t="s">
        <v>40</v>
      </c>
      <c r="AK57" s="1022"/>
      <c r="AL57" s="1022"/>
      <c r="AM57" s="1022"/>
      <c r="AN57" s="115">
        <f>SUM(AN55:AN56)</f>
        <v>0.23841613333333331</v>
      </c>
      <c r="AO57" s="114">
        <f>SUM(AO55:AO56)</f>
        <v>364.80052561333326</v>
      </c>
      <c r="AQ57" s="1021" t="s">
        <v>40</v>
      </c>
      <c r="AR57" s="1022"/>
      <c r="AS57" s="1022"/>
      <c r="AT57" s="1022"/>
      <c r="AU57" s="115">
        <f>SUM(AU55:AU56)</f>
        <v>0.23841613333333331</v>
      </c>
      <c r="AV57" s="114">
        <f>SUM(AV55:AV56)</f>
        <v>378.43792844000001</v>
      </c>
      <c r="AW57" s="175"/>
      <c r="AX57" s="1021" t="s">
        <v>40</v>
      </c>
      <c r="AY57" s="1022"/>
      <c r="AZ57" s="1022"/>
      <c r="BA57" s="1022"/>
      <c r="BB57" s="115">
        <f>SUM(BB55:BB56)</f>
        <v>0.23841613333333331</v>
      </c>
      <c r="BC57" s="114">
        <f>SUM(BC55:BC56)</f>
        <v>378.43792844000001</v>
      </c>
      <c r="BD57" s="40"/>
      <c r="BE57" s="922" t="s">
        <v>40</v>
      </c>
      <c r="BF57" s="923"/>
      <c r="BG57" s="923"/>
      <c r="BH57" s="923"/>
      <c r="BI57" s="8">
        <f>SUM(BI55:BI56)</f>
        <v>0.23841613333333331</v>
      </c>
      <c r="BJ57" s="11">
        <f>SUM(BJ55:BJ56)</f>
        <v>378.43792844000001</v>
      </c>
      <c r="BK57" s="40"/>
      <c r="BL57" s="922" t="s">
        <v>40</v>
      </c>
      <c r="BM57" s="923"/>
      <c r="BN57" s="923"/>
      <c r="BO57" s="923"/>
      <c r="BP57" s="8">
        <f>SUM(BP55:BP56)</f>
        <v>0.23841613333333331</v>
      </c>
      <c r="BQ57" s="11">
        <f>SUM(BQ55:BQ56)</f>
        <v>402.30338338666661</v>
      </c>
      <c r="BS57" s="922" t="s">
        <v>40</v>
      </c>
      <c r="BT57" s="923"/>
      <c r="BU57" s="923"/>
      <c r="BV57" s="923"/>
      <c r="BW57" s="8">
        <f>SUM(BW55:BW56)</f>
        <v>0.23841613333333331</v>
      </c>
      <c r="BX57" s="11">
        <f>SUM(BX$55:BX$56)</f>
        <v>402.30338338666661</v>
      </c>
      <c r="BY57" s="40"/>
      <c r="BZ57" s="922" t="s">
        <v>40</v>
      </c>
      <c r="CA57" s="923"/>
      <c r="CB57" s="923"/>
      <c r="CC57" s="923"/>
      <c r="CD57" s="8">
        <f>SUM(CD55:CD56)</f>
        <v>0.23841613333333331</v>
      </c>
      <c r="CE57" s="11">
        <f>SUM(CE$55:CE$56)</f>
        <v>402.30338338666661</v>
      </c>
      <c r="CF57" s="40"/>
      <c r="CG57" s="922" t="s">
        <v>40</v>
      </c>
      <c r="CH57" s="923"/>
      <c r="CI57" s="923"/>
      <c r="CJ57" s="923"/>
      <c r="CK57" s="8">
        <f>SUM(CK55:CK56)</f>
        <v>0.23841613333333331</v>
      </c>
      <c r="CL57" s="11">
        <f>SUM(CL$55:CL$56)</f>
        <v>402.30338338666661</v>
      </c>
      <c r="CN57" s="922" t="s">
        <v>40</v>
      </c>
      <c r="CO57" s="923"/>
      <c r="CP57" s="923"/>
      <c r="CQ57" s="923"/>
      <c r="CR57" s="8">
        <f>SUM(CR55:CR56)</f>
        <v>0.23841613333333331</v>
      </c>
      <c r="CS57" s="11">
        <f>SUM(CS$55:CS$56)</f>
        <v>426.16883833333327</v>
      </c>
      <c r="CU57" s="922" t="s">
        <v>40</v>
      </c>
      <c r="CV57" s="923"/>
      <c r="CW57" s="923"/>
      <c r="CX57" s="923"/>
      <c r="CY57" s="8">
        <f>SUM(CY55:CY56)</f>
        <v>0.23841613333333331</v>
      </c>
      <c r="CZ57" s="11">
        <f>SUM(CZ$55:CZ$56)</f>
        <v>426.16883833333327</v>
      </c>
      <c r="DB57" s="922" t="s">
        <v>40</v>
      </c>
      <c r="DC57" s="923"/>
      <c r="DD57" s="923"/>
      <c r="DE57" s="923"/>
      <c r="DF57" s="8">
        <f>SUM(DF55:DF56)</f>
        <v>0.23841613333333331</v>
      </c>
      <c r="DG57" s="11">
        <f>SUM(DG$55:DG$56)</f>
        <v>445.94307243200001</v>
      </c>
      <c r="DI57" s="922" t="s">
        <v>40</v>
      </c>
      <c r="DJ57" s="923"/>
      <c r="DK57" s="923"/>
      <c r="DL57" s="923"/>
      <c r="DM57" s="8">
        <f>SUM(DM55:DM56)</f>
        <v>0.23841613333333331</v>
      </c>
      <c r="DN57" s="11">
        <f>SUM(DN$55:DN$56)</f>
        <v>463.09472906400003</v>
      </c>
      <c r="DO57" s="8">
        <f>SUM(DO55:DO56)</f>
        <v>0.23841613333333331</v>
      </c>
      <c r="DP57" s="11">
        <f>SUM(DP$55:DP$56)</f>
        <v>445.94307243200001</v>
      </c>
      <c r="DQ57" s="40"/>
      <c r="DR57" s="922" t="s">
        <v>40</v>
      </c>
      <c r="DS57" s="923"/>
      <c r="DT57" s="923"/>
      <c r="DU57" s="923"/>
      <c r="DV57" s="8">
        <f>SUM(DV55:DV56)</f>
        <v>0.23841613333333331</v>
      </c>
      <c r="DW57" s="11">
        <f>SUM(DW$55:DW$56)</f>
        <v>463.09472906400003</v>
      </c>
      <c r="DX57" s="8">
        <f>SUM(DX55:DX56)</f>
        <v>0.23841613333333331</v>
      </c>
      <c r="DY57" s="11">
        <f>SUM(DY$55:DY$56)</f>
        <v>445.94307243200001</v>
      </c>
      <c r="DZ57" s="40"/>
      <c r="EA57" s="922" t="s">
        <v>40</v>
      </c>
      <c r="EB57" s="923"/>
      <c r="EC57" s="923"/>
      <c r="ED57" s="923"/>
      <c r="EE57" s="8">
        <f>SUM(EE55:EE56)</f>
        <v>0.23841613333333331</v>
      </c>
      <c r="EF57" s="11">
        <f>SUM(EF$55:EF$56)</f>
        <v>486.46189429200001</v>
      </c>
      <c r="EG57" s="8">
        <f>SUM(EG55:EG56)</f>
        <v>0.23841613333333331</v>
      </c>
      <c r="EH57" s="11">
        <f>SUM(EH$55:EH$56)</f>
        <v>468.44478709600003</v>
      </c>
      <c r="EJ57" s="922" t="s">
        <v>40</v>
      </c>
      <c r="EK57" s="923"/>
      <c r="EL57" s="923"/>
      <c r="EM57" s="923"/>
      <c r="EN57" s="8">
        <f>SUM(EN55:EN56)</f>
        <v>0.23841613333333331</v>
      </c>
      <c r="EO57" s="11">
        <f>SUM(EO$55:EO$56)</f>
        <v>486.46189429200001</v>
      </c>
      <c r="EP57" s="8">
        <f>SUM(EP55:EP56)</f>
        <v>0.23841613333333331</v>
      </c>
      <c r="EQ57" s="11">
        <f>SUM(EQ$55:EQ$56)</f>
        <v>468.44478709600003</v>
      </c>
    </row>
    <row r="58" spans="1:147" ht="13.5" x14ac:dyDescent="0.2">
      <c r="A58" s="202"/>
      <c r="B58" s="1148"/>
      <c r="C58" s="1161"/>
      <c r="D58" s="1161"/>
      <c r="E58" s="1161"/>
      <c r="F58" s="1161"/>
      <c r="H58" s="202"/>
      <c r="I58" s="1148"/>
      <c r="J58" s="1161"/>
      <c r="K58" s="1161"/>
      <c r="L58" s="1161"/>
      <c r="M58" s="1161"/>
      <c r="O58" s="202"/>
      <c r="P58" s="1148"/>
      <c r="Q58" s="1161"/>
      <c r="R58" s="1161"/>
      <c r="S58" s="1161"/>
      <c r="T58" s="1161"/>
      <c r="V58" s="202"/>
      <c r="W58" s="1148"/>
      <c r="X58" s="1161"/>
      <c r="Y58" s="1161"/>
      <c r="Z58" s="1161"/>
      <c r="AA58" s="1161"/>
      <c r="AC58" s="202"/>
      <c r="AD58" s="1148"/>
      <c r="AE58" s="1161"/>
      <c r="AF58" s="1161"/>
      <c r="AG58" s="1161"/>
      <c r="AH58" s="1161"/>
      <c r="AJ58" s="202"/>
      <c r="AK58" s="1148"/>
      <c r="AL58" s="1161"/>
      <c r="AM58" s="1161"/>
      <c r="AN58" s="1161"/>
      <c r="AO58" s="1161"/>
      <c r="AQ58" s="202"/>
      <c r="AR58" s="1148"/>
      <c r="AS58" s="1161"/>
      <c r="AT58" s="1161"/>
      <c r="AU58" s="1161"/>
      <c r="AV58" s="1161"/>
      <c r="AW58" s="423"/>
      <c r="AX58" s="202"/>
      <c r="AY58" s="1148"/>
      <c r="AZ58" s="1161"/>
      <c r="BA58" s="1161"/>
      <c r="BB58" s="1161"/>
      <c r="BC58" s="1161"/>
      <c r="BD58" s="495"/>
      <c r="BE58" s="216"/>
      <c r="BF58" s="1108"/>
      <c r="BG58" s="1121"/>
      <c r="BH58" s="1121"/>
      <c r="BI58" s="1121"/>
      <c r="BJ58" s="1121"/>
      <c r="BK58" s="495"/>
      <c r="BL58" s="216"/>
      <c r="BM58" s="1108"/>
      <c r="BN58" s="1121"/>
      <c r="BO58" s="1121"/>
      <c r="BP58" s="1121"/>
      <c r="BQ58" s="1121"/>
      <c r="BS58" s="216"/>
      <c r="BT58" s="1108"/>
      <c r="BU58" s="1121"/>
      <c r="BV58" s="1121"/>
      <c r="BW58" s="1121"/>
      <c r="BX58" s="1121"/>
      <c r="BY58" s="495"/>
      <c r="BZ58" s="216"/>
      <c r="CA58" s="1108"/>
      <c r="CB58" s="1121"/>
      <c r="CC58" s="1121"/>
      <c r="CD58" s="1121"/>
      <c r="CE58" s="1121"/>
      <c r="CF58" s="495"/>
      <c r="CG58" s="216"/>
      <c r="CH58" s="1108"/>
      <c r="CI58" s="1121"/>
      <c r="CJ58" s="1121"/>
      <c r="CK58" s="1121"/>
      <c r="CL58" s="1121"/>
      <c r="CN58" s="216"/>
      <c r="CO58" s="1108"/>
      <c r="CP58" s="1121"/>
      <c r="CQ58" s="1121"/>
      <c r="CR58" s="1121"/>
      <c r="CS58" s="1121"/>
      <c r="CU58" s="216"/>
      <c r="CV58" s="1108"/>
      <c r="CW58" s="1121"/>
      <c r="CX58" s="1121"/>
      <c r="CY58" s="1121"/>
      <c r="CZ58" s="1121"/>
      <c r="DB58" s="216"/>
      <c r="DC58" s="1108"/>
      <c r="DD58" s="1121"/>
      <c r="DE58" s="1121"/>
      <c r="DF58" s="1121"/>
      <c r="DG58" s="1121"/>
      <c r="DI58" s="216"/>
      <c r="DJ58" s="1108"/>
      <c r="DK58" s="1121"/>
      <c r="DL58" s="1121"/>
      <c r="DM58" s="1121"/>
      <c r="DN58" s="1121"/>
      <c r="DO58" s="495"/>
      <c r="DP58" s="495"/>
      <c r="DQ58" s="495"/>
      <c r="DR58" s="216"/>
      <c r="DS58" s="1108"/>
      <c r="DT58" s="1121"/>
      <c r="DU58" s="1121"/>
      <c r="DV58" s="1121"/>
      <c r="DW58" s="1121"/>
      <c r="DX58" s="495"/>
      <c r="DY58" s="495"/>
      <c r="DZ58" s="495"/>
      <c r="EA58" s="216"/>
      <c r="EB58" s="1108"/>
      <c r="EC58" s="1121"/>
      <c r="ED58" s="1121"/>
      <c r="EE58" s="1121"/>
      <c r="EF58" s="1121"/>
      <c r="EG58" s="495"/>
      <c r="EH58" s="495"/>
      <c r="EJ58" s="216"/>
      <c r="EK58" s="1108"/>
      <c r="EL58" s="1121"/>
      <c r="EM58" s="1121"/>
      <c r="EN58" s="1121"/>
      <c r="EO58" s="1121"/>
      <c r="EP58" s="495"/>
      <c r="EQ58" s="495"/>
    </row>
    <row r="59" spans="1:147" x14ac:dyDescent="0.2">
      <c r="A59" s="156"/>
      <c r="B59" s="157"/>
      <c r="C59" s="157"/>
      <c r="D59" s="157"/>
      <c r="E59" s="158"/>
      <c r="F59" s="159"/>
      <c r="H59" s="156"/>
      <c r="I59" s="157"/>
      <c r="J59" s="157"/>
      <c r="K59" s="157"/>
      <c r="L59" s="158"/>
      <c r="M59" s="159"/>
      <c r="O59" s="156"/>
      <c r="P59" s="157"/>
      <c r="Q59" s="157"/>
      <c r="R59" s="157"/>
      <c r="S59" s="158"/>
      <c r="T59" s="159"/>
      <c r="V59" s="156"/>
      <c r="W59" s="157"/>
      <c r="X59" s="157"/>
      <c r="Y59" s="157"/>
      <c r="Z59" s="158"/>
      <c r="AA59" s="159"/>
      <c r="AC59" s="156"/>
      <c r="AD59" s="157"/>
      <c r="AE59" s="157"/>
      <c r="AF59" s="157"/>
      <c r="AG59" s="158"/>
      <c r="AH59" s="159"/>
      <c r="AJ59" s="156"/>
      <c r="AK59" s="157"/>
      <c r="AL59" s="157"/>
      <c r="AM59" s="157"/>
      <c r="AN59" s="158"/>
      <c r="AO59" s="159"/>
      <c r="AQ59" s="156"/>
      <c r="AR59" s="157"/>
      <c r="AS59" s="157"/>
      <c r="AT59" s="157"/>
      <c r="AU59" s="158"/>
      <c r="AV59" s="159"/>
      <c r="AW59" s="159"/>
      <c r="AX59" s="156"/>
      <c r="AY59" s="157"/>
      <c r="AZ59" s="157"/>
      <c r="BA59" s="157"/>
      <c r="BB59" s="158"/>
      <c r="BC59" s="159"/>
      <c r="BD59" s="22"/>
      <c r="BE59" s="108"/>
      <c r="BF59" s="21"/>
      <c r="BG59" s="21"/>
      <c r="BH59" s="21"/>
      <c r="BI59" s="39"/>
      <c r="BJ59" s="22"/>
      <c r="BK59" s="22"/>
      <c r="BL59" s="108"/>
      <c r="BM59" s="21"/>
      <c r="BN59" s="21"/>
      <c r="BO59" s="21"/>
      <c r="BP59" s="39"/>
      <c r="BQ59" s="22"/>
      <c r="BS59" s="108"/>
      <c r="BT59" s="21"/>
      <c r="BU59" s="21"/>
      <c r="BV59" s="21"/>
      <c r="BW59" s="39"/>
      <c r="BX59" s="22"/>
      <c r="BY59" s="22"/>
      <c r="BZ59" s="108"/>
      <c r="CA59" s="21"/>
      <c r="CB59" s="21"/>
      <c r="CC59" s="21"/>
      <c r="CD59" s="39"/>
      <c r="CE59" s="22"/>
      <c r="CF59" s="22"/>
      <c r="CG59" s="108"/>
      <c r="CH59" s="21"/>
      <c r="CI59" s="21"/>
      <c r="CJ59" s="21"/>
      <c r="CK59" s="39"/>
      <c r="CL59" s="22"/>
      <c r="CN59" s="108"/>
      <c r="CO59" s="21"/>
      <c r="CP59" s="21"/>
      <c r="CQ59" s="21"/>
      <c r="CR59" s="39"/>
      <c r="CS59" s="22"/>
      <c r="CU59" s="108"/>
      <c r="CV59" s="21"/>
      <c r="CW59" s="21"/>
      <c r="CX59" s="21"/>
      <c r="CY59" s="39"/>
      <c r="CZ59" s="22"/>
      <c r="DB59" s="108"/>
      <c r="DC59" s="21"/>
      <c r="DD59" s="21"/>
      <c r="DE59" s="21"/>
      <c r="DF59" s="39"/>
      <c r="DG59" s="22"/>
      <c r="DI59" s="108"/>
      <c r="DJ59" s="21"/>
      <c r="DK59" s="21"/>
      <c r="DL59" s="21"/>
      <c r="DM59" s="39"/>
      <c r="DN59" s="22"/>
      <c r="DO59" s="39"/>
      <c r="DP59" s="22"/>
      <c r="DQ59" s="22"/>
      <c r="DR59" s="108"/>
      <c r="DS59" s="21"/>
      <c r="DT59" s="21"/>
      <c r="DU59" s="21"/>
      <c r="DV59" s="39"/>
      <c r="DW59" s="22"/>
      <c r="DX59" s="39"/>
      <c r="DY59" s="22"/>
      <c r="DZ59" s="22"/>
      <c r="EA59" s="108"/>
      <c r="EB59" s="21"/>
      <c r="EC59" s="21"/>
      <c r="ED59" s="21"/>
      <c r="EE59" s="39"/>
      <c r="EF59" s="22"/>
      <c r="EG59" s="39"/>
      <c r="EH59" s="22"/>
      <c r="EJ59" s="108"/>
      <c r="EK59" s="21"/>
      <c r="EL59" s="21"/>
      <c r="EM59" s="21"/>
      <c r="EN59" s="39"/>
      <c r="EO59" s="22"/>
      <c r="EP59" s="39"/>
      <c r="EQ59" s="22"/>
    </row>
    <row r="60" spans="1:147" ht="28.5" customHeight="1" x14ac:dyDescent="0.2">
      <c r="A60" s="1042" t="s">
        <v>127</v>
      </c>
      <c r="B60" s="1162"/>
      <c r="C60" s="1162"/>
      <c r="D60" s="1162"/>
      <c r="E60" s="1162"/>
      <c r="F60" s="1162"/>
      <c r="H60" s="1042" t="s">
        <v>127</v>
      </c>
      <c r="I60" s="1162"/>
      <c r="J60" s="1162"/>
      <c r="K60" s="1162"/>
      <c r="L60" s="1162"/>
      <c r="M60" s="1162"/>
      <c r="O60" s="1042" t="s">
        <v>127</v>
      </c>
      <c r="P60" s="1162"/>
      <c r="Q60" s="1162"/>
      <c r="R60" s="1162"/>
      <c r="S60" s="1162"/>
      <c r="T60" s="1162"/>
      <c r="V60" s="1042" t="s">
        <v>127</v>
      </c>
      <c r="W60" s="1162"/>
      <c r="X60" s="1162"/>
      <c r="Y60" s="1162"/>
      <c r="Z60" s="1162"/>
      <c r="AA60" s="1162"/>
      <c r="AC60" s="1042" t="s">
        <v>127</v>
      </c>
      <c r="AD60" s="1162"/>
      <c r="AE60" s="1162"/>
      <c r="AF60" s="1162"/>
      <c r="AG60" s="1162"/>
      <c r="AH60" s="1162"/>
      <c r="AJ60" s="1042" t="s">
        <v>127</v>
      </c>
      <c r="AK60" s="1162"/>
      <c r="AL60" s="1162"/>
      <c r="AM60" s="1162"/>
      <c r="AN60" s="1162"/>
      <c r="AO60" s="1162"/>
      <c r="AQ60" s="1042" t="s">
        <v>127</v>
      </c>
      <c r="AR60" s="1162"/>
      <c r="AS60" s="1162"/>
      <c r="AT60" s="1162"/>
      <c r="AU60" s="1162"/>
      <c r="AV60" s="1162"/>
      <c r="AW60" s="429"/>
      <c r="AX60" s="1042" t="s">
        <v>127</v>
      </c>
      <c r="AY60" s="1162"/>
      <c r="AZ60" s="1162"/>
      <c r="BA60" s="1162"/>
      <c r="BB60" s="1162"/>
      <c r="BC60" s="1162"/>
      <c r="BD60" s="535"/>
      <c r="BE60" s="972" t="s">
        <v>127</v>
      </c>
      <c r="BF60" s="1122"/>
      <c r="BG60" s="1122"/>
      <c r="BH60" s="1122"/>
      <c r="BI60" s="1122"/>
      <c r="BJ60" s="1122"/>
      <c r="BK60" s="535"/>
      <c r="BL60" s="972" t="s">
        <v>127</v>
      </c>
      <c r="BM60" s="1122"/>
      <c r="BN60" s="1122"/>
      <c r="BO60" s="1122"/>
      <c r="BP60" s="1122"/>
      <c r="BQ60" s="1122"/>
      <c r="BS60" s="972" t="s">
        <v>127</v>
      </c>
      <c r="BT60" s="1122"/>
      <c r="BU60" s="1122"/>
      <c r="BV60" s="1122"/>
      <c r="BW60" s="1122"/>
      <c r="BX60" s="1122"/>
      <c r="BY60" s="535"/>
      <c r="BZ60" s="972" t="s">
        <v>127</v>
      </c>
      <c r="CA60" s="1122"/>
      <c r="CB60" s="1122"/>
      <c r="CC60" s="1122"/>
      <c r="CD60" s="1122"/>
      <c r="CE60" s="1122"/>
      <c r="CF60" s="535"/>
      <c r="CG60" s="972" t="s">
        <v>127</v>
      </c>
      <c r="CH60" s="1122"/>
      <c r="CI60" s="1122"/>
      <c r="CJ60" s="1122"/>
      <c r="CK60" s="1122"/>
      <c r="CL60" s="1122"/>
      <c r="CN60" s="972" t="s">
        <v>127</v>
      </c>
      <c r="CO60" s="1122"/>
      <c r="CP60" s="1122"/>
      <c r="CQ60" s="1122"/>
      <c r="CR60" s="1122"/>
      <c r="CS60" s="1122"/>
      <c r="CU60" s="972" t="s">
        <v>127</v>
      </c>
      <c r="CV60" s="1122"/>
      <c r="CW60" s="1122"/>
      <c r="CX60" s="1122"/>
      <c r="CY60" s="1122"/>
      <c r="CZ60" s="1122"/>
      <c r="DB60" s="972" t="s">
        <v>127</v>
      </c>
      <c r="DC60" s="1122"/>
      <c r="DD60" s="1122"/>
      <c r="DE60" s="1122"/>
      <c r="DF60" s="1122"/>
      <c r="DG60" s="1122"/>
      <c r="DI60" s="972" t="s">
        <v>127</v>
      </c>
      <c r="DJ60" s="1122"/>
      <c r="DK60" s="1122"/>
      <c r="DL60" s="1122"/>
      <c r="DM60" s="1122"/>
      <c r="DN60" s="1122"/>
      <c r="DO60" s="535"/>
      <c r="DP60" s="535"/>
      <c r="DQ60" s="535"/>
      <c r="DR60" s="972" t="s">
        <v>127</v>
      </c>
      <c r="DS60" s="1122"/>
      <c r="DT60" s="1122"/>
      <c r="DU60" s="1122"/>
      <c r="DV60" s="1122"/>
      <c r="DW60" s="1122"/>
      <c r="DX60" s="535"/>
      <c r="DY60" s="535"/>
      <c r="DZ60" s="535"/>
      <c r="EA60" s="972" t="s">
        <v>127</v>
      </c>
      <c r="EB60" s="1122"/>
      <c r="EC60" s="1122"/>
      <c r="ED60" s="1122"/>
      <c r="EE60" s="1122"/>
      <c r="EF60" s="1122"/>
      <c r="EG60" s="535"/>
      <c r="EH60" s="535"/>
      <c r="EJ60" s="972" t="s">
        <v>127</v>
      </c>
      <c r="EK60" s="1122"/>
      <c r="EL60" s="1122"/>
      <c r="EM60" s="1122"/>
      <c r="EN60" s="1122"/>
      <c r="EO60" s="1122"/>
      <c r="EP60" s="535"/>
      <c r="EQ60" s="535"/>
    </row>
    <row r="61" spans="1:147" x14ac:dyDescent="0.2">
      <c r="A61" s="113" t="s">
        <v>80</v>
      </c>
      <c r="B61" s="1016" t="s">
        <v>99</v>
      </c>
      <c r="C61" s="1016"/>
      <c r="D61" s="1016"/>
      <c r="E61" s="113" t="s">
        <v>7</v>
      </c>
      <c r="F61" s="114" t="s">
        <v>8</v>
      </c>
      <c r="H61" s="113" t="s">
        <v>80</v>
      </c>
      <c r="I61" s="1016" t="s">
        <v>99</v>
      </c>
      <c r="J61" s="1016"/>
      <c r="K61" s="1016"/>
      <c r="L61" s="113" t="s">
        <v>7</v>
      </c>
      <c r="M61" s="114" t="s">
        <v>8</v>
      </c>
      <c r="O61" s="113" t="s">
        <v>80</v>
      </c>
      <c r="P61" s="1016" t="s">
        <v>99</v>
      </c>
      <c r="Q61" s="1016"/>
      <c r="R61" s="1016"/>
      <c r="S61" s="113" t="s">
        <v>7</v>
      </c>
      <c r="T61" s="114" t="s">
        <v>8</v>
      </c>
      <c r="V61" s="113" t="s">
        <v>80</v>
      </c>
      <c r="W61" s="1016" t="s">
        <v>99</v>
      </c>
      <c r="X61" s="1016"/>
      <c r="Y61" s="1016"/>
      <c r="Z61" s="113" t="s">
        <v>7</v>
      </c>
      <c r="AA61" s="114" t="s">
        <v>8</v>
      </c>
      <c r="AC61" s="113" t="s">
        <v>80</v>
      </c>
      <c r="AD61" s="1016" t="s">
        <v>99</v>
      </c>
      <c r="AE61" s="1016"/>
      <c r="AF61" s="1016"/>
      <c r="AG61" s="113" t="s">
        <v>7</v>
      </c>
      <c r="AH61" s="114" t="s">
        <v>8</v>
      </c>
      <c r="AJ61" s="113" t="s">
        <v>80</v>
      </c>
      <c r="AK61" s="1016" t="s">
        <v>99</v>
      </c>
      <c r="AL61" s="1016"/>
      <c r="AM61" s="1016"/>
      <c r="AN61" s="113" t="s">
        <v>7</v>
      </c>
      <c r="AO61" s="114" t="s">
        <v>8</v>
      </c>
      <c r="AQ61" s="113" t="s">
        <v>80</v>
      </c>
      <c r="AR61" s="1016" t="s">
        <v>99</v>
      </c>
      <c r="AS61" s="1016"/>
      <c r="AT61" s="1016"/>
      <c r="AU61" s="113" t="s">
        <v>7</v>
      </c>
      <c r="AV61" s="114" t="s">
        <v>8</v>
      </c>
      <c r="AW61" s="175"/>
      <c r="AX61" s="113" t="s">
        <v>80</v>
      </c>
      <c r="AY61" s="1016" t="s">
        <v>99</v>
      </c>
      <c r="AZ61" s="1016"/>
      <c r="BA61" s="1016"/>
      <c r="BB61" s="113" t="s">
        <v>7</v>
      </c>
      <c r="BC61" s="114" t="s">
        <v>8</v>
      </c>
      <c r="BD61" s="40"/>
      <c r="BE61" s="51" t="s">
        <v>80</v>
      </c>
      <c r="BF61" s="938" t="s">
        <v>99</v>
      </c>
      <c r="BG61" s="938"/>
      <c r="BH61" s="938"/>
      <c r="BI61" s="51" t="s">
        <v>7</v>
      </c>
      <c r="BJ61" s="11" t="s">
        <v>8</v>
      </c>
      <c r="BK61" s="40"/>
      <c r="BL61" s="51" t="s">
        <v>80</v>
      </c>
      <c r="BM61" s="938" t="s">
        <v>99</v>
      </c>
      <c r="BN61" s="938"/>
      <c r="BO61" s="938"/>
      <c r="BP61" s="51" t="s">
        <v>7</v>
      </c>
      <c r="BQ61" s="11" t="s">
        <v>8</v>
      </c>
      <c r="BS61" s="51" t="s">
        <v>80</v>
      </c>
      <c r="BT61" s="938" t="s">
        <v>99</v>
      </c>
      <c r="BU61" s="938"/>
      <c r="BV61" s="938"/>
      <c r="BW61" s="51" t="s">
        <v>7</v>
      </c>
      <c r="BX61" s="11" t="s">
        <v>8</v>
      </c>
      <c r="BY61" s="40"/>
      <c r="BZ61" s="51" t="s">
        <v>80</v>
      </c>
      <c r="CA61" s="938" t="s">
        <v>99</v>
      </c>
      <c r="CB61" s="938"/>
      <c r="CC61" s="938"/>
      <c r="CD61" s="51" t="s">
        <v>7</v>
      </c>
      <c r="CE61" s="11" t="s">
        <v>8</v>
      </c>
      <c r="CF61" s="40"/>
      <c r="CG61" s="51" t="s">
        <v>80</v>
      </c>
      <c r="CH61" s="938" t="s">
        <v>99</v>
      </c>
      <c r="CI61" s="938"/>
      <c r="CJ61" s="938"/>
      <c r="CK61" s="51" t="s">
        <v>7</v>
      </c>
      <c r="CL61" s="11" t="s">
        <v>8</v>
      </c>
      <c r="CN61" s="51" t="s">
        <v>80</v>
      </c>
      <c r="CO61" s="938" t="s">
        <v>99</v>
      </c>
      <c r="CP61" s="938"/>
      <c r="CQ61" s="938"/>
      <c r="CR61" s="51" t="s">
        <v>7</v>
      </c>
      <c r="CS61" s="11" t="s">
        <v>8</v>
      </c>
      <c r="CU61" s="51" t="s">
        <v>80</v>
      </c>
      <c r="CV61" s="938" t="s">
        <v>99</v>
      </c>
      <c r="CW61" s="938"/>
      <c r="CX61" s="938"/>
      <c r="CY61" s="51" t="s">
        <v>7</v>
      </c>
      <c r="CZ61" s="11" t="s">
        <v>8</v>
      </c>
      <c r="DB61" s="51" t="s">
        <v>80</v>
      </c>
      <c r="DC61" s="938" t="s">
        <v>99</v>
      </c>
      <c r="DD61" s="938"/>
      <c r="DE61" s="938"/>
      <c r="DF61" s="51" t="s">
        <v>7</v>
      </c>
      <c r="DG61" s="11" t="s">
        <v>8</v>
      </c>
      <c r="DI61" s="51" t="s">
        <v>80</v>
      </c>
      <c r="DJ61" s="938" t="s">
        <v>99</v>
      </c>
      <c r="DK61" s="938"/>
      <c r="DL61" s="938"/>
      <c r="DM61" s="51" t="s">
        <v>7</v>
      </c>
      <c r="DN61" s="11" t="s">
        <v>8</v>
      </c>
      <c r="DO61" s="51" t="s">
        <v>7</v>
      </c>
      <c r="DP61" s="11" t="s">
        <v>8</v>
      </c>
      <c r="DQ61" s="40"/>
      <c r="DR61" s="51" t="s">
        <v>80</v>
      </c>
      <c r="DS61" s="938" t="s">
        <v>99</v>
      </c>
      <c r="DT61" s="938"/>
      <c r="DU61" s="938"/>
      <c r="DV61" s="51" t="s">
        <v>7</v>
      </c>
      <c r="DW61" s="11" t="s">
        <v>8</v>
      </c>
      <c r="DX61" s="51" t="s">
        <v>7</v>
      </c>
      <c r="DY61" s="11" t="s">
        <v>8</v>
      </c>
      <c r="DZ61" s="40"/>
      <c r="EA61" s="51" t="s">
        <v>80</v>
      </c>
      <c r="EB61" s="938" t="s">
        <v>99</v>
      </c>
      <c r="EC61" s="938"/>
      <c r="ED61" s="938"/>
      <c r="EE61" s="51" t="s">
        <v>7</v>
      </c>
      <c r="EF61" s="11" t="s">
        <v>8</v>
      </c>
      <c r="EG61" s="51" t="s">
        <v>7</v>
      </c>
      <c r="EH61" s="11" t="s">
        <v>8</v>
      </c>
      <c r="EJ61" s="51" t="s">
        <v>80</v>
      </c>
      <c r="EK61" s="938" t="s">
        <v>99</v>
      </c>
      <c r="EL61" s="938"/>
      <c r="EM61" s="938"/>
      <c r="EN61" s="51" t="s">
        <v>7</v>
      </c>
      <c r="EO61" s="11" t="s">
        <v>8</v>
      </c>
      <c r="EP61" s="51" t="s">
        <v>7</v>
      </c>
      <c r="EQ61" s="11" t="s">
        <v>8</v>
      </c>
    </row>
    <row r="62" spans="1:147" x14ac:dyDescent="0.2">
      <c r="A62" s="155" t="s">
        <v>22</v>
      </c>
      <c r="B62" s="1012" t="s">
        <v>100</v>
      </c>
      <c r="C62" s="1012"/>
      <c r="D62" s="1012"/>
      <c r="E62" s="112">
        <v>0</v>
      </c>
      <c r="F62" s="38">
        <f t="shared" ref="F62:F69" si="0">E62*$F$44</f>
        <v>0</v>
      </c>
      <c r="H62" s="155" t="s">
        <v>22</v>
      </c>
      <c r="I62" s="1012" t="s">
        <v>100</v>
      </c>
      <c r="J62" s="1012"/>
      <c r="K62" s="1012"/>
      <c r="L62" s="112">
        <v>0</v>
      </c>
      <c r="M62" s="38">
        <f>L62*M$44</f>
        <v>0</v>
      </c>
      <c r="O62" s="155" t="s">
        <v>22</v>
      </c>
      <c r="P62" s="1012" t="s">
        <v>100</v>
      </c>
      <c r="Q62" s="1012"/>
      <c r="R62" s="1012"/>
      <c r="S62" s="112">
        <v>0</v>
      </c>
      <c r="T62" s="38">
        <f>S62*T$44</f>
        <v>0</v>
      </c>
      <c r="V62" s="155" t="s">
        <v>22</v>
      </c>
      <c r="W62" s="1012" t="s">
        <v>100</v>
      </c>
      <c r="X62" s="1012"/>
      <c r="Y62" s="1012"/>
      <c r="Z62" s="112">
        <v>0</v>
      </c>
      <c r="AA62" s="38">
        <f>Z62*AA$44</f>
        <v>0</v>
      </c>
      <c r="AC62" s="155" t="s">
        <v>22</v>
      </c>
      <c r="AD62" s="1012" t="s">
        <v>100</v>
      </c>
      <c r="AE62" s="1012"/>
      <c r="AF62" s="1012"/>
      <c r="AG62" s="112">
        <v>0</v>
      </c>
      <c r="AH62" s="38">
        <f>AG62*AH$44</f>
        <v>0</v>
      </c>
      <c r="AJ62" s="155" t="s">
        <v>22</v>
      </c>
      <c r="AK62" s="1012" t="s">
        <v>100</v>
      </c>
      <c r="AL62" s="1012"/>
      <c r="AM62" s="1012"/>
      <c r="AN62" s="112">
        <v>0</v>
      </c>
      <c r="AO62" s="38">
        <f>AN62*AO$44</f>
        <v>0</v>
      </c>
      <c r="AQ62" s="155" t="s">
        <v>22</v>
      </c>
      <c r="AR62" s="1012" t="s">
        <v>100</v>
      </c>
      <c r="AS62" s="1012"/>
      <c r="AT62" s="1012"/>
      <c r="AU62" s="112">
        <v>0</v>
      </c>
      <c r="AV62" s="38">
        <f>AU62*AV$44</f>
        <v>0</v>
      </c>
      <c r="AW62" s="159"/>
      <c r="AX62" s="155" t="s">
        <v>22</v>
      </c>
      <c r="AY62" s="1012" t="s">
        <v>100</v>
      </c>
      <c r="AZ62" s="1012"/>
      <c r="BA62" s="1012"/>
      <c r="BB62" s="112">
        <v>0</v>
      </c>
      <c r="BC62" s="38">
        <f>BB62*BC$44</f>
        <v>0</v>
      </c>
      <c r="BD62" s="22"/>
      <c r="BE62" s="10" t="s">
        <v>22</v>
      </c>
      <c r="BF62" s="939" t="s">
        <v>100</v>
      </c>
      <c r="BG62" s="939"/>
      <c r="BH62" s="939"/>
      <c r="BI62" s="1">
        <v>0</v>
      </c>
      <c r="BJ62" s="50">
        <f>BI$62*BJ$44</f>
        <v>0</v>
      </c>
      <c r="BK62" s="22"/>
      <c r="BL62" s="10" t="s">
        <v>22</v>
      </c>
      <c r="BM62" s="939" t="s">
        <v>100</v>
      </c>
      <c r="BN62" s="939"/>
      <c r="BO62" s="939"/>
      <c r="BP62" s="1">
        <v>0</v>
      </c>
      <c r="BQ62" s="50">
        <f>BP$62*BQ$44</f>
        <v>0</v>
      </c>
      <c r="BS62" s="10" t="s">
        <v>22</v>
      </c>
      <c r="BT62" s="939" t="s">
        <v>100</v>
      </c>
      <c r="BU62" s="939"/>
      <c r="BV62" s="939"/>
      <c r="BW62" s="1">
        <v>0</v>
      </c>
      <c r="BX62" s="50">
        <f>BW$62*BX$44</f>
        <v>0</v>
      </c>
      <c r="BY62" s="22"/>
      <c r="BZ62" s="10" t="s">
        <v>22</v>
      </c>
      <c r="CA62" s="939" t="s">
        <v>100</v>
      </c>
      <c r="CB62" s="939"/>
      <c r="CC62" s="939"/>
      <c r="CD62" s="1">
        <v>0</v>
      </c>
      <c r="CE62" s="50">
        <f>CD$62*$CE$44</f>
        <v>0</v>
      </c>
      <c r="CF62" s="22"/>
      <c r="CG62" s="10" t="s">
        <v>22</v>
      </c>
      <c r="CH62" s="939" t="s">
        <v>100</v>
      </c>
      <c r="CI62" s="939"/>
      <c r="CJ62" s="939"/>
      <c r="CK62" s="1">
        <v>0</v>
      </c>
      <c r="CL62" s="50">
        <f>CK$62*$CL$44</f>
        <v>0</v>
      </c>
      <c r="CN62" s="10" t="s">
        <v>22</v>
      </c>
      <c r="CO62" s="939" t="s">
        <v>100</v>
      </c>
      <c r="CP62" s="939"/>
      <c r="CQ62" s="939"/>
      <c r="CR62" s="1">
        <v>0</v>
      </c>
      <c r="CS62" s="50">
        <f>CR$62*$CS$44</f>
        <v>0</v>
      </c>
      <c r="CU62" s="10" t="s">
        <v>22</v>
      </c>
      <c r="CV62" s="939" t="s">
        <v>100</v>
      </c>
      <c r="CW62" s="939"/>
      <c r="CX62" s="939"/>
      <c r="CY62" s="1">
        <v>0</v>
      </c>
      <c r="CZ62" s="50">
        <f>CY$62*$CZ$44</f>
        <v>0</v>
      </c>
      <c r="DB62" s="10" t="s">
        <v>22</v>
      </c>
      <c r="DC62" s="939" t="s">
        <v>100</v>
      </c>
      <c r="DD62" s="939"/>
      <c r="DE62" s="939"/>
      <c r="DF62" s="1">
        <v>0</v>
      </c>
      <c r="DG62" s="50">
        <f>DF$62*$DG$44</f>
        <v>0</v>
      </c>
      <c r="DI62" s="10" t="s">
        <v>22</v>
      </c>
      <c r="DJ62" s="939" t="s">
        <v>100</v>
      </c>
      <c r="DK62" s="939"/>
      <c r="DL62" s="939"/>
      <c r="DM62" s="1">
        <v>0</v>
      </c>
      <c r="DN62" s="50">
        <f>DM$62*$DN$44</f>
        <v>0</v>
      </c>
      <c r="DO62" s="1">
        <v>0</v>
      </c>
      <c r="DP62" s="50">
        <f>DO$62*$DP$44</f>
        <v>0</v>
      </c>
      <c r="DQ62" s="22"/>
      <c r="DR62" s="10" t="s">
        <v>22</v>
      </c>
      <c r="DS62" s="939" t="s">
        <v>100</v>
      </c>
      <c r="DT62" s="939"/>
      <c r="DU62" s="939"/>
      <c r="DV62" s="1">
        <v>0</v>
      </c>
      <c r="DW62" s="50">
        <f>DV$62*$DW$44</f>
        <v>0</v>
      </c>
      <c r="DX62" s="1">
        <v>0</v>
      </c>
      <c r="DY62" s="50">
        <f>DX$62*$DY$44</f>
        <v>0</v>
      </c>
      <c r="DZ62" s="22"/>
      <c r="EA62" s="10" t="s">
        <v>22</v>
      </c>
      <c r="EB62" s="939" t="s">
        <v>100</v>
      </c>
      <c r="EC62" s="939"/>
      <c r="ED62" s="939"/>
      <c r="EE62" s="1">
        <v>0</v>
      </c>
      <c r="EF62" s="50">
        <f>EE$62*$EF$44</f>
        <v>0</v>
      </c>
      <c r="EG62" s="1">
        <v>0</v>
      </c>
      <c r="EH62" s="50">
        <f>EG$62*$EH$44</f>
        <v>0</v>
      </c>
      <c r="EJ62" s="10" t="s">
        <v>22</v>
      </c>
      <c r="EK62" s="939" t="s">
        <v>100</v>
      </c>
      <c r="EL62" s="939"/>
      <c r="EM62" s="939"/>
      <c r="EN62" s="1">
        <v>0</v>
      </c>
      <c r="EO62" s="50">
        <f>EN$62*$EO$44</f>
        <v>0</v>
      </c>
      <c r="EP62" s="1">
        <v>0</v>
      </c>
      <c r="EQ62" s="50">
        <f>EP$62*$EQ$44</f>
        <v>0</v>
      </c>
    </row>
    <row r="63" spans="1:147" x14ac:dyDescent="0.2">
      <c r="A63" s="155" t="s">
        <v>23</v>
      </c>
      <c r="B63" s="1012" t="s">
        <v>14</v>
      </c>
      <c r="C63" s="1012"/>
      <c r="D63" s="1012"/>
      <c r="E63" s="112">
        <v>2.5000000000000001E-2</v>
      </c>
      <c r="F63" s="38">
        <f t="shared" si="0"/>
        <v>35.893000000000001</v>
      </c>
      <c r="H63" s="155" t="s">
        <v>23</v>
      </c>
      <c r="I63" s="1012" t="s">
        <v>14</v>
      </c>
      <c r="J63" s="1012"/>
      <c r="K63" s="1012"/>
      <c r="L63" s="112">
        <v>2.5000000000000001E-2</v>
      </c>
      <c r="M63" s="38">
        <f t="shared" ref="M63:M69" si="1">L63*M$44</f>
        <v>36.775967800000004</v>
      </c>
      <c r="O63" s="155" t="s">
        <v>23</v>
      </c>
      <c r="P63" s="1012" t="s">
        <v>14</v>
      </c>
      <c r="Q63" s="1012"/>
      <c r="R63" s="1012"/>
      <c r="S63" s="112">
        <v>2.5000000000000001E-2</v>
      </c>
      <c r="T63" s="38">
        <f t="shared" ref="T63:T69" si="2">S63*T$44</f>
        <v>36.775967800000004</v>
      </c>
      <c r="V63" s="155" t="s">
        <v>23</v>
      </c>
      <c r="W63" s="1012" t="s">
        <v>14</v>
      </c>
      <c r="X63" s="1012"/>
      <c r="Y63" s="1012"/>
      <c r="Z63" s="112">
        <v>2.5000000000000001E-2</v>
      </c>
      <c r="AA63" s="38">
        <f t="shared" ref="AA63:AA69" si="3">Z63*AA$44</f>
        <v>36.775967800000004</v>
      </c>
      <c r="AC63" s="155" t="s">
        <v>23</v>
      </c>
      <c r="AD63" s="1012" t="s">
        <v>14</v>
      </c>
      <c r="AE63" s="1012"/>
      <c r="AF63" s="1012"/>
      <c r="AG63" s="112">
        <v>2.5000000000000001E-2</v>
      </c>
      <c r="AH63" s="38">
        <f t="shared" ref="AH63:AH69" si="4">AG63*AH$44</f>
        <v>38.252499999999998</v>
      </c>
      <c r="AJ63" s="155" t="s">
        <v>23</v>
      </c>
      <c r="AK63" s="1012" t="s">
        <v>14</v>
      </c>
      <c r="AL63" s="1012"/>
      <c r="AM63" s="1012"/>
      <c r="AN63" s="112">
        <v>2.5000000000000001E-2</v>
      </c>
      <c r="AO63" s="38">
        <f t="shared" ref="AO63:AO69" si="5">AN63*AO$44</f>
        <v>38.252499999999998</v>
      </c>
      <c r="AQ63" s="155" t="s">
        <v>23</v>
      </c>
      <c r="AR63" s="1012" t="s">
        <v>14</v>
      </c>
      <c r="AS63" s="1012"/>
      <c r="AT63" s="1012"/>
      <c r="AU63" s="112">
        <v>2.5000000000000001E-2</v>
      </c>
      <c r="AV63" s="38">
        <f t="shared" ref="AV63:AV69" si="6">AU63*AV$44</f>
        <v>39.682500000000005</v>
      </c>
      <c r="AW63" s="159"/>
      <c r="AX63" s="155" t="s">
        <v>23</v>
      </c>
      <c r="AY63" s="1012" t="s">
        <v>14</v>
      </c>
      <c r="AZ63" s="1012"/>
      <c r="BA63" s="1012"/>
      <c r="BB63" s="112">
        <v>2.5000000000000001E-2</v>
      </c>
      <c r="BC63" s="38">
        <f t="shared" ref="BC63:BC69" si="7">BB63*BC$44</f>
        <v>39.682500000000005</v>
      </c>
      <c r="BD63" s="22"/>
      <c r="BE63" s="10" t="s">
        <v>23</v>
      </c>
      <c r="BF63" s="939" t="s">
        <v>14</v>
      </c>
      <c r="BG63" s="939"/>
      <c r="BH63" s="939"/>
      <c r="BI63" s="1">
        <v>2.5000000000000001E-2</v>
      </c>
      <c r="BJ63" s="50">
        <f>BI$63*BJ$44</f>
        <v>39.682500000000005</v>
      </c>
      <c r="BK63" s="22"/>
      <c r="BL63" s="10" t="s">
        <v>23</v>
      </c>
      <c r="BM63" s="939" t="s">
        <v>14</v>
      </c>
      <c r="BN63" s="939"/>
      <c r="BO63" s="939"/>
      <c r="BP63" s="1">
        <v>2.5000000000000001E-2</v>
      </c>
      <c r="BQ63" s="50">
        <f>BP$63*BQ$44</f>
        <v>42.185000000000002</v>
      </c>
      <c r="BS63" s="10" t="s">
        <v>23</v>
      </c>
      <c r="BT63" s="939" t="s">
        <v>14</v>
      </c>
      <c r="BU63" s="939"/>
      <c r="BV63" s="939"/>
      <c r="BW63" s="1">
        <v>2.5000000000000001E-2</v>
      </c>
      <c r="BX63" s="50">
        <f>BW$63*BX$44</f>
        <v>42.185000000000002</v>
      </c>
      <c r="BY63" s="22"/>
      <c r="BZ63" s="10" t="s">
        <v>23</v>
      </c>
      <c r="CA63" s="939" t="s">
        <v>14</v>
      </c>
      <c r="CB63" s="939"/>
      <c r="CC63" s="939"/>
      <c r="CD63" s="1">
        <v>2.5000000000000001E-2</v>
      </c>
      <c r="CE63" s="50">
        <f>CD$63*$CE$44</f>
        <v>42.185000000000002</v>
      </c>
      <c r="CF63" s="22"/>
      <c r="CG63" s="10" t="s">
        <v>23</v>
      </c>
      <c r="CH63" s="939" t="s">
        <v>14</v>
      </c>
      <c r="CI63" s="939"/>
      <c r="CJ63" s="939"/>
      <c r="CK63" s="1">
        <v>2.5000000000000001E-2</v>
      </c>
      <c r="CL63" s="50">
        <f>CK$63*$CL$44</f>
        <v>42.185000000000002</v>
      </c>
      <c r="CN63" s="10" t="s">
        <v>23</v>
      </c>
      <c r="CO63" s="939" t="s">
        <v>14</v>
      </c>
      <c r="CP63" s="939"/>
      <c r="CQ63" s="939"/>
      <c r="CR63" s="1">
        <v>2.5000000000000001E-2</v>
      </c>
      <c r="CS63" s="50">
        <f>CR$63*$CS$44</f>
        <v>44.6875</v>
      </c>
      <c r="CU63" s="10" t="s">
        <v>23</v>
      </c>
      <c r="CV63" s="939" t="s">
        <v>14</v>
      </c>
      <c r="CW63" s="939"/>
      <c r="CX63" s="939"/>
      <c r="CY63" s="1">
        <v>2.5000000000000001E-2</v>
      </c>
      <c r="CZ63" s="50">
        <f>CY$63*$CZ$44</f>
        <v>44.6875</v>
      </c>
      <c r="DB63" s="10" t="s">
        <v>23</v>
      </c>
      <c r="DC63" s="939" t="s">
        <v>14</v>
      </c>
      <c r="DD63" s="939"/>
      <c r="DE63" s="939"/>
      <c r="DF63" s="1">
        <v>2.5000000000000001E-2</v>
      </c>
      <c r="DG63" s="50">
        <f>DF$63*$DG$44</f>
        <v>46.761000000000003</v>
      </c>
      <c r="DI63" s="10" t="s">
        <v>23</v>
      </c>
      <c r="DJ63" s="939" t="s">
        <v>14</v>
      </c>
      <c r="DK63" s="939"/>
      <c r="DL63" s="939"/>
      <c r="DM63" s="1">
        <v>2.5000000000000001E-2</v>
      </c>
      <c r="DN63" s="50">
        <f>DM$63*$DN$44</f>
        <v>48.559500000000007</v>
      </c>
      <c r="DO63" s="1">
        <v>2.5000000000000001E-2</v>
      </c>
      <c r="DP63" s="50">
        <f>DO$63*$DP$44</f>
        <v>46.761000000000003</v>
      </c>
      <c r="DQ63" s="22"/>
      <c r="DR63" s="10" t="s">
        <v>23</v>
      </c>
      <c r="DS63" s="939" t="s">
        <v>14</v>
      </c>
      <c r="DT63" s="939"/>
      <c r="DU63" s="939"/>
      <c r="DV63" s="1">
        <v>2.5000000000000001E-2</v>
      </c>
      <c r="DW63" s="50">
        <f>DV$63*$DW$44</f>
        <v>48.559500000000007</v>
      </c>
      <c r="DX63" s="1">
        <v>2.5000000000000001E-2</v>
      </c>
      <c r="DY63" s="50">
        <f>DX$63*$DY$44</f>
        <v>46.761000000000003</v>
      </c>
      <c r="DZ63" s="22"/>
      <c r="EA63" s="10" t="s">
        <v>23</v>
      </c>
      <c r="EB63" s="939" t="s">
        <v>14</v>
      </c>
      <c r="EC63" s="939"/>
      <c r="ED63" s="939"/>
      <c r="EE63" s="1">
        <v>2.5000000000000001E-2</v>
      </c>
      <c r="EF63" s="50">
        <f>EE$63*$EF$44</f>
        <v>51.009750000000004</v>
      </c>
      <c r="EG63" s="1">
        <v>2.5000000000000001E-2</v>
      </c>
      <c r="EH63" s="50">
        <f>EG$63*$EH$44</f>
        <v>49.120500000000007</v>
      </c>
      <c r="EJ63" s="10" t="s">
        <v>23</v>
      </c>
      <c r="EK63" s="939" t="s">
        <v>14</v>
      </c>
      <c r="EL63" s="939"/>
      <c r="EM63" s="939"/>
      <c r="EN63" s="1">
        <v>2.5000000000000001E-2</v>
      </c>
      <c r="EO63" s="50">
        <f>EN$63*$EO$44</f>
        <v>51.009750000000004</v>
      </c>
      <c r="EP63" s="1">
        <v>2.5000000000000001E-2</v>
      </c>
      <c r="EQ63" s="50">
        <f>EP$63*$EQ$44</f>
        <v>49.120500000000007</v>
      </c>
    </row>
    <row r="64" spans="1:147" ht="13.5" x14ac:dyDescent="0.2">
      <c r="A64" s="155" t="s">
        <v>24</v>
      </c>
      <c r="B64" s="1012" t="s">
        <v>96</v>
      </c>
      <c r="C64" s="1012"/>
      <c r="D64" s="1012"/>
      <c r="E64" s="112">
        <f>0.96*3%</f>
        <v>2.8799999999999999E-2</v>
      </c>
      <c r="F64" s="38">
        <f t="shared" si="0"/>
        <v>41.348736000000002</v>
      </c>
      <c r="H64" s="155" t="s">
        <v>24</v>
      </c>
      <c r="I64" s="1012" t="s">
        <v>96</v>
      </c>
      <c r="J64" s="1012"/>
      <c r="K64" s="1012"/>
      <c r="L64" s="112">
        <f>0.96*3%</f>
        <v>2.8799999999999999E-2</v>
      </c>
      <c r="M64" s="38">
        <f t="shared" si="1"/>
        <v>42.3659149056</v>
      </c>
      <c r="O64" s="155" t="s">
        <v>24</v>
      </c>
      <c r="P64" s="1012" t="s">
        <v>96</v>
      </c>
      <c r="Q64" s="1012"/>
      <c r="R64" s="1012"/>
      <c r="S64" s="112">
        <f>0.96*3%</f>
        <v>2.8799999999999999E-2</v>
      </c>
      <c r="T64" s="38">
        <f t="shared" si="2"/>
        <v>42.3659149056</v>
      </c>
      <c r="V64" s="155" t="s">
        <v>24</v>
      </c>
      <c r="W64" s="1012" t="s">
        <v>96</v>
      </c>
      <c r="X64" s="1012"/>
      <c r="Y64" s="1012"/>
      <c r="Z64" s="112">
        <f>0.96*3%</f>
        <v>2.8799999999999999E-2</v>
      </c>
      <c r="AA64" s="38">
        <f t="shared" si="3"/>
        <v>42.3659149056</v>
      </c>
      <c r="AC64" s="155" t="s">
        <v>24</v>
      </c>
      <c r="AD64" s="1012" t="s">
        <v>96</v>
      </c>
      <c r="AE64" s="1012"/>
      <c r="AF64" s="1012"/>
      <c r="AG64" s="112">
        <f>0.96*3%</f>
        <v>2.8799999999999999E-2</v>
      </c>
      <c r="AH64" s="38">
        <f t="shared" si="4"/>
        <v>44.066879999999998</v>
      </c>
      <c r="AJ64" s="155" t="s">
        <v>24</v>
      </c>
      <c r="AK64" s="1012" t="s">
        <v>96</v>
      </c>
      <c r="AL64" s="1012"/>
      <c r="AM64" s="1012"/>
      <c r="AN64" s="112">
        <f>0.96*3%</f>
        <v>2.8799999999999999E-2</v>
      </c>
      <c r="AO64" s="38">
        <f t="shared" si="5"/>
        <v>44.066879999999998</v>
      </c>
      <c r="AQ64" s="155" t="s">
        <v>24</v>
      </c>
      <c r="AR64" s="1012" t="s">
        <v>96</v>
      </c>
      <c r="AS64" s="1012"/>
      <c r="AT64" s="1012"/>
      <c r="AU64" s="112">
        <f>0.96*3%</f>
        <v>2.8799999999999999E-2</v>
      </c>
      <c r="AV64" s="38">
        <f t="shared" si="6"/>
        <v>45.714239999999997</v>
      </c>
      <c r="AW64" s="159"/>
      <c r="AX64" s="155" t="s">
        <v>24</v>
      </c>
      <c r="AY64" s="1012" t="s">
        <v>96</v>
      </c>
      <c r="AZ64" s="1012"/>
      <c r="BA64" s="1012"/>
      <c r="BB64" s="112">
        <f>0.96*3%</f>
        <v>2.8799999999999999E-2</v>
      </c>
      <c r="BC64" s="38">
        <f t="shared" si="7"/>
        <v>45.714239999999997</v>
      </c>
      <c r="BD64" s="22"/>
      <c r="BE64" s="10" t="s">
        <v>24</v>
      </c>
      <c r="BF64" s="939" t="s">
        <v>96</v>
      </c>
      <c r="BG64" s="939"/>
      <c r="BH64" s="939"/>
      <c r="BI64" s="1">
        <f>0.96*3%</f>
        <v>2.8799999999999999E-2</v>
      </c>
      <c r="BJ64" s="50">
        <f>BI$64*BJ$44</f>
        <v>45.714239999999997</v>
      </c>
      <c r="BK64" s="22"/>
      <c r="BL64" s="10" t="s">
        <v>24</v>
      </c>
      <c r="BM64" s="939" t="s">
        <v>96</v>
      </c>
      <c r="BN64" s="939"/>
      <c r="BO64" s="939"/>
      <c r="BP64" s="1">
        <f>0.96*3%</f>
        <v>2.8799999999999999E-2</v>
      </c>
      <c r="BQ64" s="50">
        <f>BP$64*BQ$44</f>
        <v>48.597120000000004</v>
      </c>
      <c r="BS64" s="10" t="s">
        <v>24</v>
      </c>
      <c r="BT64" s="939" t="s">
        <v>96</v>
      </c>
      <c r="BU64" s="939"/>
      <c r="BV64" s="939"/>
      <c r="BW64" s="1">
        <f>0.96*3%</f>
        <v>2.8799999999999999E-2</v>
      </c>
      <c r="BX64" s="50">
        <f>BW$64*BX$44</f>
        <v>48.597120000000004</v>
      </c>
      <c r="BY64" s="22"/>
      <c r="BZ64" s="10" t="s">
        <v>24</v>
      </c>
      <c r="CA64" s="939" t="s">
        <v>96</v>
      </c>
      <c r="CB64" s="939"/>
      <c r="CC64" s="939"/>
      <c r="CD64" s="1">
        <f>0.96*3%</f>
        <v>2.8799999999999999E-2</v>
      </c>
      <c r="CE64" s="50">
        <f>CD$64*$CE$44</f>
        <v>48.597120000000004</v>
      </c>
      <c r="CF64" s="22"/>
      <c r="CG64" s="10" t="s">
        <v>24</v>
      </c>
      <c r="CH64" s="939" t="s">
        <v>96</v>
      </c>
      <c r="CI64" s="939"/>
      <c r="CJ64" s="939"/>
      <c r="CK64" s="1">
        <f>0.96*3%</f>
        <v>2.8799999999999999E-2</v>
      </c>
      <c r="CL64" s="50">
        <f>CK$64*$CL$44</f>
        <v>48.597120000000004</v>
      </c>
      <c r="CN64" s="10" t="s">
        <v>24</v>
      </c>
      <c r="CO64" s="939" t="s">
        <v>96</v>
      </c>
      <c r="CP64" s="939"/>
      <c r="CQ64" s="939"/>
      <c r="CR64" s="1">
        <f>0.96*3%</f>
        <v>2.8799999999999999E-2</v>
      </c>
      <c r="CS64" s="50">
        <f>CR$64*$CS$44</f>
        <v>51.48</v>
      </c>
      <c r="CU64" s="10" t="s">
        <v>24</v>
      </c>
      <c r="CV64" s="939" t="s">
        <v>96</v>
      </c>
      <c r="CW64" s="939"/>
      <c r="CX64" s="939"/>
      <c r="CY64" s="1">
        <f>0.96*3%</f>
        <v>2.8799999999999999E-2</v>
      </c>
      <c r="CZ64" s="50">
        <f>CY$64*$CZ$44</f>
        <v>51.48</v>
      </c>
      <c r="DB64" s="10" t="s">
        <v>24</v>
      </c>
      <c r="DC64" s="939" t="s">
        <v>96</v>
      </c>
      <c r="DD64" s="939"/>
      <c r="DE64" s="939"/>
      <c r="DF64" s="1">
        <f>0.96*3%</f>
        <v>2.8799999999999999E-2</v>
      </c>
      <c r="DG64" s="50">
        <f>DF$64*$DG$44</f>
        <v>53.868671999999997</v>
      </c>
      <c r="DI64" s="10" t="s">
        <v>24</v>
      </c>
      <c r="DJ64" s="939" t="s">
        <v>96</v>
      </c>
      <c r="DK64" s="939"/>
      <c r="DL64" s="939"/>
      <c r="DM64" s="1">
        <f>0.96*3%</f>
        <v>2.8799999999999999E-2</v>
      </c>
      <c r="DN64" s="50">
        <f>DM$64*$DN$44</f>
        <v>55.940544000000003</v>
      </c>
      <c r="DO64" s="1">
        <f>0.96*3%</f>
        <v>2.8799999999999999E-2</v>
      </c>
      <c r="DP64" s="50">
        <f>DO$64*$DP$44</f>
        <v>53.868671999999997</v>
      </c>
      <c r="DQ64" s="22"/>
      <c r="DR64" s="10" t="s">
        <v>24</v>
      </c>
      <c r="DS64" s="939" t="s">
        <v>96</v>
      </c>
      <c r="DT64" s="939"/>
      <c r="DU64" s="939"/>
      <c r="DV64" s="1">
        <f>0.96*3%</f>
        <v>2.8799999999999999E-2</v>
      </c>
      <c r="DW64" s="50">
        <f>DV$64*$DW$44</f>
        <v>55.940544000000003</v>
      </c>
      <c r="DX64" s="1">
        <f>0.96*3%</f>
        <v>2.8799999999999999E-2</v>
      </c>
      <c r="DY64" s="50">
        <f>DX$64*$DY$44</f>
        <v>53.868671999999997</v>
      </c>
      <c r="DZ64" s="22"/>
      <c r="EA64" s="10" t="s">
        <v>24</v>
      </c>
      <c r="EB64" s="939" t="s">
        <v>96</v>
      </c>
      <c r="EC64" s="939"/>
      <c r="ED64" s="939"/>
      <c r="EE64" s="1">
        <f>0.96*3%</f>
        <v>2.8799999999999999E-2</v>
      </c>
      <c r="EF64" s="50">
        <f>EE$64*$EF$44</f>
        <v>58.763232000000002</v>
      </c>
      <c r="EG64" s="1">
        <f>0.96*3%</f>
        <v>2.8799999999999999E-2</v>
      </c>
      <c r="EH64" s="50">
        <f>EG$64*$EH$44</f>
        <v>56.586816000000006</v>
      </c>
      <c r="EJ64" s="10" t="s">
        <v>24</v>
      </c>
      <c r="EK64" s="939" t="s">
        <v>96</v>
      </c>
      <c r="EL64" s="939"/>
      <c r="EM64" s="939"/>
      <c r="EN64" s="1">
        <f>0.96*3%</f>
        <v>2.8799999999999999E-2</v>
      </c>
      <c r="EO64" s="50">
        <f>EN$64*$EO$44</f>
        <v>58.763232000000002</v>
      </c>
      <c r="EP64" s="1">
        <f>0.96*3%</f>
        <v>2.8799999999999999E-2</v>
      </c>
      <c r="EQ64" s="50">
        <f>EP$64*$EQ$44</f>
        <v>56.586816000000006</v>
      </c>
    </row>
    <row r="65" spans="1:147" x14ac:dyDescent="0.2">
      <c r="A65" s="155" t="s">
        <v>25</v>
      </c>
      <c r="B65" s="1012" t="s">
        <v>11</v>
      </c>
      <c r="C65" s="1012"/>
      <c r="D65" s="1012"/>
      <c r="E65" s="112">
        <v>1.4999999999999999E-2</v>
      </c>
      <c r="F65" s="38">
        <f t="shared" si="0"/>
        <v>21.535799999999998</v>
      </c>
      <c r="H65" s="155" t="s">
        <v>25</v>
      </c>
      <c r="I65" s="1012" t="s">
        <v>11</v>
      </c>
      <c r="J65" s="1012"/>
      <c r="K65" s="1012"/>
      <c r="L65" s="112">
        <v>1.4999999999999999E-2</v>
      </c>
      <c r="M65" s="38">
        <f t="shared" si="1"/>
        <v>22.06558068</v>
      </c>
      <c r="O65" s="155" t="s">
        <v>25</v>
      </c>
      <c r="P65" s="1012" t="s">
        <v>11</v>
      </c>
      <c r="Q65" s="1012"/>
      <c r="R65" s="1012"/>
      <c r="S65" s="112">
        <v>1.4999999999999999E-2</v>
      </c>
      <c r="T65" s="38">
        <f t="shared" si="2"/>
        <v>22.06558068</v>
      </c>
      <c r="V65" s="155" t="s">
        <v>25</v>
      </c>
      <c r="W65" s="1012" t="s">
        <v>11</v>
      </c>
      <c r="X65" s="1012"/>
      <c r="Y65" s="1012"/>
      <c r="Z65" s="112">
        <v>1.4999999999999999E-2</v>
      </c>
      <c r="AA65" s="38">
        <f t="shared" si="3"/>
        <v>22.06558068</v>
      </c>
      <c r="AC65" s="155" t="s">
        <v>25</v>
      </c>
      <c r="AD65" s="1012" t="s">
        <v>11</v>
      </c>
      <c r="AE65" s="1012"/>
      <c r="AF65" s="1012"/>
      <c r="AG65" s="112">
        <v>1.4999999999999999E-2</v>
      </c>
      <c r="AH65" s="38">
        <f t="shared" si="4"/>
        <v>22.951499999999999</v>
      </c>
      <c r="AJ65" s="155" t="s">
        <v>25</v>
      </c>
      <c r="AK65" s="1012" t="s">
        <v>11</v>
      </c>
      <c r="AL65" s="1012"/>
      <c r="AM65" s="1012"/>
      <c r="AN65" s="112">
        <v>1.4999999999999999E-2</v>
      </c>
      <c r="AO65" s="38">
        <f t="shared" si="5"/>
        <v>22.951499999999999</v>
      </c>
      <c r="AQ65" s="155" t="s">
        <v>25</v>
      </c>
      <c r="AR65" s="1012" t="s">
        <v>11</v>
      </c>
      <c r="AS65" s="1012"/>
      <c r="AT65" s="1012"/>
      <c r="AU65" s="112">
        <v>1.4999999999999999E-2</v>
      </c>
      <c r="AV65" s="38">
        <f t="shared" si="6"/>
        <v>23.8095</v>
      </c>
      <c r="AW65" s="159"/>
      <c r="AX65" s="155" t="s">
        <v>25</v>
      </c>
      <c r="AY65" s="1012" t="s">
        <v>11</v>
      </c>
      <c r="AZ65" s="1012"/>
      <c r="BA65" s="1012"/>
      <c r="BB65" s="112">
        <v>1.4999999999999999E-2</v>
      </c>
      <c r="BC65" s="38">
        <f t="shared" si="7"/>
        <v>23.8095</v>
      </c>
      <c r="BD65" s="22"/>
      <c r="BE65" s="10" t="s">
        <v>25</v>
      </c>
      <c r="BF65" s="939" t="s">
        <v>11</v>
      </c>
      <c r="BG65" s="939"/>
      <c r="BH65" s="939"/>
      <c r="BI65" s="1">
        <v>1.4999999999999999E-2</v>
      </c>
      <c r="BJ65" s="50">
        <f>BI$65*BJ$44</f>
        <v>23.8095</v>
      </c>
      <c r="BK65" s="22"/>
      <c r="BL65" s="10" t="s">
        <v>25</v>
      </c>
      <c r="BM65" s="939" t="s">
        <v>11</v>
      </c>
      <c r="BN65" s="939"/>
      <c r="BO65" s="939"/>
      <c r="BP65" s="1">
        <v>1.4999999999999999E-2</v>
      </c>
      <c r="BQ65" s="50">
        <f>BP$65*BQ$44</f>
        <v>25.311</v>
      </c>
      <c r="BS65" s="10" t="s">
        <v>25</v>
      </c>
      <c r="BT65" s="939" t="s">
        <v>11</v>
      </c>
      <c r="BU65" s="939"/>
      <c r="BV65" s="939"/>
      <c r="BW65" s="1">
        <v>1.4999999999999999E-2</v>
      </c>
      <c r="BX65" s="50">
        <f>BW$65*BX$44</f>
        <v>25.311</v>
      </c>
      <c r="BY65" s="22"/>
      <c r="BZ65" s="10" t="s">
        <v>25</v>
      </c>
      <c r="CA65" s="939" t="s">
        <v>11</v>
      </c>
      <c r="CB65" s="939"/>
      <c r="CC65" s="939"/>
      <c r="CD65" s="1">
        <v>1.4999999999999999E-2</v>
      </c>
      <c r="CE65" s="50">
        <f>CD$65*$CE$44</f>
        <v>25.311</v>
      </c>
      <c r="CF65" s="22"/>
      <c r="CG65" s="10" t="s">
        <v>25</v>
      </c>
      <c r="CH65" s="939" t="s">
        <v>11</v>
      </c>
      <c r="CI65" s="939"/>
      <c r="CJ65" s="939"/>
      <c r="CK65" s="1">
        <v>1.4999999999999999E-2</v>
      </c>
      <c r="CL65" s="50">
        <f>CK$65*$CL$44</f>
        <v>25.311</v>
      </c>
      <c r="CN65" s="10" t="s">
        <v>25</v>
      </c>
      <c r="CO65" s="939" t="s">
        <v>11</v>
      </c>
      <c r="CP65" s="939"/>
      <c r="CQ65" s="939"/>
      <c r="CR65" s="1">
        <v>1.4999999999999999E-2</v>
      </c>
      <c r="CS65" s="50">
        <f>CR$65*$CS$44</f>
        <v>26.8125</v>
      </c>
      <c r="CU65" s="10" t="s">
        <v>25</v>
      </c>
      <c r="CV65" s="939" t="s">
        <v>11</v>
      </c>
      <c r="CW65" s="939"/>
      <c r="CX65" s="939"/>
      <c r="CY65" s="1">
        <v>1.4999999999999999E-2</v>
      </c>
      <c r="CZ65" s="50">
        <f>CY$65*$CZ$44</f>
        <v>26.8125</v>
      </c>
      <c r="DB65" s="10" t="s">
        <v>25</v>
      </c>
      <c r="DC65" s="939" t="s">
        <v>11</v>
      </c>
      <c r="DD65" s="939"/>
      <c r="DE65" s="939"/>
      <c r="DF65" s="1">
        <v>1.4999999999999999E-2</v>
      </c>
      <c r="DG65" s="50">
        <f>DF$65*$DG$44</f>
        <v>28.0566</v>
      </c>
      <c r="DI65" s="10" t="s">
        <v>25</v>
      </c>
      <c r="DJ65" s="939" t="s">
        <v>11</v>
      </c>
      <c r="DK65" s="939"/>
      <c r="DL65" s="939"/>
      <c r="DM65" s="1">
        <v>1.4999999999999999E-2</v>
      </c>
      <c r="DN65" s="50">
        <f>DM$65*$DN$44</f>
        <v>29.1357</v>
      </c>
      <c r="DO65" s="1">
        <v>1.4999999999999999E-2</v>
      </c>
      <c r="DP65" s="50">
        <f>DO$65*$DP$44</f>
        <v>28.0566</v>
      </c>
      <c r="DQ65" s="22"/>
      <c r="DR65" s="10" t="s">
        <v>25</v>
      </c>
      <c r="DS65" s="939" t="s">
        <v>11</v>
      </c>
      <c r="DT65" s="939"/>
      <c r="DU65" s="939"/>
      <c r="DV65" s="1">
        <v>1.4999999999999999E-2</v>
      </c>
      <c r="DW65" s="50">
        <f>DV$65*$DW$44</f>
        <v>29.1357</v>
      </c>
      <c r="DX65" s="1">
        <v>1.4999999999999999E-2</v>
      </c>
      <c r="DY65" s="50">
        <f>DX$65*$DY$44</f>
        <v>28.0566</v>
      </c>
      <c r="DZ65" s="22"/>
      <c r="EA65" s="10" t="s">
        <v>25</v>
      </c>
      <c r="EB65" s="939" t="s">
        <v>11</v>
      </c>
      <c r="EC65" s="939"/>
      <c r="ED65" s="939"/>
      <c r="EE65" s="1">
        <v>1.4999999999999999E-2</v>
      </c>
      <c r="EF65" s="50">
        <f>EE$65*$EF$44</f>
        <v>30.60585</v>
      </c>
      <c r="EG65" s="1">
        <v>1.4999999999999999E-2</v>
      </c>
      <c r="EH65" s="50">
        <f>EG$65*$EH$44</f>
        <v>29.472300000000001</v>
      </c>
      <c r="EJ65" s="10" t="s">
        <v>25</v>
      </c>
      <c r="EK65" s="939" t="s">
        <v>11</v>
      </c>
      <c r="EL65" s="939"/>
      <c r="EM65" s="939"/>
      <c r="EN65" s="1">
        <v>1.4999999999999999E-2</v>
      </c>
      <c r="EO65" s="50">
        <f>EN$65*$EO$44</f>
        <v>30.60585</v>
      </c>
      <c r="EP65" s="1">
        <v>1.4999999999999999E-2</v>
      </c>
      <c r="EQ65" s="50">
        <f>EP$65*$EQ$44</f>
        <v>29.472300000000001</v>
      </c>
    </row>
    <row r="66" spans="1:147" x14ac:dyDescent="0.2">
      <c r="A66" s="155" t="s">
        <v>32</v>
      </c>
      <c r="B66" s="1012" t="s">
        <v>128</v>
      </c>
      <c r="C66" s="1012"/>
      <c r="D66" s="1012"/>
      <c r="E66" s="112">
        <v>0.01</v>
      </c>
      <c r="F66" s="38">
        <f t="shared" si="0"/>
        <v>14.357200000000001</v>
      </c>
      <c r="H66" s="155" t="s">
        <v>32</v>
      </c>
      <c r="I66" s="1012" t="s">
        <v>128</v>
      </c>
      <c r="J66" s="1012"/>
      <c r="K66" s="1012"/>
      <c r="L66" s="112">
        <v>0.01</v>
      </c>
      <c r="M66" s="38">
        <f t="shared" si="1"/>
        <v>14.71038712</v>
      </c>
      <c r="O66" s="155" t="s">
        <v>32</v>
      </c>
      <c r="P66" s="1012" t="s">
        <v>128</v>
      </c>
      <c r="Q66" s="1012"/>
      <c r="R66" s="1012"/>
      <c r="S66" s="112">
        <v>0.01</v>
      </c>
      <c r="T66" s="38">
        <f t="shared" si="2"/>
        <v>14.71038712</v>
      </c>
      <c r="V66" s="155" t="s">
        <v>32</v>
      </c>
      <c r="W66" s="1012" t="s">
        <v>128</v>
      </c>
      <c r="X66" s="1012"/>
      <c r="Y66" s="1012"/>
      <c r="Z66" s="112">
        <v>0.01</v>
      </c>
      <c r="AA66" s="38">
        <f t="shared" si="3"/>
        <v>14.71038712</v>
      </c>
      <c r="AC66" s="155" t="s">
        <v>32</v>
      </c>
      <c r="AD66" s="1012" t="s">
        <v>128</v>
      </c>
      <c r="AE66" s="1012"/>
      <c r="AF66" s="1012"/>
      <c r="AG66" s="112">
        <v>0.01</v>
      </c>
      <c r="AH66" s="38">
        <f t="shared" si="4"/>
        <v>15.301</v>
      </c>
      <c r="AJ66" s="155" t="s">
        <v>32</v>
      </c>
      <c r="AK66" s="1012" t="s">
        <v>128</v>
      </c>
      <c r="AL66" s="1012"/>
      <c r="AM66" s="1012"/>
      <c r="AN66" s="112">
        <v>0.01</v>
      </c>
      <c r="AO66" s="38">
        <f t="shared" si="5"/>
        <v>15.301</v>
      </c>
      <c r="AQ66" s="155" t="s">
        <v>32</v>
      </c>
      <c r="AR66" s="1012" t="s">
        <v>128</v>
      </c>
      <c r="AS66" s="1012"/>
      <c r="AT66" s="1012"/>
      <c r="AU66" s="112">
        <v>0.01</v>
      </c>
      <c r="AV66" s="38">
        <f t="shared" si="6"/>
        <v>15.872999999999999</v>
      </c>
      <c r="AW66" s="159"/>
      <c r="AX66" s="155" t="s">
        <v>32</v>
      </c>
      <c r="AY66" s="1012" t="s">
        <v>128</v>
      </c>
      <c r="AZ66" s="1012"/>
      <c r="BA66" s="1012"/>
      <c r="BB66" s="112">
        <v>0.01</v>
      </c>
      <c r="BC66" s="38">
        <f t="shared" si="7"/>
        <v>15.872999999999999</v>
      </c>
      <c r="BD66" s="22"/>
      <c r="BE66" s="10" t="s">
        <v>32</v>
      </c>
      <c r="BF66" s="939" t="s">
        <v>128</v>
      </c>
      <c r="BG66" s="939"/>
      <c r="BH66" s="939"/>
      <c r="BI66" s="1">
        <v>0.01</v>
      </c>
      <c r="BJ66" s="50">
        <f>BI$66*BJ$44</f>
        <v>15.872999999999999</v>
      </c>
      <c r="BK66" s="22"/>
      <c r="BL66" s="10" t="s">
        <v>32</v>
      </c>
      <c r="BM66" s="939" t="s">
        <v>128</v>
      </c>
      <c r="BN66" s="939"/>
      <c r="BO66" s="939"/>
      <c r="BP66" s="1">
        <v>0.01</v>
      </c>
      <c r="BQ66" s="50">
        <f>BP$66*BQ$44</f>
        <v>16.874000000000002</v>
      </c>
      <c r="BS66" s="10" t="s">
        <v>32</v>
      </c>
      <c r="BT66" s="939" t="s">
        <v>128</v>
      </c>
      <c r="BU66" s="939"/>
      <c r="BV66" s="939"/>
      <c r="BW66" s="1">
        <v>0.01</v>
      </c>
      <c r="BX66" s="50">
        <f>BW$66*BX$44</f>
        <v>16.874000000000002</v>
      </c>
      <c r="BY66" s="22"/>
      <c r="BZ66" s="10" t="s">
        <v>32</v>
      </c>
      <c r="CA66" s="939" t="s">
        <v>128</v>
      </c>
      <c r="CB66" s="939"/>
      <c r="CC66" s="939"/>
      <c r="CD66" s="1">
        <v>0.01</v>
      </c>
      <c r="CE66" s="50">
        <f>CD$66*$CE$44</f>
        <v>16.874000000000002</v>
      </c>
      <c r="CF66" s="22"/>
      <c r="CG66" s="10" t="s">
        <v>32</v>
      </c>
      <c r="CH66" s="939" t="s">
        <v>128</v>
      </c>
      <c r="CI66" s="939"/>
      <c r="CJ66" s="939"/>
      <c r="CK66" s="1">
        <v>0.01</v>
      </c>
      <c r="CL66" s="50">
        <f>CK$66*$CL$44</f>
        <v>16.874000000000002</v>
      </c>
      <c r="CN66" s="10" t="s">
        <v>32</v>
      </c>
      <c r="CO66" s="939" t="s">
        <v>128</v>
      </c>
      <c r="CP66" s="939"/>
      <c r="CQ66" s="939"/>
      <c r="CR66" s="1">
        <v>0.01</v>
      </c>
      <c r="CS66" s="50">
        <f>CR$66*$CS$44</f>
        <v>17.875</v>
      </c>
      <c r="CU66" s="10" t="s">
        <v>32</v>
      </c>
      <c r="CV66" s="939" t="s">
        <v>128</v>
      </c>
      <c r="CW66" s="939"/>
      <c r="CX66" s="939"/>
      <c r="CY66" s="1">
        <v>0.01</v>
      </c>
      <c r="CZ66" s="50">
        <f>CY$66*$CZ$44</f>
        <v>17.875</v>
      </c>
      <c r="DB66" s="10" t="s">
        <v>32</v>
      </c>
      <c r="DC66" s="939" t="s">
        <v>128</v>
      </c>
      <c r="DD66" s="939"/>
      <c r="DE66" s="939"/>
      <c r="DF66" s="1">
        <v>0.01</v>
      </c>
      <c r="DG66" s="50">
        <f>DF$66*$DG$44</f>
        <v>18.7044</v>
      </c>
      <c r="DI66" s="10" t="s">
        <v>32</v>
      </c>
      <c r="DJ66" s="939" t="s">
        <v>128</v>
      </c>
      <c r="DK66" s="939"/>
      <c r="DL66" s="939"/>
      <c r="DM66" s="1">
        <v>0.01</v>
      </c>
      <c r="DN66" s="50">
        <f>DM$66*$DN$44</f>
        <v>19.4238</v>
      </c>
      <c r="DO66" s="1">
        <v>0.01</v>
      </c>
      <c r="DP66" s="50">
        <f>DO$66*$DP$44</f>
        <v>18.7044</v>
      </c>
      <c r="DQ66" s="22"/>
      <c r="DR66" s="10" t="s">
        <v>32</v>
      </c>
      <c r="DS66" s="939" t="s">
        <v>128</v>
      </c>
      <c r="DT66" s="939"/>
      <c r="DU66" s="939"/>
      <c r="DV66" s="1">
        <v>0.01</v>
      </c>
      <c r="DW66" s="50">
        <f>DV$66*$DW$44</f>
        <v>19.4238</v>
      </c>
      <c r="DX66" s="1">
        <v>0.01</v>
      </c>
      <c r="DY66" s="50">
        <f>DX$66*$DY$44</f>
        <v>18.7044</v>
      </c>
      <c r="DZ66" s="22"/>
      <c r="EA66" s="10" t="s">
        <v>32</v>
      </c>
      <c r="EB66" s="939" t="s">
        <v>128</v>
      </c>
      <c r="EC66" s="939"/>
      <c r="ED66" s="939"/>
      <c r="EE66" s="1">
        <v>0.01</v>
      </c>
      <c r="EF66" s="50">
        <f>EE$66*$EF$44</f>
        <v>20.4039</v>
      </c>
      <c r="EG66" s="1">
        <v>0.01</v>
      </c>
      <c r="EH66" s="50">
        <f>EG$66*$EH$44</f>
        <v>19.648200000000003</v>
      </c>
      <c r="EJ66" s="10" t="s">
        <v>32</v>
      </c>
      <c r="EK66" s="939" t="s">
        <v>128</v>
      </c>
      <c r="EL66" s="939"/>
      <c r="EM66" s="939"/>
      <c r="EN66" s="1">
        <v>0.01</v>
      </c>
      <c r="EO66" s="50">
        <f>EN$66*$EO$44</f>
        <v>20.4039</v>
      </c>
      <c r="EP66" s="1">
        <v>0.01</v>
      </c>
      <c r="EQ66" s="50">
        <f>EP$66*$EQ$44</f>
        <v>19.648200000000003</v>
      </c>
    </row>
    <row r="67" spans="1:147" ht="15" x14ac:dyDescent="0.2">
      <c r="A67" s="155" t="s">
        <v>33</v>
      </c>
      <c r="B67" s="1027" t="s">
        <v>82</v>
      </c>
      <c r="C67" s="1065"/>
      <c r="D67" s="1066"/>
      <c r="E67" s="112">
        <v>6.0000000000000001E-3</v>
      </c>
      <c r="F67" s="38">
        <f t="shared" si="0"/>
        <v>8.6143200000000011</v>
      </c>
      <c r="H67" s="155" t="s">
        <v>33</v>
      </c>
      <c r="I67" s="1027" t="s">
        <v>82</v>
      </c>
      <c r="J67" s="1065"/>
      <c r="K67" s="1066"/>
      <c r="L67" s="112">
        <v>6.0000000000000001E-3</v>
      </c>
      <c r="M67" s="38">
        <f t="shared" si="1"/>
        <v>8.8262322720000004</v>
      </c>
      <c r="O67" s="155" t="s">
        <v>33</v>
      </c>
      <c r="P67" s="1027" t="s">
        <v>82</v>
      </c>
      <c r="Q67" s="1065"/>
      <c r="R67" s="1066"/>
      <c r="S67" s="112">
        <v>6.0000000000000001E-3</v>
      </c>
      <c r="T67" s="38">
        <f t="shared" si="2"/>
        <v>8.8262322720000004</v>
      </c>
      <c r="V67" s="155" t="s">
        <v>33</v>
      </c>
      <c r="W67" s="1027" t="s">
        <v>82</v>
      </c>
      <c r="X67" s="1065"/>
      <c r="Y67" s="1066"/>
      <c r="Z67" s="112">
        <v>6.0000000000000001E-3</v>
      </c>
      <c r="AA67" s="38">
        <f t="shared" si="3"/>
        <v>8.8262322720000004</v>
      </c>
      <c r="AC67" s="155" t="s">
        <v>33</v>
      </c>
      <c r="AD67" s="1027" t="s">
        <v>82</v>
      </c>
      <c r="AE67" s="1065"/>
      <c r="AF67" s="1066"/>
      <c r="AG67" s="112">
        <v>6.0000000000000001E-3</v>
      </c>
      <c r="AH67" s="38">
        <f t="shared" si="4"/>
        <v>9.1806000000000001</v>
      </c>
      <c r="AJ67" s="155" t="s">
        <v>33</v>
      </c>
      <c r="AK67" s="1027" t="s">
        <v>82</v>
      </c>
      <c r="AL67" s="1065"/>
      <c r="AM67" s="1066"/>
      <c r="AN67" s="112">
        <v>6.0000000000000001E-3</v>
      </c>
      <c r="AO67" s="38">
        <f t="shared" si="5"/>
        <v>9.1806000000000001</v>
      </c>
      <c r="AQ67" s="155" t="s">
        <v>33</v>
      </c>
      <c r="AR67" s="1027" t="s">
        <v>82</v>
      </c>
      <c r="AS67" s="1065"/>
      <c r="AT67" s="1066"/>
      <c r="AU67" s="112">
        <v>6.0000000000000001E-3</v>
      </c>
      <c r="AV67" s="38">
        <f t="shared" si="6"/>
        <v>9.5237999999999996</v>
      </c>
      <c r="AW67" s="159"/>
      <c r="AX67" s="155" t="s">
        <v>33</v>
      </c>
      <c r="AY67" s="1027" t="s">
        <v>82</v>
      </c>
      <c r="AZ67" s="1065"/>
      <c r="BA67" s="1066"/>
      <c r="BB67" s="112">
        <v>6.0000000000000001E-3</v>
      </c>
      <c r="BC67" s="38">
        <f t="shared" si="7"/>
        <v>9.5237999999999996</v>
      </c>
      <c r="BD67" s="22"/>
      <c r="BE67" s="10" t="s">
        <v>33</v>
      </c>
      <c r="BF67" s="927" t="s">
        <v>82</v>
      </c>
      <c r="BG67" s="981"/>
      <c r="BH67" s="982"/>
      <c r="BI67" s="1">
        <v>6.0000000000000001E-3</v>
      </c>
      <c r="BJ67" s="50">
        <f>BI$67*BJ$44</f>
        <v>9.5237999999999996</v>
      </c>
      <c r="BK67" s="22"/>
      <c r="BL67" s="10" t="s">
        <v>33</v>
      </c>
      <c r="BM67" s="927" t="s">
        <v>82</v>
      </c>
      <c r="BN67" s="981"/>
      <c r="BO67" s="982"/>
      <c r="BP67" s="1">
        <v>6.0000000000000001E-3</v>
      </c>
      <c r="BQ67" s="50">
        <f>BP$67*BQ$44</f>
        <v>10.124400000000001</v>
      </c>
      <c r="BS67" s="10" t="s">
        <v>33</v>
      </c>
      <c r="BT67" s="927" t="s">
        <v>82</v>
      </c>
      <c r="BU67" s="981"/>
      <c r="BV67" s="982"/>
      <c r="BW67" s="1">
        <v>6.0000000000000001E-3</v>
      </c>
      <c r="BX67" s="50">
        <f>BW$67*BX$44</f>
        <v>10.124400000000001</v>
      </c>
      <c r="BY67" s="22"/>
      <c r="BZ67" s="10" t="s">
        <v>33</v>
      </c>
      <c r="CA67" s="927" t="s">
        <v>82</v>
      </c>
      <c r="CB67" s="981"/>
      <c r="CC67" s="982"/>
      <c r="CD67" s="1">
        <v>6.0000000000000001E-3</v>
      </c>
      <c r="CE67" s="50">
        <f>CD$67*$CE$44</f>
        <v>10.124400000000001</v>
      </c>
      <c r="CF67" s="22"/>
      <c r="CG67" s="10" t="s">
        <v>33</v>
      </c>
      <c r="CH67" s="927" t="s">
        <v>82</v>
      </c>
      <c r="CI67" s="981"/>
      <c r="CJ67" s="982"/>
      <c r="CK67" s="1">
        <v>6.0000000000000001E-3</v>
      </c>
      <c r="CL67" s="50">
        <f>CK$67*$CL$44</f>
        <v>10.124400000000001</v>
      </c>
      <c r="CN67" s="10" t="s">
        <v>33</v>
      </c>
      <c r="CO67" s="927" t="s">
        <v>82</v>
      </c>
      <c r="CP67" s="981"/>
      <c r="CQ67" s="982"/>
      <c r="CR67" s="1">
        <v>6.0000000000000001E-3</v>
      </c>
      <c r="CS67" s="50">
        <f>CR$67*$CS$44</f>
        <v>10.725</v>
      </c>
      <c r="CU67" s="10" t="s">
        <v>33</v>
      </c>
      <c r="CV67" s="927" t="s">
        <v>82</v>
      </c>
      <c r="CW67" s="981"/>
      <c r="CX67" s="982"/>
      <c r="CY67" s="1">
        <v>6.0000000000000001E-3</v>
      </c>
      <c r="CZ67" s="50">
        <f>CY$67*$CZ$44</f>
        <v>10.725</v>
      </c>
      <c r="DB67" s="10" t="s">
        <v>33</v>
      </c>
      <c r="DC67" s="927" t="s">
        <v>82</v>
      </c>
      <c r="DD67" s="981"/>
      <c r="DE67" s="982"/>
      <c r="DF67" s="1">
        <v>6.0000000000000001E-3</v>
      </c>
      <c r="DG67" s="50">
        <f>DF$67*$DG$44</f>
        <v>11.22264</v>
      </c>
      <c r="DI67" s="10" t="s">
        <v>33</v>
      </c>
      <c r="DJ67" s="927" t="s">
        <v>82</v>
      </c>
      <c r="DK67" s="981"/>
      <c r="DL67" s="982"/>
      <c r="DM67" s="1">
        <v>6.0000000000000001E-3</v>
      </c>
      <c r="DN67" s="50">
        <f>DM$67*$DN$44</f>
        <v>11.654280000000002</v>
      </c>
      <c r="DO67" s="1">
        <v>6.0000000000000001E-3</v>
      </c>
      <c r="DP67" s="50">
        <f>DO$67*$DP$44</f>
        <v>11.22264</v>
      </c>
      <c r="DQ67" s="22"/>
      <c r="DR67" s="10" t="s">
        <v>33</v>
      </c>
      <c r="DS67" s="927" t="s">
        <v>82</v>
      </c>
      <c r="DT67" s="981"/>
      <c r="DU67" s="982"/>
      <c r="DV67" s="1">
        <v>6.0000000000000001E-3</v>
      </c>
      <c r="DW67" s="50">
        <f>DV$67*$DW$44</f>
        <v>11.654280000000002</v>
      </c>
      <c r="DX67" s="1">
        <v>6.0000000000000001E-3</v>
      </c>
      <c r="DY67" s="50">
        <f>DX$67*$DY$44</f>
        <v>11.22264</v>
      </c>
      <c r="DZ67" s="22"/>
      <c r="EA67" s="10" t="s">
        <v>33</v>
      </c>
      <c r="EB67" s="927" t="s">
        <v>82</v>
      </c>
      <c r="EC67" s="981"/>
      <c r="ED67" s="982"/>
      <c r="EE67" s="1">
        <v>6.0000000000000001E-3</v>
      </c>
      <c r="EF67" s="50">
        <f>EE$67*$EF$44</f>
        <v>12.24234</v>
      </c>
      <c r="EG67" s="1">
        <v>6.0000000000000001E-3</v>
      </c>
      <c r="EH67" s="50">
        <f>EG$67*$EH$44</f>
        <v>11.788920000000001</v>
      </c>
      <c r="EJ67" s="10" t="s">
        <v>33</v>
      </c>
      <c r="EK67" s="927" t="s">
        <v>82</v>
      </c>
      <c r="EL67" s="981"/>
      <c r="EM67" s="982"/>
      <c r="EN67" s="1">
        <v>6.0000000000000001E-3</v>
      </c>
      <c r="EO67" s="50">
        <f>EN$67*$EO$44</f>
        <v>12.24234</v>
      </c>
      <c r="EP67" s="1">
        <v>6.0000000000000001E-3</v>
      </c>
      <c r="EQ67" s="50">
        <f>EP$67*$EQ$44</f>
        <v>11.788920000000001</v>
      </c>
    </row>
    <row r="68" spans="1:147" x14ac:dyDescent="0.2">
      <c r="A68" s="155" t="s">
        <v>34</v>
      </c>
      <c r="B68" s="1012" t="s">
        <v>12</v>
      </c>
      <c r="C68" s="1012"/>
      <c r="D68" s="1012"/>
      <c r="E68" s="112">
        <v>2E-3</v>
      </c>
      <c r="F68" s="38">
        <f t="shared" si="0"/>
        <v>2.8714400000000002</v>
      </c>
      <c r="H68" s="155" t="s">
        <v>34</v>
      </c>
      <c r="I68" s="1012" t="s">
        <v>12</v>
      </c>
      <c r="J68" s="1012"/>
      <c r="K68" s="1012"/>
      <c r="L68" s="112">
        <v>2E-3</v>
      </c>
      <c r="M68" s="38">
        <f t="shared" si="1"/>
        <v>2.9420774240000003</v>
      </c>
      <c r="O68" s="155" t="s">
        <v>34</v>
      </c>
      <c r="P68" s="1012" t="s">
        <v>12</v>
      </c>
      <c r="Q68" s="1012"/>
      <c r="R68" s="1012"/>
      <c r="S68" s="112">
        <v>2E-3</v>
      </c>
      <c r="T68" s="38">
        <f t="shared" si="2"/>
        <v>2.9420774240000003</v>
      </c>
      <c r="V68" s="155" t="s">
        <v>34</v>
      </c>
      <c r="W68" s="1012" t="s">
        <v>12</v>
      </c>
      <c r="X68" s="1012"/>
      <c r="Y68" s="1012"/>
      <c r="Z68" s="112">
        <v>2E-3</v>
      </c>
      <c r="AA68" s="38">
        <f t="shared" si="3"/>
        <v>2.9420774240000003</v>
      </c>
      <c r="AC68" s="155" t="s">
        <v>34</v>
      </c>
      <c r="AD68" s="1012" t="s">
        <v>12</v>
      </c>
      <c r="AE68" s="1012"/>
      <c r="AF68" s="1012"/>
      <c r="AG68" s="112">
        <v>2E-3</v>
      </c>
      <c r="AH68" s="38">
        <f t="shared" si="4"/>
        <v>3.0602</v>
      </c>
      <c r="AJ68" s="155" t="s">
        <v>34</v>
      </c>
      <c r="AK68" s="1012" t="s">
        <v>12</v>
      </c>
      <c r="AL68" s="1012"/>
      <c r="AM68" s="1012"/>
      <c r="AN68" s="112">
        <v>2E-3</v>
      </c>
      <c r="AO68" s="38">
        <f t="shared" si="5"/>
        <v>3.0602</v>
      </c>
      <c r="AQ68" s="155" t="s">
        <v>34</v>
      </c>
      <c r="AR68" s="1012" t="s">
        <v>12</v>
      </c>
      <c r="AS68" s="1012"/>
      <c r="AT68" s="1012"/>
      <c r="AU68" s="112">
        <v>2E-3</v>
      </c>
      <c r="AV68" s="38">
        <f t="shared" si="6"/>
        <v>3.1745999999999999</v>
      </c>
      <c r="AW68" s="159"/>
      <c r="AX68" s="155" t="s">
        <v>34</v>
      </c>
      <c r="AY68" s="1012" t="s">
        <v>12</v>
      </c>
      <c r="AZ68" s="1012"/>
      <c r="BA68" s="1012"/>
      <c r="BB68" s="112">
        <v>2E-3</v>
      </c>
      <c r="BC68" s="38">
        <f t="shared" si="7"/>
        <v>3.1745999999999999</v>
      </c>
      <c r="BD68" s="22"/>
      <c r="BE68" s="10" t="s">
        <v>34</v>
      </c>
      <c r="BF68" s="939" t="s">
        <v>12</v>
      </c>
      <c r="BG68" s="939"/>
      <c r="BH68" s="939"/>
      <c r="BI68" s="1">
        <v>2E-3</v>
      </c>
      <c r="BJ68" s="50">
        <f>BI$68*BJ$44</f>
        <v>3.1745999999999999</v>
      </c>
      <c r="BK68" s="22"/>
      <c r="BL68" s="10" t="s">
        <v>34</v>
      </c>
      <c r="BM68" s="939" t="s">
        <v>12</v>
      </c>
      <c r="BN68" s="939"/>
      <c r="BO68" s="939"/>
      <c r="BP68" s="1">
        <v>2E-3</v>
      </c>
      <c r="BQ68" s="50">
        <f>BP$68*BQ$44</f>
        <v>3.3748000000000005</v>
      </c>
      <c r="BS68" s="10" t="s">
        <v>34</v>
      </c>
      <c r="BT68" s="939" t="s">
        <v>12</v>
      </c>
      <c r="BU68" s="939"/>
      <c r="BV68" s="939"/>
      <c r="BW68" s="1">
        <v>2E-3</v>
      </c>
      <c r="BX68" s="50">
        <f>BW$68*BX$44</f>
        <v>3.3748000000000005</v>
      </c>
      <c r="BY68" s="22"/>
      <c r="BZ68" s="10" t="s">
        <v>34</v>
      </c>
      <c r="CA68" s="939" t="s">
        <v>12</v>
      </c>
      <c r="CB68" s="939"/>
      <c r="CC68" s="939"/>
      <c r="CD68" s="1">
        <v>2E-3</v>
      </c>
      <c r="CE68" s="50">
        <f>CD$68*$CE$44</f>
        <v>3.3748000000000005</v>
      </c>
      <c r="CF68" s="22"/>
      <c r="CG68" s="10" t="s">
        <v>34</v>
      </c>
      <c r="CH68" s="939" t="s">
        <v>12</v>
      </c>
      <c r="CI68" s="939"/>
      <c r="CJ68" s="939"/>
      <c r="CK68" s="1">
        <v>2E-3</v>
      </c>
      <c r="CL68" s="50">
        <f>CK$68*$CL$44</f>
        <v>3.3748000000000005</v>
      </c>
      <c r="CN68" s="10" t="s">
        <v>34</v>
      </c>
      <c r="CO68" s="939" t="s">
        <v>12</v>
      </c>
      <c r="CP68" s="939"/>
      <c r="CQ68" s="939"/>
      <c r="CR68" s="1">
        <v>2E-3</v>
      </c>
      <c r="CS68" s="50">
        <f>CR$68*$CS$44</f>
        <v>3.5750000000000002</v>
      </c>
      <c r="CU68" s="10" t="s">
        <v>34</v>
      </c>
      <c r="CV68" s="939" t="s">
        <v>12</v>
      </c>
      <c r="CW68" s="939"/>
      <c r="CX68" s="939"/>
      <c r="CY68" s="1">
        <v>2E-3</v>
      </c>
      <c r="CZ68" s="50">
        <f>CY$68*$CZ$44</f>
        <v>3.5750000000000002</v>
      </c>
      <c r="DB68" s="10" t="s">
        <v>34</v>
      </c>
      <c r="DC68" s="939" t="s">
        <v>12</v>
      </c>
      <c r="DD68" s="939"/>
      <c r="DE68" s="939"/>
      <c r="DF68" s="1">
        <v>2E-3</v>
      </c>
      <c r="DG68" s="50">
        <f>DF$68*$DG$44</f>
        <v>3.7408800000000002</v>
      </c>
      <c r="DI68" s="10" t="s">
        <v>34</v>
      </c>
      <c r="DJ68" s="939" t="s">
        <v>12</v>
      </c>
      <c r="DK68" s="939"/>
      <c r="DL68" s="939"/>
      <c r="DM68" s="1">
        <v>2E-3</v>
      </c>
      <c r="DN68" s="50">
        <f>DM$68*$DN$44</f>
        <v>3.8847600000000004</v>
      </c>
      <c r="DO68" s="1">
        <v>2E-3</v>
      </c>
      <c r="DP68" s="50">
        <f>DO$68*$DP$44</f>
        <v>3.7408800000000002</v>
      </c>
      <c r="DQ68" s="22"/>
      <c r="DR68" s="10" t="s">
        <v>34</v>
      </c>
      <c r="DS68" s="939" t="s">
        <v>12</v>
      </c>
      <c r="DT68" s="939"/>
      <c r="DU68" s="939"/>
      <c r="DV68" s="1">
        <v>2E-3</v>
      </c>
      <c r="DW68" s="50">
        <f>DV$68*$DW$44</f>
        <v>3.8847600000000004</v>
      </c>
      <c r="DX68" s="1">
        <v>2E-3</v>
      </c>
      <c r="DY68" s="50">
        <f>DX$68*$DY$44</f>
        <v>3.7408800000000002</v>
      </c>
      <c r="DZ68" s="22"/>
      <c r="EA68" s="10" t="s">
        <v>34</v>
      </c>
      <c r="EB68" s="939" t="s">
        <v>12</v>
      </c>
      <c r="EC68" s="939"/>
      <c r="ED68" s="939"/>
      <c r="EE68" s="1">
        <v>2E-3</v>
      </c>
      <c r="EF68" s="50">
        <f>EE$68*$EF$44</f>
        <v>4.0807799999999999</v>
      </c>
      <c r="EG68" s="1">
        <v>2E-3</v>
      </c>
      <c r="EH68" s="50">
        <f>EG$68*$EH$44</f>
        <v>3.9296400000000005</v>
      </c>
      <c r="EJ68" s="10" t="s">
        <v>34</v>
      </c>
      <c r="EK68" s="939" t="s">
        <v>12</v>
      </c>
      <c r="EL68" s="939"/>
      <c r="EM68" s="939"/>
      <c r="EN68" s="1">
        <v>2E-3</v>
      </c>
      <c r="EO68" s="50">
        <f>EN$68*$EO$44</f>
        <v>4.0807799999999999</v>
      </c>
      <c r="EP68" s="1">
        <v>2E-3</v>
      </c>
      <c r="EQ68" s="50">
        <f>EP$68*$EQ$44</f>
        <v>3.9296400000000005</v>
      </c>
    </row>
    <row r="69" spans="1:147" x14ac:dyDescent="0.2">
      <c r="A69" s="155" t="s">
        <v>35</v>
      </c>
      <c r="B69" s="1012" t="s">
        <v>13</v>
      </c>
      <c r="C69" s="1012"/>
      <c r="D69" s="1012"/>
      <c r="E69" s="112">
        <v>0.08</v>
      </c>
      <c r="F69" s="38">
        <f t="shared" si="0"/>
        <v>114.85760000000001</v>
      </c>
      <c r="H69" s="155" t="s">
        <v>35</v>
      </c>
      <c r="I69" s="1012" t="s">
        <v>13</v>
      </c>
      <c r="J69" s="1012"/>
      <c r="K69" s="1012"/>
      <c r="L69" s="112">
        <v>0.08</v>
      </c>
      <c r="M69" s="38">
        <f t="shared" si="1"/>
        <v>117.68309696</v>
      </c>
      <c r="O69" s="155" t="s">
        <v>35</v>
      </c>
      <c r="P69" s="1012" t="s">
        <v>13</v>
      </c>
      <c r="Q69" s="1012"/>
      <c r="R69" s="1012"/>
      <c r="S69" s="112">
        <v>0.08</v>
      </c>
      <c r="T69" s="38">
        <f t="shared" si="2"/>
        <v>117.68309696</v>
      </c>
      <c r="V69" s="155" t="s">
        <v>35</v>
      </c>
      <c r="W69" s="1012" t="s">
        <v>13</v>
      </c>
      <c r="X69" s="1012"/>
      <c r="Y69" s="1012"/>
      <c r="Z69" s="112">
        <v>0.08</v>
      </c>
      <c r="AA69" s="38">
        <f t="shared" si="3"/>
        <v>117.68309696</v>
      </c>
      <c r="AC69" s="155" t="s">
        <v>35</v>
      </c>
      <c r="AD69" s="1012" t="s">
        <v>13</v>
      </c>
      <c r="AE69" s="1012"/>
      <c r="AF69" s="1012"/>
      <c r="AG69" s="112">
        <v>0.08</v>
      </c>
      <c r="AH69" s="38">
        <f t="shared" si="4"/>
        <v>122.408</v>
      </c>
      <c r="AJ69" s="155" t="s">
        <v>35</v>
      </c>
      <c r="AK69" s="1012" t="s">
        <v>13</v>
      </c>
      <c r="AL69" s="1012"/>
      <c r="AM69" s="1012"/>
      <c r="AN69" s="112">
        <v>0.08</v>
      </c>
      <c r="AO69" s="38">
        <f t="shared" si="5"/>
        <v>122.408</v>
      </c>
      <c r="AQ69" s="155" t="s">
        <v>35</v>
      </c>
      <c r="AR69" s="1012" t="s">
        <v>13</v>
      </c>
      <c r="AS69" s="1012"/>
      <c r="AT69" s="1012"/>
      <c r="AU69" s="112">
        <v>0.08</v>
      </c>
      <c r="AV69" s="38">
        <f t="shared" si="6"/>
        <v>126.98399999999999</v>
      </c>
      <c r="AW69" s="159"/>
      <c r="AX69" s="155" t="s">
        <v>35</v>
      </c>
      <c r="AY69" s="1012" t="s">
        <v>13</v>
      </c>
      <c r="AZ69" s="1012"/>
      <c r="BA69" s="1012"/>
      <c r="BB69" s="112">
        <v>0.08</v>
      </c>
      <c r="BC69" s="38">
        <f t="shared" si="7"/>
        <v>126.98399999999999</v>
      </c>
      <c r="BD69" s="22"/>
      <c r="BE69" s="10" t="s">
        <v>35</v>
      </c>
      <c r="BF69" s="939" t="s">
        <v>13</v>
      </c>
      <c r="BG69" s="939"/>
      <c r="BH69" s="939"/>
      <c r="BI69" s="1">
        <v>0.08</v>
      </c>
      <c r="BJ69" s="50">
        <f>BI$69*BJ$44</f>
        <v>126.98399999999999</v>
      </c>
      <c r="BK69" s="22"/>
      <c r="BL69" s="10" t="s">
        <v>35</v>
      </c>
      <c r="BM69" s="939" t="s">
        <v>13</v>
      </c>
      <c r="BN69" s="939"/>
      <c r="BO69" s="939"/>
      <c r="BP69" s="1">
        <v>0.08</v>
      </c>
      <c r="BQ69" s="50">
        <f>BP$69*BQ$44</f>
        <v>134.99200000000002</v>
      </c>
      <c r="BS69" s="10" t="s">
        <v>35</v>
      </c>
      <c r="BT69" s="939" t="s">
        <v>13</v>
      </c>
      <c r="BU69" s="939"/>
      <c r="BV69" s="939"/>
      <c r="BW69" s="1">
        <v>0.08</v>
      </c>
      <c r="BX69" s="50">
        <f>BW$69*BX$44</f>
        <v>134.99200000000002</v>
      </c>
      <c r="BY69" s="22"/>
      <c r="BZ69" s="10" t="s">
        <v>35</v>
      </c>
      <c r="CA69" s="939" t="s">
        <v>13</v>
      </c>
      <c r="CB69" s="939"/>
      <c r="CC69" s="939"/>
      <c r="CD69" s="1">
        <v>0.08</v>
      </c>
      <c r="CE69" s="50">
        <f>CD$69*$CE$44</f>
        <v>134.99200000000002</v>
      </c>
      <c r="CF69" s="22"/>
      <c r="CG69" s="10" t="s">
        <v>35</v>
      </c>
      <c r="CH69" s="939" t="s">
        <v>13</v>
      </c>
      <c r="CI69" s="939"/>
      <c r="CJ69" s="939"/>
      <c r="CK69" s="1">
        <v>0.08</v>
      </c>
      <c r="CL69" s="50">
        <f>CK$69*$CL$44</f>
        <v>134.99200000000002</v>
      </c>
      <c r="CN69" s="10" t="s">
        <v>35</v>
      </c>
      <c r="CO69" s="939" t="s">
        <v>13</v>
      </c>
      <c r="CP69" s="939"/>
      <c r="CQ69" s="939"/>
      <c r="CR69" s="1">
        <v>0.08</v>
      </c>
      <c r="CS69" s="50">
        <f>CR$69*$CS$44</f>
        <v>143</v>
      </c>
      <c r="CU69" s="10" t="s">
        <v>35</v>
      </c>
      <c r="CV69" s="939" t="s">
        <v>13</v>
      </c>
      <c r="CW69" s="939"/>
      <c r="CX69" s="939"/>
      <c r="CY69" s="1">
        <v>0.08</v>
      </c>
      <c r="CZ69" s="50">
        <f>CY$69*$CZ$44</f>
        <v>143</v>
      </c>
      <c r="DB69" s="10" t="s">
        <v>35</v>
      </c>
      <c r="DC69" s="939" t="s">
        <v>13</v>
      </c>
      <c r="DD69" s="939"/>
      <c r="DE69" s="939"/>
      <c r="DF69" s="1">
        <v>0.08</v>
      </c>
      <c r="DG69" s="50">
        <f>DF$69*$DG$44</f>
        <v>149.6352</v>
      </c>
      <c r="DI69" s="10" t="s">
        <v>35</v>
      </c>
      <c r="DJ69" s="939" t="s">
        <v>13</v>
      </c>
      <c r="DK69" s="939"/>
      <c r="DL69" s="939"/>
      <c r="DM69" s="1">
        <v>0.08</v>
      </c>
      <c r="DN69" s="50">
        <f>DM$69*$DN$44</f>
        <v>155.3904</v>
      </c>
      <c r="DO69" s="1">
        <v>0.08</v>
      </c>
      <c r="DP69" s="50">
        <f>DO$69*$DP$44</f>
        <v>149.6352</v>
      </c>
      <c r="DQ69" s="22"/>
      <c r="DR69" s="10" t="s">
        <v>35</v>
      </c>
      <c r="DS69" s="939" t="s">
        <v>13</v>
      </c>
      <c r="DT69" s="939"/>
      <c r="DU69" s="939"/>
      <c r="DV69" s="1">
        <v>0.08</v>
      </c>
      <c r="DW69" s="50">
        <f>DV$69*$DW$44</f>
        <v>155.3904</v>
      </c>
      <c r="DX69" s="1">
        <v>0.08</v>
      </c>
      <c r="DY69" s="50">
        <f>DX$69*$DY$44</f>
        <v>149.6352</v>
      </c>
      <c r="DZ69" s="22"/>
      <c r="EA69" s="10" t="s">
        <v>35</v>
      </c>
      <c r="EB69" s="939" t="s">
        <v>13</v>
      </c>
      <c r="EC69" s="939"/>
      <c r="ED69" s="939"/>
      <c r="EE69" s="1">
        <v>0.08</v>
      </c>
      <c r="EF69" s="50">
        <f>EE$69*$EF$44</f>
        <v>163.2312</v>
      </c>
      <c r="EG69" s="1">
        <v>0.08</v>
      </c>
      <c r="EH69" s="50">
        <f>EG$69*$EH$44</f>
        <v>157.18560000000002</v>
      </c>
      <c r="EJ69" s="10" t="s">
        <v>35</v>
      </c>
      <c r="EK69" s="939" t="s">
        <v>13</v>
      </c>
      <c r="EL69" s="939"/>
      <c r="EM69" s="939"/>
      <c r="EN69" s="1">
        <v>0.08</v>
      </c>
      <c r="EO69" s="50">
        <f>EN$69*$EO$44</f>
        <v>163.2312</v>
      </c>
      <c r="EP69" s="1">
        <v>0.08</v>
      </c>
      <c r="EQ69" s="50">
        <f>EP$69*$EQ$44</f>
        <v>157.18560000000002</v>
      </c>
    </row>
    <row r="70" spans="1:147" x14ac:dyDescent="0.2">
      <c r="A70" s="1016" t="s">
        <v>40</v>
      </c>
      <c r="B70" s="1016"/>
      <c r="C70" s="1016"/>
      <c r="D70" s="1016"/>
      <c r="E70" s="115">
        <f>SUM(E62:E69)</f>
        <v>0.1668</v>
      </c>
      <c r="F70" s="114">
        <f>SUM(F62:F69)</f>
        <v>239.47809600000002</v>
      </c>
      <c r="H70" s="1016" t="s">
        <v>40</v>
      </c>
      <c r="I70" s="1016"/>
      <c r="J70" s="1016"/>
      <c r="K70" s="1016"/>
      <c r="L70" s="115">
        <f>SUM(L62:L69)</f>
        <v>0.1668</v>
      </c>
      <c r="M70" s="114">
        <f>SUM(M62:M69)</f>
        <v>245.36925716159999</v>
      </c>
      <c r="O70" s="1016" t="s">
        <v>40</v>
      </c>
      <c r="P70" s="1016"/>
      <c r="Q70" s="1016"/>
      <c r="R70" s="1016"/>
      <c r="S70" s="115">
        <f>SUM(S62:S69)</f>
        <v>0.1668</v>
      </c>
      <c r="T70" s="114">
        <f>SUM(T62:T69)</f>
        <v>245.36925716159999</v>
      </c>
      <c r="V70" s="1016" t="s">
        <v>40</v>
      </c>
      <c r="W70" s="1016"/>
      <c r="X70" s="1016"/>
      <c r="Y70" s="1016"/>
      <c r="Z70" s="115">
        <f>SUM(Z62:Z69)</f>
        <v>0.1668</v>
      </c>
      <c r="AA70" s="114">
        <f>SUM(AA62:AA69)</f>
        <v>245.36925716159999</v>
      </c>
      <c r="AC70" s="1016" t="s">
        <v>40</v>
      </c>
      <c r="AD70" s="1016"/>
      <c r="AE70" s="1016"/>
      <c r="AF70" s="1016"/>
      <c r="AG70" s="115">
        <f>SUM(AG62:AG69)</f>
        <v>0.1668</v>
      </c>
      <c r="AH70" s="114">
        <f>SUM(AH62:AH69)</f>
        <v>255.22068000000002</v>
      </c>
      <c r="AJ70" s="1016" t="s">
        <v>40</v>
      </c>
      <c r="AK70" s="1016"/>
      <c r="AL70" s="1016"/>
      <c r="AM70" s="1016"/>
      <c r="AN70" s="115">
        <f>SUM(AN62:AN69)</f>
        <v>0.1668</v>
      </c>
      <c r="AO70" s="114">
        <f>SUM(AO62:AO69)</f>
        <v>255.22068000000002</v>
      </c>
      <c r="AQ70" s="1016" t="s">
        <v>40</v>
      </c>
      <c r="AR70" s="1016"/>
      <c r="AS70" s="1016"/>
      <c r="AT70" s="1016"/>
      <c r="AU70" s="115">
        <f>SUM(AU62:AU69)</f>
        <v>0.1668</v>
      </c>
      <c r="AV70" s="114">
        <f>SUM(AV62:AV69)</f>
        <v>264.76164</v>
      </c>
      <c r="AW70" s="175"/>
      <c r="AX70" s="1016" t="s">
        <v>40</v>
      </c>
      <c r="AY70" s="1016"/>
      <c r="AZ70" s="1016"/>
      <c r="BA70" s="1016"/>
      <c r="BB70" s="115">
        <f>SUM(BB62:BB69)</f>
        <v>0.1668</v>
      </c>
      <c r="BC70" s="114">
        <f>SUM(BC62:BC69)</f>
        <v>264.76164</v>
      </c>
      <c r="BD70" s="40"/>
      <c r="BE70" s="938" t="s">
        <v>40</v>
      </c>
      <c r="BF70" s="938"/>
      <c r="BG70" s="938"/>
      <c r="BH70" s="938"/>
      <c r="BI70" s="8">
        <f>SUM(BI62:BI69)</f>
        <v>0.1668</v>
      </c>
      <c r="BJ70" s="11">
        <f>SUM(BJ$62:BJ$69)</f>
        <v>264.76164</v>
      </c>
      <c r="BK70" s="40"/>
      <c r="BL70" s="938" t="s">
        <v>40</v>
      </c>
      <c r="BM70" s="938"/>
      <c r="BN70" s="938"/>
      <c r="BO70" s="938"/>
      <c r="BP70" s="8">
        <f>SUM(BP62:BP69)</f>
        <v>0.1668</v>
      </c>
      <c r="BQ70" s="11">
        <f>SUM(BQ$62:BQ$69)</f>
        <v>281.45832000000001</v>
      </c>
      <c r="BS70" s="938" t="s">
        <v>40</v>
      </c>
      <c r="BT70" s="938"/>
      <c r="BU70" s="938"/>
      <c r="BV70" s="938"/>
      <c r="BW70" s="8">
        <f>SUM(BW62:BW69)</f>
        <v>0.1668</v>
      </c>
      <c r="BX70" s="11">
        <f>SUM(BX$62:BX$69)</f>
        <v>281.45832000000001</v>
      </c>
      <c r="BY70" s="40"/>
      <c r="BZ70" s="938" t="s">
        <v>40</v>
      </c>
      <c r="CA70" s="938"/>
      <c r="CB70" s="938"/>
      <c r="CC70" s="938"/>
      <c r="CD70" s="8">
        <f>SUM(CD62:CD69)</f>
        <v>0.1668</v>
      </c>
      <c r="CE70" s="11">
        <f>SUM(CE$62:CE$69)</f>
        <v>281.45832000000001</v>
      </c>
      <c r="CF70" s="40"/>
      <c r="CG70" s="938" t="s">
        <v>40</v>
      </c>
      <c r="CH70" s="938"/>
      <c r="CI70" s="938"/>
      <c r="CJ70" s="938"/>
      <c r="CK70" s="8">
        <f>SUM(CK62:CK69)</f>
        <v>0.1668</v>
      </c>
      <c r="CL70" s="11">
        <f>SUM(CL$62:CL$69)</f>
        <v>281.45832000000001</v>
      </c>
      <c r="CN70" s="938" t="s">
        <v>40</v>
      </c>
      <c r="CO70" s="938"/>
      <c r="CP70" s="938"/>
      <c r="CQ70" s="938"/>
      <c r="CR70" s="8">
        <f>SUM(CR62:CR69)</f>
        <v>0.1668</v>
      </c>
      <c r="CS70" s="11">
        <f>SUM(CS$62:CS$69)</f>
        <v>298.15499999999997</v>
      </c>
      <c r="CU70" s="938" t="s">
        <v>40</v>
      </c>
      <c r="CV70" s="938"/>
      <c r="CW70" s="938"/>
      <c r="CX70" s="938"/>
      <c r="CY70" s="8">
        <f>SUM(CY62:CY69)</f>
        <v>0.1668</v>
      </c>
      <c r="CZ70" s="11">
        <f>SUM(CZ$62:CZ$69)</f>
        <v>298.15499999999997</v>
      </c>
      <c r="DB70" s="938" t="s">
        <v>40</v>
      </c>
      <c r="DC70" s="938"/>
      <c r="DD70" s="938"/>
      <c r="DE70" s="938"/>
      <c r="DF70" s="8">
        <f>SUM(DF62:DF69)</f>
        <v>0.1668</v>
      </c>
      <c r="DG70" s="11">
        <f>SUM(DG$62:DG$69)</f>
        <v>311.98939200000001</v>
      </c>
      <c r="DI70" s="938" t="s">
        <v>40</v>
      </c>
      <c r="DJ70" s="938"/>
      <c r="DK70" s="938"/>
      <c r="DL70" s="938"/>
      <c r="DM70" s="8">
        <f>SUM(DM62:DM69)</f>
        <v>0.1668</v>
      </c>
      <c r="DN70" s="11">
        <f>SUM(DN$62:DN$69)</f>
        <v>323.98898399999996</v>
      </c>
      <c r="DO70" s="8">
        <f>SUM(DO62:DO69)</f>
        <v>0.1668</v>
      </c>
      <c r="DP70" s="11">
        <f>SUM(DP$62:DP$69)</f>
        <v>311.98939200000001</v>
      </c>
      <c r="DQ70" s="40"/>
      <c r="DR70" s="938" t="s">
        <v>40</v>
      </c>
      <c r="DS70" s="938"/>
      <c r="DT70" s="938"/>
      <c r="DU70" s="938"/>
      <c r="DV70" s="8">
        <f>SUM(DV62:DV69)</f>
        <v>0.1668</v>
      </c>
      <c r="DW70" s="11">
        <f>SUM(DW$62:DW$69)</f>
        <v>323.98898399999996</v>
      </c>
      <c r="DX70" s="8">
        <f>SUM(DX62:DX69)</f>
        <v>0.1668</v>
      </c>
      <c r="DY70" s="11">
        <f>SUM(DY$62:DY$69)</f>
        <v>311.98939200000001</v>
      </c>
      <c r="DZ70" s="40"/>
      <c r="EA70" s="938" t="s">
        <v>40</v>
      </c>
      <c r="EB70" s="938"/>
      <c r="EC70" s="938"/>
      <c r="ED70" s="938"/>
      <c r="EE70" s="8">
        <f>SUM(EE62:EE69)</f>
        <v>0.1668</v>
      </c>
      <c r="EF70" s="11">
        <f>SUM(EF$62:EF$69)</f>
        <v>340.33705200000003</v>
      </c>
      <c r="EG70" s="8">
        <f>SUM(EG62:EG69)</f>
        <v>0.1668</v>
      </c>
      <c r="EH70" s="11">
        <f>SUM(EH$62:EH$69)</f>
        <v>327.73197600000003</v>
      </c>
      <c r="EJ70" s="938" t="s">
        <v>40</v>
      </c>
      <c r="EK70" s="938"/>
      <c r="EL70" s="938"/>
      <c r="EM70" s="938"/>
      <c r="EN70" s="8">
        <f>SUM(EN62:EN69)</f>
        <v>0.1668</v>
      </c>
      <c r="EO70" s="11">
        <f>SUM(EO$62:EO$69)</f>
        <v>340.33705200000003</v>
      </c>
      <c r="EP70" s="8">
        <f>SUM(EP62:EP69)</f>
        <v>0.1668</v>
      </c>
      <c r="EQ70" s="11">
        <f>SUM(EQ$62:EQ$69)</f>
        <v>327.73197600000003</v>
      </c>
    </row>
    <row r="71" spans="1:147" s="7" customFormat="1" ht="13.5" x14ac:dyDescent="0.2">
      <c r="A71" s="204"/>
      <c r="B71" s="1159"/>
      <c r="C71" s="1160"/>
      <c r="D71" s="1160"/>
      <c r="E71" s="1160"/>
      <c r="F71" s="1160"/>
      <c r="G71" s="2"/>
      <c r="H71" s="204"/>
      <c r="I71" s="1159"/>
      <c r="J71" s="1160"/>
      <c r="K71" s="1160"/>
      <c r="L71" s="1160"/>
      <c r="M71" s="1160"/>
      <c r="O71" s="204"/>
      <c r="P71" s="1159"/>
      <c r="Q71" s="1160"/>
      <c r="R71" s="1160"/>
      <c r="S71" s="1160"/>
      <c r="T71" s="1160"/>
      <c r="U71" s="2"/>
      <c r="V71" s="204"/>
      <c r="W71" s="1159"/>
      <c r="X71" s="1160"/>
      <c r="Y71" s="1160"/>
      <c r="Z71" s="1160"/>
      <c r="AA71" s="1160"/>
      <c r="AB71" s="2"/>
      <c r="AC71" s="204"/>
      <c r="AD71" s="1159"/>
      <c r="AE71" s="1160"/>
      <c r="AF71" s="1160"/>
      <c r="AG71" s="1160"/>
      <c r="AH71" s="1160"/>
      <c r="AJ71" s="204"/>
      <c r="AK71" s="1159"/>
      <c r="AL71" s="1160"/>
      <c r="AM71" s="1160"/>
      <c r="AN71" s="1160"/>
      <c r="AO71" s="1160"/>
      <c r="AQ71" s="204"/>
      <c r="AR71" s="1159"/>
      <c r="AS71" s="1160"/>
      <c r="AT71" s="1160"/>
      <c r="AU71" s="1160"/>
      <c r="AV71" s="1160"/>
      <c r="AW71" s="421"/>
      <c r="AX71" s="204"/>
      <c r="AY71" s="1159"/>
      <c r="AZ71" s="1160"/>
      <c r="BA71" s="1160"/>
      <c r="BB71" s="1160"/>
      <c r="BC71" s="1160"/>
      <c r="BD71" s="488"/>
      <c r="BE71" s="222"/>
      <c r="BF71" s="1119"/>
      <c r="BG71" s="1120"/>
      <c r="BH71" s="1120"/>
      <c r="BI71" s="1120"/>
      <c r="BJ71" s="1120"/>
      <c r="BK71" s="488"/>
      <c r="BL71" s="222"/>
      <c r="BM71" s="1119"/>
      <c r="BN71" s="1120"/>
      <c r="BO71" s="1120"/>
      <c r="BP71" s="1120"/>
      <c r="BQ71" s="1120"/>
      <c r="BS71" s="222"/>
      <c r="BT71" s="1119"/>
      <c r="BU71" s="1120"/>
      <c r="BV71" s="1120"/>
      <c r="BW71" s="1120"/>
      <c r="BX71" s="1120"/>
      <c r="BY71" s="488"/>
      <c r="BZ71" s="222"/>
      <c r="CA71" s="1119"/>
      <c r="CB71" s="1120"/>
      <c r="CC71" s="1120"/>
      <c r="CD71" s="1120"/>
      <c r="CE71" s="1120"/>
      <c r="CF71" s="488"/>
      <c r="CG71" s="222"/>
      <c r="CH71" s="1119"/>
      <c r="CI71" s="1120"/>
      <c r="CJ71" s="1120"/>
      <c r="CK71" s="1120"/>
      <c r="CL71" s="1120"/>
      <c r="CN71" s="222"/>
      <c r="CO71" s="1119"/>
      <c r="CP71" s="1120"/>
      <c r="CQ71" s="1120"/>
      <c r="CR71" s="1120"/>
      <c r="CS71" s="1120"/>
      <c r="CU71" s="222"/>
      <c r="CV71" s="1119"/>
      <c r="CW71" s="1120"/>
      <c r="CX71" s="1120"/>
      <c r="CY71" s="1120"/>
      <c r="CZ71" s="1120"/>
      <c r="DB71" s="222"/>
      <c r="DC71" s="1119"/>
      <c r="DD71" s="1120"/>
      <c r="DE71" s="1120"/>
      <c r="DF71" s="1120"/>
      <c r="DG71" s="1120"/>
      <c r="DI71" s="222"/>
      <c r="DJ71" s="1119"/>
      <c r="DK71" s="1120"/>
      <c r="DL71" s="1120"/>
      <c r="DM71" s="1120"/>
      <c r="DN71" s="1120"/>
      <c r="DO71" s="488"/>
      <c r="DP71" s="488"/>
      <c r="DQ71" s="488"/>
      <c r="DR71" s="222"/>
      <c r="DS71" s="1119"/>
      <c r="DT71" s="1120"/>
      <c r="DU71" s="1120"/>
      <c r="DV71" s="1120"/>
      <c r="DW71" s="1120"/>
      <c r="DX71" s="488"/>
      <c r="DY71" s="488"/>
      <c r="DZ71" s="488"/>
      <c r="EA71" s="222"/>
      <c r="EB71" s="1119"/>
      <c r="EC71" s="1120"/>
      <c r="ED71" s="1120"/>
      <c r="EE71" s="1120"/>
      <c r="EF71" s="1120"/>
      <c r="EG71" s="488"/>
      <c r="EH71" s="488"/>
      <c r="EJ71" s="222"/>
      <c r="EK71" s="1119"/>
      <c r="EL71" s="1120"/>
      <c r="EM71" s="1120"/>
      <c r="EN71" s="1120"/>
      <c r="EO71" s="1120"/>
      <c r="EP71" s="488"/>
      <c r="EQ71" s="488"/>
    </row>
    <row r="72" spans="1:147" s="7" customFormat="1" ht="13.5" x14ac:dyDescent="0.2">
      <c r="A72" s="204"/>
      <c r="B72" s="1148"/>
      <c r="C72" s="1149"/>
      <c r="D72" s="1149"/>
      <c r="E72" s="1149"/>
      <c r="F72" s="1149"/>
      <c r="G72" s="2"/>
      <c r="H72" s="204"/>
      <c r="I72" s="1148"/>
      <c r="J72" s="1149"/>
      <c r="K72" s="1149"/>
      <c r="L72" s="1149"/>
      <c r="M72" s="1149"/>
      <c r="O72" s="204"/>
      <c r="P72" s="1148"/>
      <c r="Q72" s="1149"/>
      <c r="R72" s="1149"/>
      <c r="S72" s="1149"/>
      <c r="T72" s="1149"/>
      <c r="U72" s="2"/>
      <c r="V72" s="204"/>
      <c r="W72" s="1148"/>
      <c r="X72" s="1149"/>
      <c r="Y72" s="1149"/>
      <c r="Z72" s="1149"/>
      <c r="AA72" s="1149"/>
      <c r="AB72" s="2"/>
      <c r="AC72" s="204"/>
      <c r="AD72" s="1148"/>
      <c r="AE72" s="1149"/>
      <c r="AF72" s="1149"/>
      <c r="AG72" s="1149"/>
      <c r="AH72" s="1149"/>
      <c r="AJ72" s="204"/>
      <c r="AK72" s="1148"/>
      <c r="AL72" s="1149"/>
      <c r="AM72" s="1149"/>
      <c r="AN72" s="1149"/>
      <c r="AO72" s="1149"/>
      <c r="AQ72" s="204"/>
      <c r="AR72" s="1148"/>
      <c r="AS72" s="1149"/>
      <c r="AT72" s="1149"/>
      <c r="AU72" s="1149"/>
      <c r="AV72" s="1149"/>
      <c r="AW72" s="421"/>
      <c r="AX72" s="204"/>
      <c r="AY72" s="1148"/>
      <c r="AZ72" s="1149"/>
      <c r="BA72" s="1149"/>
      <c r="BB72" s="1149"/>
      <c r="BC72" s="1149"/>
      <c r="BD72" s="488"/>
      <c r="BE72" s="222"/>
      <c r="BF72" s="1108"/>
      <c r="BG72" s="1109"/>
      <c r="BH72" s="1109"/>
      <c r="BI72" s="1109"/>
      <c r="BJ72" s="1109"/>
      <c r="BK72" s="488"/>
      <c r="BL72" s="222"/>
      <c r="BM72" s="1108"/>
      <c r="BN72" s="1109"/>
      <c r="BO72" s="1109"/>
      <c r="BP72" s="1109"/>
      <c r="BQ72" s="1109"/>
      <c r="BS72" s="222"/>
      <c r="BT72" s="1108"/>
      <c r="BU72" s="1109"/>
      <c r="BV72" s="1109"/>
      <c r="BW72" s="1109"/>
      <c r="BX72" s="1109"/>
      <c r="BY72" s="488"/>
      <c r="BZ72" s="222"/>
      <c r="CA72" s="1108"/>
      <c r="CB72" s="1109"/>
      <c r="CC72" s="1109"/>
      <c r="CD72" s="1109"/>
      <c r="CE72" s="1109"/>
      <c r="CF72" s="488"/>
      <c r="CG72" s="222"/>
      <c r="CH72" s="1108"/>
      <c r="CI72" s="1109"/>
      <c r="CJ72" s="1109"/>
      <c r="CK72" s="1109"/>
      <c r="CL72" s="1109"/>
      <c r="CN72" s="222"/>
      <c r="CO72" s="1108"/>
      <c r="CP72" s="1109"/>
      <c r="CQ72" s="1109"/>
      <c r="CR72" s="1109"/>
      <c r="CS72" s="1109"/>
      <c r="CU72" s="222"/>
      <c r="CV72" s="1108"/>
      <c r="CW72" s="1109"/>
      <c r="CX72" s="1109"/>
      <c r="CY72" s="1109"/>
      <c r="CZ72" s="1109"/>
      <c r="DB72" s="222"/>
      <c r="DC72" s="1108"/>
      <c r="DD72" s="1109"/>
      <c r="DE72" s="1109"/>
      <c r="DF72" s="1109"/>
      <c r="DG72" s="1109"/>
      <c r="DI72" s="222"/>
      <c r="DJ72" s="1108"/>
      <c r="DK72" s="1109"/>
      <c r="DL72" s="1109"/>
      <c r="DM72" s="1109"/>
      <c r="DN72" s="1109"/>
      <c r="DO72" s="488"/>
      <c r="DP72" s="488"/>
      <c r="DQ72" s="488"/>
      <c r="DR72" s="222"/>
      <c r="DS72" s="1108"/>
      <c r="DT72" s="1109"/>
      <c r="DU72" s="1109"/>
      <c r="DV72" s="1109"/>
      <c r="DW72" s="1109"/>
      <c r="DX72" s="488"/>
      <c r="DY72" s="488"/>
      <c r="DZ72" s="488"/>
      <c r="EA72" s="222"/>
      <c r="EB72" s="1108"/>
      <c r="EC72" s="1109"/>
      <c r="ED72" s="1109"/>
      <c r="EE72" s="1109"/>
      <c r="EF72" s="1109"/>
      <c r="EG72" s="488"/>
      <c r="EH72" s="488"/>
      <c r="EJ72" s="222"/>
      <c r="EK72" s="1108"/>
      <c r="EL72" s="1109"/>
      <c r="EM72" s="1109"/>
      <c r="EN72" s="1109"/>
      <c r="EO72" s="1109"/>
      <c r="EP72" s="488"/>
      <c r="EQ72" s="488"/>
    </row>
    <row r="73" spans="1:147" x14ac:dyDescent="0.2">
      <c r="A73" s="156"/>
      <c r="B73" s="157"/>
      <c r="C73" s="157"/>
      <c r="D73" s="157"/>
      <c r="E73" s="158"/>
      <c r="F73" s="159"/>
      <c r="H73" s="156"/>
      <c r="I73" s="157"/>
      <c r="J73" s="157"/>
      <c r="K73" s="157"/>
      <c r="L73" s="158"/>
      <c r="M73" s="159"/>
      <c r="O73" s="156"/>
      <c r="P73" s="157"/>
      <c r="Q73" s="157"/>
      <c r="R73" s="157"/>
      <c r="S73" s="158"/>
      <c r="T73" s="159"/>
      <c r="V73" s="156"/>
      <c r="W73" s="157"/>
      <c r="X73" s="157"/>
      <c r="Y73" s="157"/>
      <c r="Z73" s="158"/>
      <c r="AA73" s="159"/>
      <c r="AC73" s="156"/>
      <c r="AD73" s="157"/>
      <c r="AE73" s="157"/>
      <c r="AF73" s="157"/>
      <c r="AG73" s="158"/>
      <c r="AH73" s="159"/>
      <c r="AJ73" s="156"/>
      <c r="AK73" s="157"/>
      <c r="AL73" s="157"/>
      <c r="AM73" s="157"/>
      <c r="AN73" s="158"/>
      <c r="AO73" s="159"/>
      <c r="AQ73" s="156"/>
      <c r="AR73" s="157"/>
      <c r="AS73" s="157"/>
      <c r="AT73" s="157"/>
      <c r="AU73" s="158"/>
      <c r="AV73" s="159"/>
      <c r="AW73" s="159"/>
      <c r="AX73" s="156"/>
      <c r="AY73" s="157"/>
      <c r="AZ73" s="157"/>
      <c r="BA73" s="157"/>
      <c r="BB73" s="158"/>
      <c r="BC73" s="159"/>
      <c r="BD73" s="22"/>
      <c r="BE73" s="108"/>
      <c r="BF73" s="21"/>
      <c r="BG73" s="21"/>
      <c r="BH73" s="21"/>
      <c r="BI73" s="39"/>
      <c r="BJ73" s="22"/>
      <c r="BK73" s="22"/>
      <c r="BL73" s="108"/>
      <c r="BM73" s="21"/>
      <c r="BN73" s="21"/>
      <c r="BO73" s="21"/>
      <c r="BP73" s="39"/>
      <c r="BQ73" s="22"/>
      <c r="BS73" s="108"/>
      <c r="BT73" s="21"/>
      <c r="BU73" s="21"/>
      <c r="BV73" s="21"/>
      <c r="BW73" s="39"/>
      <c r="BX73" s="22"/>
      <c r="BY73" s="22"/>
      <c r="BZ73" s="108"/>
      <c r="CA73" s="21"/>
      <c r="CB73" s="21"/>
      <c r="CC73" s="21"/>
      <c r="CD73" s="39"/>
      <c r="CE73" s="22"/>
      <c r="CF73" s="22"/>
      <c r="CG73" s="108"/>
      <c r="CH73" s="21"/>
      <c r="CI73" s="21"/>
      <c r="CJ73" s="21"/>
      <c r="CK73" s="39"/>
      <c r="CL73" s="22"/>
      <c r="CN73" s="108"/>
      <c r="CO73" s="21"/>
      <c r="CP73" s="21"/>
      <c r="CQ73" s="21"/>
      <c r="CR73" s="39"/>
      <c r="CS73" s="22"/>
      <c r="CU73" s="108"/>
      <c r="CV73" s="21"/>
      <c r="CW73" s="21"/>
      <c r="CX73" s="21"/>
      <c r="CY73" s="39"/>
      <c r="CZ73" s="22"/>
      <c r="DB73" s="108"/>
      <c r="DC73" s="21"/>
      <c r="DD73" s="21"/>
      <c r="DE73" s="21"/>
      <c r="DF73" s="39"/>
      <c r="DG73" s="22"/>
      <c r="DI73" s="108"/>
      <c r="DJ73" s="21"/>
      <c r="DK73" s="21"/>
      <c r="DL73" s="21"/>
      <c r="DM73" s="39"/>
      <c r="DN73" s="22"/>
      <c r="DO73" s="39"/>
      <c r="DP73" s="22"/>
      <c r="DQ73" s="22"/>
      <c r="DR73" s="108"/>
      <c r="DS73" s="21"/>
      <c r="DT73" s="21"/>
      <c r="DU73" s="21"/>
      <c r="DV73" s="39"/>
      <c r="DW73" s="22"/>
      <c r="DX73" s="39"/>
      <c r="DY73" s="22"/>
      <c r="DZ73" s="22"/>
      <c r="EA73" s="108"/>
      <c r="EB73" s="21"/>
      <c r="EC73" s="21"/>
      <c r="ED73" s="21"/>
      <c r="EE73" s="39"/>
      <c r="EF73" s="22"/>
      <c r="EG73" s="39"/>
      <c r="EH73" s="22"/>
      <c r="EJ73" s="108"/>
      <c r="EK73" s="21"/>
      <c r="EL73" s="21"/>
      <c r="EM73" s="21"/>
      <c r="EN73" s="39"/>
      <c r="EO73" s="22"/>
      <c r="EP73" s="39"/>
      <c r="EQ73" s="22"/>
    </row>
    <row r="74" spans="1:147" ht="15" x14ac:dyDescent="0.2">
      <c r="A74" s="1038" t="s">
        <v>85</v>
      </c>
      <c r="B74" s="1039"/>
      <c r="C74" s="1039"/>
      <c r="D74" s="1039"/>
      <c r="E74" s="1039"/>
      <c r="F74" s="1039"/>
      <c r="H74" s="1038" t="s">
        <v>85</v>
      </c>
      <c r="I74" s="1039"/>
      <c r="J74" s="1039"/>
      <c r="K74" s="1039"/>
      <c r="L74" s="1039"/>
      <c r="M74" s="1039"/>
      <c r="O74" s="1038" t="s">
        <v>85</v>
      </c>
      <c r="P74" s="1039"/>
      <c r="Q74" s="1039"/>
      <c r="R74" s="1039"/>
      <c r="S74" s="1039"/>
      <c r="T74" s="1039"/>
      <c r="V74" s="1038" t="s">
        <v>85</v>
      </c>
      <c r="W74" s="1039"/>
      <c r="X74" s="1039"/>
      <c r="Y74" s="1039"/>
      <c r="Z74" s="1039"/>
      <c r="AA74" s="1039"/>
      <c r="AC74" s="1038" t="s">
        <v>85</v>
      </c>
      <c r="AD74" s="1039"/>
      <c r="AE74" s="1039"/>
      <c r="AF74" s="1039"/>
      <c r="AG74" s="1039"/>
      <c r="AH74" s="1039"/>
      <c r="AJ74" s="1038" t="s">
        <v>85</v>
      </c>
      <c r="AK74" s="1039"/>
      <c r="AL74" s="1039"/>
      <c r="AM74" s="1039"/>
      <c r="AN74" s="1039"/>
      <c r="AO74" s="1039"/>
      <c r="AQ74" s="1038" t="s">
        <v>85</v>
      </c>
      <c r="AR74" s="1039"/>
      <c r="AS74" s="1039"/>
      <c r="AT74" s="1039"/>
      <c r="AU74" s="1039"/>
      <c r="AV74" s="1039"/>
      <c r="AW74" s="419"/>
      <c r="AX74" s="1038" t="s">
        <v>85</v>
      </c>
      <c r="AY74" s="1039"/>
      <c r="AZ74" s="1039"/>
      <c r="BA74" s="1039"/>
      <c r="BB74" s="1039"/>
      <c r="BC74" s="1039"/>
      <c r="BD74" s="490"/>
      <c r="BE74" s="958" t="s">
        <v>85</v>
      </c>
      <c r="BF74" s="959"/>
      <c r="BG74" s="959"/>
      <c r="BH74" s="959"/>
      <c r="BI74" s="959"/>
      <c r="BJ74" s="959"/>
      <c r="BK74" s="490"/>
      <c r="BL74" s="958" t="s">
        <v>85</v>
      </c>
      <c r="BM74" s="959"/>
      <c r="BN74" s="959"/>
      <c r="BO74" s="959"/>
      <c r="BP74" s="959"/>
      <c r="BQ74" s="959"/>
      <c r="BS74" s="958" t="s">
        <v>85</v>
      </c>
      <c r="BT74" s="959"/>
      <c r="BU74" s="959"/>
      <c r="BV74" s="959"/>
      <c r="BW74" s="959"/>
      <c r="BX74" s="959"/>
      <c r="BY74" s="490"/>
      <c r="BZ74" s="958" t="s">
        <v>85</v>
      </c>
      <c r="CA74" s="959"/>
      <c r="CB74" s="959"/>
      <c r="CC74" s="959"/>
      <c r="CD74" s="959"/>
      <c r="CE74" s="959"/>
      <c r="CF74" s="490"/>
      <c r="CG74" s="958" t="s">
        <v>85</v>
      </c>
      <c r="CH74" s="959"/>
      <c r="CI74" s="959"/>
      <c r="CJ74" s="959"/>
      <c r="CK74" s="959"/>
      <c r="CL74" s="959"/>
      <c r="CN74" s="958" t="s">
        <v>85</v>
      </c>
      <c r="CO74" s="959"/>
      <c r="CP74" s="959"/>
      <c r="CQ74" s="959"/>
      <c r="CR74" s="959"/>
      <c r="CS74" s="959"/>
      <c r="CU74" s="958" t="s">
        <v>85</v>
      </c>
      <c r="CV74" s="959"/>
      <c r="CW74" s="959"/>
      <c r="CX74" s="959"/>
      <c r="CY74" s="959"/>
      <c r="CZ74" s="959"/>
      <c r="DB74" s="958" t="s">
        <v>85</v>
      </c>
      <c r="DC74" s="959"/>
      <c r="DD74" s="959"/>
      <c r="DE74" s="959"/>
      <c r="DF74" s="959"/>
      <c r="DG74" s="959"/>
      <c r="DI74" s="958" t="s">
        <v>85</v>
      </c>
      <c r="DJ74" s="959"/>
      <c r="DK74" s="959"/>
      <c r="DL74" s="959"/>
      <c r="DM74" s="959"/>
      <c r="DN74" s="959"/>
      <c r="DO74" s="490"/>
      <c r="DP74" s="490"/>
      <c r="DQ74" s="490"/>
      <c r="DR74" s="958" t="s">
        <v>85</v>
      </c>
      <c r="DS74" s="959"/>
      <c r="DT74" s="959"/>
      <c r="DU74" s="959"/>
      <c r="DV74" s="959"/>
      <c r="DW74" s="959"/>
      <c r="DX74" s="490"/>
      <c r="DY74" s="490"/>
      <c r="DZ74" s="490"/>
      <c r="EA74" s="958" t="s">
        <v>85</v>
      </c>
      <c r="EB74" s="959"/>
      <c r="EC74" s="959"/>
      <c r="ED74" s="959"/>
      <c r="EE74" s="959"/>
      <c r="EF74" s="959"/>
      <c r="EG74" s="490"/>
      <c r="EH74" s="490"/>
      <c r="EJ74" s="958" t="s">
        <v>85</v>
      </c>
      <c r="EK74" s="959"/>
      <c r="EL74" s="959"/>
      <c r="EM74" s="959"/>
      <c r="EN74" s="959"/>
      <c r="EO74" s="959"/>
      <c r="EP74" s="490"/>
      <c r="EQ74" s="490"/>
    </row>
    <row r="75" spans="1:147" x14ac:dyDescent="0.2">
      <c r="A75" s="156"/>
      <c r="B75" s="157"/>
      <c r="C75" s="157"/>
      <c r="D75" s="157"/>
      <c r="E75" s="158"/>
      <c r="F75" s="159"/>
      <c r="H75" s="156"/>
      <c r="I75" s="157"/>
      <c r="J75" s="157"/>
      <c r="K75" s="157"/>
      <c r="L75" s="158"/>
      <c r="M75" s="159"/>
      <c r="O75" s="156"/>
      <c r="P75" s="157"/>
      <c r="Q75" s="157"/>
      <c r="R75" s="157"/>
      <c r="S75" s="158"/>
      <c r="T75" s="159"/>
      <c r="V75" s="156"/>
      <c r="W75" s="157"/>
      <c r="X75" s="157"/>
      <c r="Y75" s="157"/>
      <c r="Z75" s="158"/>
      <c r="AA75" s="159"/>
      <c r="AC75" s="156"/>
      <c r="AD75" s="157"/>
      <c r="AE75" s="157"/>
      <c r="AF75" s="157"/>
      <c r="AG75" s="158"/>
      <c r="AH75" s="159"/>
      <c r="AJ75" s="156"/>
      <c r="AK75" s="157"/>
      <c r="AL75" s="157"/>
      <c r="AM75" s="157"/>
      <c r="AN75" s="158"/>
      <c r="AO75" s="159"/>
      <c r="AQ75" s="156"/>
      <c r="AR75" s="157"/>
      <c r="AS75" s="157"/>
      <c r="AT75" s="157"/>
      <c r="AU75" s="158"/>
      <c r="AV75" s="159"/>
      <c r="AW75" s="159"/>
      <c r="AX75" s="156"/>
      <c r="AY75" s="157"/>
      <c r="AZ75" s="157"/>
      <c r="BA75" s="157"/>
      <c r="BB75" s="158"/>
      <c r="BC75" s="159"/>
      <c r="BD75" s="22"/>
      <c r="BE75" s="108"/>
      <c r="BF75" s="21"/>
      <c r="BG75" s="21"/>
      <c r="BH75" s="21"/>
      <c r="BI75" s="39"/>
      <c r="BJ75" s="22"/>
      <c r="BK75" s="22"/>
      <c r="BL75" s="108"/>
      <c r="BM75" s="21"/>
      <c r="BN75" s="21"/>
      <c r="BO75" s="21"/>
      <c r="BP75" s="39"/>
      <c r="BQ75" s="22"/>
      <c r="BS75" s="108"/>
      <c r="BT75" s="21"/>
      <c r="BU75" s="21"/>
      <c r="BV75" s="21"/>
      <c r="BW75" s="39"/>
      <c r="BX75" s="22"/>
      <c r="BY75" s="22"/>
      <c r="BZ75" s="108"/>
      <c r="CA75" s="21"/>
      <c r="CB75" s="21"/>
      <c r="CC75" s="21"/>
      <c r="CD75" s="39"/>
      <c r="CE75" s="22"/>
      <c r="CF75" s="22"/>
      <c r="CG75" s="108"/>
      <c r="CH75" s="21"/>
      <c r="CI75" s="21"/>
      <c r="CJ75" s="21"/>
      <c r="CK75" s="39"/>
      <c r="CL75" s="22"/>
      <c r="CN75" s="108"/>
      <c r="CO75" s="21"/>
      <c r="CP75" s="21"/>
      <c r="CQ75" s="21"/>
      <c r="CR75" s="39"/>
      <c r="CS75" s="22"/>
      <c r="CU75" s="108"/>
      <c r="CV75" s="21"/>
      <c r="CW75" s="21"/>
      <c r="CX75" s="21"/>
      <c r="CY75" s="39"/>
      <c r="CZ75" s="22"/>
      <c r="DB75" s="108"/>
      <c r="DC75" s="21"/>
      <c r="DD75" s="21"/>
      <c r="DE75" s="21"/>
      <c r="DF75" s="39"/>
      <c r="DG75" s="22"/>
      <c r="DI75" s="108"/>
      <c r="DJ75" s="21"/>
      <c r="DK75" s="21"/>
      <c r="DL75" s="21"/>
      <c r="DM75" s="39"/>
      <c r="DN75" s="22"/>
      <c r="DO75" s="39"/>
      <c r="DP75" s="22"/>
      <c r="DQ75" s="22"/>
      <c r="DR75" s="108"/>
      <c r="DS75" s="21"/>
      <c r="DT75" s="21"/>
      <c r="DU75" s="21"/>
      <c r="DV75" s="39"/>
      <c r="DW75" s="22"/>
      <c r="DX75" s="39"/>
      <c r="DY75" s="22"/>
      <c r="DZ75" s="22"/>
      <c r="EA75" s="108"/>
      <c r="EB75" s="21"/>
      <c r="EC75" s="21"/>
      <c r="ED75" s="21"/>
      <c r="EE75" s="39"/>
      <c r="EF75" s="22"/>
      <c r="EG75" s="39"/>
      <c r="EH75" s="22"/>
      <c r="EJ75" s="108"/>
      <c r="EK75" s="21"/>
      <c r="EL75" s="21"/>
      <c r="EM75" s="21"/>
      <c r="EN75" s="39"/>
      <c r="EO75" s="22"/>
      <c r="EP75" s="39"/>
      <c r="EQ75" s="22"/>
    </row>
    <row r="76" spans="1:147" ht="15" x14ac:dyDescent="0.2">
      <c r="A76" s="113" t="s">
        <v>83</v>
      </c>
      <c r="B76" s="1021" t="s">
        <v>36</v>
      </c>
      <c r="C76" s="1026"/>
      <c r="D76" s="113" t="s">
        <v>65</v>
      </c>
      <c r="E76" s="113" t="s">
        <v>66</v>
      </c>
      <c r="F76" s="114" t="s">
        <v>8</v>
      </c>
      <c r="H76" s="113" t="s">
        <v>83</v>
      </c>
      <c r="I76" s="1021" t="s">
        <v>36</v>
      </c>
      <c r="J76" s="1026"/>
      <c r="K76" s="113" t="s">
        <v>65</v>
      </c>
      <c r="L76" s="113" t="s">
        <v>66</v>
      </c>
      <c r="M76" s="114" t="s">
        <v>8</v>
      </c>
      <c r="O76" s="113" t="s">
        <v>83</v>
      </c>
      <c r="P76" s="1021" t="s">
        <v>36</v>
      </c>
      <c r="Q76" s="1026"/>
      <c r="R76" s="113" t="s">
        <v>65</v>
      </c>
      <c r="S76" s="113" t="s">
        <v>66</v>
      </c>
      <c r="T76" s="114" t="s">
        <v>8</v>
      </c>
      <c r="V76" s="113" t="s">
        <v>83</v>
      </c>
      <c r="W76" s="1021" t="s">
        <v>36</v>
      </c>
      <c r="X76" s="1026"/>
      <c r="Y76" s="113" t="s">
        <v>65</v>
      </c>
      <c r="Z76" s="113" t="s">
        <v>66</v>
      </c>
      <c r="AA76" s="114" t="s">
        <v>8</v>
      </c>
      <c r="AC76" s="113" t="s">
        <v>83</v>
      </c>
      <c r="AD76" s="1021" t="s">
        <v>36</v>
      </c>
      <c r="AE76" s="1026"/>
      <c r="AF76" s="113" t="s">
        <v>65</v>
      </c>
      <c r="AG76" s="113" t="s">
        <v>66</v>
      </c>
      <c r="AH76" s="114" t="s">
        <v>8</v>
      </c>
      <c r="AJ76" s="113" t="s">
        <v>83</v>
      </c>
      <c r="AK76" s="1021" t="s">
        <v>36</v>
      </c>
      <c r="AL76" s="1026"/>
      <c r="AM76" s="113" t="s">
        <v>65</v>
      </c>
      <c r="AN76" s="113" t="s">
        <v>66</v>
      </c>
      <c r="AO76" s="114" t="s">
        <v>8</v>
      </c>
      <c r="AQ76" s="113" t="s">
        <v>83</v>
      </c>
      <c r="AR76" s="1021" t="s">
        <v>36</v>
      </c>
      <c r="AS76" s="1026"/>
      <c r="AT76" s="113" t="s">
        <v>65</v>
      </c>
      <c r="AU76" s="113" t="s">
        <v>66</v>
      </c>
      <c r="AV76" s="114" t="s">
        <v>8</v>
      </c>
      <c r="AW76" s="175"/>
      <c r="AX76" s="113" t="s">
        <v>83</v>
      </c>
      <c r="AY76" s="1021" t="s">
        <v>36</v>
      </c>
      <c r="AZ76" s="1026"/>
      <c r="BA76" s="113" t="s">
        <v>65</v>
      </c>
      <c r="BB76" s="113" t="s">
        <v>66</v>
      </c>
      <c r="BC76" s="114" t="s">
        <v>8</v>
      </c>
      <c r="BD76" s="40"/>
      <c r="BE76" s="51" t="s">
        <v>83</v>
      </c>
      <c r="BF76" s="922" t="s">
        <v>36</v>
      </c>
      <c r="BG76" s="960"/>
      <c r="BH76" s="51" t="s">
        <v>65</v>
      </c>
      <c r="BI76" s="51" t="s">
        <v>66</v>
      </c>
      <c r="BJ76" s="11" t="s">
        <v>8</v>
      </c>
      <c r="BK76" s="40"/>
      <c r="BL76" s="51" t="s">
        <v>83</v>
      </c>
      <c r="BM76" s="922" t="s">
        <v>36</v>
      </c>
      <c r="BN76" s="960"/>
      <c r="BO76" s="51" t="s">
        <v>65</v>
      </c>
      <c r="BP76" s="51" t="s">
        <v>66</v>
      </c>
      <c r="BQ76" s="11" t="s">
        <v>8</v>
      </c>
      <c r="BS76" s="51" t="s">
        <v>83</v>
      </c>
      <c r="BT76" s="922" t="s">
        <v>36</v>
      </c>
      <c r="BU76" s="960"/>
      <c r="BV76" s="51" t="s">
        <v>65</v>
      </c>
      <c r="BW76" s="51" t="s">
        <v>66</v>
      </c>
      <c r="BX76" s="11" t="s">
        <v>8</v>
      </c>
      <c r="BY76" s="40"/>
      <c r="BZ76" s="51" t="s">
        <v>83</v>
      </c>
      <c r="CA76" s="922" t="s">
        <v>36</v>
      </c>
      <c r="CB76" s="960"/>
      <c r="CC76" s="51" t="s">
        <v>65</v>
      </c>
      <c r="CD76" s="51" t="s">
        <v>66</v>
      </c>
      <c r="CE76" s="11" t="s">
        <v>8</v>
      </c>
      <c r="CF76" s="40"/>
      <c r="CG76" s="51" t="s">
        <v>83</v>
      </c>
      <c r="CH76" s="922" t="s">
        <v>36</v>
      </c>
      <c r="CI76" s="960"/>
      <c r="CJ76" s="51" t="s">
        <v>65</v>
      </c>
      <c r="CK76" s="51" t="s">
        <v>66</v>
      </c>
      <c r="CL76" s="11" t="s">
        <v>8</v>
      </c>
      <c r="CN76" s="51" t="s">
        <v>83</v>
      </c>
      <c r="CO76" s="922" t="s">
        <v>36</v>
      </c>
      <c r="CP76" s="960"/>
      <c r="CQ76" s="51" t="s">
        <v>65</v>
      </c>
      <c r="CR76" s="51" t="s">
        <v>66</v>
      </c>
      <c r="CS76" s="11" t="s">
        <v>8</v>
      </c>
      <c r="CU76" s="51" t="s">
        <v>83</v>
      </c>
      <c r="CV76" s="922" t="s">
        <v>36</v>
      </c>
      <c r="CW76" s="960"/>
      <c r="CX76" s="51" t="s">
        <v>65</v>
      </c>
      <c r="CY76" s="51" t="s">
        <v>66</v>
      </c>
      <c r="CZ76" s="11" t="s">
        <v>8</v>
      </c>
      <c r="DB76" s="51" t="s">
        <v>83</v>
      </c>
      <c r="DC76" s="922" t="s">
        <v>36</v>
      </c>
      <c r="DD76" s="960"/>
      <c r="DE76" s="51" t="s">
        <v>65</v>
      </c>
      <c r="DF76" s="51" t="s">
        <v>66</v>
      </c>
      <c r="DG76" s="11" t="s">
        <v>8</v>
      </c>
      <c r="DI76" s="51" t="s">
        <v>83</v>
      </c>
      <c r="DJ76" s="922" t="s">
        <v>36</v>
      </c>
      <c r="DK76" s="960"/>
      <c r="DL76" s="51" t="s">
        <v>65</v>
      </c>
      <c r="DM76" s="51" t="s">
        <v>66</v>
      </c>
      <c r="DN76" s="11" t="s">
        <v>8</v>
      </c>
      <c r="DO76" s="51" t="s">
        <v>66</v>
      </c>
      <c r="DP76" s="11" t="s">
        <v>8</v>
      </c>
      <c r="DQ76" s="40"/>
      <c r="DR76" s="51" t="s">
        <v>83</v>
      </c>
      <c r="DS76" s="922" t="s">
        <v>36</v>
      </c>
      <c r="DT76" s="960"/>
      <c r="DU76" s="51" t="s">
        <v>65</v>
      </c>
      <c r="DV76" s="51" t="s">
        <v>66</v>
      </c>
      <c r="DW76" s="11" t="s">
        <v>8</v>
      </c>
      <c r="DX76" s="51" t="s">
        <v>66</v>
      </c>
      <c r="DY76" s="11" t="s">
        <v>8</v>
      </c>
      <c r="DZ76" s="40"/>
      <c r="EA76" s="51" t="s">
        <v>83</v>
      </c>
      <c r="EB76" s="922" t="s">
        <v>36</v>
      </c>
      <c r="EC76" s="960"/>
      <c r="ED76" s="51" t="s">
        <v>65</v>
      </c>
      <c r="EE76" s="51" t="s">
        <v>66</v>
      </c>
      <c r="EF76" s="11" t="s">
        <v>8</v>
      </c>
      <c r="EG76" s="51" t="s">
        <v>66</v>
      </c>
      <c r="EH76" s="11" t="s">
        <v>8</v>
      </c>
      <c r="EJ76" s="51" t="s">
        <v>83</v>
      </c>
      <c r="EK76" s="922" t="s">
        <v>36</v>
      </c>
      <c r="EL76" s="960"/>
      <c r="EM76" s="51" t="s">
        <v>65</v>
      </c>
      <c r="EN76" s="51" t="s">
        <v>66</v>
      </c>
      <c r="EO76" s="11" t="s">
        <v>8</v>
      </c>
      <c r="EP76" s="51" t="s">
        <v>66</v>
      </c>
      <c r="EQ76" s="11" t="s">
        <v>8</v>
      </c>
    </row>
    <row r="77" spans="1:147" x14ac:dyDescent="0.2">
      <c r="A77" s="155" t="s">
        <v>22</v>
      </c>
      <c r="B77" s="1027" t="s">
        <v>10</v>
      </c>
      <c r="C77" s="1028"/>
      <c r="D77" s="161">
        <v>22</v>
      </c>
      <c r="E77" s="162">
        <v>11</v>
      </c>
      <c r="F77" s="38">
        <f>(E77*D77)</f>
        <v>242</v>
      </c>
      <c r="H77" s="155" t="s">
        <v>22</v>
      </c>
      <c r="I77" s="1027" t="s">
        <v>10</v>
      </c>
      <c r="J77" s="1028"/>
      <c r="K77" s="161">
        <v>22</v>
      </c>
      <c r="L77" s="162">
        <v>11</v>
      </c>
      <c r="M77" s="38">
        <f>(L77*K77)</f>
        <v>242</v>
      </c>
      <c r="O77" s="155" t="s">
        <v>22</v>
      </c>
      <c r="P77" s="1027" t="s">
        <v>10</v>
      </c>
      <c r="Q77" s="1028"/>
      <c r="R77" s="161">
        <v>22</v>
      </c>
      <c r="S77" s="162">
        <v>11</v>
      </c>
      <c r="T77" s="38">
        <f>(S77*R77)</f>
        <v>242</v>
      </c>
      <c r="V77" s="155" t="s">
        <v>22</v>
      </c>
      <c r="W77" s="1027" t="s">
        <v>10</v>
      </c>
      <c r="X77" s="1028"/>
      <c r="Y77" s="161">
        <v>22</v>
      </c>
      <c r="Z77" s="162">
        <v>11</v>
      </c>
      <c r="AA77" s="38">
        <f>(Z77*Y77)</f>
        <v>242</v>
      </c>
      <c r="AC77" s="155" t="s">
        <v>22</v>
      </c>
      <c r="AD77" s="1027" t="s">
        <v>10</v>
      </c>
      <c r="AE77" s="1028"/>
      <c r="AF77" s="161">
        <v>22</v>
      </c>
      <c r="AG77" s="162">
        <v>11</v>
      </c>
      <c r="AH77" s="38">
        <f>(AG77*AF77)</f>
        <v>242</v>
      </c>
      <c r="AJ77" s="155" t="s">
        <v>22</v>
      </c>
      <c r="AK77" s="1027" t="s">
        <v>10</v>
      </c>
      <c r="AL77" s="1028"/>
      <c r="AM77" s="161">
        <v>22</v>
      </c>
      <c r="AN77" s="162">
        <v>11</v>
      </c>
      <c r="AO77" s="38">
        <f>(AN77*AM77)</f>
        <v>242</v>
      </c>
      <c r="AQ77" s="155" t="s">
        <v>22</v>
      </c>
      <c r="AR77" s="1027" t="s">
        <v>10</v>
      </c>
      <c r="AS77" s="1028"/>
      <c r="AT77" s="161">
        <v>22</v>
      </c>
      <c r="AU77" s="162">
        <v>11</v>
      </c>
      <c r="AV77" s="38">
        <f>(AU77*AT77)</f>
        <v>242</v>
      </c>
      <c r="AW77" s="159"/>
      <c r="AX77" s="155" t="s">
        <v>22</v>
      </c>
      <c r="AY77" s="1027" t="s">
        <v>10</v>
      </c>
      <c r="AZ77" s="1028"/>
      <c r="BA77" s="641">
        <v>22</v>
      </c>
      <c r="BB77" s="642">
        <v>11</v>
      </c>
      <c r="BC77" s="38">
        <f>(BB77*BA77)</f>
        <v>242</v>
      </c>
      <c r="BD77" s="22"/>
      <c r="BE77" s="10" t="s">
        <v>22</v>
      </c>
      <c r="BF77" s="927" t="s">
        <v>10</v>
      </c>
      <c r="BG77" s="928"/>
      <c r="BH77" s="602">
        <v>22</v>
      </c>
      <c r="BI77" s="603">
        <v>11</v>
      </c>
      <c r="BJ77" s="50">
        <f>(BI$77*BH$77)</f>
        <v>242</v>
      </c>
      <c r="BK77" s="22"/>
      <c r="BL77" s="10" t="s">
        <v>22</v>
      </c>
      <c r="BM77" s="927" t="s">
        <v>10</v>
      </c>
      <c r="BN77" s="928"/>
      <c r="BO77" s="602">
        <v>22</v>
      </c>
      <c r="BP77" s="603">
        <v>11</v>
      </c>
      <c r="BQ77" s="50">
        <f>(BP$77*BO$77)</f>
        <v>242</v>
      </c>
      <c r="BS77" s="10" t="s">
        <v>22</v>
      </c>
      <c r="BT77" s="927" t="s">
        <v>10</v>
      </c>
      <c r="BU77" s="928"/>
      <c r="BV77" s="602">
        <v>22</v>
      </c>
      <c r="BW77" s="603">
        <v>11</v>
      </c>
      <c r="BX77" s="50">
        <f>(BW$77*BV$77)</f>
        <v>242</v>
      </c>
      <c r="BY77" s="22"/>
      <c r="BZ77" s="10" t="s">
        <v>22</v>
      </c>
      <c r="CA77" s="927" t="s">
        <v>10</v>
      </c>
      <c r="CB77" s="928"/>
      <c r="CC77" s="602">
        <v>22</v>
      </c>
      <c r="CD77" s="603">
        <v>11</v>
      </c>
      <c r="CE77" s="50">
        <f>(CD$77*CC$77)</f>
        <v>242</v>
      </c>
      <c r="CF77" s="22"/>
      <c r="CG77" s="10" t="s">
        <v>22</v>
      </c>
      <c r="CH77" s="927" t="s">
        <v>10</v>
      </c>
      <c r="CI77" s="928"/>
      <c r="CJ77" s="602">
        <v>22</v>
      </c>
      <c r="CK77" s="603">
        <v>11</v>
      </c>
      <c r="CL77" s="50">
        <f>(CK$77*CJ$77)</f>
        <v>242</v>
      </c>
      <c r="CN77" s="10" t="s">
        <v>22</v>
      </c>
      <c r="CO77" s="927" t="s">
        <v>10</v>
      </c>
      <c r="CP77" s="928"/>
      <c r="CQ77" s="602">
        <v>22</v>
      </c>
      <c r="CR77" s="603">
        <v>11</v>
      </c>
      <c r="CS77" s="50">
        <f>(CR$77*CQ$77)</f>
        <v>242</v>
      </c>
      <c r="CU77" s="10" t="s">
        <v>22</v>
      </c>
      <c r="CV77" s="927" t="s">
        <v>10</v>
      </c>
      <c r="CW77" s="928"/>
      <c r="CX77" s="602">
        <v>22</v>
      </c>
      <c r="CY77" s="603">
        <v>11</v>
      </c>
      <c r="CZ77" s="50">
        <f>(CY$77*CX$77)</f>
        <v>242</v>
      </c>
      <c r="DB77" s="10" t="s">
        <v>22</v>
      </c>
      <c r="DC77" s="927" t="s">
        <v>10</v>
      </c>
      <c r="DD77" s="928"/>
      <c r="DE77" s="602">
        <v>22</v>
      </c>
      <c r="DF77" s="603">
        <v>11</v>
      </c>
      <c r="DG77" s="50">
        <f>(DF$77*DE$77)</f>
        <v>242</v>
      </c>
      <c r="DI77" s="10" t="s">
        <v>22</v>
      </c>
      <c r="DJ77" s="927" t="s">
        <v>10</v>
      </c>
      <c r="DK77" s="928"/>
      <c r="DL77" s="602">
        <v>22</v>
      </c>
      <c r="DM77" s="603">
        <v>11</v>
      </c>
      <c r="DN77" s="50">
        <f>(DM$77*DL$77)</f>
        <v>242</v>
      </c>
      <c r="DO77" s="603">
        <v>11</v>
      </c>
      <c r="DP77" s="50">
        <f>(DO$77*DL$77)</f>
        <v>242</v>
      </c>
      <c r="DQ77" s="22"/>
      <c r="DR77" s="10" t="s">
        <v>22</v>
      </c>
      <c r="DS77" s="927" t="s">
        <v>10</v>
      </c>
      <c r="DT77" s="928"/>
      <c r="DU77" s="602">
        <v>22</v>
      </c>
      <c r="DV77" s="603">
        <v>11</v>
      </c>
      <c r="DW77" s="50">
        <f>(DV$77*DU$77)</f>
        <v>242</v>
      </c>
      <c r="DX77" s="603">
        <v>11</v>
      </c>
      <c r="DY77" s="50">
        <f>(DX$77*DU$77)</f>
        <v>242</v>
      </c>
      <c r="DZ77" s="22"/>
      <c r="EA77" s="10" t="s">
        <v>22</v>
      </c>
      <c r="EB77" s="927" t="s">
        <v>10</v>
      </c>
      <c r="EC77" s="928"/>
      <c r="ED77" s="602">
        <v>22</v>
      </c>
      <c r="EE77" s="603">
        <v>11</v>
      </c>
      <c r="EF77" s="50">
        <f>(EE$77*ED$77)</f>
        <v>242</v>
      </c>
      <c r="EG77" s="603">
        <v>11</v>
      </c>
      <c r="EH77" s="50">
        <f>(EG$77*ED$77)</f>
        <v>242</v>
      </c>
      <c r="EJ77" s="10" t="s">
        <v>22</v>
      </c>
      <c r="EK77" s="927" t="s">
        <v>10</v>
      </c>
      <c r="EL77" s="928"/>
      <c r="EM77" s="602">
        <v>22</v>
      </c>
      <c r="EN77" s="603">
        <v>11</v>
      </c>
      <c r="EO77" s="50">
        <f>(EN$77*EM$77)</f>
        <v>242</v>
      </c>
      <c r="EP77" s="603">
        <v>11</v>
      </c>
      <c r="EQ77" s="50">
        <f>(EP$77*EM$77)</f>
        <v>242</v>
      </c>
    </row>
    <row r="78" spans="1:147" x14ac:dyDescent="0.2">
      <c r="A78" s="155" t="s">
        <v>23</v>
      </c>
      <c r="B78" s="1027" t="s">
        <v>823</v>
      </c>
      <c r="C78" s="1028"/>
      <c r="D78" s="161">
        <v>22</v>
      </c>
      <c r="E78" s="162">
        <f>16.55*0.91+3.8</f>
        <v>18.860500000000002</v>
      </c>
      <c r="F78" s="38">
        <f>D78*E78</f>
        <v>414.93100000000004</v>
      </c>
      <c r="H78" s="155" t="s">
        <v>23</v>
      </c>
      <c r="I78" s="1027" t="s">
        <v>823</v>
      </c>
      <c r="J78" s="1028"/>
      <c r="K78" s="161">
        <v>22</v>
      </c>
      <c r="L78" s="377">
        <f>16.95*0.91+3.89</f>
        <v>19.314499999999999</v>
      </c>
      <c r="M78" s="38">
        <f>K78*L78</f>
        <v>424.91899999999998</v>
      </c>
      <c r="O78" s="155" t="s">
        <v>23</v>
      </c>
      <c r="P78" s="1027" t="s">
        <v>823</v>
      </c>
      <c r="Q78" s="1028"/>
      <c r="R78" s="161">
        <v>22</v>
      </c>
      <c r="S78" s="162">
        <f>16.95*0.91+3.89</f>
        <v>19.314499999999999</v>
      </c>
      <c r="T78" s="38">
        <f>R78*S78</f>
        <v>424.91899999999998</v>
      </c>
      <c r="V78" s="155" t="s">
        <v>23</v>
      </c>
      <c r="W78" s="1027" t="s">
        <v>823</v>
      </c>
      <c r="X78" s="1028"/>
      <c r="Y78" s="161">
        <v>22</v>
      </c>
      <c r="Z78" s="162">
        <f>16.95*0.91+3.89</f>
        <v>19.314499999999999</v>
      </c>
      <c r="AA78" s="38">
        <f>Y78*Z78</f>
        <v>424.91899999999998</v>
      </c>
      <c r="AC78" s="155" t="s">
        <v>23</v>
      </c>
      <c r="AD78" s="1027" t="s">
        <v>883</v>
      </c>
      <c r="AE78" s="1028"/>
      <c r="AF78" s="161">
        <v>22</v>
      </c>
      <c r="AG78" s="377">
        <f>18.31*0.91+4.21</f>
        <v>20.8721</v>
      </c>
      <c r="AH78" s="38">
        <f>AF78*AG78</f>
        <v>459.18619999999999</v>
      </c>
      <c r="AJ78" s="155" t="s">
        <v>23</v>
      </c>
      <c r="AK78" s="1027" t="s">
        <v>883</v>
      </c>
      <c r="AL78" s="1028"/>
      <c r="AM78" s="161">
        <v>22</v>
      </c>
      <c r="AN78" s="162">
        <f>18.31*0.91+4.21</f>
        <v>20.8721</v>
      </c>
      <c r="AO78" s="38">
        <f>AM78*AN78</f>
        <v>459.18619999999999</v>
      </c>
      <c r="AQ78" s="155" t="s">
        <v>23</v>
      </c>
      <c r="AR78" s="1027" t="s">
        <v>883</v>
      </c>
      <c r="AS78" s="1028"/>
      <c r="AT78" s="161">
        <v>22</v>
      </c>
      <c r="AU78" s="162">
        <f>18.31*0.91+4.21</f>
        <v>20.8721</v>
      </c>
      <c r="AV78" s="38">
        <f>AT78*AU78</f>
        <v>459.18619999999999</v>
      </c>
      <c r="AW78" s="159"/>
      <c r="AX78" s="155" t="s">
        <v>23</v>
      </c>
      <c r="AY78" s="1027" t="s">
        <v>883</v>
      </c>
      <c r="AZ78" s="1028"/>
      <c r="BA78" s="641">
        <v>22</v>
      </c>
      <c r="BB78" s="642">
        <f>18.31*0.91+4.21</f>
        <v>20.8721</v>
      </c>
      <c r="BC78" s="38">
        <f>BA78*BB78</f>
        <v>459.18619999999999</v>
      </c>
      <c r="BD78" s="22"/>
      <c r="BE78" s="10" t="s">
        <v>23</v>
      </c>
      <c r="BF78" s="927" t="s">
        <v>883</v>
      </c>
      <c r="BG78" s="928"/>
      <c r="BH78" s="602">
        <v>22</v>
      </c>
      <c r="BI78" s="603">
        <f>18.31*0.91+4.21</f>
        <v>20.8721</v>
      </c>
      <c r="BJ78" s="50">
        <f>BH$78*BI$78</f>
        <v>459.18619999999999</v>
      </c>
      <c r="BK78" s="22"/>
      <c r="BL78" s="10" t="s">
        <v>23</v>
      </c>
      <c r="BM78" s="927" t="s">
        <v>984</v>
      </c>
      <c r="BN78" s="928"/>
      <c r="BO78" s="602">
        <v>22</v>
      </c>
      <c r="BP78" s="377">
        <f>21*0.91+5</f>
        <v>24.11</v>
      </c>
      <c r="BQ78" s="50">
        <f>BO$78*BP$78</f>
        <v>530.41999999999996</v>
      </c>
      <c r="BS78" s="10" t="s">
        <v>23</v>
      </c>
      <c r="BT78" s="927" t="s">
        <v>984</v>
      </c>
      <c r="BU78" s="928"/>
      <c r="BV78" s="602">
        <v>22</v>
      </c>
      <c r="BW78" s="603">
        <f>21*0.91+5</f>
        <v>24.11</v>
      </c>
      <c r="BX78" s="50">
        <f>BV$78*BW$78</f>
        <v>530.41999999999996</v>
      </c>
      <c r="BY78" s="22"/>
      <c r="BZ78" s="10" t="s">
        <v>23</v>
      </c>
      <c r="CA78" s="927" t="s">
        <v>984</v>
      </c>
      <c r="CB78" s="928"/>
      <c r="CC78" s="602">
        <v>22</v>
      </c>
      <c r="CD78" s="603">
        <f>21*0.91+5</f>
        <v>24.11</v>
      </c>
      <c r="CE78" s="50">
        <f>CC$78*CD$78</f>
        <v>530.41999999999996</v>
      </c>
      <c r="CF78" s="22"/>
      <c r="CG78" s="10" t="s">
        <v>23</v>
      </c>
      <c r="CH78" s="927" t="s">
        <v>984</v>
      </c>
      <c r="CI78" s="928"/>
      <c r="CJ78" s="602">
        <v>22</v>
      </c>
      <c r="CK78" s="603">
        <f>21*0.91+5</f>
        <v>24.11</v>
      </c>
      <c r="CL78" s="50">
        <f>CJ$78*CK$78</f>
        <v>530.41999999999996</v>
      </c>
      <c r="CN78" s="10" t="s">
        <v>23</v>
      </c>
      <c r="CO78" s="927" t="s">
        <v>984</v>
      </c>
      <c r="CP78" s="928"/>
      <c r="CQ78" s="602">
        <v>22</v>
      </c>
      <c r="CR78" s="603">
        <f>21*0.91+5</f>
        <v>24.11</v>
      </c>
      <c r="CS78" s="50">
        <f>CQ$78*CR$78</f>
        <v>530.41999999999996</v>
      </c>
      <c r="CU78" s="10" t="s">
        <v>23</v>
      </c>
      <c r="CV78" s="927" t="s">
        <v>984</v>
      </c>
      <c r="CW78" s="928"/>
      <c r="CX78" s="602">
        <v>22</v>
      </c>
      <c r="CY78" s="603">
        <f>21*0.91+5</f>
        <v>24.11</v>
      </c>
      <c r="CZ78" s="50">
        <f>CX$78*CY$78</f>
        <v>530.41999999999996</v>
      </c>
      <c r="DB78" s="10" t="s">
        <v>23</v>
      </c>
      <c r="DC78" s="927" t="s">
        <v>984</v>
      </c>
      <c r="DD78" s="928"/>
      <c r="DE78" s="602">
        <v>22</v>
      </c>
      <c r="DF78" s="603">
        <f>24.25*0.91+5.75</f>
        <v>27.817499999999999</v>
      </c>
      <c r="DG78" s="50">
        <f>DE$78*DF$78</f>
        <v>611.98500000000001</v>
      </c>
      <c r="DI78" s="10" t="s">
        <v>23</v>
      </c>
      <c r="DJ78" s="927" t="s">
        <v>984</v>
      </c>
      <c r="DK78" s="928"/>
      <c r="DL78" s="602">
        <v>22</v>
      </c>
      <c r="DM78" s="603">
        <f>24.25*0.91+5.75</f>
        <v>27.817499999999999</v>
      </c>
      <c r="DN78" s="50">
        <f>DL$78*DM$78</f>
        <v>611.98500000000001</v>
      </c>
      <c r="DO78" s="603">
        <f>24.25*0.91+5.75</f>
        <v>27.817499999999999</v>
      </c>
      <c r="DP78" s="50">
        <f>DL$78*DO$78</f>
        <v>611.98500000000001</v>
      </c>
      <c r="DQ78" s="22"/>
      <c r="DR78" s="10" t="s">
        <v>23</v>
      </c>
      <c r="DS78" s="927" t="s">
        <v>984</v>
      </c>
      <c r="DT78" s="928"/>
      <c r="DU78" s="602">
        <v>22</v>
      </c>
      <c r="DV78" s="603">
        <f>24.25*0.91+5.75</f>
        <v>27.817499999999999</v>
      </c>
      <c r="DW78" s="50">
        <f>DU$78*DV$78</f>
        <v>611.98500000000001</v>
      </c>
      <c r="DX78" s="603">
        <f>24.25*0.91+5.75</f>
        <v>27.817499999999999</v>
      </c>
      <c r="DY78" s="50">
        <f>DU$78*DX$78</f>
        <v>611.98500000000001</v>
      </c>
      <c r="DZ78" s="22"/>
      <c r="EA78" s="10" t="s">
        <v>23</v>
      </c>
      <c r="EB78" s="927" t="s">
        <v>984</v>
      </c>
      <c r="EC78" s="928"/>
      <c r="ED78" s="602">
        <v>22</v>
      </c>
      <c r="EE78" s="377">
        <f>'Eletricista plant. (noturno)'!EA78</f>
        <v>28.931999999999999</v>
      </c>
      <c r="EF78" s="50">
        <f>ED$78*EE$78</f>
        <v>636.50400000000002</v>
      </c>
      <c r="EG78" s="377">
        <f>EE78</f>
        <v>28.931999999999999</v>
      </c>
      <c r="EH78" s="50">
        <f>ED$78*EG$78</f>
        <v>636.50400000000002</v>
      </c>
      <c r="EJ78" s="10" t="s">
        <v>23</v>
      </c>
      <c r="EK78" s="927" t="s">
        <v>984</v>
      </c>
      <c r="EL78" s="928"/>
      <c r="EM78" s="602">
        <v>22</v>
      </c>
      <c r="EN78" s="603">
        <f>EE78</f>
        <v>28.931999999999999</v>
      </c>
      <c r="EO78" s="50">
        <f>EM$78*EN$78</f>
        <v>636.50400000000002</v>
      </c>
      <c r="EP78" s="603">
        <f>EN78</f>
        <v>28.931999999999999</v>
      </c>
      <c r="EQ78" s="50">
        <f>EM$78*EP$78</f>
        <v>636.50400000000002</v>
      </c>
    </row>
    <row r="79" spans="1:147" s="7" customFormat="1" x14ac:dyDescent="0.2">
      <c r="A79" s="155" t="s">
        <v>24</v>
      </c>
      <c r="B79" s="165" t="s">
        <v>104</v>
      </c>
      <c r="C79" s="166"/>
      <c r="D79" s="168"/>
      <c r="E79" s="169"/>
      <c r="F79" s="38">
        <v>0</v>
      </c>
      <c r="G79" s="2"/>
      <c r="H79" s="155" t="s">
        <v>24</v>
      </c>
      <c r="I79" s="165" t="s">
        <v>104</v>
      </c>
      <c r="J79" s="166"/>
      <c r="K79" s="168"/>
      <c r="L79" s="169"/>
      <c r="M79" s="38">
        <v>0</v>
      </c>
      <c r="O79" s="155" t="s">
        <v>24</v>
      </c>
      <c r="P79" s="165" t="s">
        <v>104</v>
      </c>
      <c r="Q79" s="166"/>
      <c r="R79" s="168"/>
      <c r="S79" s="169"/>
      <c r="T79" s="38">
        <v>0</v>
      </c>
      <c r="U79" s="2"/>
      <c r="V79" s="155" t="s">
        <v>24</v>
      </c>
      <c r="W79" s="165" t="s">
        <v>104</v>
      </c>
      <c r="X79" s="166"/>
      <c r="Y79" s="168"/>
      <c r="Z79" s="169"/>
      <c r="AA79" s="38">
        <v>0</v>
      </c>
      <c r="AB79" s="2"/>
      <c r="AC79" s="155" t="s">
        <v>24</v>
      </c>
      <c r="AD79" s="165" t="s">
        <v>104</v>
      </c>
      <c r="AE79" s="166"/>
      <c r="AF79" s="168"/>
      <c r="AG79" s="169"/>
      <c r="AH79" s="38">
        <v>0</v>
      </c>
      <c r="AJ79" s="155" t="s">
        <v>24</v>
      </c>
      <c r="AK79" s="165" t="s">
        <v>104</v>
      </c>
      <c r="AL79" s="166"/>
      <c r="AM79" s="168"/>
      <c r="AN79" s="169"/>
      <c r="AO79" s="38">
        <v>0</v>
      </c>
      <c r="AQ79" s="155" t="s">
        <v>24</v>
      </c>
      <c r="AR79" s="165" t="s">
        <v>104</v>
      </c>
      <c r="AS79" s="166"/>
      <c r="AT79" s="168"/>
      <c r="AU79" s="169"/>
      <c r="AV79" s="38">
        <v>0</v>
      </c>
      <c r="AW79" s="159"/>
      <c r="AX79" s="155" t="s">
        <v>24</v>
      </c>
      <c r="AY79" s="165" t="s">
        <v>104</v>
      </c>
      <c r="AZ79" s="166"/>
      <c r="BA79" s="643"/>
      <c r="BB79" s="644"/>
      <c r="BC79" s="38">
        <v>0</v>
      </c>
      <c r="BD79" s="22"/>
      <c r="BE79" s="10" t="s">
        <v>24</v>
      </c>
      <c r="BF79" s="105" t="s">
        <v>104</v>
      </c>
      <c r="BG79" s="106"/>
      <c r="BH79" s="604"/>
      <c r="BI79" s="605"/>
      <c r="BJ79" s="50">
        <v>0</v>
      </c>
      <c r="BK79" s="22"/>
      <c r="BL79" s="10" t="s">
        <v>24</v>
      </c>
      <c r="BM79" s="105" t="s">
        <v>104</v>
      </c>
      <c r="BN79" s="106"/>
      <c r="BO79" s="604"/>
      <c r="BP79" s="605"/>
      <c r="BQ79" s="50">
        <v>0</v>
      </c>
      <c r="BS79" s="10" t="s">
        <v>24</v>
      </c>
      <c r="BT79" s="105" t="s">
        <v>104</v>
      </c>
      <c r="BU79" s="106"/>
      <c r="BV79" s="604"/>
      <c r="BW79" s="605"/>
      <c r="BX79" s="50">
        <v>0</v>
      </c>
      <c r="BY79" s="22"/>
      <c r="BZ79" s="10" t="s">
        <v>24</v>
      </c>
      <c r="CA79" s="105" t="s">
        <v>104</v>
      </c>
      <c r="CB79" s="106"/>
      <c r="CC79" s="604"/>
      <c r="CD79" s="605"/>
      <c r="CE79" s="50">
        <v>0</v>
      </c>
      <c r="CF79" s="22"/>
      <c r="CG79" s="10" t="s">
        <v>24</v>
      </c>
      <c r="CH79" s="105" t="s">
        <v>104</v>
      </c>
      <c r="CI79" s="106"/>
      <c r="CJ79" s="604"/>
      <c r="CK79" s="605"/>
      <c r="CL79" s="50">
        <v>0</v>
      </c>
      <c r="CN79" s="10" t="s">
        <v>24</v>
      </c>
      <c r="CO79" s="105" t="s">
        <v>104</v>
      </c>
      <c r="CP79" s="106"/>
      <c r="CQ79" s="604"/>
      <c r="CR79" s="605"/>
      <c r="CS79" s="50">
        <v>0</v>
      </c>
      <c r="CU79" s="10" t="s">
        <v>24</v>
      </c>
      <c r="CV79" s="105" t="s">
        <v>104</v>
      </c>
      <c r="CW79" s="106"/>
      <c r="CX79" s="604"/>
      <c r="CY79" s="605"/>
      <c r="CZ79" s="50">
        <v>0</v>
      </c>
      <c r="DB79" s="10" t="s">
        <v>24</v>
      </c>
      <c r="DC79" s="105" t="s">
        <v>104</v>
      </c>
      <c r="DD79" s="106"/>
      <c r="DE79" s="604"/>
      <c r="DF79" s="605"/>
      <c r="DG79" s="50">
        <v>0</v>
      </c>
      <c r="DI79" s="10" t="s">
        <v>24</v>
      </c>
      <c r="DJ79" s="105" t="s">
        <v>104</v>
      </c>
      <c r="DK79" s="106"/>
      <c r="DL79" s="604"/>
      <c r="DM79" s="605"/>
      <c r="DN79" s="50">
        <v>0</v>
      </c>
      <c r="DO79" s="605"/>
      <c r="DP79" s="50">
        <v>0</v>
      </c>
      <c r="DQ79" s="22"/>
      <c r="DR79" s="10" t="s">
        <v>24</v>
      </c>
      <c r="DS79" s="105" t="s">
        <v>104</v>
      </c>
      <c r="DT79" s="106"/>
      <c r="DU79" s="604"/>
      <c r="DV79" s="605"/>
      <c r="DW79" s="50">
        <v>0</v>
      </c>
      <c r="DX79" s="605"/>
      <c r="DY79" s="50">
        <v>0</v>
      </c>
      <c r="DZ79" s="22"/>
      <c r="EA79" s="10" t="s">
        <v>24</v>
      </c>
      <c r="EB79" s="105" t="s">
        <v>104</v>
      </c>
      <c r="EC79" s="106"/>
      <c r="ED79" s="604"/>
      <c r="EE79" s="605"/>
      <c r="EF79" s="50">
        <v>0</v>
      </c>
      <c r="EG79" s="605"/>
      <c r="EH79" s="50">
        <v>0</v>
      </c>
      <c r="EJ79" s="10" t="s">
        <v>24</v>
      </c>
      <c r="EK79" s="105" t="s">
        <v>104</v>
      </c>
      <c r="EL79" s="106"/>
      <c r="EM79" s="604"/>
      <c r="EN79" s="605"/>
      <c r="EO79" s="50">
        <v>0</v>
      </c>
      <c r="EP79" s="605"/>
      <c r="EQ79" s="50">
        <v>0</v>
      </c>
    </row>
    <row r="80" spans="1:147" x14ac:dyDescent="0.2">
      <c r="A80" s="155" t="s">
        <v>25</v>
      </c>
      <c r="B80" s="1027" t="s">
        <v>59</v>
      </c>
      <c r="C80" s="1028"/>
      <c r="D80" s="1028"/>
      <c r="E80" s="1029"/>
      <c r="F80" s="38">
        <v>0</v>
      </c>
      <c r="H80" s="155" t="s">
        <v>25</v>
      </c>
      <c r="I80" s="1027" t="s">
        <v>59</v>
      </c>
      <c r="J80" s="1028"/>
      <c r="K80" s="1028"/>
      <c r="L80" s="1029"/>
      <c r="M80" s="38">
        <v>0</v>
      </c>
      <c r="O80" s="155" t="s">
        <v>25</v>
      </c>
      <c r="P80" s="1027" t="s">
        <v>59</v>
      </c>
      <c r="Q80" s="1028"/>
      <c r="R80" s="1028"/>
      <c r="S80" s="1029"/>
      <c r="T80" s="38">
        <v>0</v>
      </c>
      <c r="V80" s="155" t="s">
        <v>25</v>
      </c>
      <c r="W80" s="1027" t="s">
        <v>59</v>
      </c>
      <c r="X80" s="1028"/>
      <c r="Y80" s="1028"/>
      <c r="Z80" s="1029"/>
      <c r="AA80" s="38">
        <v>0</v>
      </c>
      <c r="AC80" s="155" t="s">
        <v>25</v>
      </c>
      <c r="AD80" s="1027" t="s">
        <v>59</v>
      </c>
      <c r="AE80" s="1028"/>
      <c r="AF80" s="1028"/>
      <c r="AG80" s="1029"/>
      <c r="AH80" s="38">
        <v>0</v>
      </c>
      <c r="AJ80" s="155" t="s">
        <v>25</v>
      </c>
      <c r="AK80" s="1027" t="s">
        <v>59</v>
      </c>
      <c r="AL80" s="1028"/>
      <c r="AM80" s="1028"/>
      <c r="AN80" s="1029"/>
      <c r="AO80" s="38">
        <v>0</v>
      </c>
      <c r="AQ80" s="155" t="s">
        <v>25</v>
      </c>
      <c r="AR80" s="1027" t="s">
        <v>59</v>
      </c>
      <c r="AS80" s="1028"/>
      <c r="AT80" s="1028"/>
      <c r="AU80" s="1029"/>
      <c r="AV80" s="38">
        <v>0</v>
      </c>
      <c r="AW80" s="159"/>
      <c r="AX80" s="155" t="s">
        <v>25</v>
      </c>
      <c r="AY80" s="1027" t="s">
        <v>59</v>
      </c>
      <c r="AZ80" s="1028"/>
      <c r="BA80" s="1028"/>
      <c r="BB80" s="1029"/>
      <c r="BC80" s="38">
        <v>0</v>
      </c>
      <c r="BD80" s="22"/>
      <c r="BE80" s="10" t="s">
        <v>25</v>
      </c>
      <c r="BF80" s="927" t="s">
        <v>59</v>
      </c>
      <c r="BG80" s="928"/>
      <c r="BH80" s="928"/>
      <c r="BI80" s="929"/>
      <c r="BJ80" s="50">
        <v>0</v>
      </c>
      <c r="BK80" s="22"/>
      <c r="BL80" s="10" t="s">
        <v>25</v>
      </c>
      <c r="BM80" s="927" t="s">
        <v>59</v>
      </c>
      <c r="BN80" s="928"/>
      <c r="BO80" s="928"/>
      <c r="BP80" s="929"/>
      <c r="BQ80" s="50">
        <v>0</v>
      </c>
      <c r="BS80" s="10" t="s">
        <v>25</v>
      </c>
      <c r="BT80" s="927" t="s">
        <v>59</v>
      </c>
      <c r="BU80" s="928"/>
      <c r="BV80" s="928"/>
      <c r="BW80" s="929"/>
      <c r="BX80" s="50">
        <v>0</v>
      </c>
      <c r="BY80" s="22"/>
      <c r="BZ80" s="10" t="s">
        <v>25</v>
      </c>
      <c r="CA80" s="927" t="s">
        <v>59</v>
      </c>
      <c r="CB80" s="928"/>
      <c r="CC80" s="928"/>
      <c r="CD80" s="929"/>
      <c r="CE80" s="50">
        <v>0</v>
      </c>
      <c r="CF80" s="22"/>
      <c r="CG80" s="10" t="s">
        <v>25</v>
      </c>
      <c r="CH80" s="927" t="s">
        <v>59</v>
      </c>
      <c r="CI80" s="928"/>
      <c r="CJ80" s="928"/>
      <c r="CK80" s="929"/>
      <c r="CL80" s="50">
        <v>0</v>
      </c>
      <c r="CN80" s="10" t="s">
        <v>25</v>
      </c>
      <c r="CO80" s="927" t="s">
        <v>59</v>
      </c>
      <c r="CP80" s="928"/>
      <c r="CQ80" s="928"/>
      <c r="CR80" s="929"/>
      <c r="CS80" s="50">
        <v>0</v>
      </c>
      <c r="CU80" s="10" t="s">
        <v>25</v>
      </c>
      <c r="CV80" s="927" t="s">
        <v>59</v>
      </c>
      <c r="CW80" s="928"/>
      <c r="CX80" s="928"/>
      <c r="CY80" s="929"/>
      <c r="CZ80" s="50">
        <v>0</v>
      </c>
      <c r="DB80" s="10" t="s">
        <v>25</v>
      </c>
      <c r="DC80" s="927" t="s">
        <v>59</v>
      </c>
      <c r="DD80" s="928"/>
      <c r="DE80" s="928"/>
      <c r="DF80" s="929"/>
      <c r="DG80" s="50">
        <v>0</v>
      </c>
      <c r="DI80" s="10" t="s">
        <v>25</v>
      </c>
      <c r="DJ80" s="927" t="s">
        <v>59</v>
      </c>
      <c r="DK80" s="928"/>
      <c r="DL80" s="928"/>
      <c r="DM80" s="929"/>
      <c r="DN80" s="50">
        <v>0</v>
      </c>
      <c r="DO80" s="22"/>
      <c r="DP80" s="50">
        <v>0</v>
      </c>
      <c r="DQ80" s="22"/>
      <c r="DR80" s="10" t="s">
        <v>25</v>
      </c>
      <c r="DS80" s="927" t="s">
        <v>59</v>
      </c>
      <c r="DT80" s="928"/>
      <c r="DU80" s="928"/>
      <c r="DV80" s="929"/>
      <c r="DW80" s="50">
        <v>0</v>
      </c>
      <c r="DX80" s="22"/>
      <c r="DY80" s="50">
        <v>0</v>
      </c>
      <c r="DZ80" s="22"/>
      <c r="EA80" s="10" t="s">
        <v>25</v>
      </c>
      <c r="EB80" s="927" t="s">
        <v>59</v>
      </c>
      <c r="EC80" s="928"/>
      <c r="ED80" s="928"/>
      <c r="EE80" s="929"/>
      <c r="EF80" s="50">
        <v>0</v>
      </c>
      <c r="EG80" s="22"/>
      <c r="EH80" s="50">
        <v>0</v>
      </c>
      <c r="EJ80" s="10" t="s">
        <v>25</v>
      </c>
      <c r="EK80" s="927" t="s">
        <v>59</v>
      </c>
      <c r="EL80" s="928"/>
      <c r="EM80" s="928"/>
      <c r="EN80" s="929"/>
      <c r="EO80" s="50">
        <v>0</v>
      </c>
      <c r="EP80" s="22"/>
      <c r="EQ80" s="50">
        <v>0</v>
      </c>
    </row>
    <row r="81" spans="1:147" x14ac:dyDescent="0.2">
      <c r="A81" s="155" t="s">
        <v>32</v>
      </c>
      <c r="B81" s="1027" t="s">
        <v>57</v>
      </c>
      <c r="C81" s="1028"/>
      <c r="D81" s="1028"/>
      <c r="E81" s="1029"/>
      <c r="F81" s="38">
        <v>13.5</v>
      </c>
      <c r="H81" s="155" t="s">
        <v>32</v>
      </c>
      <c r="I81" s="1027" t="s">
        <v>57</v>
      </c>
      <c r="J81" s="1028"/>
      <c r="K81" s="1028"/>
      <c r="L81" s="1029"/>
      <c r="M81" s="38">
        <v>13.5</v>
      </c>
      <c r="O81" s="155" t="s">
        <v>32</v>
      </c>
      <c r="P81" s="1027" t="s">
        <v>57</v>
      </c>
      <c r="Q81" s="1028"/>
      <c r="R81" s="1028"/>
      <c r="S81" s="1029"/>
      <c r="T81" s="38">
        <v>13.5</v>
      </c>
      <c r="V81" s="155" t="s">
        <v>32</v>
      </c>
      <c r="W81" s="1027" t="s">
        <v>57</v>
      </c>
      <c r="X81" s="1028"/>
      <c r="Y81" s="1028"/>
      <c r="Z81" s="1029"/>
      <c r="AA81" s="38">
        <v>13.5</v>
      </c>
      <c r="AC81" s="155" t="s">
        <v>32</v>
      </c>
      <c r="AD81" s="1027" t="s">
        <v>57</v>
      </c>
      <c r="AE81" s="1028"/>
      <c r="AF81" s="1028"/>
      <c r="AG81" s="1029"/>
      <c r="AH81" s="38">
        <v>13.5</v>
      </c>
      <c r="AJ81" s="155" t="s">
        <v>32</v>
      </c>
      <c r="AK81" s="1027" t="s">
        <v>57</v>
      </c>
      <c r="AL81" s="1028"/>
      <c r="AM81" s="1028"/>
      <c r="AN81" s="1029"/>
      <c r="AO81" s="38">
        <v>13.5</v>
      </c>
      <c r="AQ81" s="155" t="s">
        <v>32</v>
      </c>
      <c r="AR81" s="1027" t="s">
        <v>57</v>
      </c>
      <c r="AS81" s="1028"/>
      <c r="AT81" s="1028"/>
      <c r="AU81" s="1029"/>
      <c r="AV81" s="38">
        <v>13.5</v>
      </c>
      <c r="AW81" s="159"/>
      <c r="AX81" s="155" t="s">
        <v>32</v>
      </c>
      <c r="AY81" s="1027" t="s">
        <v>57</v>
      </c>
      <c r="AZ81" s="1028"/>
      <c r="BA81" s="1028"/>
      <c r="BB81" s="1029"/>
      <c r="BC81" s="38">
        <v>13.5</v>
      </c>
      <c r="BD81" s="22"/>
      <c r="BE81" s="10" t="s">
        <v>32</v>
      </c>
      <c r="BF81" s="927" t="s">
        <v>57</v>
      </c>
      <c r="BG81" s="928"/>
      <c r="BH81" s="928"/>
      <c r="BI81" s="929"/>
      <c r="BJ81" s="50">
        <v>13.5</v>
      </c>
      <c r="BK81" s="22"/>
      <c r="BL81" s="10" t="s">
        <v>32</v>
      </c>
      <c r="BM81" s="927" t="s">
        <v>57</v>
      </c>
      <c r="BN81" s="928"/>
      <c r="BO81" s="928"/>
      <c r="BP81" s="929"/>
      <c r="BQ81" s="50">
        <v>13.5</v>
      </c>
      <c r="BS81" s="10" t="s">
        <v>32</v>
      </c>
      <c r="BT81" s="927" t="s">
        <v>57</v>
      </c>
      <c r="BU81" s="928"/>
      <c r="BV81" s="928"/>
      <c r="BW81" s="929"/>
      <c r="BX81" s="50">
        <v>13.5</v>
      </c>
      <c r="BY81" s="22"/>
      <c r="BZ81" s="10" t="s">
        <v>32</v>
      </c>
      <c r="CA81" s="927" t="s">
        <v>57</v>
      </c>
      <c r="CB81" s="928"/>
      <c r="CC81" s="928"/>
      <c r="CD81" s="929"/>
      <c r="CE81" s="50">
        <v>13.5</v>
      </c>
      <c r="CF81" s="22"/>
      <c r="CG81" s="10" t="s">
        <v>32</v>
      </c>
      <c r="CH81" s="927" t="s">
        <v>57</v>
      </c>
      <c r="CI81" s="928"/>
      <c r="CJ81" s="928"/>
      <c r="CK81" s="929"/>
      <c r="CL81" s="50">
        <v>13.5</v>
      </c>
      <c r="CN81" s="10" t="s">
        <v>32</v>
      </c>
      <c r="CO81" s="927" t="s">
        <v>57</v>
      </c>
      <c r="CP81" s="928"/>
      <c r="CQ81" s="928"/>
      <c r="CR81" s="929"/>
      <c r="CS81" s="50">
        <v>13.5</v>
      </c>
      <c r="CU81" s="10" t="s">
        <v>32</v>
      </c>
      <c r="CV81" s="927" t="s">
        <v>57</v>
      </c>
      <c r="CW81" s="928"/>
      <c r="CX81" s="928"/>
      <c r="CY81" s="929"/>
      <c r="CZ81" s="50">
        <v>13.5</v>
      </c>
      <c r="DB81" s="10" t="s">
        <v>32</v>
      </c>
      <c r="DC81" s="927" t="s">
        <v>57</v>
      </c>
      <c r="DD81" s="928"/>
      <c r="DE81" s="928"/>
      <c r="DF81" s="929"/>
      <c r="DG81" s="50">
        <v>13.5</v>
      </c>
      <c r="DI81" s="10" t="s">
        <v>32</v>
      </c>
      <c r="DJ81" s="927" t="s">
        <v>57</v>
      </c>
      <c r="DK81" s="928"/>
      <c r="DL81" s="928"/>
      <c r="DM81" s="929"/>
      <c r="DN81" s="50">
        <v>13.5</v>
      </c>
      <c r="DO81" s="22"/>
      <c r="DP81" s="50">
        <v>13.5</v>
      </c>
      <c r="DQ81" s="22"/>
      <c r="DR81" s="10" t="s">
        <v>32</v>
      </c>
      <c r="DS81" s="927" t="s">
        <v>57</v>
      </c>
      <c r="DT81" s="928"/>
      <c r="DU81" s="928"/>
      <c r="DV81" s="929"/>
      <c r="DW81" s="50">
        <v>13.5</v>
      </c>
      <c r="DX81" s="22"/>
      <c r="DY81" s="50">
        <v>13.5</v>
      </c>
      <c r="DZ81" s="22"/>
      <c r="EA81" s="10" t="s">
        <v>32</v>
      </c>
      <c r="EB81" s="927" t="s">
        <v>57</v>
      </c>
      <c r="EC81" s="928"/>
      <c r="ED81" s="928"/>
      <c r="EE81" s="929"/>
      <c r="EF81" s="50">
        <v>13.5</v>
      </c>
      <c r="EG81" s="22"/>
      <c r="EH81" s="50">
        <v>13.5</v>
      </c>
      <c r="EJ81" s="10" t="s">
        <v>32</v>
      </c>
      <c r="EK81" s="927" t="s">
        <v>57</v>
      </c>
      <c r="EL81" s="928"/>
      <c r="EM81" s="928"/>
      <c r="EN81" s="929"/>
      <c r="EO81" s="50">
        <v>13.5</v>
      </c>
      <c r="EP81" s="22"/>
      <c r="EQ81" s="50">
        <v>13.5</v>
      </c>
    </row>
    <row r="82" spans="1:147" x14ac:dyDescent="0.2">
      <c r="A82" s="155" t="s">
        <v>33</v>
      </c>
      <c r="B82" s="1027" t="s">
        <v>37</v>
      </c>
      <c r="C82" s="1028"/>
      <c r="D82" s="1028"/>
      <c r="E82" s="1029"/>
      <c r="F82" s="38">
        <v>0</v>
      </c>
      <c r="H82" s="155" t="s">
        <v>33</v>
      </c>
      <c r="I82" s="1027" t="s">
        <v>37</v>
      </c>
      <c r="J82" s="1028"/>
      <c r="K82" s="1028"/>
      <c r="L82" s="1029"/>
      <c r="M82" s="38">
        <v>0</v>
      </c>
      <c r="O82" s="155" t="s">
        <v>33</v>
      </c>
      <c r="P82" s="1027" t="s">
        <v>37</v>
      </c>
      <c r="Q82" s="1028"/>
      <c r="R82" s="1028"/>
      <c r="S82" s="1029"/>
      <c r="T82" s="38">
        <v>0</v>
      </c>
      <c r="V82" s="155" t="s">
        <v>33</v>
      </c>
      <c r="W82" s="1027" t="s">
        <v>37</v>
      </c>
      <c r="X82" s="1028"/>
      <c r="Y82" s="1028"/>
      <c r="Z82" s="1029"/>
      <c r="AA82" s="38">
        <v>0</v>
      </c>
      <c r="AC82" s="155" t="s">
        <v>33</v>
      </c>
      <c r="AD82" s="1027" t="s">
        <v>37</v>
      </c>
      <c r="AE82" s="1028"/>
      <c r="AF82" s="1028"/>
      <c r="AG82" s="1029"/>
      <c r="AH82" s="38">
        <v>0</v>
      </c>
      <c r="AJ82" s="155" t="s">
        <v>33</v>
      </c>
      <c r="AK82" s="1027" t="s">
        <v>37</v>
      </c>
      <c r="AL82" s="1028"/>
      <c r="AM82" s="1028"/>
      <c r="AN82" s="1029"/>
      <c r="AO82" s="38">
        <v>0</v>
      </c>
      <c r="AQ82" s="155" t="s">
        <v>33</v>
      </c>
      <c r="AR82" s="1027" t="s">
        <v>37</v>
      </c>
      <c r="AS82" s="1028"/>
      <c r="AT82" s="1028"/>
      <c r="AU82" s="1029"/>
      <c r="AV82" s="38">
        <v>0</v>
      </c>
      <c r="AW82" s="159"/>
      <c r="AX82" s="155" t="s">
        <v>33</v>
      </c>
      <c r="AY82" s="1027" t="s">
        <v>37</v>
      </c>
      <c r="AZ82" s="1028"/>
      <c r="BA82" s="1028"/>
      <c r="BB82" s="1029"/>
      <c r="BC82" s="38">
        <v>0</v>
      </c>
      <c r="BD82" s="22"/>
      <c r="BE82" s="10" t="s">
        <v>33</v>
      </c>
      <c r="BF82" s="927" t="s">
        <v>37</v>
      </c>
      <c r="BG82" s="928"/>
      <c r="BH82" s="928"/>
      <c r="BI82" s="929"/>
      <c r="BJ82" s="50">
        <v>0</v>
      </c>
      <c r="BK82" s="22"/>
      <c r="BL82" s="10" t="s">
        <v>33</v>
      </c>
      <c r="BM82" s="927" t="s">
        <v>37</v>
      </c>
      <c r="BN82" s="928"/>
      <c r="BO82" s="928"/>
      <c r="BP82" s="929"/>
      <c r="BQ82" s="50">
        <v>0</v>
      </c>
      <c r="BS82" s="10" t="s">
        <v>33</v>
      </c>
      <c r="BT82" s="927" t="s">
        <v>37</v>
      </c>
      <c r="BU82" s="928"/>
      <c r="BV82" s="928"/>
      <c r="BW82" s="929"/>
      <c r="BX82" s="50">
        <v>0</v>
      </c>
      <c r="BY82" s="22"/>
      <c r="BZ82" s="10" t="s">
        <v>33</v>
      </c>
      <c r="CA82" s="927" t="s">
        <v>37</v>
      </c>
      <c r="CB82" s="928"/>
      <c r="CC82" s="928"/>
      <c r="CD82" s="929"/>
      <c r="CE82" s="50">
        <v>0</v>
      </c>
      <c r="CF82" s="22"/>
      <c r="CG82" s="10" t="s">
        <v>33</v>
      </c>
      <c r="CH82" s="927" t="s">
        <v>37</v>
      </c>
      <c r="CI82" s="928"/>
      <c r="CJ82" s="928"/>
      <c r="CK82" s="929"/>
      <c r="CL82" s="50">
        <v>0</v>
      </c>
      <c r="CN82" s="10" t="s">
        <v>33</v>
      </c>
      <c r="CO82" s="927" t="s">
        <v>37</v>
      </c>
      <c r="CP82" s="928"/>
      <c r="CQ82" s="928"/>
      <c r="CR82" s="929"/>
      <c r="CS82" s="50">
        <v>0</v>
      </c>
      <c r="CU82" s="10" t="s">
        <v>33</v>
      </c>
      <c r="CV82" s="927" t="s">
        <v>37</v>
      </c>
      <c r="CW82" s="928"/>
      <c r="CX82" s="928"/>
      <c r="CY82" s="929"/>
      <c r="CZ82" s="50">
        <v>0</v>
      </c>
      <c r="DB82" s="10" t="s">
        <v>33</v>
      </c>
      <c r="DC82" s="927" t="s">
        <v>37</v>
      </c>
      <c r="DD82" s="928"/>
      <c r="DE82" s="928"/>
      <c r="DF82" s="929"/>
      <c r="DG82" s="50">
        <v>0</v>
      </c>
      <c r="DI82" s="10" t="s">
        <v>33</v>
      </c>
      <c r="DJ82" s="927" t="s">
        <v>37</v>
      </c>
      <c r="DK82" s="928"/>
      <c r="DL82" s="928"/>
      <c r="DM82" s="929"/>
      <c r="DN82" s="50">
        <v>0</v>
      </c>
      <c r="DO82" s="22"/>
      <c r="DP82" s="50">
        <v>0</v>
      </c>
      <c r="DQ82" s="22"/>
      <c r="DR82" s="10" t="s">
        <v>33</v>
      </c>
      <c r="DS82" s="927" t="s">
        <v>37</v>
      </c>
      <c r="DT82" s="928"/>
      <c r="DU82" s="928"/>
      <c r="DV82" s="929"/>
      <c r="DW82" s="50">
        <v>0</v>
      </c>
      <c r="DX82" s="22"/>
      <c r="DY82" s="50">
        <v>0</v>
      </c>
      <c r="DZ82" s="22"/>
      <c r="EA82" s="10" t="s">
        <v>33</v>
      </c>
      <c r="EB82" s="927" t="s">
        <v>37</v>
      </c>
      <c r="EC82" s="928"/>
      <c r="ED82" s="928"/>
      <c r="EE82" s="929"/>
      <c r="EF82" s="50">
        <v>0</v>
      </c>
      <c r="EG82" s="22"/>
      <c r="EH82" s="50">
        <v>0</v>
      </c>
      <c r="EJ82" s="10" t="s">
        <v>33</v>
      </c>
      <c r="EK82" s="927" t="s">
        <v>37</v>
      </c>
      <c r="EL82" s="928"/>
      <c r="EM82" s="928"/>
      <c r="EN82" s="929"/>
      <c r="EO82" s="50">
        <v>0</v>
      </c>
      <c r="EP82" s="22"/>
      <c r="EQ82" s="50">
        <v>0</v>
      </c>
    </row>
    <row r="83" spans="1:147" x14ac:dyDescent="0.2">
      <c r="A83" s="155" t="s">
        <v>34</v>
      </c>
      <c r="B83" s="1027" t="s">
        <v>9</v>
      </c>
      <c r="C83" s="1028"/>
      <c r="D83" s="1028"/>
      <c r="E83" s="1029"/>
      <c r="F83" s="38">
        <v>0</v>
      </c>
      <c r="H83" s="155" t="s">
        <v>34</v>
      </c>
      <c r="I83" s="1027" t="s">
        <v>9</v>
      </c>
      <c r="J83" s="1028"/>
      <c r="K83" s="1028"/>
      <c r="L83" s="1029"/>
      <c r="M83" s="38">
        <v>0</v>
      </c>
      <c r="O83" s="155" t="s">
        <v>34</v>
      </c>
      <c r="P83" s="1027" t="s">
        <v>9</v>
      </c>
      <c r="Q83" s="1028"/>
      <c r="R83" s="1028"/>
      <c r="S83" s="1029"/>
      <c r="T83" s="38">
        <v>0</v>
      </c>
      <c r="V83" s="155" t="s">
        <v>34</v>
      </c>
      <c r="W83" s="1027" t="s">
        <v>9</v>
      </c>
      <c r="X83" s="1028"/>
      <c r="Y83" s="1028"/>
      <c r="Z83" s="1029"/>
      <c r="AA83" s="38">
        <v>0</v>
      </c>
      <c r="AC83" s="155" t="s">
        <v>34</v>
      </c>
      <c r="AD83" s="1027" t="s">
        <v>9</v>
      </c>
      <c r="AE83" s="1028"/>
      <c r="AF83" s="1028"/>
      <c r="AG83" s="1029"/>
      <c r="AH83" s="38">
        <v>0</v>
      </c>
      <c r="AJ83" s="155" t="s">
        <v>34</v>
      </c>
      <c r="AK83" s="1027" t="s">
        <v>9</v>
      </c>
      <c r="AL83" s="1028"/>
      <c r="AM83" s="1028"/>
      <c r="AN83" s="1029"/>
      <c r="AO83" s="38">
        <v>0</v>
      </c>
      <c r="AQ83" s="155" t="s">
        <v>34</v>
      </c>
      <c r="AR83" s="1027" t="s">
        <v>9</v>
      </c>
      <c r="AS83" s="1028"/>
      <c r="AT83" s="1028"/>
      <c r="AU83" s="1029"/>
      <c r="AV83" s="38">
        <v>0</v>
      </c>
      <c r="AW83" s="159"/>
      <c r="AX83" s="155" t="s">
        <v>34</v>
      </c>
      <c r="AY83" s="1027" t="s">
        <v>9</v>
      </c>
      <c r="AZ83" s="1028"/>
      <c r="BA83" s="1028"/>
      <c r="BB83" s="1029"/>
      <c r="BC83" s="38">
        <v>0</v>
      </c>
      <c r="BD83" s="22"/>
      <c r="BE83" s="10" t="s">
        <v>34</v>
      </c>
      <c r="BF83" s="927" t="s">
        <v>9</v>
      </c>
      <c r="BG83" s="928"/>
      <c r="BH83" s="928"/>
      <c r="BI83" s="929"/>
      <c r="BJ83" s="50">
        <v>0</v>
      </c>
      <c r="BK83" s="22"/>
      <c r="BL83" s="10" t="s">
        <v>34</v>
      </c>
      <c r="BM83" s="927" t="s">
        <v>9</v>
      </c>
      <c r="BN83" s="928"/>
      <c r="BO83" s="928"/>
      <c r="BP83" s="929"/>
      <c r="BQ83" s="50">
        <v>0</v>
      </c>
      <c r="BS83" s="10" t="s">
        <v>34</v>
      </c>
      <c r="BT83" s="927" t="s">
        <v>9</v>
      </c>
      <c r="BU83" s="928"/>
      <c r="BV83" s="928"/>
      <c r="BW83" s="929"/>
      <c r="BX83" s="50">
        <v>0</v>
      </c>
      <c r="BY83" s="22"/>
      <c r="BZ83" s="10" t="s">
        <v>34</v>
      </c>
      <c r="CA83" s="927" t="s">
        <v>9</v>
      </c>
      <c r="CB83" s="928"/>
      <c r="CC83" s="928"/>
      <c r="CD83" s="929"/>
      <c r="CE83" s="50">
        <v>0</v>
      </c>
      <c r="CF83" s="22"/>
      <c r="CG83" s="10" t="s">
        <v>34</v>
      </c>
      <c r="CH83" s="927" t="s">
        <v>9</v>
      </c>
      <c r="CI83" s="928"/>
      <c r="CJ83" s="928"/>
      <c r="CK83" s="929"/>
      <c r="CL83" s="50">
        <v>0</v>
      </c>
      <c r="CN83" s="10" t="s">
        <v>34</v>
      </c>
      <c r="CO83" s="927" t="s">
        <v>9</v>
      </c>
      <c r="CP83" s="928"/>
      <c r="CQ83" s="928"/>
      <c r="CR83" s="929"/>
      <c r="CS83" s="50">
        <v>0</v>
      </c>
      <c r="CU83" s="10" t="s">
        <v>34</v>
      </c>
      <c r="CV83" s="927" t="s">
        <v>9</v>
      </c>
      <c r="CW83" s="928"/>
      <c r="CX83" s="928"/>
      <c r="CY83" s="929"/>
      <c r="CZ83" s="50">
        <v>0</v>
      </c>
      <c r="DB83" s="10" t="s">
        <v>34</v>
      </c>
      <c r="DC83" s="927" t="s">
        <v>9</v>
      </c>
      <c r="DD83" s="928"/>
      <c r="DE83" s="928"/>
      <c r="DF83" s="929"/>
      <c r="DG83" s="50">
        <v>0</v>
      </c>
      <c r="DI83" s="10" t="s">
        <v>34</v>
      </c>
      <c r="DJ83" s="927" t="s">
        <v>9</v>
      </c>
      <c r="DK83" s="928"/>
      <c r="DL83" s="928"/>
      <c r="DM83" s="929"/>
      <c r="DN83" s="50">
        <v>0</v>
      </c>
      <c r="DO83" s="22"/>
      <c r="DP83" s="50">
        <v>0</v>
      </c>
      <c r="DQ83" s="22"/>
      <c r="DR83" s="10" t="s">
        <v>34</v>
      </c>
      <c r="DS83" s="927" t="s">
        <v>9</v>
      </c>
      <c r="DT83" s="928"/>
      <c r="DU83" s="928"/>
      <c r="DV83" s="929"/>
      <c r="DW83" s="50">
        <v>0</v>
      </c>
      <c r="DX83" s="22"/>
      <c r="DY83" s="50">
        <v>0</v>
      </c>
      <c r="DZ83" s="22"/>
      <c r="EA83" s="10" t="s">
        <v>34</v>
      </c>
      <c r="EB83" s="927" t="s">
        <v>9</v>
      </c>
      <c r="EC83" s="928"/>
      <c r="ED83" s="928"/>
      <c r="EE83" s="929"/>
      <c r="EF83" s="50">
        <v>0</v>
      </c>
      <c r="EG83" s="22"/>
      <c r="EH83" s="50">
        <v>0</v>
      </c>
      <c r="EJ83" s="10" t="s">
        <v>34</v>
      </c>
      <c r="EK83" s="927" t="s">
        <v>9</v>
      </c>
      <c r="EL83" s="928"/>
      <c r="EM83" s="928"/>
      <c r="EN83" s="929"/>
      <c r="EO83" s="50">
        <v>0</v>
      </c>
      <c r="EP83" s="22"/>
      <c r="EQ83" s="50">
        <v>0</v>
      </c>
    </row>
    <row r="84" spans="1:147" x14ac:dyDescent="0.2">
      <c r="A84" s="1016" t="s">
        <v>40</v>
      </c>
      <c r="B84" s="1016"/>
      <c r="C84" s="1016"/>
      <c r="D84" s="1016"/>
      <c r="E84" s="1016"/>
      <c r="F84" s="114">
        <f>SUM(F77:F83)</f>
        <v>670.43100000000004</v>
      </c>
      <c r="H84" s="1016" t="s">
        <v>40</v>
      </c>
      <c r="I84" s="1016"/>
      <c r="J84" s="1016"/>
      <c r="K84" s="1016"/>
      <c r="L84" s="1016"/>
      <c r="M84" s="114">
        <f>SUM(M77:M83)</f>
        <v>680.41899999999998</v>
      </c>
      <c r="O84" s="1016" t="s">
        <v>40</v>
      </c>
      <c r="P84" s="1016"/>
      <c r="Q84" s="1016"/>
      <c r="R84" s="1016"/>
      <c r="S84" s="1016"/>
      <c r="T84" s="114">
        <f>SUM(T77:T83)</f>
        <v>680.41899999999998</v>
      </c>
      <c r="V84" s="1016" t="s">
        <v>40</v>
      </c>
      <c r="W84" s="1016"/>
      <c r="X84" s="1016"/>
      <c r="Y84" s="1016"/>
      <c r="Z84" s="1016"/>
      <c r="AA84" s="114">
        <f>SUM(AA77:AA83)</f>
        <v>680.41899999999998</v>
      </c>
      <c r="AC84" s="1016" t="s">
        <v>40</v>
      </c>
      <c r="AD84" s="1016"/>
      <c r="AE84" s="1016"/>
      <c r="AF84" s="1016"/>
      <c r="AG84" s="1016"/>
      <c r="AH84" s="114">
        <f>SUM(AH77:AH83)</f>
        <v>714.68619999999999</v>
      </c>
      <c r="AJ84" s="1016" t="s">
        <v>40</v>
      </c>
      <c r="AK84" s="1016"/>
      <c r="AL84" s="1016"/>
      <c r="AM84" s="1016"/>
      <c r="AN84" s="1016"/>
      <c r="AO84" s="114">
        <f>SUM(AO77:AO83)</f>
        <v>714.68619999999999</v>
      </c>
      <c r="AQ84" s="1016" t="s">
        <v>40</v>
      </c>
      <c r="AR84" s="1016"/>
      <c r="AS84" s="1016"/>
      <c r="AT84" s="1016"/>
      <c r="AU84" s="1016"/>
      <c r="AV84" s="114">
        <f>SUM(AV77:AV83)</f>
        <v>714.68619999999999</v>
      </c>
      <c r="AW84" s="175"/>
      <c r="AX84" s="1016" t="s">
        <v>40</v>
      </c>
      <c r="AY84" s="1016"/>
      <c r="AZ84" s="1016"/>
      <c r="BA84" s="1016"/>
      <c r="BB84" s="1016"/>
      <c r="BC84" s="114">
        <f>SUM(BC77:BC83)</f>
        <v>714.68619999999999</v>
      </c>
      <c r="BD84" s="40"/>
      <c r="BE84" s="938" t="s">
        <v>40</v>
      </c>
      <c r="BF84" s="938"/>
      <c r="BG84" s="938"/>
      <c r="BH84" s="938"/>
      <c r="BI84" s="938"/>
      <c r="BJ84" s="11">
        <f>SUM(BJ$77:BJ$83)</f>
        <v>714.68619999999999</v>
      </c>
      <c r="BK84" s="40"/>
      <c r="BL84" s="938" t="s">
        <v>40</v>
      </c>
      <c r="BM84" s="938"/>
      <c r="BN84" s="938"/>
      <c r="BO84" s="938"/>
      <c r="BP84" s="938"/>
      <c r="BQ84" s="11">
        <f>SUM(BQ$77:BQ$83)</f>
        <v>785.92</v>
      </c>
      <c r="BS84" s="938" t="s">
        <v>40</v>
      </c>
      <c r="BT84" s="938"/>
      <c r="BU84" s="938"/>
      <c r="BV84" s="938"/>
      <c r="BW84" s="938"/>
      <c r="BX84" s="11">
        <f>SUM(BX$77:BX$83)</f>
        <v>785.92</v>
      </c>
      <c r="BY84" s="40"/>
      <c r="BZ84" s="938" t="s">
        <v>40</v>
      </c>
      <c r="CA84" s="938"/>
      <c r="CB84" s="938"/>
      <c r="CC84" s="938"/>
      <c r="CD84" s="938"/>
      <c r="CE84" s="11">
        <f>SUM(CE$77:CE$83)</f>
        <v>785.92</v>
      </c>
      <c r="CF84" s="40"/>
      <c r="CG84" s="938" t="s">
        <v>40</v>
      </c>
      <c r="CH84" s="938"/>
      <c r="CI84" s="938"/>
      <c r="CJ84" s="938"/>
      <c r="CK84" s="938"/>
      <c r="CL84" s="11">
        <f>SUM(CL$77:CL$83)</f>
        <v>785.92</v>
      </c>
      <c r="CN84" s="938" t="s">
        <v>40</v>
      </c>
      <c r="CO84" s="938"/>
      <c r="CP84" s="938"/>
      <c r="CQ84" s="938"/>
      <c r="CR84" s="938"/>
      <c r="CS84" s="11">
        <f>SUM(CS$77:CS$83)</f>
        <v>785.92</v>
      </c>
      <c r="CU84" s="938" t="s">
        <v>40</v>
      </c>
      <c r="CV84" s="938"/>
      <c r="CW84" s="938"/>
      <c r="CX84" s="938"/>
      <c r="CY84" s="938"/>
      <c r="CZ84" s="11">
        <f>SUM(CZ$77:CZ$83)</f>
        <v>785.92</v>
      </c>
      <c r="DB84" s="938" t="s">
        <v>40</v>
      </c>
      <c r="DC84" s="938"/>
      <c r="DD84" s="938"/>
      <c r="DE84" s="938"/>
      <c r="DF84" s="938"/>
      <c r="DG84" s="11">
        <f>SUM(DG$77:DG$83)</f>
        <v>867.48500000000001</v>
      </c>
      <c r="DI84" s="938" t="s">
        <v>40</v>
      </c>
      <c r="DJ84" s="938"/>
      <c r="DK84" s="938"/>
      <c r="DL84" s="938"/>
      <c r="DM84" s="938"/>
      <c r="DN84" s="11">
        <f>SUM(DN$77:DN$83)</f>
        <v>867.48500000000001</v>
      </c>
      <c r="DO84" s="40"/>
      <c r="DP84" s="11">
        <f>SUM(DP$77:DP$83)</f>
        <v>867.48500000000001</v>
      </c>
      <c r="DQ84" s="40"/>
      <c r="DR84" s="938" t="s">
        <v>40</v>
      </c>
      <c r="DS84" s="938"/>
      <c r="DT84" s="938"/>
      <c r="DU84" s="938"/>
      <c r="DV84" s="938"/>
      <c r="DW84" s="11">
        <f>SUM(DW$77:DW$83)</f>
        <v>867.48500000000001</v>
      </c>
      <c r="DX84" s="40"/>
      <c r="DY84" s="11">
        <f>SUM(DY$77:DY$83)</f>
        <v>867.48500000000001</v>
      </c>
      <c r="DZ84" s="40"/>
      <c r="EA84" s="938" t="s">
        <v>40</v>
      </c>
      <c r="EB84" s="938"/>
      <c r="EC84" s="938"/>
      <c r="ED84" s="938"/>
      <c r="EE84" s="938"/>
      <c r="EF84" s="11">
        <f>SUM(EF$77:EF$83)</f>
        <v>892.00400000000002</v>
      </c>
      <c r="EG84" s="40"/>
      <c r="EH84" s="11">
        <f>SUM(EH$77:EH$83)</f>
        <v>892.00400000000002</v>
      </c>
      <c r="EJ84" s="938" t="s">
        <v>40</v>
      </c>
      <c r="EK84" s="938"/>
      <c r="EL84" s="938"/>
      <c r="EM84" s="938"/>
      <c r="EN84" s="938"/>
      <c r="EO84" s="11">
        <f>SUM(EO$77:EO$83)</f>
        <v>892.00400000000002</v>
      </c>
      <c r="EP84" s="40"/>
      <c r="EQ84" s="11">
        <f>SUM(EQ$77:EQ$83)</f>
        <v>892.00400000000002</v>
      </c>
    </row>
    <row r="85" spans="1:147" ht="15" x14ac:dyDescent="0.2">
      <c r="A85" s="205"/>
      <c r="B85" s="1156"/>
      <c r="C85" s="1157"/>
      <c r="D85" s="1157"/>
      <c r="E85" s="1157"/>
      <c r="F85" s="1157"/>
      <c r="H85" s="205"/>
      <c r="I85" s="1156"/>
      <c r="J85" s="1157"/>
      <c r="K85" s="1157"/>
      <c r="L85" s="1157"/>
      <c r="M85" s="1157"/>
      <c r="O85" s="205"/>
      <c r="P85" s="1156"/>
      <c r="Q85" s="1157"/>
      <c r="R85" s="1157"/>
      <c r="S85" s="1157"/>
      <c r="T85" s="1157"/>
      <c r="V85" s="205"/>
      <c r="W85" s="1156"/>
      <c r="X85" s="1157"/>
      <c r="Y85" s="1157"/>
      <c r="Z85" s="1157"/>
      <c r="AA85" s="1157"/>
      <c r="AC85" s="205"/>
      <c r="AD85" s="1156"/>
      <c r="AE85" s="1157"/>
      <c r="AF85" s="1157"/>
      <c r="AG85" s="1157"/>
      <c r="AH85" s="1157"/>
      <c r="AJ85" s="205"/>
      <c r="AK85" s="1156"/>
      <c r="AL85" s="1157"/>
      <c r="AM85" s="1157"/>
      <c r="AN85" s="1157"/>
      <c r="AO85" s="1157"/>
      <c r="AQ85" s="205"/>
      <c r="AR85" s="1156"/>
      <c r="AS85" s="1157"/>
      <c r="AT85" s="1157"/>
      <c r="AU85" s="1157"/>
      <c r="AV85" s="1157"/>
      <c r="AW85" s="429"/>
      <c r="AX85" s="205"/>
      <c r="AY85" s="1156"/>
      <c r="AZ85" s="1157"/>
      <c r="BA85" s="1157"/>
      <c r="BB85" s="1157"/>
      <c r="BC85" s="1157"/>
      <c r="BD85" s="535"/>
      <c r="BE85" s="224"/>
      <c r="BF85" s="1111"/>
      <c r="BG85" s="1112"/>
      <c r="BH85" s="1112"/>
      <c r="BI85" s="1112"/>
      <c r="BJ85" s="1112"/>
      <c r="BK85" s="535"/>
      <c r="BL85" s="224"/>
      <c r="BM85" s="1111"/>
      <c r="BN85" s="1112"/>
      <c r="BO85" s="1112"/>
      <c r="BP85" s="1112"/>
      <c r="BQ85" s="1112"/>
      <c r="BS85" s="224"/>
      <c r="BT85" s="1111"/>
      <c r="BU85" s="1112"/>
      <c r="BV85" s="1112"/>
      <c r="BW85" s="1112"/>
      <c r="BX85" s="1112"/>
      <c r="BY85" s="535"/>
      <c r="BZ85" s="224"/>
      <c r="CA85" s="1111"/>
      <c r="CB85" s="1112"/>
      <c r="CC85" s="1112"/>
      <c r="CD85" s="1112"/>
      <c r="CE85" s="1112"/>
      <c r="CF85" s="535"/>
      <c r="CG85" s="224"/>
      <c r="CH85" s="1111"/>
      <c r="CI85" s="1112"/>
      <c r="CJ85" s="1112"/>
      <c r="CK85" s="1112"/>
      <c r="CL85" s="1112"/>
      <c r="CN85" s="224"/>
      <c r="CO85" s="1111"/>
      <c r="CP85" s="1112"/>
      <c r="CQ85" s="1112"/>
      <c r="CR85" s="1112"/>
      <c r="CS85" s="1112"/>
      <c r="CU85" s="224"/>
      <c r="CV85" s="1111"/>
      <c r="CW85" s="1112"/>
      <c r="CX85" s="1112"/>
      <c r="CY85" s="1112"/>
      <c r="CZ85" s="1112"/>
      <c r="DB85" s="224"/>
      <c r="DC85" s="1111"/>
      <c r="DD85" s="1112"/>
      <c r="DE85" s="1112"/>
      <c r="DF85" s="1112"/>
      <c r="DG85" s="1112"/>
      <c r="DI85" s="224"/>
      <c r="DJ85" s="1111"/>
      <c r="DK85" s="1112"/>
      <c r="DL85" s="1112"/>
      <c r="DM85" s="1112"/>
      <c r="DN85" s="1112"/>
      <c r="DO85" s="535"/>
      <c r="DP85" s="535"/>
      <c r="DQ85" s="535"/>
      <c r="DR85" s="224"/>
      <c r="DS85" s="1111"/>
      <c r="DT85" s="1112"/>
      <c r="DU85" s="1112"/>
      <c r="DV85" s="1112"/>
      <c r="DW85" s="1112"/>
      <c r="DX85" s="535"/>
      <c r="DY85" s="535"/>
      <c r="DZ85" s="535"/>
      <c r="EA85" s="224"/>
      <c r="EB85" s="1111"/>
      <c r="EC85" s="1112"/>
      <c r="ED85" s="1112"/>
      <c r="EE85" s="1112"/>
      <c r="EF85" s="1112"/>
      <c r="EG85" s="535"/>
      <c r="EH85" s="535"/>
      <c r="EJ85" s="224"/>
      <c r="EK85" s="1111"/>
      <c r="EL85" s="1112"/>
      <c r="EM85" s="1112"/>
      <c r="EN85" s="1112"/>
      <c r="EO85" s="1112"/>
      <c r="EP85" s="535"/>
      <c r="EQ85" s="535"/>
    </row>
    <row r="86" spans="1:147" ht="15" x14ac:dyDescent="0.2">
      <c r="A86" s="205"/>
      <c r="B86" s="1158"/>
      <c r="C86" s="1039"/>
      <c r="D86" s="1039"/>
      <c r="E86" s="1039"/>
      <c r="F86" s="1039"/>
      <c r="H86" s="205"/>
      <c r="I86" s="1158"/>
      <c r="J86" s="1039"/>
      <c r="K86" s="1039"/>
      <c r="L86" s="1039"/>
      <c r="M86" s="1039"/>
      <c r="O86" s="205"/>
      <c r="P86" s="1158"/>
      <c r="Q86" s="1039"/>
      <c r="R86" s="1039"/>
      <c r="S86" s="1039"/>
      <c r="T86" s="1039"/>
      <c r="V86" s="205"/>
      <c r="W86" s="1158"/>
      <c r="X86" s="1039"/>
      <c r="Y86" s="1039"/>
      <c r="Z86" s="1039"/>
      <c r="AA86" s="1039"/>
      <c r="AC86" s="205"/>
      <c r="AD86" s="1158"/>
      <c r="AE86" s="1039"/>
      <c r="AF86" s="1039"/>
      <c r="AG86" s="1039"/>
      <c r="AH86" s="1039"/>
      <c r="AJ86" s="205"/>
      <c r="AK86" s="1158"/>
      <c r="AL86" s="1039"/>
      <c r="AM86" s="1039"/>
      <c r="AN86" s="1039"/>
      <c r="AO86" s="1039"/>
      <c r="AQ86" s="205"/>
      <c r="AR86" s="1158"/>
      <c r="AS86" s="1039"/>
      <c r="AT86" s="1039"/>
      <c r="AU86" s="1039"/>
      <c r="AV86" s="1039"/>
      <c r="AW86" s="419"/>
      <c r="AX86" s="205"/>
      <c r="AY86" s="1158"/>
      <c r="AZ86" s="1039"/>
      <c r="BA86" s="1039"/>
      <c r="BB86" s="1039"/>
      <c r="BC86" s="1039"/>
      <c r="BD86" s="490"/>
      <c r="BE86" s="224"/>
      <c r="BF86" s="1113"/>
      <c r="BG86" s="959"/>
      <c r="BH86" s="959"/>
      <c r="BI86" s="959"/>
      <c r="BJ86" s="959"/>
      <c r="BK86" s="490"/>
      <c r="BL86" s="224"/>
      <c r="BM86" s="1113"/>
      <c r="BN86" s="959"/>
      <c r="BO86" s="959"/>
      <c r="BP86" s="959"/>
      <c r="BQ86" s="959"/>
      <c r="BS86" s="224"/>
      <c r="BT86" s="1113"/>
      <c r="BU86" s="959"/>
      <c r="BV86" s="959"/>
      <c r="BW86" s="959"/>
      <c r="BX86" s="959"/>
      <c r="BY86" s="490"/>
      <c r="BZ86" s="224"/>
      <c r="CA86" s="1113"/>
      <c r="CB86" s="959"/>
      <c r="CC86" s="959"/>
      <c r="CD86" s="959"/>
      <c r="CE86" s="959"/>
      <c r="CF86" s="490"/>
      <c r="CG86" s="224"/>
      <c r="CH86" s="1113"/>
      <c r="CI86" s="959"/>
      <c r="CJ86" s="959"/>
      <c r="CK86" s="959"/>
      <c r="CL86" s="959"/>
      <c r="CN86" s="224"/>
      <c r="CO86" s="1113"/>
      <c r="CP86" s="959"/>
      <c r="CQ86" s="959"/>
      <c r="CR86" s="959"/>
      <c r="CS86" s="959"/>
      <c r="CU86" s="224"/>
      <c r="CV86" s="1113"/>
      <c r="CW86" s="959"/>
      <c r="CX86" s="959"/>
      <c r="CY86" s="959"/>
      <c r="CZ86" s="959"/>
      <c r="DB86" s="224"/>
      <c r="DC86" s="1113"/>
      <c r="DD86" s="959"/>
      <c r="DE86" s="959"/>
      <c r="DF86" s="959"/>
      <c r="DG86" s="959"/>
      <c r="DI86" s="224"/>
      <c r="DJ86" s="1113"/>
      <c r="DK86" s="959"/>
      <c r="DL86" s="959"/>
      <c r="DM86" s="959"/>
      <c r="DN86" s="959"/>
      <c r="DO86" s="490"/>
      <c r="DP86" s="490"/>
      <c r="DQ86" s="490"/>
      <c r="DR86" s="224"/>
      <c r="DS86" s="1113"/>
      <c r="DT86" s="959"/>
      <c r="DU86" s="959"/>
      <c r="DV86" s="959"/>
      <c r="DW86" s="959"/>
      <c r="DX86" s="490"/>
      <c r="DY86" s="490"/>
      <c r="DZ86" s="490"/>
      <c r="EA86" s="224"/>
      <c r="EB86" s="1113"/>
      <c r="EC86" s="959"/>
      <c r="ED86" s="959"/>
      <c r="EE86" s="959"/>
      <c r="EF86" s="959"/>
      <c r="EG86" s="490"/>
      <c r="EH86" s="490"/>
      <c r="EJ86" s="224"/>
      <c r="EK86" s="1113"/>
      <c r="EL86" s="959"/>
      <c r="EM86" s="959"/>
      <c r="EN86" s="959"/>
      <c r="EO86" s="959"/>
      <c r="EP86" s="490"/>
      <c r="EQ86" s="490"/>
    </row>
    <row r="87" spans="1:147" x14ac:dyDescent="0.2">
      <c r="A87" s="205"/>
      <c r="B87" s="1150"/>
      <c r="C87" s="1151"/>
      <c r="D87" s="1151"/>
      <c r="E87" s="1151"/>
      <c r="F87" s="1151"/>
      <c r="H87" s="205"/>
      <c r="I87" s="1150"/>
      <c r="J87" s="1151"/>
      <c r="K87" s="1151"/>
      <c r="L87" s="1151"/>
      <c r="M87" s="1151"/>
      <c r="O87" s="205"/>
      <c r="P87" s="1150"/>
      <c r="Q87" s="1151"/>
      <c r="R87" s="1151"/>
      <c r="S87" s="1151"/>
      <c r="T87" s="1151"/>
      <c r="V87" s="205"/>
      <c r="W87" s="1150"/>
      <c r="X87" s="1151"/>
      <c r="Y87" s="1151"/>
      <c r="Z87" s="1151"/>
      <c r="AA87" s="1151"/>
      <c r="AC87" s="205"/>
      <c r="AD87" s="1150"/>
      <c r="AE87" s="1151"/>
      <c r="AF87" s="1151"/>
      <c r="AG87" s="1151"/>
      <c r="AH87" s="1151"/>
      <c r="AJ87" s="205"/>
      <c r="AK87" s="1150"/>
      <c r="AL87" s="1151"/>
      <c r="AM87" s="1151"/>
      <c r="AN87" s="1151"/>
      <c r="AO87" s="1151"/>
      <c r="AQ87" s="205"/>
      <c r="AR87" s="1150"/>
      <c r="AS87" s="1151"/>
      <c r="AT87" s="1151"/>
      <c r="AU87" s="1151"/>
      <c r="AV87" s="1151"/>
      <c r="AW87" s="422"/>
      <c r="AX87" s="205"/>
      <c r="AY87" s="1150"/>
      <c r="AZ87" s="1151"/>
      <c r="BA87" s="1151"/>
      <c r="BB87" s="1151"/>
      <c r="BC87" s="1151"/>
      <c r="BD87" s="491"/>
      <c r="BE87" s="224"/>
      <c r="BF87" s="1114"/>
      <c r="BG87" s="1115"/>
      <c r="BH87" s="1115"/>
      <c r="BI87" s="1115"/>
      <c r="BJ87" s="1115"/>
      <c r="BK87" s="491"/>
      <c r="BL87" s="224"/>
      <c r="BM87" s="1114"/>
      <c r="BN87" s="1115"/>
      <c r="BO87" s="1115"/>
      <c r="BP87" s="1115"/>
      <c r="BQ87" s="1115"/>
      <c r="BS87" s="224"/>
      <c r="BT87" s="1114"/>
      <c r="BU87" s="1115"/>
      <c r="BV87" s="1115"/>
      <c r="BW87" s="1115"/>
      <c r="BX87" s="1115"/>
      <c r="BY87" s="491"/>
      <c r="BZ87" s="224"/>
      <c r="CA87" s="1114"/>
      <c r="CB87" s="1115"/>
      <c r="CC87" s="1115"/>
      <c r="CD87" s="1115"/>
      <c r="CE87" s="1115"/>
      <c r="CF87" s="491"/>
      <c r="CG87" s="224"/>
      <c r="CH87" s="1114"/>
      <c r="CI87" s="1115"/>
      <c r="CJ87" s="1115"/>
      <c r="CK87" s="1115"/>
      <c r="CL87" s="1115"/>
      <c r="CN87" s="224"/>
      <c r="CO87" s="1114"/>
      <c r="CP87" s="1115"/>
      <c r="CQ87" s="1115"/>
      <c r="CR87" s="1115"/>
      <c r="CS87" s="1115"/>
      <c r="CU87" s="224"/>
      <c r="CV87" s="1114"/>
      <c r="CW87" s="1115"/>
      <c r="CX87" s="1115"/>
      <c r="CY87" s="1115"/>
      <c r="CZ87" s="1115"/>
      <c r="DB87" s="224"/>
      <c r="DC87" s="1114"/>
      <c r="DD87" s="1115"/>
      <c r="DE87" s="1115"/>
      <c r="DF87" s="1115"/>
      <c r="DG87" s="1115"/>
      <c r="DI87" s="224"/>
      <c r="DJ87" s="1114"/>
      <c r="DK87" s="1115"/>
      <c r="DL87" s="1115"/>
      <c r="DM87" s="1115"/>
      <c r="DN87" s="1115"/>
      <c r="DO87" s="491"/>
      <c r="DP87" s="491"/>
      <c r="DQ87" s="491"/>
      <c r="DR87" s="224"/>
      <c r="DS87" s="1114"/>
      <c r="DT87" s="1115"/>
      <c r="DU87" s="1115"/>
      <c r="DV87" s="1115"/>
      <c r="DW87" s="1115"/>
      <c r="DX87" s="491"/>
      <c r="DY87" s="491"/>
      <c r="DZ87" s="491"/>
      <c r="EA87" s="224"/>
      <c r="EB87" s="1114"/>
      <c r="EC87" s="1115"/>
      <c r="ED87" s="1115"/>
      <c r="EE87" s="1115"/>
      <c r="EF87" s="1115"/>
      <c r="EG87" s="491"/>
      <c r="EH87" s="491"/>
      <c r="EJ87" s="224"/>
      <c r="EK87" s="1114"/>
      <c r="EL87" s="1115"/>
      <c r="EM87" s="1115"/>
      <c r="EN87" s="1115"/>
      <c r="EO87" s="1115"/>
      <c r="EP87" s="491"/>
      <c r="EQ87" s="491"/>
    </row>
    <row r="88" spans="1:147" x14ac:dyDescent="0.2">
      <c r="A88" s="178"/>
      <c r="B88" s="178"/>
      <c r="C88" s="178"/>
      <c r="D88" s="178"/>
      <c r="E88" s="178"/>
      <c r="F88" s="175"/>
      <c r="H88" s="178"/>
      <c r="I88" s="178"/>
      <c r="J88" s="178"/>
      <c r="K88" s="178"/>
      <c r="L88" s="178"/>
      <c r="M88" s="175"/>
      <c r="O88" s="178"/>
      <c r="P88" s="178"/>
      <c r="Q88" s="178"/>
      <c r="R88" s="178"/>
      <c r="S88" s="178"/>
      <c r="T88" s="175"/>
      <c r="V88" s="178"/>
      <c r="W88" s="178"/>
      <c r="X88" s="178"/>
      <c r="Y88" s="178"/>
      <c r="Z88" s="178"/>
      <c r="AA88" s="175"/>
      <c r="AC88" s="178"/>
      <c r="AD88" s="178"/>
      <c r="AE88" s="178"/>
      <c r="AF88" s="178"/>
      <c r="AG88" s="178"/>
      <c r="AH88" s="175"/>
      <c r="AJ88" s="178"/>
      <c r="AK88" s="178"/>
      <c r="AL88" s="178"/>
      <c r="AM88" s="178"/>
      <c r="AN88" s="178"/>
      <c r="AO88" s="175"/>
      <c r="AQ88" s="178"/>
      <c r="AR88" s="178"/>
      <c r="AS88" s="178"/>
      <c r="AT88" s="178"/>
      <c r="AU88" s="178"/>
      <c r="AV88" s="175"/>
      <c r="AW88" s="175"/>
      <c r="AX88" s="178"/>
      <c r="AY88" s="178"/>
      <c r="AZ88" s="178"/>
      <c r="BA88" s="178"/>
      <c r="BB88" s="178"/>
      <c r="BC88" s="175"/>
      <c r="BD88" s="40"/>
      <c r="BE88" s="52"/>
      <c r="BF88" s="52"/>
      <c r="BG88" s="52"/>
      <c r="BH88" s="52"/>
      <c r="BI88" s="52"/>
      <c r="BJ88" s="40"/>
      <c r="BK88" s="40"/>
      <c r="BL88" s="52"/>
      <c r="BM88" s="52"/>
      <c r="BN88" s="52"/>
      <c r="BO88" s="52"/>
      <c r="BP88" s="52"/>
      <c r="BQ88" s="40"/>
      <c r="BS88" s="52"/>
      <c r="BT88" s="52"/>
      <c r="BU88" s="52"/>
      <c r="BV88" s="52"/>
      <c r="BW88" s="52"/>
      <c r="BX88" s="40"/>
      <c r="BY88" s="40"/>
      <c r="BZ88" s="52"/>
      <c r="CA88" s="52"/>
      <c r="CB88" s="52"/>
      <c r="CC88" s="52"/>
      <c r="CD88" s="52"/>
      <c r="CE88" s="40"/>
      <c r="CF88" s="40"/>
      <c r="CG88" s="52"/>
      <c r="CH88" s="52"/>
      <c r="CI88" s="52"/>
      <c r="CJ88" s="52"/>
      <c r="CK88" s="52"/>
      <c r="CL88" s="40"/>
      <c r="CN88" s="52"/>
      <c r="CO88" s="52"/>
      <c r="CP88" s="52"/>
      <c r="CQ88" s="52"/>
      <c r="CR88" s="52"/>
      <c r="CS88" s="40"/>
      <c r="CU88" s="52"/>
      <c r="CV88" s="52"/>
      <c r="CW88" s="52"/>
      <c r="CX88" s="52"/>
      <c r="CY88" s="52"/>
      <c r="CZ88" s="40"/>
      <c r="DB88" s="52"/>
      <c r="DC88" s="52"/>
      <c r="DD88" s="52"/>
      <c r="DE88" s="52"/>
      <c r="DF88" s="52"/>
      <c r="DG88" s="40"/>
      <c r="DI88" s="52"/>
      <c r="DJ88" s="52"/>
      <c r="DK88" s="52"/>
      <c r="DL88" s="52"/>
      <c r="DM88" s="52"/>
      <c r="DN88" s="40"/>
      <c r="DO88" s="52"/>
      <c r="DP88" s="40"/>
      <c r="DQ88" s="40"/>
      <c r="DR88" s="52"/>
      <c r="DS88" s="52"/>
      <c r="DT88" s="52"/>
      <c r="DU88" s="52"/>
      <c r="DV88" s="52"/>
      <c r="DW88" s="40"/>
      <c r="DX88" s="52"/>
      <c r="DY88" s="40"/>
      <c r="DZ88" s="40"/>
      <c r="EA88" s="52"/>
      <c r="EB88" s="52"/>
      <c r="EC88" s="52"/>
      <c r="ED88" s="52"/>
      <c r="EE88" s="52"/>
      <c r="EF88" s="40"/>
      <c r="EG88" s="52"/>
      <c r="EH88" s="40"/>
      <c r="EJ88" s="52"/>
      <c r="EK88" s="52"/>
      <c r="EL88" s="52"/>
      <c r="EM88" s="52"/>
      <c r="EN88" s="52"/>
      <c r="EO88" s="40"/>
      <c r="EP88" s="52"/>
      <c r="EQ88" s="40"/>
    </row>
    <row r="89" spans="1:147" x14ac:dyDescent="0.2">
      <c r="A89" s="1152" t="s">
        <v>103</v>
      </c>
      <c r="B89" s="1152"/>
      <c r="C89" s="1152"/>
      <c r="D89" s="1152"/>
      <c r="E89" s="1152"/>
      <c r="F89" s="1152"/>
      <c r="H89" s="1152" t="s">
        <v>103</v>
      </c>
      <c r="I89" s="1152"/>
      <c r="J89" s="1152"/>
      <c r="K89" s="1152"/>
      <c r="L89" s="1152"/>
      <c r="M89" s="1152"/>
      <c r="O89" s="1152" t="s">
        <v>103</v>
      </c>
      <c r="P89" s="1152"/>
      <c r="Q89" s="1152"/>
      <c r="R89" s="1152"/>
      <c r="S89" s="1152"/>
      <c r="T89" s="1152"/>
      <c r="V89" s="1152" t="s">
        <v>103</v>
      </c>
      <c r="W89" s="1152"/>
      <c r="X89" s="1152"/>
      <c r="Y89" s="1152"/>
      <c r="Z89" s="1152"/>
      <c r="AA89" s="1152"/>
      <c r="AC89" s="1152" t="s">
        <v>103</v>
      </c>
      <c r="AD89" s="1152"/>
      <c r="AE89" s="1152"/>
      <c r="AF89" s="1152"/>
      <c r="AG89" s="1152"/>
      <c r="AH89" s="1152"/>
      <c r="AJ89" s="1152" t="s">
        <v>103</v>
      </c>
      <c r="AK89" s="1152"/>
      <c r="AL89" s="1152"/>
      <c r="AM89" s="1152"/>
      <c r="AN89" s="1152"/>
      <c r="AO89" s="1152"/>
      <c r="AQ89" s="1152" t="s">
        <v>103</v>
      </c>
      <c r="AR89" s="1152"/>
      <c r="AS89" s="1152"/>
      <c r="AT89" s="1152"/>
      <c r="AU89" s="1152"/>
      <c r="AV89" s="1152"/>
      <c r="AW89" s="178"/>
      <c r="AX89" s="1152" t="s">
        <v>103</v>
      </c>
      <c r="AY89" s="1152"/>
      <c r="AZ89" s="1152"/>
      <c r="BA89" s="1152"/>
      <c r="BB89" s="1152"/>
      <c r="BC89" s="1152"/>
      <c r="BD89" s="52"/>
      <c r="BE89" s="949" t="s">
        <v>103</v>
      </c>
      <c r="BF89" s="949"/>
      <c r="BG89" s="949"/>
      <c r="BH89" s="949"/>
      <c r="BI89" s="949"/>
      <c r="BJ89" s="949"/>
      <c r="BK89" s="52"/>
      <c r="BL89" s="949" t="s">
        <v>103</v>
      </c>
      <c r="BM89" s="949"/>
      <c r="BN89" s="949"/>
      <c r="BO89" s="949"/>
      <c r="BP89" s="949"/>
      <c r="BQ89" s="949"/>
      <c r="BS89" s="949" t="s">
        <v>103</v>
      </c>
      <c r="BT89" s="949"/>
      <c r="BU89" s="949"/>
      <c r="BV89" s="949"/>
      <c r="BW89" s="949"/>
      <c r="BX89" s="949"/>
      <c r="BY89" s="52"/>
      <c r="BZ89" s="949" t="s">
        <v>103</v>
      </c>
      <c r="CA89" s="949"/>
      <c r="CB89" s="949"/>
      <c r="CC89" s="949"/>
      <c r="CD89" s="949"/>
      <c r="CE89" s="949"/>
      <c r="CF89" s="52"/>
      <c r="CG89" s="949" t="s">
        <v>103</v>
      </c>
      <c r="CH89" s="949"/>
      <c r="CI89" s="949"/>
      <c r="CJ89" s="949"/>
      <c r="CK89" s="949"/>
      <c r="CL89" s="949"/>
      <c r="CN89" s="949" t="s">
        <v>103</v>
      </c>
      <c r="CO89" s="949"/>
      <c r="CP89" s="949"/>
      <c r="CQ89" s="949"/>
      <c r="CR89" s="949"/>
      <c r="CS89" s="949"/>
      <c r="CU89" s="949" t="s">
        <v>103</v>
      </c>
      <c r="CV89" s="949"/>
      <c r="CW89" s="949"/>
      <c r="CX89" s="949"/>
      <c r="CY89" s="949"/>
      <c r="CZ89" s="949"/>
      <c r="DB89" s="949" t="s">
        <v>103</v>
      </c>
      <c r="DC89" s="949"/>
      <c r="DD89" s="949"/>
      <c r="DE89" s="949"/>
      <c r="DF89" s="949"/>
      <c r="DG89" s="949"/>
      <c r="DI89" s="949" t="s">
        <v>103</v>
      </c>
      <c r="DJ89" s="949"/>
      <c r="DK89" s="949"/>
      <c r="DL89" s="949"/>
      <c r="DM89" s="949"/>
      <c r="DN89" s="949"/>
      <c r="DO89" s="52"/>
      <c r="DP89" s="52"/>
      <c r="DQ89" s="52"/>
      <c r="DR89" s="949" t="s">
        <v>103</v>
      </c>
      <c r="DS89" s="949"/>
      <c r="DT89" s="949"/>
      <c r="DU89" s="949"/>
      <c r="DV89" s="949"/>
      <c r="DW89" s="949"/>
      <c r="DX89" s="52"/>
      <c r="DY89" s="52"/>
      <c r="DZ89" s="52"/>
      <c r="EA89" s="949" t="s">
        <v>103</v>
      </c>
      <c r="EB89" s="949"/>
      <c r="EC89" s="949"/>
      <c r="ED89" s="949"/>
      <c r="EE89" s="949"/>
      <c r="EF89" s="949"/>
      <c r="EG89" s="52"/>
      <c r="EH89" s="52"/>
      <c r="EJ89" s="949" t="s">
        <v>103</v>
      </c>
      <c r="EK89" s="949"/>
      <c r="EL89" s="949"/>
      <c r="EM89" s="949"/>
      <c r="EN89" s="949"/>
      <c r="EO89" s="949"/>
      <c r="EP89" s="52"/>
      <c r="EQ89" s="52"/>
    </row>
    <row r="90" spans="1:147" x14ac:dyDescent="0.2">
      <c r="A90" s="1021" t="s">
        <v>84</v>
      </c>
      <c r="B90" s="1022"/>
      <c r="C90" s="1022"/>
      <c r="D90" s="1022"/>
      <c r="E90" s="1023"/>
      <c r="F90" s="114" t="s">
        <v>8</v>
      </c>
      <c r="H90" s="1021" t="s">
        <v>84</v>
      </c>
      <c r="I90" s="1022"/>
      <c r="J90" s="1022"/>
      <c r="K90" s="1022"/>
      <c r="L90" s="1023"/>
      <c r="M90" s="114" t="s">
        <v>8</v>
      </c>
      <c r="O90" s="1021" t="s">
        <v>84</v>
      </c>
      <c r="P90" s="1022"/>
      <c r="Q90" s="1022"/>
      <c r="R90" s="1022"/>
      <c r="S90" s="1023"/>
      <c r="T90" s="114" t="s">
        <v>8</v>
      </c>
      <c r="V90" s="1021" t="s">
        <v>84</v>
      </c>
      <c r="W90" s="1022"/>
      <c r="X90" s="1022"/>
      <c r="Y90" s="1022"/>
      <c r="Z90" s="1023"/>
      <c r="AA90" s="114" t="s">
        <v>8</v>
      </c>
      <c r="AC90" s="1021" t="s">
        <v>84</v>
      </c>
      <c r="AD90" s="1022"/>
      <c r="AE90" s="1022"/>
      <c r="AF90" s="1022"/>
      <c r="AG90" s="1023"/>
      <c r="AH90" s="114" t="s">
        <v>8</v>
      </c>
      <c r="AJ90" s="1021" t="s">
        <v>84</v>
      </c>
      <c r="AK90" s="1022"/>
      <c r="AL90" s="1022"/>
      <c r="AM90" s="1022"/>
      <c r="AN90" s="1023"/>
      <c r="AO90" s="114" t="s">
        <v>8</v>
      </c>
      <c r="AQ90" s="1021" t="s">
        <v>84</v>
      </c>
      <c r="AR90" s="1022"/>
      <c r="AS90" s="1022"/>
      <c r="AT90" s="1022"/>
      <c r="AU90" s="1023"/>
      <c r="AV90" s="114" t="s">
        <v>8</v>
      </c>
      <c r="AW90" s="175"/>
      <c r="AX90" s="1021" t="s">
        <v>84</v>
      </c>
      <c r="AY90" s="1022"/>
      <c r="AZ90" s="1022"/>
      <c r="BA90" s="1022"/>
      <c r="BB90" s="1023"/>
      <c r="BC90" s="114" t="s">
        <v>8</v>
      </c>
      <c r="BD90" s="40"/>
      <c r="BE90" s="922" t="s">
        <v>84</v>
      </c>
      <c r="BF90" s="923"/>
      <c r="BG90" s="923"/>
      <c r="BH90" s="923"/>
      <c r="BI90" s="924"/>
      <c r="BJ90" s="11" t="s">
        <v>8</v>
      </c>
      <c r="BK90" s="40"/>
      <c r="BL90" s="922" t="s">
        <v>84</v>
      </c>
      <c r="BM90" s="923"/>
      <c r="BN90" s="923"/>
      <c r="BO90" s="923"/>
      <c r="BP90" s="924"/>
      <c r="BQ90" s="11" t="s">
        <v>8</v>
      </c>
      <c r="BS90" s="922" t="s">
        <v>84</v>
      </c>
      <c r="BT90" s="923"/>
      <c r="BU90" s="923"/>
      <c r="BV90" s="923"/>
      <c r="BW90" s="924"/>
      <c r="BX90" s="11" t="s">
        <v>8</v>
      </c>
      <c r="BY90" s="40"/>
      <c r="BZ90" s="922" t="s">
        <v>84</v>
      </c>
      <c r="CA90" s="923"/>
      <c r="CB90" s="923"/>
      <c r="CC90" s="923"/>
      <c r="CD90" s="924"/>
      <c r="CE90" s="11" t="s">
        <v>8</v>
      </c>
      <c r="CF90" s="40"/>
      <c r="CG90" s="922" t="s">
        <v>84</v>
      </c>
      <c r="CH90" s="923"/>
      <c r="CI90" s="923"/>
      <c r="CJ90" s="923"/>
      <c r="CK90" s="924"/>
      <c r="CL90" s="11" t="s">
        <v>8</v>
      </c>
      <c r="CN90" s="922" t="s">
        <v>84</v>
      </c>
      <c r="CO90" s="923"/>
      <c r="CP90" s="923"/>
      <c r="CQ90" s="923"/>
      <c r="CR90" s="924"/>
      <c r="CS90" s="11" t="s">
        <v>8</v>
      </c>
      <c r="CU90" s="922" t="s">
        <v>84</v>
      </c>
      <c r="CV90" s="923"/>
      <c r="CW90" s="923"/>
      <c r="CX90" s="923"/>
      <c r="CY90" s="924"/>
      <c r="CZ90" s="11" t="s">
        <v>8</v>
      </c>
      <c r="DB90" s="922" t="s">
        <v>84</v>
      </c>
      <c r="DC90" s="923"/>
      <c r="DD90" s="923"/>
      <c r="DE90" s="923"/>
      <c r="DF90" s="924"/>
      <c r="DG90" s="11" t="s">
        <v>8</v>
      </c>
      <c r="DI90" s="922" t="s">
        <v>84</v>
      </c>
      <c r="DJ90" s="923"/>
      <c r="DK90" s="923"/>
      <c r="DL90" s="923"/>
      <c r="DM90" s="924"/>
      <c r="DN90" s="11" t="s">
        <v>8</v>
      </c>
      <c r="DO90" s="40"/>
      <c r="DP90" s="11" t="s">
        <v>8</v>
      </c>
      <c r="DQ90" s="40"/>
      <c r="DR90" s="922" t="s">
        <v>84</v>
      </c>
      <c r="DS90" s="923"/>
      <c r="DT90" s="923"/>
      <c r="DU90" s="923"/>
      <c r="DV90" s="924"/>
      <c r="DW90" s="11" t="s">
        <v>8</v>
      </c>
      <c r="DX90" s="40"/>
      <c r="DY90" s="11" t="s">
        <v>8</v>
      </c>
      <c r="DZ90" s="40"/>
      <c r="EA90" s="922" t="s">
        <v>84</v>
      </c>
      <c r="EB90" s="923"/>
      <c r="EC90" s="923"/>
      <c r="ED90" s="923"/>
      <c r="EE90" s="924"/>
      <c r="EF90" s="11" t="s">
        <v>8</v>
      </c>
      <c r="EG90" s="40"/>
      <c r="EH90" s="11" t="s">
        <v>8</v>
      </c>
      <c r="EJ90" s="922" t="s">
        <v>84</v>
      </c>
      <c r="EK90" s="923"/>
      <c r="EL90" s="923"/>
      <c r="EM90" s="923"/>
      <c r="EN90" s="924"/>
      <c r="EO90" s="11" t="s">
        <v>8</v>
      </c>
      <c r="EP90" s="40"/>
      <c r="EQ90" s="11" t="s">
        <v>8</v>
      </c>
    </row>
    <row r="91" spans="1:147" x14ac:dyDescent="0.2">
      <c r="A91" s="155" t="s">
        <v>77</v>
      </c>
      <c r="B91" s="1153" t="s">
        <v>79</v>
      </c>
      <c r="C91" s="1154"/>
      <c r="D91" s="1154"/>
      <c r="E91" s="1155"/>
      <c r="F91" s="114">
        <f>F57</f>
        <v>342.2988109493333</v>
      </c>
      <c r="H91" s="155" t="s">
        <v>77</v>
      </c>
      <c r="I91" s="1153" t="s">
        <v>79</v>
      </c>
      <c r="J91" s="1154"/>
      <c r="K91" s="1154"/>
      <c r="L91" s="1155"/>
      <c r="M91" s="114">
        <f>M57</f>
        <v>350.7193616986869</v>
      </c>
      <c r="O91" s="155" t="s">
        <v>77</v>
      </c>
      <c r="P91" s="1153" t="s">
        <v>79</v>
      </c>
      <c r="Q91" s="1154"/>
      <c r="R91" s="1154"/>
      <c r="S91" s="1155"/>
      <c r="T91" s="114">
        <f>T57</f>
        <v>350.7193616986869</v>
      </c>
      <c r="V91" s="155" t="s">
        <v>77</v>
      </c>
      <c r="W91" s="1153" t="s">
        <v>79</v>
      </c>
      <c r="X91" s="1154"/>
      <c r="Y91" s="1154"/>
      <c r="Z91" s="1155"/>
      <c r="AA91" s="114">
        <f>AA57</f>
        <v>350.7193616986869</v>
      </c>
      <c r="AC91" s="155" t="s">
        <v>77</v>
      </c>
      <c r="AD91" s="1153" t="s">
        <v>79</v>
      </c>
      <c r="AE91" s="1154"/>
      <c r="AF91" s="1154"/>
      <c r="AG91" s="1155"/>
      <c r="AH91" s="114">
        <f>AH57</f>
        <v>364.80052561333326</v>
      </c>
      <c r="AJ91" s="155" t="s">
        <v>77</v>
      </c>
      <c r="AK91" s="1153" t="s">
        <v>79</v>
      </c>
      <c r="AL91" s="1154"/>
      <c r="AM91" s="1154"/>
      <c r="AN91" s="1155"/>
      <c r="AO91" s="114">
        <f>AO57</f>
        <v>364.80052561333326</v>
      </c>
      <c r="AQ91" s="155" t="s">
        <v>77</v>
      </c>
      <c r="AR91" s="1153" t="s">
        <v>79</v>
      </c>
      <c r="AS91" s="1154"/>
      <c r="AT91" s="1154"/>
      <c r="AU91" s="1155"/>
      <c r="AV91" s="114">
        <f>AV57</f>
        <v>378.43792844000001</v>
      </c>
      <c r="AW91" s="175"/>
      <c r="AX91" s="155" t="s">
        <v>77</v>
      </c>
      <c r="AY91" s="1153" t="s">
        <v>79</v>
      </c>
      <c r="AZ91" s="1154"/>
      <c r="BA91" s="1154"/>
      <c r="BB91" s="1155"/>
      <c r="BC91" s="114">
        <f>BC57</f>
        <v>378.43792844000001</v>
      </c>
      <c r="BD91" s="40"/>
      <c r="BE91" s="10" t="s">
        <v>77</v>
      </c>
      <c r="BF91" s="1116" t="s">
        <v>79</v>
      </c>
      <c r="BG91" s="1117"/>
      <c r="BH91" s="1117"/>
      <c r="BI91" s="1118"/>
      <c r="BJ91" s="11">
        <f>BJ$57</f>
        <v>378.43792844000001</v>
      </c>
      <c r="BK91" s="40"/>
      <c r="BL91" s="10" t="s">
        <v>77</v>
      </c>
      <c r="BM91" s="1116" t="s">
        <v>79</v>
      </c>
      <c r="BN91" s="1117"/>
      <c r="BO91" s="1117"/>
      <c r="BP91" s="1118"/>
      <c r="BQ91" s="11">
        <f>BQ$57</f>
        <v>402.30338338666661</v>
      </c>
      <c r="BS91" s="10" t="s">
        <v>77</v>
      </c>
      <c r="BT91" s="1116" t="s">
        <v>79</v>
      </c>
      <c r="BU91" s="1117"/>
      <c r="BV91" s="1117"/>
      <c r="BW91" s="1118"/>
      <c r="BX91" s="11">
        <f>BX$57</f>
        <v>402.30338338666661</v>
      </c>
      <c r="BY91" s="40"/>
      <c r="BZ91" s="10" t="s">
        <v>77</v>
      </c>
      <c r="CA91" s="1116" t="s">
        <v>79</v>
      </c>
      <c r="CB91" s="1117"/>
      <c r="CC91" s="1117"/>
      <c r="CD91" s="1118"/>
      <c r="CE91" s="11">
        <f>CE$57</f>
        <v>402.30338338666661</v>
      </c>
      <c r="CF91" s="40"/>
      <c r="CG91" s="10" t="s">
        <v>77</v>
      </c>
      <c r="CH91" s="1116" t="s">
        <v>79</v>
      </c>
      <c r="CI91" s="1117"/>
      <c r="CJ91" s="1117"/>
      <c r="CK91" s="1118"/>
      <c r="CL91" s="11">
        <f>CL$57</f>
        <v>402.30338338666661</v>
      </c>
      <c r="CN91" s="10" t="s">
        <v>77</v>
      </c>
      <c r="CO91" s="1116" t="s">
        <v>79</v>
      </c>
      <c r="CP91" s="1117"/>
      <c r="CQ91" s="1117"/>
      <c r="CR91" s="1118"/>
      <c r="CS91" s="11">
        <f>CS$57</f>
        <v>426.16883833333327</v>
      </c>
      <c r="CU91" s="10" t="s">
        <v>77</v>
      </c>
      <c r="CV91" s="1116" t="s">
        <v>79</v>
      </c>
      <c r="CW91" s="1117"/>
      <c r="CX91" s="1117"/>
      <c r="CY91" s="1118"/>
      <c r="CZ91" s="11">
        <f>CZ$57</f>
        <v>426.16883833333327</v>
      </c>
      <c r="DB91" s="10" t="s">
        <v>77</v>
      </c>
      <c r="DC91" s="1116" t="s">
        <v>79</v>
      </c>
      <c r="DD91" s="1117"/>
      <c r="DE91" s="1117"/>
      <c r="DF91" s="1118"/>
      <c r="DG91" s="11">
        <f>DG$57</f>
        <v>445.94307243200001</v>
      </c>
      <c r="DI91" s="10" t="s">
        <v>77</v>
      </c>
      <c r="DJ91" s="1116" t="s">
        <v>79</v>
      </c>
      <c r="DK91" s="1117"/>
      <c r="DL91" s="1117"/>
      <c r="DM91" s="1118"/>
      <c r="DN91" s="11">
        <f>DN$57</f>
        <v>463.09472906400003</v>
      </c>
      <c r="DO91" s="40"/>
      <c r="DP91" s="11">
        <f>DP$57</f>
        <v>445.94307243200001</v>
      </c>
      <c r="DQ91" s="40"/>
      <c r="DR91" s="10" t="s">
        <v>77</v>
      </c>
      <c r="DS91" s="1116" t="s">
        <v>79</v>
      </c>
      <c r="DT91" s="1117"/>
      <c r="DU91" s="1117"/>
      <c r="DV91" s="1118"/>
      <c r="DW91" s="11">
        <f>DW$57</f>
        <v>463.09472906400003</v>
      </c>
      <c r="DX91" s="40"/>
      <c r="DY91" s="11">
        <f>DY$57</f>
        <v>445.94307243200001</v>
      </c>
      <c r="DZ91" s="40"/>
      <c r="EA91" s="10" t="s">
        <v>77</v>
      </c>
      <c r="EB91" s="1116" t="s">
        <v>79</v>
      </c>
      <c r="EC91" s="1117"/>
      <c r="ED91" s="1117"/>
      <c r="EE91" s="1118"/>
      <c r="EF91" s="11">
        <f>EF$57</f>
        <v>486.46189429200001</v>
      </c>
      <c r="EG91" s="40"/>
      <c r="EH91" s="11">
        <f>EH$57</f>
        <v>468.44478709600003</v>
      </c>
      <c r="EJ91" s="10" t="s">
        <v>77</v>
      </c>
      <c r="EK91" s="1116" t="s">
        <v>79</v>
      </c>
      <c r="EL91" s="1117"/>
      <c r="EM91" s="1117"/>
      <c r="EN91" s="1118"/>
      <c r="EO91" s="11">
        <f>EO$57</f>
        <v>486.46189429200001</v>
      </c>
      <c r="EP91" s="40"/>
      <c r="EQ91" s="11">
        <f>EQ$57</f>
        <v>468.44478709600003</v>
      </c>
    </row>
    <row r="92" spans="1:147" x14ac:dyDescent="0.2">
      <c r="A92" s="155" t="s">
        <v>80</v>
      </c>
      <c r="B92" s="1153" t="s">
        <v>81</v>
      </c>
      <c r="C92" s="1154"/>
      <c r="D92" s="1154"/>
      <c r="E92" s="1155"/>
      <c r="F92" s="114">
        <f>F70</f>
        <v>239.47809600000002</v>
      </c>
      <c r="H92" s="155" t="s">
        <v>80</v>
      </c>
      <c r="I92" s="1153" t="s">
        <v>81</v>
      </c>
      <c r="J92" s="1154"/>
      <c r="K92" s="1154"/>
      <c r="L92" s="1155"/>
      <c r="M92" s="114">
        <f>M70</f>
        <v>245.36925716159999</v>
      </c>
      <c r="O92" s="155" t="s">
        <v>80</v>
      </c>
      <c r="P92" s="1153" t="s">
        <v>81</v>
      </c>
      <c r="Q92" s="1154"/>
      <c r="R92" s="1154"/>
      <c r="S92" s="1155"/>
      <c r="T92" s="114">
        <f>T70</f>
        <v>245.36925716159999</v>
      </c>
      <c r="V92" s="155" t="s">
        <v>80</v>
      </c>
      <c r="W92" s="1153" t="s">
        <v>81</v>
      </c>
      <c r="X92" s="1154"/>
      <c r="Y92" s="1154"/>
      <c r="Z92" s="1155"/>
      <c r="AA92" s="114">
        <f>AA70</f>
        <v>245.36925716159999</v>
      </c>
      <c r="AC92" s="155" t="s">
        <v>80</v>
      </c>
      <c r="AD92" s="1153" t="s">
        <v>81</v>
      </c>
      <c r="AE92" s="1154"/>
      <c r="AF92" s="1154"/>
      <c r="AG92" s="1155"/>
      <c r="AH92" s="114">
        <f>AH70</f>
        <v>255.22068000000002</v>
      </c>
      <c r="AJ92" s="155" t="s">
        <v>80</v>
      </c>
      <c r="AK92" s="1153" t="s">
        <v>81</v>
      </c>
      <c r="AL92" s="1154"/>
      <c r="AM92" s="1154"/>
      <c r="AN92" s="1155"/>
      <c r="AO92" s="114">
        <f>AO70</f>
        <v>255.22068000000002</v>
      </c>
      <c r="AQ92" s="155" t="s">
        <v>80</v>
      </c>
      <c r="AR92" s="1153" t="s">
        <v>81</v>
      </c>
      <c r="AS92" s="1154"/>
      <c r="AT92" s="1154"/>
      <c r="AU92" s="1155"/>
      <c r="AV92" s="114">
        <f>AV70</f>
        <v>264.76164</v>
      </c>
      <c r="AW92" s="175"/>
      <c r="AX92" s="155" t="s">
        <v>80</v>
      </c>
      <c r="AY92" s="1153" t="s">
        <v>81</v>
      </c>
      <c r="AZ92" s="1154"/>
      <c r="BA92" s="1154"/>
      <c r="BB92" s="1155"/>
      <c r="BC92" s="114">
        <f>BC70</f>
        <v>264.76164</v>
      </c>
      <c r="BD92" s="40"/>
      <c r="BE92" s="10" t="s">
        <v>80</v>
      </c>
      <c r="BF92" s="1116" t="s">
        <v>81</v>
      </c>
      <c r="BG92" s="1117"/>
      <c r="BH92" s="1117"/>
      <c r="BI92" s="1118"/>
      <c r="BJ92" s="11">
        <f>BJ$70</f>
        <v>264.76164</v>
      </c>
      <c r="BK92" s="40"/>
      <c r="BL92" s="10" t="s">
        <v>80</v>
      </c>
      <c r="BM92" s="1116" t="s">
        <v>81</v>
      </c>
      <c r="BN92" s="1117"/>
      <c r="BO92" s="1117"/>
      <c r="BP92" s="1118"/>
      <c r="BQ92" s="11">
        <f>BQ$70</f>
        <v>281.45832000000001</v>
      </c>
      <c r="BS92" s="10" t="s">
        <v>80</v>
      </c>
      <c r="BT92" s="1116" t="s">
        <v>81</v>
      </c>
      <c r="BU92" s="1117"/>
      <c r="BV92" s="1117"/>
      <c r="BW92" s="1118"/>
      <c r="BX92" s="11">
        <f>BX$70</f>
        <v>281.45832000000001</v>
      </c>
      <c r="BY92" s="40"/>
      <c r="BZ92" s="10" t="s">
        <v>80</v>
      </c>
      <c r="CA92" s="1116" t="s">
        <v>81</v>
      </c>
      <c r="CB92" s="1117"/>
      <c r="CC92" s="1117"/>
      <c r="CD92" s="1118"/>
      <c r="CE92" s="11">
        <f>CE$70</f>
        <v>281.45832000000001</v>
      </c>
      <c r="CF92" s="40"/>
      <c r="CG92" s="10" t="s">
        <v>80</v>
      </c>
      <c r="CH92" s="1116" t="s">
        <v>81</v>
      </c>
      <c r="CI92" s="1117"/>
      <c r="CJ92" s="1117"/>
      <c r="CK92" s="1118"/>
      <c r="CL92" s="11">
        <f>CL$70</f>
        <v>281.45832000000001</v>
      </c>
      <c r="CN92" s="10" t="s">
        <v>80</v>
      </c>
      <c r="CO92" s="1116" t="s">
        <v>81</v>
      </c>
      <c r="CP92" s="1117"/>
      <c r="CQ92" s="1117"/>
      <c r="CR92" s="1118"/>
      <c r="CS92" s="11">
        <f>CS$70</f>
        <v>298.15499999999997</v>
      </c>
      <c r="CU92" s="10" t="s">
        <v>80</v>
      </c>
      <c r="CV92" s="1116" t="s">
        <v>81</v>
      </c>
      <c r="CW92" s="1117"/>
      <c r="CX92" s="1117"/>
      <c r="CY92" s="1118"/>
      <c r="CZ92" s="11">
        <f>CZ$70</f>
        <v>298.15499999999997</v>
      </c>
      <c r="DB92" s="10" t="s">
        <v>80</v>
      </c>
      <c r="DC92" s="1116" t="s">
        <v>81</v>
      </c>
      <c r="DD92" s="1117"/>
      <c r="DE92" s="1117"/>
      <c r="DF92" s="1118"/>
      <c r="DG92" s="11">
        <f>DG$70</f>
        <v>311.98939200000001</v>
      </c>
      <c r="DI92" s="10" t="s">
        <v>80</v>
      </c>
      <c r="DJ92" s="1116" t="s">
        <v>81</v>
      </c>
      <c r="DK92" s="1117"/>
      <c r="DL92" s="1117"/>
      <c r="DM92" s="1118"/>
      <c r="DN92" s="11">
        <f>DN$70</f>
        <v>323.98898399999996</v>
      </c>
      <c r="DO92" s="40"/>
      <c r="DP92" s="11">
        <f>DP$70</f>
        <v>311.98939200000001</v>
      </c>
      <c r="DQ92" s="40"/>
      <c r="DR92" s="10" t="s">
        <v>80</v>
      </c>
      <c r="DS92" s="1116" t="s">
        <v>81</v>
      </c>
      <c r="DT92" s="1117"/>
      <c r="DU92" s="1117"/>
      <c r="DV92" s="1118"/>
      <c r="DW92" s="11">
        <f>DW$70</f>
        <v>323.98898399999996</v>
      </c>
      <c r="DX92" s="40"/>
      <c r="DY92" s="11">
        <f>DY$70</f>
        <v>311.98939200000001</v>
      </c>
      <c r="DZ92" s="40"/>
      <c r="EA92" s="10" t="s">
        <v>80</v>
      </c>
      <c r="EB92" s="1116" t="s">
        <v>81</v>
      </c>
      <c r="EC92" s="1117"/>
      <c r="ED92" s="1117"/>
      <c r="EE92" s="1118"/>
      <c r="EF92" s="11">
        <f>EF$70</f>
        <v>340.33705200000003</v>
      </c>
      <c r="EG92" s="40"/>
      <c r="EH92" s="11">
        <f>EH$70</f>
        <v>327.73197600000003</v>
      </c>
      <c r="EJ92" s="10" t="s">
        <v>80</v>
      </c>
      <c r="EK92" s="1116" t="s">
        <v>81</v>
      </c>
      <c r="EL92" s="1117"/>
      <c r="EM92" s="1117"/>
      <c r="EN92" s="1118"/>
      <c r="EO92" s="11">
        <f>EO$70</f>
        <v>340.33705200000003</v>
      </c>
      <c r="EP92" s="40"/>
      <c r="EQ92" s="11">
        <f>EQ$70</f>
        <v>327.73197600000003</v>
      </c>
    </row>
    <row r="93" spans="1:147" x14ac:dyDescent="0.2">
      <c r="A93" s="155" t="s">
        <v>83</v>
      </c>
      <c r="B93" s="1153" t="s">
        <v>36</v>
      </c>
      <c r="C93" s="1154"/>
      <c r="D93" s="1154"/>
      <c r="E93" s="1155"/>
      <c r="F93" s="114">
        <f>F84</f>
        <v>670.43100000000004</v>
      </c>
      <c r="H93" s="155" t="s">
        <v>83</v>
      </c>
      <c r="I93" s="1153" t="s">
        <v>36</v>
      </c>
      <c r="J93" s="1154"/>
      <c r="K93" s="1154"/>
      <c r="L93" s="1155"/>
      <c r="M93" s="114">
        <f>M84</f>
        <v>680.41899999999998</v>
      </c>
      <c r="O93" s="155" t="s">
        <v>83</v>
      </c>
      <c r="P93" s="1153" t="s">
        <v>36</v>
      </c>
      <c r="Q93" s="1154"/>
      <c r="R93" s="1154"/>
      <c r="S93" s="1155"/>
      <c r="T93" s="114">
        <f>T84</f>
        <v>680.41899999999998</v>
      </c>
      <c r="V93" s="155" t="s">
        <v>83</v>
      </c>
      <c r="W93" s="1153" t="s">
        <v>36</v>
      </c>
      <c r="X93" s="1154"/>
      <c r="Y93" s="1154"/>
      <c r="Z93" s="1155"/>
      <c r="AA93" s="114">
        <f>AA84</f>
        <v>680.41899999999998</v>
      </c>
      <c r="AC93" s="155" t="s">
        <v>83</v>
      </c>
      <c r="AD93" s="1153" t="s">
        <v>36</v>
      </c>
      <c r="AE93" s="1154"/>
      <c r="AF93" s="1154"/>
      <c r="AG93" s="1155"/>
      <c r="AH93" s="114">
        <f>AH84</f>
        <v>714.68619999999999</v>
      </c>
      <c r="AJ93" s="155" t="s">
        <v>83</v>
      </c>
      <c r="AK93" s="1153" t="s">
        <v>36</v>
      </c>
      <c r="AL93" s="1154"/>
      <c r="AM93" s="1154"/>
      <c r="AN93" s="1155"/>
      <c r="AO93" s="114">
        <f>AO84</f>
        <v>714.68619999999999</v>
      </c>
      <c r="AQ93" s="155" t="s">
        <v>83</v>
      </c>
      <c r="AR93" s="1153" t="s">
        <v>36</v>
      </c>
      <c r="AS93" s="1154"/>
      <c r="AT93" s="1154"/>
      <c r="AU93" s="1155"/>
      <c r="AV93" s="114">
        <f>AV84</f>
        <v>714.68619999999999</v>
      </c>
      <c r="AW93" s="175"/>
      <c r="AX93" s="155" t="s">
        <v>83</v>
      </c>
      <c r="AY93" s="1153" t="s">
        <v>36</v>
      </c>
      <c r="AZ93" s="1154"/>
      <c r="BA93" s="1154"/>
      <c r="BB93" s="1155"/>
      <c r="BC93" s="114">
        <f>BC84</f>
        <v>714.68619999999999</v>
      </c>
      <c r="BD93" s="40"/>
      <c r="BE93" s="10" t="s">
        <v>83</v>
      </c>
      <c r="BF93" s="1116" t="s">
        <v>36</v>
      </c>
      <c r="BG93" s="1117"/>
      <c r="BH93" s="1117"/>
      <c r="BI93" s="1118"/>
      <c r="BJ93" s="11">
        <f>BJ$84</f>
        <v>714.68619999999999</v>
      </c>
      <c r="BK93" s="40"/>
      <c r="BL93" s="10" t="s">
        <v>83</v>
      </c>
      <c r="BM93" s="1116" t="s">
        <v>36</v>
      </c>
      <c r="BN93" s="1117"/>
      <c r="BO93" s="1117"/>
      <c r="BP93" s="1118"/>
      <c r="BQ93" s="11">
        <f>BQ$84</f>
        <v>785.92</v>
      </c>
      <c r="BS93" s="10" t="s">
        <v>83</v>
      </c>
      <c r="BT93" s="1116" t="s">
        <v>36</v>
      </c>
      <c r="BU93" s="1117"/>
      <c r="BV93" s="1117"/>
      <c r="BW93" s="1118"/>
      <c r="BX93" s="11">
        <f>BX$84</f>
        <v>785.92</v>
      </c>
      <c r="BY93" s="40"/>
      <c r="BZ93" s="10" t="s">
        <v>83</v>
      </c>
      <c r="CA93" s="1116" t="s">
        <v>36</v>
      </c>
      <c r="CB93" s="1117"/>
      <c r="CC93" s="1117"/>
      <c r="CD93" s="1118"/>
      <c r="CE93" s="11">
        <f>CE$84</f>
        <v>785.92</v>
      </c>
      <c r="CF93" s="40"/>
      <c r="CG93" s="10" t="s">
        <v>83</v>
      </c>
      <c r="CH93" s="1116" t="s">
        <v>36</v>
      </c>
      <c r="CI93" s="1117"/>
      <c r="CJ93" s="1117"/>
      <c r="CK93" s="1118"/>
      <c r="CL93" s="11">
        <f>CL$84</f>
        <v>785.92</v>
      </c>
      <c r="CN93" s="10" t="s">
        <v>83</v>
      </c>
      <c r="CO93" s="1116" t="s">
        <v>36</v>
      </c>
      <c r="CP93" s="1117"/>
      <c r="CQ93" s="1117"/>
      <c r="CR93" s="1118"/>
      <c r="CS93" s="11">
        <f>CS$84</f>
        <v>785.92</v>
      </c>
      <c r="CU93" s="10" t="s">
        <v>83</v>
      </c>
      <c r="CV93" s="1116" t="s">
        <v>36</v>
      </c>
      <c r="CW93" s="1117"/>
      <c r="CX93" s="1117"/>
      <c r="CY93" s="1118"/>
      <c r="CZ93" s="11">
        <f>CZ$84</f>
        <v>785.92</v>
      </c>
      <c r="DB93" s="10" t="s">
        <v>83</v>
      </c>
      <c r="DC93" s="1116" t="s">
        <v>36</v>
      </c>
      <c r="DD93" s="1117"/>
      <c r="DE93" s="1117"/>
      <c r="DF93" s="1118"/>
      <c r="DG93" s="11">
        <f>DG$84</f>
        <v>867.48500000000001</v>
      </c>
      <c r="DI93" s="10" t="s">
        <v>83</v>
      </c>
      <c r="DJ93" s="1116" t="s">
        <v>36</v>
      </c>
      <c r="DK93" s="1117"/>
      <c r="DL93" s="1117"/>
      <c r="DM93" s="1118"/>
      <c r="DN93" s="11">
        <f>DN$84</f>
        <v>867.48500000000001</v>
      </c>
      <c r="DO93" s="40"/>
      <c r="DP93" s="11">
        <f>DP$84</f>
        <v>867.48500000000001</v>
      </c>
      <c r="DQ93" s="40"/>
      <c r="DR93" s="10" t="s">
        <v>83</v>
      </c>
      <c r="DS93" s="1116" t="s">
        <v>36</v>
      </c>
      <c r="DT93" s="1117"/>
      <c r="DU93" s="1117"/>
      <c r="DV93" s="1118"/>
      <c r="DW93" s="11">
        <f>DW$84</f>
        <v>867.48500000000001</v>
      </c>
      <c r="DX93" s="40"/>
      <c r="DY93" s="11">
        <f>DY$84</f>
        <v>867.48500000000001</v>
      </c>
      <c r="DZ93" s="40"/>
      <c r="EA93" s="10" t="s">
        <v>83</v>
      </c>
      <c r="EB93" s="1116" t="s">
        <v>36</v>
      </c>
      <c r="EC93" s="1117"/>
      <c r="ED93" s="1117"/>
      <c r="EE93" s="1118"/>
      <c r="EF93" s="11">
        <f>EF$84</f>
        <v>892.00400000000002</v>
      </c>
      <c r="EG93" s="40"/>
      <c r="EH93" s="11">
        <f>EH$84</f>
        <v>892.00400000000002</v>
      </c>
      <c r="EJ93" s="10" t="s">
        <v>83</v>
      </c>
      <c r="EK93" s="1116" t="s">
        <v>36</v>
      </c>
      <c r="EL93" s="1117"/>
      <c r="EM93" s="1117"/>
      <c r="EN93" s="1118"/>
      <c r="EO93" s="11">
        <f>EO$84</f>
        <v>892.00400000000002</v>
      </c>
      <c r="EP93" s="40"/>
      <c r="EQ93" s="11">
        <f>EQ$84</f>
        <v>892.00400000000002</v>
      </c>
    </row>
    <row r="94" spans="1:147" x14ac:dyDescent="0.2">
      <c r="A94" s="1021" t="s">
        <v>40</v>
      </c>
      <c r="B94" s="1022"/>
      <c r="C94" s="1022"/>
      <c r="D94" s="1022"/>
      <c r="E94" s="1023"/>
      <c r="F94" s="114">
        <f>SUM(F91:F93)</f>
        <v>1252.2079069493334</v>
      </c>
      <c r="H94" s="1021" t="s">
        <v>40</v>
      </c>
      <c r="I94" s="1022"/>
      <c r="J94" s="1022"/>
      <c r="K94" s="1022"/>
      <c r="L94" s="1023"/>
      <c r="M94" s="114">
        <f>SUM(M91:M93)</f>
        <v>1276.507618860287</v>
      </c>
      <c r="O94" s="1021" t="s">
        <v>40</v>
      </c>
      <c r="P94" s="1022"/>
      <c r="Q94" s="1022"/>
      <c r="R94" s="1022"/>
      <c r="S94" s="1023"/>
      <c r="T94" s="114">
        <f>SUM(T91:T93)</f>
        <v>1276.507618860287</v>
      </c>
      <c r="V94" s="1021" t="s">
        <v>40</v>
      </c>
      <c r="W94" s="1022"/>
      <c r="X94" s="1022"/>
      <c r="Y94" s="1022"/>
      <c r="Z94" s="1023"/>
      <c r="AA94" s="114">
        <f>SUM(AA91:AA93)</f>
        <v>1276.507618860287</v>
      </c>
      <c r="AC94" s="1021" t="s">
        <v>40</v>
      </c>
      <c r="AD94" s="1022"/>
      <c r="AE94" s="1022"/>
      <c r="AF94" s="1022"/>
      <c r="AG94" s="1023"/>
      <c r="AH94" s="114">
        <f>SUM(AH91:AH93)</f>
        <v>1334.7074056133333</v>
      </c>
      <c r="AJ94" s="1021" t="s">
        <v>40</v>
      </c>
      <c r="AK94" s="1022"/>
      <c r="AL94" s="1022"/>
      <c r="AM94" s="1022"/>
      <c r="AN94" s="1023"/>
      <c r="AO94" s="114">
        <f>SUM(AO91:AO93)</f>
        <v>1334.7074056133333</v>
      </c>
      <c r="AQ94" s="1021" t="s">
        <v>40</v>
      </c>
      <c r="AR94" s="1022"/>
      <c r="AS94" s="1022"/>
      <c r="AT94" s="1022"/>
      <c r="AU94" s="1023"/>
      <c r="AV94" s="114">
        <f>SUM(AV91:AV93)</f>
        <v>1357.88576844</v>
      </c>
      <c r="AW94" s="175"/>
      <c r="AX94" s="1021" t="s">
        <v>40</v>
      </c>
      <c r="AY94" s="1022"/>
      <c r="AZ94" s="1022"/>
      <c r="BA94" s="1022"/>
      <c r="BB94" s="1023"/>
      <c r="BC94" s="114">
        <f>SUM(BC91:BC93)</f>
        <v>1357.88576844</v>
      </c>
      <c r="BD94" s="40"/>
      <c r="BE94" s="922" t="s">
        <v>40</v>
      </c>
      <c r="BF94" s="923"/>
      <c r="BG94" s="923"/>
      <c r="BH94" s="923"/>
      <c r="BI94" s="924"/>
      <c r="BJ94" s="11">
        <f>SUM(BJ$91:BJ$93)</f>
        <v>1357.88576844</v>
      </c>
      <c r="BK94" s="40"/>
      <c r="BL94" s="922" t="s">
        <v>40</v>
      </c>
      <c r="BM94" s="923"/>
      <c r="BN94" s="923"/>
      <c r="BO94" s="923"/>
      <c r="BP94" s="924"/>
      <c r="BQ94" s="11">
        <f>SUM(BQ$91:BQ$93)</f>
        <v>1469.6817033866664</v>
      </c>
      <c r="BS94" s="922" t="s">
        <v>40</v>
      </c>
      <c r="BT94" s="923"/>
      <c r="BU94" s="923"/>
      <c r="BV94" s="923"/>
      <c r="BW94" s="924"/>
      <c r="BX94" s="11">
        <f>SUM(BX$91:BX$93)</f>
        <v>1469.6817033866664</v>
      </c>
      <c r="BY94" s="40"/>
      <c r="BZ94" s="922" t="s">
        <v>40</v>
      </c>
      <c r="CA94" s="923"/>
      <c r="CB94" s="923"/>
      <c r="CC94" s="923"/>
      <c r="CD94" s="924"/>
      <c r="CE94" s="11">
        <f>SUM(CE$91:CE$93)</f>
        <v>1469.6817033866664</v>
      </c>
      <c r="CF94" s="40"/>
      <c r="CG94" s="922" t="s">
        <v>40</v>
      </c>
      <c r="CH94" s="923"/>
      <c r="CI94" s="923"/>
      <c r="CJ94" s="923"/>
      <c r="CK94" s="924"/>
      <c r="CL94" s="11">
        <f>SUM(CL$91:CL$93)</f>
        <v>1469.6817033866664</v>
      </c>
      <c r="CN94" s="922" t="s">
        <v>40</v>
      </c>
      <c r="CO94" s="923"/>
      <c r="CP94" s="923"/>
      <c r="CQ94" s="923"/>
      <c r="CR94" s="924"/>
      <c r="CS94" s="11">
        <f>SUM(CS$91:CS$93)</f>
        <v>1510.2438383333333</v>
      </c>
      <c r="CU94" s="922" t="s">
        <v>40</v>
      </c>
      <c r="CV94" s="923"/>
      <c r="CW94" s="923"/>
      <c r="CX94" s="923"/>
      <c r="CY94" s="924"/>
      <c r="CZ94" s="11">
        <f>SUM(CZ$91:CZ$93)</f>
        <v>1510.2438383333333</v>
      </c>
      <c r="DB94" s="922" t="s">
        <v>40</v>
      </c>
      <c r="DC94" s="923"/>
      <c r="DD94" s="923"/>
      <c r="DE94" s="923"/>
      <c r="DF94" s="924"/>
      <c r="DG94" s="11">
        <f>SUM(DG$91:DG$93)</f>
        <v>1625.4174644320001</v>
      </c>
      <c r="DI94" s="922" t="s">
        <v>40</v>
      </c>
      <c r="DJ94" s="923"/>
      <c r="DK94" s="923"/>
      <c r="DL94" s="923"/>
      <c r="DM94" s="924"/>
      <c r="DN94" s="11">
        <f>SUM(DN$91:DN$93)</f>
        <v>1654.5687130639999</v>
      </c>
      <c r="DO94" s="40"/>
      <c r="DP94" s="11">
        <f>SUM(DP$91:DP$93)</f>
        <v>1625.4174644320001</v>
      </c>
      <c r="DQ94" s="40"/>
      <c r="DR94" s="922" t="s">
        <v>40</v>
      </c>
      <c r="DS94" s="923"/>
      <c r="DT94" s="923"/>
      <c r="DU94" s="923"/>
      <c r="DV94" s="924"/>
      <c r="DW94" s="11">
        <f>SUM(DW$91:DW$93)</f>
        <v>1654.5687130639999</v>
      </c>
      <c r="DX94" s="40"/>
      <c r="DY94" s="11">
        <f>SUM(DY$91:DY$93)</f>
        <v>1625.4174644320001</v>
      </c>
      <c r="DZ94" s="40"/>
      <c r="EA94" s="922" t="s">
        <v>40</v>
      </c>
      <c r="EB94" s="923"/>
      <c r="EC94" s="923"/>
      <c r="ED94" s="923"/>
      <c r="EE94" s="924"/>
      <c r="EF94" s="11">
        <f>SUM(EF$91:EF$93)</f>
        <v>1718.8029462919999</v>
      </c>
      <c r="EG94" s="40"/>
      <c r="EH94" s="11">
        <f>SUM(EH$91:EH$93)</f>
        <v>1688.1807630960002</v>
      </c>
      <c r="EJ94" s="922" t="s">
        <v>40</v>
      </c>
      <c r="EK94" s="923"/>
      <c r="EL94" s="923"/>
      <c r="EM94" s="923"/>
      <c r="EN94" s="924"/>
      <c r="EO94" s="11">
        <f>SUM(EO$91:EO$93)</f>
        <v>1718.8029462919999</v>
      </c>
      <c r="EP94" s="40"/>
      <c r="EQ94" s="11">
        <f>SUM(EQ$91:EQ$93)</f>
        <v>1688.1807630960002</v>
      </c>
    </row>
    <row r="95" spans="1:147" x14ac:dyDescent="0.2">
      <c r="A95" s="178"/>
      <c r="B95" s="178"/>
      <c r="C95" s="178"/>
      <c r="D95" s="178"/>
      <c r="E95" s="178"/>
      <c r="F95" s="175"/>
      <c r="H95" s="178"/>
      <c r="I95" s="178"/>
      <c r="J95" s="178"/>
      <c r="K95" s="178"/>
      <c r="L95" s="178"/>
      <c r="M95" s="175"/>
      <c r="O95" s="178"/>
      <c r="P95" s="178"/>
      <c r="Q95" s="178"/>
      <c r="R95" s="178"/>
      <c r="S95" s="178"/>
      <c r="T95" s="175"/>
      <c r="V95" s="178"/>
      <c r="W95" s="178"/>
      <c r="X95" s="178"/>
      <c r="Y95" s="178"/>
      <c r="Z95" s="178"/>
      <c r="AA95" s="175"/>
      <c r="AC95" s="178"/>
      <c r="AD95" s="178"/>
      <c r="AE95" s="178"/>
      <c r="AF95" s="178"/>
      <c r="AG95" s="178"/>
      <c r="AH95" s="175"/>
      <c r="AJ95" s="178"/>
      <c r="AK95" s="178"/>
      <c r="AL95" s="178"/>
      <c r="AM95" s="178"/>
      <c r="AN95" s="178"/>
      <c r="AO95" s="175"/>
      <c r="AQ95" s="178"/>
      <c r="AR95" s="178"/>
      <c r="AS95" s="178"/>
      <c r="AT95" s="178"/>
      <c r="AU95" s="178"/>
      <c r="AV95" s="175"/>
      <c r="AW95" s="175"/>
      <c r="AX95" s="178"/>
      <c r="AY95" s="178"/>
      <c r="AZ95" s="178"/>
      <c r="BA95" s="178"/>
      <c r="BB95" s="178"/>
      <c r="BC95" s="175"/>
      <c r="BD95" s="40"/>
      <c r="BE95" s="52"/>
      <c r="BF95" s="52"/>
      <c r="BG95" s="52"/>
      <c r="BH95" s="52"/>
      <c r="BI95" s="52"/>
      <c r="BJ95" s="40"/>
      <c r="BK95" s="40"/>
      <c r="BL95" s="52"/>
      <c r="BM95" s="52"/>
      <c r="BN95" s="52"/>
      <c r="BO95" s="52"/>
      <c r="BP95" s="52"/>
      <c r="BQ95" s="40"/>
      <c r="BS95" s="52"/>
      <c r="BT95" s="52"/>
      <c r="BU95" s="52"/>
      <c r="BV95" s="52"/>
      <c r="BW95" s="52"/>
      <c r="BX95" s="40"/>
      <c r="BY95" s="40"/>
      <c r="BZ95" s="52"/>
      <c r="CA95" s="52"/>
      <c r="CB95" s="52"/>
      <c r="CC95" s="52"/>
      <c r="CD95" s="52"/>
      <c r="CE95" s="40"/>
      <c r="CF95" s="40"/>
      <c r="CG95" s="52"/>
      <c r="CH95" s="52"/>
      <c r="CI95" s="52"/>
      <c r="CJ95" s="52"/>
      <c r="CK95" s="52"/>
      <c r="CL95" s="40"/>
      <c r="CN95" s="52"/>
      <c r="CO95" s="52"/>
      <c r="CP95" s="52"/>
      <c r="CQ95" s="52"/>
      <c r="CR95" s="52"/>
      <c r="CS95" s="40"/>
      <c r="CU95" s="52"/>
      <c r="CV95" s="52"/>
      <c r="CW95" s="52"/>
      <c r="CX95" s="52"/>
      <c r="CY95" s="52"/>
      <c r="CZ95" s="40"/>
      <c r="DB95" s="52"/>
      <c r="DC95" s="52"/>
      <c r="DD95" s="52"/>
      <c r="DE95" s="52"/>
      <c r="DF95" s="52"/>
      <c r="DG95" s="40"/>
      <c r="DI95" s="52"/>
      <c r="DJ95" s="52"/>
      <c r="DK95" s="52"/>
      <c r="DL95" s="52"/>
      <c r="DM95" s="52"/>
      <c r="DN95" s="40"/>
      <c r="DO95" s="52"/>
      <c r="DP95" s="40"/>
      <c r="DQ95" s="40"/>
      <c r="DR95" s="52"/>
      <c r="DS95" s="52"/>
      <c r="DT95" s="52"/>
      <c r="DU95" s="52"/>
      <c r="DV95" s="52"/>
      <c r="DW95" s="40"/>
      <c r="DX95" s="52"/>
      <c r="DY95" s="40"/>
      <c r="DZ95" s="40"/>
      <c r="EA95" s="52"/>
      <c r="EB95" s="52"/>
      <c r="EC95" s="52"/>
      <c r="ED95" s="52"/>
      <c r="EE95" s="52"/>
      <c r="EF95" s="40"/>
      <c r="EG95" s="52"/>
      <c r="EH95" s="40"/>
      <c r="EJ95" s="52"/>
      <c r="EK95" s="52"/>
      <c r="EL95" s="52"/>
      <c r="EM95" s="52"/>
      <c r="EN95" s="52"/>
      <c r="EO95" s="40"/>
      <c r="EP95" s="52"/>
      <c r="EQ95" s="40"/>
    </row>
    <row r="96" spans="1:147" x14ac:dyDescent="0.2">
      <c r="A96" s="178"/>
      <c r="B96" s="178"/>
      <c r="C96" s="178"/>
      <c r="D96" s="178"/>
      <c r="E96" s="178"/>
      <c r="F96" s="175"/>
      <c r="H96" s="178"/>
      <c r="I96" s="178"/>
      <c r="J96" s="178"/>
      <c r="K96" s="178"/>
      <c r="L96" s="178"/>
      <c r="M96" s="175"/>
      <c r="O96" s="178"/>
      <c r="P96" s="178"/>
      <c r="Q96" s="178"/>
      <c r="R96" s="178"/>
      <c r="S96" s="178"/>
      <c r="T96" s="175"/>
      <c r="V96" s="178"/>
      <c r="W96" s="178"/>
      <c r="X96" s="178"/>
      <c r="Y96" s="178"/>
      <c r="Z96" s="178"/>
      <c r="AA96" s="175"/>
      <c r="AC96" s="178"/>
      <c r="AD96" s="178"/>
      <c r="AE96" s="178"/>
      <c r="AF96" s="178"/>
      <c r="AG96" s="178"/>
      <c r="AH96" s="175"/>
      <c r="AJ96" s="178"/>
      <c r="AK96" s="178"/>
      <c r="AL96" s="178"/>
      <c r="AM96" s="178"/>
      <c r="AN96" s="178"/>
      <c r="AO96" s="175"/>
      <c r="AQ96" s="178"/>
      <c r="AR96" s="178"/>
      <c r="AS96" s="178"/>
      <c r="AT96" s="178"/>
      <c r="AU96" s="178"/>
      <c r="AV96" s="175"/>
      <c r="AW96" s="175"/>
      <c r="AX96" s="178"/>
      <c r="AY96" s="178"/>
      <c r="AZ96" s="178"/>
      <c r="BA96" s="178"/>
      <c r="BB96" s="178"/>
      <c r="BC96" s="175"/>
      <c r="BD96" s="40"/>
      <c r="BE96" s="52"/>
      <c r="BF96" s="52"/>
      <c r="BG96" s="52"/>
      <c r="BH96" s="52"/>
      <c r="BI96" s="52"/>
      <c r="BJ96" s="40"/>
      <c r="BK96" s="40"/>
      <c r="BL96" s="52"/>
      <c r="BM96" s="52"/>
      <c r="BN96" s="52"/>
      <c r="BO96" s="52"/>
      <c r="BP96" s="52"/>
      <c r="BQ96" s="40"/>
      <c r="BS96" s="52"/>
      <c r="BT96" s="52"/>
      <c r="BU96" s="52"/>
      <c r="BV96" s="52"/>
      <c r="BW96" s="52"/>
      <c r="BX96" s="40"/>
      <c r="BY96" s="40"/>
      <c r="BZ96" s="52"/>
      <c r="CA96" s="52"/>
      <c r="CB96" s="52"/>
      <c r="CC96" s="52"/>
      <c r="CD96" s="52"/>
      <c r="CE96" s="40"/>
      <c r="CF96" s="40"/>
      <c r="CG96" s="52"/>
      <c r="CH96" s="52"/>
      <c r="CI96" s="52"/>
      <c r="CJ96" s="52"/>
      <c r="CK96" s="52"/>
      <c r="CL96" s="40"/>
      <c r="CN96" s="52"/>
      <c r="CO96" s="52"/>
      <c r="CP96" s="52"/>
      <c r="CQ96" s="52"/>
      <c r="CR96" s="52"/>
      <c r="CS96" s="40"/>
      <c r="CU96" s="52"/>
      <c r="CV96" s="52"/>
      <c r="CW96" s="52"/>
      <c r="CX96" s="52"/>
      <c r="CY96" s="52"/>
      <c r="CZ96" s="40"/>
      <c r="DB96" s="52"/>
      <c r="DC96" s="52"/>
      <c r="DD96" s="52"/>
      <c r="DE96" s="52"/>
      <c r="DF96" s="52"/>
      <c r="DG96" s="40"/>
      <c r="DI96" s="52"/>
      <c r="DJ96" s="52"/>
      <c r="DK96" s="52"/>
      <c r="DL96" s="52"/>
      <c r="DM96" s="52"/>
      <c r="DN96" s="40"/>
      <c r="DO96" s="52"/>
      <c r="DP96" s="40"/>
      <c r="DQ96" s="40"/>
      <c r="DR96" s="52"/>
      <c r="DS96" s="52"/>
      <c r="DT96" s="52"/>
      <c r="DU96" s="52"/>
      <c r="DV96" s="52"/>
      <c r="DW96" s="40"/>
      <c r="DX96" s="52"/>
      <c r="DY96" s="40"/>
      <c r="DZ96" s="40"/>
      <c r="EA96" s="52"/>
      <c r="EB96" s="52"/>
      <c r="EC96" s="52"/>
      <c r="ED96" s="52"/>
      <c r="EE96" s="52"/>
      <c r="EF96" s="40"/>
      <c r="EG96" s="52"/>
      <c r="EH96" s="40"/>
      <c r="EJ96" s="52"/>
      <c r="EK96" s="52"/>
      <c r="EL96" s="52"/>
      <c r="EM96" s="52"/>
      <c r="EN96" s="52"/>
      <c r="EO96" s="40"/>
      <c r="EP96" s="52"/>
      <c r="EQ96" s="40"/>
    </row>
    <row r="97" spans="1:147" x14ac:dyDescent="0.2">
      <c r="A97" s="925" t="s">
        <v>108</v>
      </c>
      <c r="B97" s="925"/>
      <c r="C97" s="925"/>
      <c r="D97" s="925"/>
      <c r="E97" s="925"/>
      <c r="F97" s="925"/>
      <c r="H97" s="925" t="s">
        <v>108</v>
      </c>
      <c r="I97" s="925"/>
      <c r="J97" s="925"/>
      <c r="K97" s="925"/>
      <c r="L97" s="925"/>
      <c r="M97" s="925"/>
      <c r="O97" s="925" t="s">
        <v>108</v>
      </c>
      <c r="P97" s="925"/>
      <c r="Q97" s="925"/>
      <c r="R97" s="925"/>
      <c r="S97" s="925"/>
      <c r="T97" s="925"/>
      <c r="V97" s="925" t="s">
        <v>108</v>
      </c>
      <c r="W97" s="925"/>
      <c r="X97" s="925"/>
      <c r="Y97" s="925"/>
      <c r="Z97" s="925"/>
      <c r="AA97" s="925"/>
      <c r="AC97" s="925" t="s">
        <v>108</v>
      </c>
      <c r="AD97" s="925"/>
      <c r="AE97" s="925"/>
      <c r="AF97" s="925"/>
      <c r="AG97" s="925"/>
      <c r="AH97" s="925"/>
      <c r="AJ97" s="925" t="s">
        <v>108</v>
      </c>
      <c r="AK97" s="925"/>
      <c r="AL97" s="925"/>
      <c r="AM97" s="925"/>
      <c r="AN97" s="925"/>
      <c r="AO97" s="925"/>
      <c r="AQ97" s="925" t="s">
        <v>108</v>
      </c>
      <c r="AR97" s="925"/>
      <c r="AS97" s="925"/>
      <c r="AT97" s="925"/>
      <c r="AU97" s="925"/>
      <c r="AV97" s="925"/>
      <c r="AW97" s="178"/>
      <c r="AX97" s="925" t="s">
        <v>108</v>
      </c>
      <c r="AY97" s="925"/>
      <c r="AZ97" s="925"/>
      <c r="BA97" s="925"/>
      <c r="BB97" s="925"/>
      <c r="BC97" s="925"/>
      <c r="BD97" s="52"/>
      <c r="BE97" s="925" t="s">
        <v>108</v>
      </c>
      <c r="BF97" s="925"/>
      <c r="BG97" s="925"/>
      <c r="BH97" s="925"/>
      <c r="BI97" s="925"/>
      <c r="BJ97" s="925"/>
      <c r="BK97" s="52"/>
      <c r="BL97" s="925" t="s">
        <v>108</v>
      </c>
      <c r="BM97" s="925"/>
      <c r="BN97" s="925"/>
      <c r="BO97" s="925"/>
      <c r="BP97" s="925"/>
      <c r="BQ97" s="925"/>
      <c r="BS97" s="925" t="s">
        <v>108</v>
      </c>
      <c r="BT97" s="925"/>
      <c r="BU97" s="925"/>
      <c r="BV97" s="925"/>
      <c r="BW97" s="925"/>
      <c r="BX97" s="925"/>
      <c r="BY97" s="52"/>
      <c r="BZ97" s="925" t="s">
        <v>108</v>
      </c>
      <c r="CA97" s="925"/>
      <c r="CB97" s="925"/>
      <c r="CC97" s="925"/>
      <c r="CD97" s="925"/>
      <c r="CE97" s="925"/>
      <c r="CF97" s="52"/>
      <c r="CG97" s="925" t="s">
        <v>108</v>
      </c>
      <c r="CH97" s="925"/>
      <c r="CI97" s="925"/>
      <c r="CJ97" s="925"/>
      <c r="CK97" s="925"/>
      <c r="CL97" s="925"/>
      <c r="CN97" s="925" t="s">
        <v>108</v>
      </c>
      <c r="CO97" s="925"/>
      <c r="CP97" s="925"/>
      <c r="CQ97" s="925"/>
      <c r="CR97" s="925"/>
      <c r="CS97" s="925"/>
      <c r="CU97" s="925" t="s">
        <v>108</v>
      </c>
      <c r="CV97" s="925"/>
      <c r="CW97" s="925"/>
      <c r="CX97" s="925"/>
      <c r="CY97" s="925"/>
      <c r="CZ97" s="925"/>
      <c r="DB97" s="925" t="s">
        <v>108</v>
      </c>
      <c r="DC97" s="925"/>
      <c r="DD97" s="925"/>
      <c r="DE97" s="925"/>
      <c r="DF97" s="925"/>
      <c r="DG97" s="925"/>
      <c r="DI97" s="925" t="s">
        <v>108</v>
      </c>
      <c r="DJ97" s="925"/>
      <c r="DK97" s="925"/>
      <c r="DL97" s="925"/>
      <c r="DM97" s="925"/>
      <c r="DN97" s="925"/>
      <c r="DO97" s="52"/>
      <c r="DP97" s="52"/>
      <c r="DQ97" s="52"/>
      <c r="DR97" s="925" t="s">
        <v>108</v>
      </c>
      <c r="DS97" s="925"/>
      <c r="DT97" s="925"/>
      <c r="DU97" s="925"/>
      <c r="DV97" s="925"/>
      <c r="DW97" s="925"/>
      <c r="DX97" s="52"/>
      <c r="DY97" s="52"/>
      <c r="DZ97" s="52"/>
      <c r="EA97" s="925" t="s">
        <v>108</v>
      </c>
      <c r="EB97" s="925"/>
      <c r="EC97" s="925"/>
      <c r="ED97" s="925"/>
      <c r="EE97" s="925"/>
      <c r="EF97" s="925"/>
      <c r="EG97" s="52"/>
      <c r="EH97" s="52"/>
      <c r="EJ97" s="925" t="s">
        <v>108</v>
      </c>
      <c r="EK97" s="925"/>
      <c r="EL97" s="925"/>
      <c r="EM97" s="925"/>
      <c r="EN97" s="925"/>
      <c r="EO97" s="925"/>
      <c r="EP97" s="52"/>
      <c r="EQ97" s="52"/>
    </row>
    <row r="98" spans="1:147" x14ac:dyDescent="0.2">
      <c r="A98" s="41"/>
      <c r="B98" s="41"/>
      <c r="C98" s="41"/>
      <c r="D98" s="41"/>
      <c r="E98" s="41"/>
      <c r="F98" s="22"/>
      <c r="H98" s="41"/>
      <c r="I98" s="41"/>
      <c r="J98" s="41"/>
      <c r="K98" s="41"/>
      <c r="L98" s="41"/>
      <c r="M98" s="22"/>
      <c r="O98" s="41"/>
      <c r="P98" s="41"/>
      <c r="Q98" s="41"/>
      <c r="R98" s="41"/>
      <c r="S98" s="41"/>
      <c r="T98" s="22"/>
      <c r="V98" s="41"/>
      <c r="W98" s="41"/>
      <c r="X98" s="41"/>
      <c r="Y98" s="41"/>
      <c r="Z98" s="41"/>
      <c r="AA98" s="22"/>
      <c r="AC98" s="41"/>
      <c r="AD98" s="41"/>
      <c r="AE98" s="41"/>
      <c r="AF98" s="41"/>
      <c r="AG98" s="41"/>
      <c r="AH98" s="22"/>
      <c r="AJ98" s="41"/>
      <c r="AK98" s="41"/>
      <c r="AL98" s="41"/>
      <c r="AM98" s="41"/>
      <c r="AN98" s="41"/>
      <c r="AO98" s="22"/>
      <c r="AQ98" s="41"/>
      <c r="AR98" s="41"/>
      <c r="AS98" s="41"/>
      <c r="AT98" s="41"/>
      <c r="AU98" s="41"/>
      <c r="AV98" s="22"/>
      <c r="AW98" s="159"/>
      <c r="AX98" s="41"/>
      <c r="AY98" s="41"/>
      <c r="AZ98" s="41"/>
      <c r="BA98" s="41"/>
      <c r="BB98" s="41"/>
      <c r="BC98" s="22"/>
      <c r="BD98" s="22"/>
      <c r="BE98" s="41"/>
      <c r="BF98" s="41"/>
      <c r="BG98" s="41"/>
      <c r="BH98" s="41"/>
      <c r="BI98" s="41"/>
      <c r="BJ98" s="22"/>
      <c r="BK98" s="22"/>
      <c r="BL98" s="41"/>
      <c r="BM98" s="41"/>
      <c r="BN98" s="41"/>
      <c r="BO98" s="41"/>
      <c r="BP98" s="41"/>
      <c r="BQ98" s="22"/>
      <c r="BS98" s="41"/>
      <c r="BT98" s="41"/>
      <c r="BU98" s="41"/>
      <c r="BV98" s="41"/>
      <c r="BW98" s="41"/>
      <c r="BX98" s="22"/>
      <c r="BY98" s="22"/>
      <c r="BZ98" s="41"/>
      <c r="CA98" s="41"/>
      <c r="CB98" s="41"/>
      <c r="CC98" s="41"/>
      <c r="CD98" s="41"/>
      <c r="CE98" s="22"/>
      <c r="CF98" s="22"/>
      <c r="CG98" s="41"/>
      <c r="CH98" s="41"/>
      <c r="CI98" s="41"/>
      <c r="CJ98" s="41"/>
      <c r="CK98" s="41"/>
      <c r="CL98" s="22"/>
      <c r="CN98" s="41"/>
      <c r="CO98" s="41"/>
      <c r="CP98" s="41"/>
      <c r="CQ98" s="41"/>
      <c r="CR98" s="41"/>
      <c r="CS98" s="22"/>
      <c r="CU98" s="41"/>
      <c r="CV98" s="41"/>
      <c r="CW98" s="41"/>
      <c r="CX98" s="41"/>
      <c r="CY98" s="41"/>
      <c r="CZ98" s="22"/>
      <c r="DB98" s="41"/>
      <c r="DC98" s="41"/>
      <c r="DD98" s="41"/>
      <c r="DE98" s="41"/>
      <c r="DF98" s="41"/>
      <c r="DG98" s="22"/>
      <c r="DI98" s="41"/>
      <c r="DJ98" s="41"/>
      <c r="DK98" s="41"/>
      <c r="DL98" s="41"/>
      <c r="DM98" s="41"/>
      <c r="DN98" s="22"/>
      <c r="DO98" s="41"/>
      <c r="DP98" s="22"/>
      <c r="DQ98" s="22"/>
      <c r="DR98" s="41"/>
      <c r="DS98" s="41"/>
      <c r="DT98" s="41"/>
      <c r="DU98" s="41"/>
      <c r="DV98" s="41"/>
      <c r="DW98" s="22"/>
      <c r="DX98" s="41"/>
      <c r="DY98" s="22"/>
      <c r="DZ98" s="22"/>
      <c r="EA98" s="41"/>
      <c r="EB98" s="41"/>
      <c r="EC98" s="41"/>
      <c r="ED98" s="41"/>
      <c r="EE98" s="41"/>
      <c r="EF98" s="22"/>
      <c r="EG98" s="41"/>
      <c r="EH98" s="22"/>
      <c r="EJ98" s="41"/>
      <c r="EK98" s="41"/>
      <c r="EL98" s="41"/>
      <c r="EM98" s="41"/>
      <c r="EN98" s="41"/>
      <c r="EO98" s="22"/>
      <c r="EP98" s="41"/>
      <c r="EQ98" s="22"/>
    </row>
    <row r="99" spans="1:147" x14ac:dyDescent="0.2">
      <c r="A99" s="113">
        <v>3</v>
      </c>
      <c r="B99" s="1016" t="s">
        <v>43</v>
      </c>
      <c r="C99" s="1016"/>
      <c r="D99" s="1016"/>
      <c r="E99" s="113" t="s">
        <v>7</v>
      </c>
      <c r="F99" s="114" t="s">
        <v>8</v>
      </c>
      <c r="H99" s="113">
        <v>3</v>
      </c>
      <c r="I99" s="1016" t="s">
        <v>43</v>
      </c>
      <c r="J99" s="1016"/>
      <c r="K99" s="1016"/>
      <c r="L99" s="113" t="s">
        <v>7</v>
      </c>
      <c r="M99" s="114" t="s">
        <v>8</v>
      </c>
      <c r="O99" s="113">
        <v>3</v>
      </c>
      <c r="P99" s="1016" t="s">
        <v>43</v>
      </c>
      <c r="Q99" s="1016"/>
      <c r="R99" s="1016"/>
      <c r="S99" s="113" t="s">
        <v>7</v>
      </c>
      <c r="T99" s="114" t="s">
        <v>8</v>
      </c>
      <c r="V99" s="113">
        <v>3</v>
      </c>
      <c r="W99" s="1016" t="s">
        <v>43</v>
      </c>
      <c r="X99" s="1016"/>
      <c r="Y99" s="1016"/>
      <c r="Z99" s="113" t="s">
        <v>7</v>
      </c>
      <c r="AA99" s="114" t="s">
        <v>8</v>
      </c>
      <c r="AC99" s="113">
        <v>3</v>
      </c>
      <c r="AD99" s="1016" t="s">
        <v>43</v>
      </c>
      <c r="AE99" s="1016"/>
      <c r="AF99" s="1016"/>
      <c r="AG99" s="113" t="s">
        <v>7</v>
      </c>
      <c r="AH99" s="114" t="s">
        <v>8</v>
      </c>
      <c r="AJ99" s="113">
        <v>3</v>
      </c>
      <c r="AK99" s="1016" t="s">
        <v>43</v>
      </c>
      <c r="AL99" s="1016"/>
      <c r="AM99" s="1016"/>
      <c r="AN99" s="113" t="s">
        <v>7</v>
      </c>
      <c r="AO99" s="114" t="s">
        <v>8</v>
      </c>
      <c r="AQ99" s="113">
        <v>3</v>
      </c>
      <c r="AR99" s="1016" t="s">
        <v>43</v>
      </c>
      <c r="AS99" s="1016"/>
      <c r="AT99" s="1016"/>
      <c r="AU99" s="113" t="s">
        <v>7</v>
      </c>
      <c r="AV99" s="114" t="s">
        <v>8</v>
      </c>
      <c r="AW99" s="175"/>
      <c r="AX99" s="113">
        <v>3</v>
      </c>
      <c r="AY99" s="1016" t="s">
        <v>43</v>
      </c>
      <c r="AZ99" s="1016"/>
      <c r="BA99" s="1016"/>
      <c r="BB99" s="113" t="s">
        <v>7</v>
      </c>
      <c r="BC99" s="114" t="s">
        <v>8</v>
      </c>
      <c r="BD99" s="40"/>
      <c r="BE99" s="51">
        <v>3</v>
      </c>
      <c r="BF99" s="938" t="s">
        <v>43</v>
      </c>
      <c r="BG99" s="938"/>
      <c r="BH99" s="938"/>
      <c r="BI99" s="51" t="s">
        <v>7</v>
      </c>
      <c r="BJ99" s="11" t="s">
        <v>8</v>
      </c>
      <c r="BK99" s="40"/>
      <c r="BL99" s="51">
        <v>3</v>
      </c>
      <c r="BM99" s="938" t="s">
        <v>43</v>
      </c>
      <c r="BN99" s="938"/>
      <c r="BO99" s="938"/>
      <c r="BP99" s="51" t="s">
        <v>7</v>
      </c>
      <c r="BQ99" s="11" t="s">
        <v>8</v>
      </c>
      <c r="BS99" s="51">
        <v>3</v>
      </c>
      <c r="BT99" s="938" t="s">
        <v>43</v>
      </c>
      <c r="BU99" s="938"/>
      <c r="BV99" s="938"/>
      <c r="BW99" s="51" t="s">
        <v>7</v>
      </c>
      <c r="BX99" s="11" t="s">
        <v>8</v>
      </c>
      <c r="BY99" s="40"/>
      <c r="BZ99" s="51">
        <v>3</v>
      </c>
      <c r="CA99" s="938" t="s">
        <v>43</v>
      </c>
      <c r="CB99" s="938"/>
      <c r="CC99" s="938"/>
      <c r="CD99" s="51" t="s">
        <v>7</v>
      </c>
      <c r="CE99" s="11" t="s">
        <v>8</v>
      </c>
      <c r="CF99" s="40"/>
      <c r="CG99" s="51">
        <v>3</v>
      </c>
      <c r="CH99" s="938" t="s">
        <v>43</v>
      </c>
      <c r="CI99" s="938"/>
      <c r="CJ99" s="938"/>
      <c r="CK99" s="51" t="s">
        <v>7</v>
      </c>
      <c r="CL99" s="11" t="s">
        <v>8</v>
      </c>
      <c r="CN99" s="51">
        <v>3</v>
      </c>
      <c r="CO99" s="938" t="s">
        <v>43</v>
      </c>
      <c r="CP99" s="938"/>
      <c r="CQ99" s="938"/>
      <c r="CR99" s="51" t="s">
        <v>7</v>
      </c>
      <c r="CS99" s="11" t="s">
        <v>8</v>
      </c>
      <c r="CU99" s="51">
        <v>3</v>
      </c>
      <c r="CV99" s="938" t="s">
        <v>43</v>
      </c>
      <c r="CW99" s="938"/>
      <c r="CX99" s="938"/>
      <c r="CY99" s="51" t="s">
        <v>7</v>
      </c>
      <c r="CZ99" s="11" t="s">
        <v>8</v>
      </c>
      <c r="DB99" s="51">
        <v>3</v>
      </c>
      <c r="DC99" s="938" t="s">
        <v>43</v>
      </c>
      <c r="DD99" s="938"/>
      <c r="DE99" s="938"/>
      <c r="DF99" s="51" t="s">
        <v>7</v>
      </c>
      <c r="DG99" s="11" t="s">
        <v>8</v>
      </c>
      <c r="DI99" s="51">
        <v>3</v>
      </c>
      <c r="DJ99" s="938" t="s">
        <v>43</v>
      </c>
      <c r="DK99" s="938"/>
      <c r="DL99" s="938"/>
      <c r="DM99" s="51" t="s">
        <v>7</v>
      </c>
      <c r="DN99" s="11" t="s">
        <v>8</v>
      </c>
      <c r="DO99" s="51" t="s">
        <v>7</v>
      </c>
      <c r="DP99" s="11" t="s">
        <v>8</v>
      </c>
      <c r="DQ99" s="40"/>
      <c r="DR99" s="51">
        <v>3</v>
      </c>
      <c r="DS99" s="938" t="s">
        <v>43</v>
      </c>
      <c r="DT99" s="938"/>
      <c r="DU99" s="938"/>
      <c r="DV99" s="51" t="s">
        <v>7</v>
      </c>
      <c r="DW99" s="11" t="s">
        <v>8</v>
      </c>
      <c r="DX99" s="51" t="s">
        <v>7</v>
      </c>
      <c r="DY99" s="11" t="s">
        <v>8</v>
      </c>
      <c r="DZ99" s="40"/>
      <c r="EA99" s="51">
        <v>3</v>
      </c>
      <c r="EB99" s="938" t="s">
        <v>43</v>
      </c>
      <c r="EC99" s="938"/>
      <c r="ED99" s="938"/>
      <c r="EE99" s="51" t="s">
        <v>7</v>
      </c>
      <c r="EF99" s="11" t="s">
        <v>8</v>
      </c>
      <c r="EG99" s="51" t="s">
        <v>7</v>
      </c>
      <c r="EH99" s="11" t="s">
        <v>8</v>
      </c>
      <c r="EJ99" s="51">
        <v>3</v>
      </c>
      <c r="EK99" s="938" t="s">
        <v>43</v>
      </c>
      <c r="EL99" s="938"/>
      <c r="EM99" s="938"/>
      <c r="EN99" s="51" t="s">
        <v>7</v>
      </c>
      <c r="EO99" s="11" t="s">
        <v>8</v>
      </c>
      <c r="EP99" s="51" t="s">
        <v>7</v>
      </c>
      <c r="EQ99" s="11" t="s">
        <v>8</v>
      </c>
    </row>
    <row r="100" spans="1:147" x14ac:dyDescent="0.2">
      <c r="A100" s="155" t="s">
        <v>22</v>
      </c>
      <c r="B100" s="1012" t="s">
        <v>109</v>
      </c>
      <c r="C100" s="1012"/>
      <c r="D100" s="1012"/>
      <c r="E100" s="112">
        <f>1*(1/12)*0.05</f>
        <v>4.1666666666666666E-3</v>
      </c>
      <c r="F100" s="38">
        <f t="shared" ref="F100:F105" si="8">E100*$F$44</f>
        <v>5.9821666666666671</v>
      </c>
      <c r="H100" s="155" t="s">
        <v>22</v>
      </c>
      <c r="I100" s="1012" t="s">
        <v>109</v>
      </c>
      <c r="J100" s="1012"/>
      <c r="K100" s="1012"/>
      <c r="L100" s="112">
        <f>1*(1/12)*0.05</f>
        <v>4.1666666666666666E-3</v>
      </c>
      <c r="M100" s="38">
        <f>L100*M$44</f>
        <v>6.1293279666666667</v>
      </c>
      <c r="O100" s="155" t="s">
        <v>22</v>
      </c>
      <c r="P100" s="1012" t="s">
        <v>109</v>
      </c>
      <c r="Q100" s="1012"/>
      <c r="R100" s="1012"/>
      <c r="S100" s="383">
        <f>E100*10%</f>
        <v>4.1666666666666669E-4</v>
      </c>
      <c r="T100" s="38">
        <f>S100*T$44</f>
        <v>0.61293279666666667</v>
      </c>
      <c r="V100" s="155" t="s">
        <v>22</v>
      </c>
      <c r="W100" s="1012" t="s">
        <v>109</v>
      </c>
      <c r="X100" s="1012"/>
      <c r="Y100" s="1012"/>
      <c r="Z100" s="112">
        <f>1*(1/12)*0.05</f>
        <v>4.1666666666666666E-3</v>
      </c>
      <c r="AA100" s="38">
        <f>Z100*AA$44</f>
        <v>6.1293279666666667</v>
      </c>
      <c r="AC100" s="155" t="s">
        <v>22</v>
      </c>
      <c r="AD100" s="1012" t="s">
        <v>109</v>
      </c>
      <c r="AE100" s="1012"/>
      <c r="AF100" s="1012"/>
      <c r="AG100" s="112">
        <f>1*(1/12)*0.05</f>
        <v>4.1666666666666666E-3</v>
      </c>
      <c r="AH100" s="38">
        <f>AG100*AH$44</f>
        <v>6.3754166666666663</v>
      </c>
      <c r="AJ100" s="155" t="s">
        <v>22</v>
      </c>
      <c r="AK100" s="1012" t="s">
        <v>109</v>
      </c>
      <c r="AL100" s="1012"/>
      <c r="AM100" s="1012"/>
      <c r="AN100" s="383">
        <f>E100*10%</f>
        <v>4.1666666666666669E-4</v>
      </c>
      <c r="AO100" s="38">
        <f>AN100*AO$44</f>
        <v>0.63754166666666667</v>
      </c>
      <c r="AQ100" s="155" t="s">
        <v>22</v>
      </c>
      <c r="AR100" s="1012" t="s">
        <v>109</v>
      </c>
      <c r="AS100" s="1012"/>
      <c r="AT100" s="1012"/>
      <c r="AU100" s="382">
        <f>L100*10%</f>
        <v>4.1666666666666669E-4</v>
      </c>
      <c r="AV100" s="38">
        <f>AU100*AV$44</f>
        <v>0.66137500000000005</v>
      </c>
      <c r="AW100" s="159"/>
      <c r="AX100" s="155" t="s">
        <v>22</v>
      </c>
      <c r="AY100" s="1012" t="s">
        <v>109</v>
      </c>
      <c r="AZ100" s="1012"/>
      <c r="BA100" s="1012"/>
      <c r="BB100" s="383">
        <f>1*(1/12)*0.05/10</f>
        <v>4.1666666666666664E-4</v>
      </c>
      <c r="BC100" s="38">
        <f>BB100*BC$44</f>
        <v>0.66137499999999994</v>
      </c>
      <c r="BD100" s="22"/>
      <c r="BE100" s="10" t="s">
        <v>22</v>
      </c>
      <c r="BF100" s="939" t="s">
        <v>109</v>
      </c>
      <c r="BG100" s="939"/>
      <c r="BH100" s="939"/>
      <c r="BI100" s="606">
        <f>L100*10%</f>
        <v>4.1666666666666669E-4</v>
      </c>
      <c r="BJ100" s="50">
        <f>BI$100*BJ$44</f>
        <v>0.66137500000000005</v>
      </c>
      <c r="BK100" s="22"/>
      <c r="BL100" s="10" t="s">
        <v>22</v>
      </c>
      <c r="BM100" s="939" t="s">
        <v>109</v>
      </c>
      <c r="BN100" s="939"/>
      <c r="BO100" s="939"/>
      <c r="BP100" s="606">
        <f>Z100*10%</f>
        <v>4.1666666666666669E-4</v>
      </c>
      <c r="BQ100" s="50">
        <f>BP$100*BQ$44</f>
        <v>0.70308333333333339</v>
      </c>
      <c r="BS100" s="10" t="s">
        <v>22</v>
      </c>
      <c r="BT100" s="939" t="s">
        <v>109</v>
      </c>
      <c r="BU100" s="939"/>
      <c r="BV100" s="939"/>
      <c r="BW100" s="606">
        <f>1*(1/12)*0.05/10</f>
        <v>4.1666666666666664E-4</v>
      </c>
      <c r="BX100" s="50">
        <f>BW$100*BX$44</f>
        <v>0.70308333333333328</v>
      </c>
      <c r="BY100" s="22"/>
      <c r="BZ100" s="10" t="s">
        <v>22</v>
      </c>
      <c r="CA100" s="939" t="s">
        <v>109</v>
      </c>
      <c r="CB100" s="939"/>
      <c r="CC100" s="939"/>
      <c r="CD100" s="606">
        <f>1*(1/12)*0.05/10</f>
        <v>4.1666666666666664E-4</v>
      </c>
      <c r="CE100" s="50">
        <f>CD$100*$CE$44</f>
        <v>0.70308333333333328</v>
      </c>
      <c r="CF100" s="22"/>
      <c r="CG100" s="10" t="s">
        <v>22</v>
      </c>
      <c r="CH100" s="939" t="s">
        <v>109</v>
      </c>
      <c r="CI100" s="939"/>
      <c r="CJ100" s="939"/>
      <c r="CK100" s="606">
        <f>1*(1/12)*0.05/10</f>
        <v>4.1666666666666664E-4</v>
      </c>
      <c r="CL100" s="50">
        <f>CK$100*$CL$44</f>
        <v>0.70308333333333328</v>
      </c>
      <c r="CN100" s="10" t="s">
        <v>22</v>
      </c>
      <c r="CO100" s="939" t="s">
        <v>109</v>
      </c>
      <c r="CP100" s="939"/>
      <c r="CQ100" s="939"/>
      <c r="CR100" s="606">
        <f>1*(1/12)*0.05/10</f>
        <v>4.1666666666666664E-4</v>
      </c>
      <c r="CS100" s="50">
        <f>CR$100*$CS$44</f>
        <v>0.74479166666666663</v>
      </c>
      <c r="CU100" s="10" t="s">
        <v>22</v>
      </c>
      <c r="CV100" s="939" t="s">
        <v>109</v>
      </c>
      <c r="CW100" s="939"/>
      <c r="CX100" s="939"/>
      <c r="CY100" s="606">
        <f>1*(1/12)*0.05/10</f>
        <v>4.1666666666666664E-4</v>
      </c>
      <c r="CZ100" s="50">
        <f>CY$100*$CZ$44</f>
        <v>0.74479166666666663</v>
      </c>
      <c r="DB100" s="10" t="s">
        <v>22</v>
      </c>
      <c r="DC100" s="939" t="s">
        <v>109</v>
      </c>
      <c r="DD100" s="939"/>
      <c r="DE100" s="939"/>
      <c r="DF100" s="606">
        <f>1*(1/12)*0.05/10</f>
        <v>4.1666666666666664E-4</v>
      </c>
      <c r="DG100" s="50">
        <f>DF$100*$DG$44</f>
        <v>0.77934999999999999</v>
      </c>
      <c r="DI100" s="10" t="s">
        <v>22</v>
      </c>
      <c r="DJ100" s="939" t="s">
        <v>109</v>
      </c>
      <c r="DK100" s="939"/>
      <c r="DL100" s="939"/>
      <c r="DM100" s="606">
        <f>1*(1/12)*0.05/10</f>
        <v>4.1666666666666664E-4</v>
      </c>
      <c r="DN100" s="50">
        <f>DM$100*$DN$44</f>
        <v>0.80932499999999996</v>
      </c>
      <c r="DO100" s="606">
        <f>1*(1/12)*0.05/10</f>
        <v>4.1666666666666664E-4</v>
      </c>
      <c r="DP100" s="50">
        <f>DO$100*$DP$44</f>
        <v>0.77934999999999999</v>
      </c>
      <c r="DQ100" s="22"/>
      <c r="DR100" s="10" t="s">
        <v>22</v>
      </c>
      <c r="DS100" s="939" t="s">
        <v>109</v>
      </c>
      <c r="DT100" s="939"/>
      <c r="DU100" s="939"/>
      <c r="DV100" s="606">
        <f>1*(1/12)*0.05/10</f>
        <v>4.1666666666666664E-4</v>
      </c>
      <c r="DW100" s="50">
        <f>DV$100*$DW$44</f>
        <v>0.80932499999999996</v>
      </c>
      <c r="DX100" s="606">
        <f>1*(1/12)*0.05/10</f>
        <v>4.1666666666666664E-4</v>
      </c>
      <c r="DY100" s="50">
        <f>DX$100*$DY$44</f>
        <v>0.77934999999999999</v>
      </c>
      <c r="DZ100" s="22"/>
      <c r="EA100" s="10" t="s">
        <v>22</v>
      </c>
      <c r="EB100" s="939" t="s">
        <v>109</v>
      </c>
      <c r="EC100" s="939"/>
      <c r="ED100" s="939"/>
      <c r="EE100" s="606">
        <f>1*(1/12)*0.05/10</f>
        <v>4.1666666666666664E-4</v>
      </c>
      <c r="EF100" s="50">
        <f>EE$100*$EF$44</f>
        <v>0.85016249999999993</v>
      </c>
      <c r="EG100" s="606">
        <f>1*(1/12)*0.05/10</f>
        <v>4.1666666666666664E-4</v>
      </c>
      <c r="EH100" s="50">
        <f>EG$100*$EH$44</f>
        <v>0.81867500000000004</v>
      </c>
      <c r="EJ100" s="10" t="s">
        <v>22</v>
      </c>
      <c r="EK100" s="939" t="s">
        <v>109</v>
      </c>
      <c r="EL100" s="939"/>
      <c r="EM100" s="939"/>
      <c r="EN100" s="383">
        <f>(2*E100)/60+E100*10%</f>
        <v>5.5555555555555556E-4</v>
      </c>
      <c r="EO100" s="50">
        <f>EN$100*$EO$44</f>
        <v>1.1335500000000001</v>
      </c>
      <c r="EP100" s="606">
        <f>EN100</f>
        <v>5.5555555555555556E-4</v>
      </c>
      <c r="EQ100" s="50">
        <f>EP$100*$EQ$44</f>
        <v>1.0915666666666668</v>
      </c>
    </row>
    <row r="101" spans="1:147" ht="12.75" customHeight="1" x14ac:dyDescent="0.2">
      <c r="A101" s="155" t="s">
        <v>23</v>
      </c>
      <c r="B101" s="1017" t="s">
        <v>110</v>
      </c>
      <c r="C101" s="1017"/>
      <c r="D101" s="1017"/>
      <c r="E101" s="112">
        <f>E69*E100</f>
        <v>3.3333333333333332E-4</v>
      </c>
      <c r="F101" s="38">
        <f t="shared" si="8"/>
        <v>0.47857333333333335</v>
      </c>
      <c r="H101" s="155" t="s">
        <v>23</v>
      </c>
      <c r="I101" s="1017" t="s">
        <v>110</v>
      </c>
      <c r="J101" s="1017"/>
      <c r="K101" s="1017"/>
      <c r="L101" s="112">
        <f>L69*L100</f>
        <v>3.3333333333333332E-4</v>
      </c>
      <c r="M101" s="38">
        <f t="shared" ref="M101:M105" si="9">L101*M$44</f>
        <v>0.49034623733333332</v>
      </c>
      <c r="O101" s="155" t="s">
        <v>23</v>
      </c>
      <c r="P101" s="1017" t="s">
        <v>110</v>
      </c>
      <c r="Q101" s="1017"/>
      <c r="R101" s="1017"/>
      <c r="S101" s="383">
        <f>S69*S100</f>
        <v>3.3333333333333335E-5</v>
      </c>
      <c r="T101" s="38">
        <f t="shared" ref="T101:T105" si="10">S101*T$44</f>
        <v>4.9034623733333338E-2</v>
      </c>
      <c r="V101" s="155" t="s">
        <v>23</v>
      </c>
      <c r="W101" s="1017" t="s">
        <v>110</v>
      </c>
      <c r="X101" s="1017"/>
      <c r="Y101" s="1017"/>
      <c r="Z101" s="112">
        <f>Z69*Z100</f>
        <v>3.3333333333333332E-4</v>
      </c>
      <c r="AA101" s="38">
        <f t="shared" ref="AA101:AA105" si="11">Z101*AA$44</f>
        <v>0.49034623733333332</v>
      </c>
      <c r="AC101" s="155" t="s">
        <v>23</v>
      </c>
      <c r="AD101" s="1017" t="s">
        <v>110</v>
      </c>
      <c r="AE101" s="1017"/>
      <c r="AF101" s="1017"/>
      <c r="AG101" s="112">
        <f>AG69*AG100</f>
        <v>3.3333333333333332E-4</v>
      </c>
      <c r="AH101" s="38">
        <f t="shared" ref="AH101:AH105" si="12">AG101*AH$44</f>
        <v>0.51003333333333334</v>
      </c>
      <c r="AJ101" s="155" t="s">
        <v>23</v>
      </c>
      <c r="AK101" s="1017" t="s">
        <v>110</v>
      </c>
      <c r="AL101" s="1017"/>
      <c r="AM101" s="1017"/>
      <c r="AN101" s="383">
        <f>AN69*AN100</f>
        <v>3.3333333333333335E-5</v>
      </c>
      <c r="AO101" s="38">
        <f t="shared" ref="AO101:AO105" si="13">AN101*AO$44</f>
        <v>5.1003333333333331E-2</v>
      </c>
      <c r="AQ101" s="155" t="s">
        <v>23</v>
      </c>
      <c r="AR101" s="1017" t="s">
        <v>110</v>
      </c>
      <c r="AS101" s="1017"/>
      <c r="AT101" s="1017"/>
      <c r="AU101" s="382">
        <f>AU69*AU100</f>
        <v>3.3333333333333335E-5</v>
      </c>
      <c r="AV101" s="38">
        <f t="shared" ref="AV101:AV105" si="14">AU101*AV$44</f>
        <v>5.2909999999999999E-2</v>
      </c>
      <c r="AW101" s="159"/>
      <c r="AX101" s="155" t="s">
        <v>23</v>
      </c>
      <c r="AY101" s="1017" t="s">
        <v>110</v>
      </c>
      <c r="AZ101" s="1017"/>
      <c r="BA101" s="1017"/>
      <c r="BB101" s="383">
        <f>BB69*BB100</f>
        <v>3.3333333333333335E-5</v>
      </c>
      <c r="BC101" s="38">
        <f t="shared" ref="BC101:BC105" si="15">BB101*BC$44</f>
        <v>5.2909999999999999E-2</v>
      </c>
      <c r="BD101" s="22"/>
      <c r="BE101" s="10" t="s">
        <v>23</v>
      </c>
      <c r="BF101" s="940" t="s">
        <v>110</v>
      </c>
      <c r="BG101" s="940"/>
      <c r="BH101" s="940"/>
      <c r="BI101" s="606">
        <f>AU69*BI100</f>
        <v>3.3333333333333335E-5</v>
      </c>
      <c r="BJ101" s="50">
        <f>BI$101*BJ$44</f>
        <v>5.2909999999999999E-2</v>
      </c>
      <c r="BK101" s="22"/>
      <c r="BL101" s="10" t="s">
        <v>23</v>
      </c>
      <c r="BM101" s="940" t="s">
        <v>110</v>
      </c>
      <c r="BN101" s="940"/>
      <c r="BO101" s="940"/>
      <c r="BP101" s="606">
        <f>BP69*BP100</f>
        <v>3.3333333333333335E-5</v>
      </c>
      <c r="BQ101" s="50">
        <f>BP$101*BQ$44</f>
        <v>5.6246666666666674E-2</v>
      </c>
      <c r="BS101" s="10" t="s">
        <v>23</v>
      </c>
      <c r="BT101" s="940" t="s">
        <v>110</v>
      </c>
      <c r="BU101" s="940"/>
      <c r="BV101" s="940"/>
      <c r="BW101" s="606">
        <f>BW69*BW100</f>
        <v>3.3333333333333335E-5</v>
      </c>
      <c r="BX101" s="50">
        <f>BW$101*BX$44</f>
        <v>5.6246666666666674E-2</v>
      </c>
      <c r="BY101" s="22"/>
      <c r="BZ101" s="10" t="s">
        <v>23</v>
      </c>
      <c r="CA101" s="940" t="s">
        <v>110</v>
      </c>
      <c r="CB101" s="940"/>
      <c r="CC101" s="940"/>
      <c r="CD101" s="606">
        <f>CD69*CD100</f>
        <v>3.3333333333333335E-5</v>
      </c>
      <c r="CE101" s="50">
        <f>CD$101*$CE$44</f>
        <v>5.6246666666666674E-2</v>
      </c>
      <c r="CF101" s="22"/>
      <c r="CG101" s="10" t="s">
        <v>23</v>
      </c>
      <c r="CH101" s="940" t="s">
        <v>110</v>
      </c>
      <c r="CI101" s="940"/>
      <c r="CJ101" s="940"/>
      <c r="CK101" s="606">
        <f>CK69*CK100</f>
        <v>3.3333333333333335E-5</v>
      </c>
      <c r="CL101" s="50">
        <f>CK$101*$CL$44</f>
        <v>5.6246666666666674E-2</v>
      </c>
      <c r="CN101" s="10" t="s">
        <v>23</v>
      </c>
      <c r="CO101" s="940" t="s">
        <v>110</v>
      </c>
      <c r="CP101" s="940"/>
      <c r="CQ101" s="940"/>
      <c r="CR101" s="606">
        <f>CR69*CR100</f>
        <v>3.3333333333333335E-5</v>
      </c>
      <c r="CS101" s="50">
        <f>CR$101*$CS$44</f>
        <v>5.9583333333333335E-2</v>
      </c>
      <c r="CU101" s="10" t="s">
        <v>23</v>
      </c>
      <c r="CV101" s="940" t="s">
        <v>110</v>
      </c>
      <c r="CW101" s="940"/>
      <c r="CX101" s="940"/>
      <c r="CY101" s="606">
        <f>CY69*CY100</f>
        <v>3.3333333333333335E-5</v>
      </c>
      <c r="CZ101" s="50">
        <f>CY$101*$CZ$44</f>
        <v>5.9583333333333335E-2</v>
      </c>
      <c r="DB101" s="10" t="s">
        <v>23</v>
      </c>
      <c r="DC101" s="940" t="s">
        <v>110</v>
      </c>
      <c r="DD101" s="940"/>
      <c r="DE101" s="940"/>
      <c r="DF101" s="606">
        <f>DF69*DF100</f>
        <v>3.3333333333333335E-5</v>
      </c>
      <c r="DG101" s="50">
        <f>DF$101*$DG$44</f>
        <v>6.2348000000000008E-2</v>
      </c>
      <c r="DI101" s="10" t="s">
        <v>23</v>
      </c>
      <c r="DJ101" s="940" t="s">
        <v>110</v>
      </c>
      <c r="DK101" s="940"/>
      <c r="DL101" s="940"/>
      <c r="DM101" s="606">
        <f>DM69*DM100</f>
        <v>3.3333333333333335E-5</v>
      </c>
      <c r="DN101" s="50">
        <f>DM$101*$DN$44</f>
        <v>6.4746000000000012E-2</v>
      </c>
      <c r="DO101" s="606">
        <f>DO69*DO100</f>
        <v>3.3333333333333335E-5</v>
      </c>
      <c r="DP101" s="50">
        <f>DO$101*$DP$44</f>
        <v>6.2348000000000008E-2</v>
      </c>
      <c r="DQ101" s="22"/>
      <c r="DR101" s="10" t="s">
        <v>23</v>
      </c>
      <c r="DS101" s="940" t="s">
        <v>110</v>
      </c>
      <c r="DT101" s="940"/>
      <c r="DU101" s="940"/>
      <c r="DV101" s="606">
        <f>DV69*DV100</f>
        <v>3.3333333333333335E-5</v>
      </c>
      <c r="DW101" s="50">
        <f>DV$101*$DW$44</f>
        <v>6.4746000000000012E-2</v>
      </c>
      <c r="DX101" s="606">
        <f>DX69*DX100</f>
        <v>3.3333333333333335E-5</v>
      </c>
      <c r="DY101" s="50">
        <f>DX$101*$DY$44</f>
        <v>6.2348000000000008E-2</v>
      </c>
      <c r="DZ101" s="22"/>
      <c r="EA101" s="10" t="s">
        <v>23</v>
      </c>
      <c r="EB101" s="940" t="s">
        <v>110</v>
      </c>
      <c r="EC101" s="940"/>
      <c r="ED101" s="940"/>
      <c r="EE101" s="606">
        <f>EE69*EE100</f>
        <v>3.3333333333333335E-5</v>
      </c>
      <c r="EF101" s="50">
        <f>EE$101*$EF$44</f>
        <v>6.8013000000000004E-2</v>
      </c>
      <c r="EG101" s="606">
        <f>EG69*EG100</f>
        <v>3.3333333333333335E-5</v>
      </c>
      <c r="EH101" s="50">
        <f>EG$101*$EH$44</f>
        <v>6.5494000000000011E-2</v>
      </c>
      <c r="EJ101" s="10" t="s">
        <v>23</v>
      </c>
      <c r="EK101" s="940" t="s">
        <v>110</v>
      </c>
      <c r="EL101" s="940"/>
      <c r="EM101" s="940"/>
      <c r="EN101" s="606">
        <f>EN69*EN100</f>
        <v>4.4444444444444447E-5</v>
      </c>
      <c r="EO101" s="50">
        <f>EN$101*$EO$44</f>
        <v>9.0684000000000015E-2</v>
      </c>
      <c r="EP101" s="606">
        <f>EP69*EP100</f>
        <v>4.4444444444444447E-5</v>
      </c>
      <c r="EQ101" s="50">
        <f>EP$101*$EQ$44</f>
        <v>8.7325333333333338E-2</v>
      </c>
    </row>
    <row r="102" spans="1:147" ht="12.75" customHeight="1" x14ac:dyDescent="0.2">
      <c r="A102" s="155" t="s">
        <v>24</v>
      </c>
      <c r="B102" s="1017" t="s">
        <v>111</v>
      </c>
      <c r="C102" s="1017"/>
      <c r="D102" s="1017"/>
      <c r="E102" s="112">
        <f>(0.08*0.4*0.9)*(1+(5/56)+(5/56)+(5/56/3))</f>
        <v>3.4799999999999998E-2</v>
      </c>
      <c r="F102" s="38">
        <f t="shared" si="8"/>
        <v>49.963055999999995</v>
      </c>
      <c r="H102" s="155" t="s">
        <v>24</v>
      </c>
      <c r="I102" s="1017" t="s">
        <v>111</v>
      </c>
      <c r="J102" s="1017"/>
      <c r="K102" s="1017"/>
      <c r="L102" s="112">
        <f>(0.08*0.4*0.9)*(1+(5/56)+(5/56)+(5/56/3))</f>
        <v>3.4799999999999998E-2</v>
      </c>
      <c r="M102" s="38">
        <f t="shared" si="9"/>
        <v>51.192147177599999</v>
      </c>
      <c r="O102" s="155" t="s">
        <v>24</v>
      </c>
      <c r="P102" s="1017" t="s">
        <v>111</v>
      </c>
      <c r="Q102" s="1017"/>
      <c r="R102" s="1017"/>
      <c r="S102" s="112">
        <f>(0.08*0.4*0.9)*(1+(5/56)+(5/56)+(5/56/3))</f>
        <v>3.4799999999999998E-2</v>
      </c>
      <c r="T102" s="38">
        <f t="shared" si="10"/>
        <v>51.192147177599999</v>
      </c>
      <c r="V102" s="155" t="s">
        <v>24</v>
      </c>
      <c r="W102" s="1017" t="s">
        <v>111</v>
      </c>
      <c r="X102" s="1017"/>
      <c r="Y102" s="1017"/>
      <c r="Z102" s="112">
        <f>(0.08*0.4*0.9)*(1+(5/56)+(5/56)+(5/56/3))</f>
        <v>3.4799999999999998E-2</v>
      </c>
      <c r="AA102" s="38">
        <f t="shared" si="11"/>
        <v>51.192147177599999</v>
      </c>
      <c r="AC102" s="155" t="s">
        <v>24</v>
      </c>
      <c r="AD102" s="1017" t="s">
        <v>111</v>
      </c>
      <c r="AE102" s="1017"/>
      <c r="AF102" s="1017"/>
      <c r="AG102" s="112">
        <f>(0.08*0.4*0.9)*(1+(5/56)+(5/56)+(5/56/3))</f>
        <v>3.4799999999999998E-2</v>
      </c>
      <c r="AH102" s="38">
        <f t="shared" si="12"/>
        <v>53.247479999999996</v>
      </c>
      <c r="AJ102" s="155" t="s">
        <v>24</v>
      </c>
      <c r="AK102" s="1017" t="s">
        <v>111</v>
      </c>
      <c r="AL102" s="1017"/>
      <c r="AM102" s="1017"/>
      <c r="AN102" s="112">
        <f>(0.08*0.4*0.9)*(1+(5/56)+(5/56)+(5/56/3))</f>
        <v>3.4799999999999998E-2</v>
      </c>
      <c r="AO102" s="38">
        <f t="shared" si="13"/>
        <v>53.247479999999996</v>
      </c>
      <c r="AQ102" s="155" t="s">
        <v>24</v>
      </c>
      <c r="AR102" s="1017" t="s">
        <v>111</v>
      </c>
      <c r="AS102" s="1017"/>
      <c r="AT102" s="1017"/>
      <c r="AU102" s="112">
        <f>(0.08*0.4*0.9)*(1+(5/56)+(5/56)+(5/56/3))</f>
        <v>3.4799999999999998E-2</v>
      </c>
      <c r="AV102" s="38">
        <f t="shared" si="14"/>
        <v>55.238039999999998</v>
      </c>
      <c r="AW102" s="159"/>
      <c r="AX102" s="155" t="s">
        <v>24</v>
      </c>
      <c r="AY102" s="1017" t="s">
        <v>111</v>
      </c>
      <c r="AZ102" s="1017"/>
      <c r="BA102" s="1017"/>
      <c r="BB102" s="112">
        <f>(0.08*0.4*0.9)*(1+(5/56)+(5/56)+(5/56/3))</f>
        <v>3.4799999999999998E-2</v>
      </c>
      <c r="BC102" s="38">
        <f t="shared" si="15"/>
        <v>55.238039999999998</v>
      </c>
      <c r="BD102" s="22"/>
      <c r="BE102" s="10" t="s">
        <v>24</v>
      </c>
      <c r="BF102" s="940" t="s">
        <v>111</v>
      </c>
      <c r="BG102" s="940"/>
      <c r="BH102" s="940"/>
      <c r="BI102" s="1">
        <f>(0.08*0.4*0.9)*(1+(5/56)+(5/56)+(5/56/3))</f>
        <v>3.4799999999999998E-2</v>
      </c>
      <c r="BJ102" s="50">
        <f>BI$102*BJ$44</f>
        <v>55.238039999999998</v>
      </c>
      <c r="BK102" s="22"/>
      <c r="BL102" s="10" t="s">
        <v>24</v>
      </c>
      <c r="BM102" s="940" t="s">
        <v>111</v>
      </c>
      <c r="BN102" s="940"/>
      <c r="BO102" s="940"/>
      <c r="BP102" s="1">
        <f>(0.08*0.4*0.9)*(1+(5/56)+(5/56)+(5/56/3))</f>
        <v>3.4799999999999998E-2</v>
      </c>
      <c r="BQ102" s="50">
        <f>BP$102*BQ$44</f>
        <v>58.721519999999998</v>
      </c>
      <c r="BS102" s="10" t="s">
        <v>24</v>
      </c>
      <c r="BT102" s="940" t="s">
        <v>111</v>
      </c>
      <c r="BU102" s="940"/>
      <c r="BV102" s="940"/>
      <c r="BW102" s="1">
        <f>(0.08*0.4*0.9)*(1+(5/56)+(5/56)+(5/56/3))</f>
        <v>3.4799999999999998E-2</v>
      </c>
      <c r="BX102" s="50">
        <f>BW$102*BX$44</f>
        <v>58.721519999999998</v>
      </c>
      <c r="BY102" s="22"/>
      <c r="BZ102" s="10" t="s">
        <v>24</v>
      </c>
      <c r="CA102" s="940" t="s">
        <v>111</v>
      </c>
      <c r="CB102" s="940"/>
      <c r="CC102" s="940"/>
      <c r="CD102" s="1">
        <f>(0.08*0.4*0.9)*(1+(5/56)+(5/56)+(5/56/3))</f>
        <v>3.4799999999999998E-2</v>
      </c>
      <c r="CE102" s="50">
        <f>CD$102*$CE$44</f>
        <v>58.721519999999998</v>
      </c>
      <c r="CF102" s="22"/>
      <c r="CG102" s="10" t="s">
        <v>24</v>
      </c>
      <c r="CH102" s="940" t="s">
        <v>111</v>
      </c>
      <c r="CI102" s="940"/>
      <c r="CJ102" s="940"/>
      <c r="CK102" s="1">
        <f>(0.08*0.4*0.9)*(1+(5/56)+(5/56)+(5/56/3))</f>
        <v>3.4799999999999998E-2</v>
      </c>
      <c r="CL102" s="50">
        <f>CK$102*$CL$44</f>
        <v>58.721519999999998</v>
      </c>
      <c r="CN102" s="10" t="s">
        <v>24</v>
      </c>
      <c r="CO102" s="940" t="s">
        <v>111</v>
      </c>
      <c r="CP102" s="940"/>
      <c r="CQ102" s="940"/>
      <c r="CR102" s="1">
        <f>(0.08*0.4*0.9)*(1+(5/56)+(5/56)+(5/56/3))</f>
        <v>3.4799999999999998E-2</v>
      </c>
      <c r="CS102" s="50">
        <f>CR$102*$CS$44</f>
        <v>62.204999999999998</v>
      </c>
      <c r="CU102" s="10" t="s">
        <v>24</v>
      </c>
      <c r="CV102" s="940" t="s">
        <v>111</v>
      </c>
      <c r="CW102" s="940"/>
      <c r="CX102" s="940"/>
      <c r="CY102" s="1">
        <f>(0.08*0.4*0.9)*(1+(5/56)+(5/56)+(5/56/3))</f>
        <v>3.4799999999999998E-2</v>
      </c>
      <c r="CZ102" s="50">
        <f>CY$102*$CZ$44</f>
        <v>62.204999999999998</v>
      </c>
      <c r="DB102" s="10" t="s">
        <v>24</v>
      </c>
      <c r="DC102" s="940" t="s">
        <v>111</v>
      </c>
      <c r="DD102" s="940"/>
      <c r="DE102" s="940"/>
      <c r="DF102" s="1">
        <f>(0.08*0.4*0.9)*(1+(5/56)+(5/56)+(5/56/3))</f>
        <v>3.4799999999999998E-2</v>
      </c>
      <c r="DG102" s="50">
        <f>DF$102*$DG$44</f>
        <v>65.091312000000002</v>
      </c>
      <c r="DI102" s="10" t="s">
        <v>24</v>
      </c>
      <c r="DJ102" s="940" t="s">
        <v>111</v>
      </c>
      <c r="DK102" s="940"/>
      <c r="DL102" s="940"/>
      <c r="DM102" s="1">
        <f>(0.08*0.4*0.9)*(1+(5/56)+(5/56)+(5/56/3))</f>
        <v>3.4799999999999998E-2</v>
      </c>
      <c r="DN102" s="50">
        <f>DM$102*$DN$44</f>
        <v>67.594824000000003</v>
      </c>
      <c r="DO102" s="1">
        <f>(0.08*0.4*0.9)*(1+(5/56)+(5/56)+(5/56/3))</f>
        <v>3.4799999999999998E-2</v>
      </c>
      <c r="DP102" s="50">
        <f>DO$102*$DP$44</f>
        <v>65.091312000000002</v>
      </c>
      <c r="DQ102" s="22"/>
      <c r="DR102" s="10" t="s">
        <v>24</v>
      </c>
      <c r="DS102" s="940" t="s">
        <v>111</v>
      </c>
      <c r="DT102" s="940"/>
      <c r="DU102" s="940"/>
      <c r="DV102" s="1">
        <f>(0.08*0.4*0.9)*(1+(5/56)+(5/56)+(5/56/3))</f>
        <v>3.4799999999999998E-2</v>
      </c>
      <c r="DW102" s="50">
        <f>DV$102*$DW$44</f>
        <v>67.594824000000003</v>
      </c>
      <c r="DX102" s="1">
        <f>(0.08*0.4*0.9)*(1+(5/56)+(5/56)+(5/56/3))</f>
        <v>3.4799999999999998E-2</v>
      </c>
      <c r="DY102" s="50">
        <f>DX$102*$DY$44</f>
        <v>65.091312000000002</v>
      </c>
      <c r="DZ102" s="22"/>
      <c r="EA102" s="10" t="s">
        <v>24</v>
      </c>
      <c r="EB102" s="940" t="s">
        <v>111</v>
      </c>
      <c r="EC102" s="940"/>
      <c r="ED102" s="940"/>
      <c r="EE102" s="1">
        <f>(0.08*0.4*0.9)*(1+(5/56)+(5/56)+(5/56/3))</f>
        <v>3.4799999999999998E-2</v>
      </c>
      <c r="EF102" s="50">
        <f>EE$102*$EF$44</f>
        <v>71.005572000000001</v>
      </c>
      <c r="EG102" s="1">
        <f>(0.08*0.4*0.9)*(1+(5/56)+(5/56)+(5/56/3))</f>
        <v>3.4799999999999998E-2</v>
      </c>
      <c r="EH102" s="50">
        <f>EG$102*$EH$44</f>
        <v>68.375736000000003</v>
      </c>
      <c r="EJ102" s="10" t="s">
        <v>24</v>
      </c>
      <c r="EK102" s="940" t="s">
        <v>111</v>
      </c>
      <c r="EL102" s="940"/>
      <c r="EM102" s="940"/>
      <c r="EN102" s="1">
        <f>(0.08*0.4*0.9)*(1+(5/56)+(5/56)+(5/56/3))</f>
        <v>3.4799999999999998E-2</v>
      </c>
      <c r="EO102" s="50">
        <f>EN$102*$EO$44</f>
        <v>71.005572000000001</v>
      </c>
      <c r="EP102" s="1">
        <f>(0.08*0.4*0.9)*(1+(5/56)+(5/56)+(5/56/3))</f>
        <v>3.4799999999999998E-2</v>
      </c>
      <c r="EQ102" s="50">
        <f>EP$102*$EQ$44</f>
        <v>68.375736000000003</v>
      </c>
    </row>
    <row r="103" spans="1:147" ht="12.75" customHeight="1" x14ac:dyDescent="0.2">
      <c r="A103" s="155" t="s">
        <v>25</v>
      </c>
      <c r="B103" s="1017" t="s">
        <v>112</v>
      </c>
      <c r="C103" s="1017"/>
      <c r="D103" s="1017"/>
      <c r="E103" s="112">
        <f>(7/30)/12</f>
        <v>1.9444444444444445E-2</v>
      </c>
      <c r="F103" s="38">
        <f t="shared" si="8"/>
        <v>27.916777777777778</v>
      </c>
      <c r="H103" s="155" t="s">
        <v>25</v>
      </c>
      <c r="I103" s="1017" t="s">
        <v>112</v>
      </c>
      <c r="J103" s="1017"/>
      <c r="K103" s="1017"/>
      <c r="L103" s="112">
        <f>(7/30)/12</f>
        <v>1.9444444444444445E-2</v>
      </c>
      <c r="M103" s="38">
        <f t="shared" si="9"/>
        <v>28.603530511111114</v>
      </c>
      <c r="O103" s="155" t="s">
        <v>25</v>
      </c>
      <c r="P103" s="1017" t="s">
        <v>112</v>
      </c>
      <c r="Q103" s="1017"/>
      <c r="R103" s="1017"/>
      <c r="S103" s="383">
        <f>(1*E103)/6+E103*10%</f>
        <v>5.185185185185185E-3</v>
      </c>
      <c r="T103" s="38">
        <f t="shared" si="10"/>
        <v>7.6276081362962964</v>
      </c>
      <c r="V103" s="155" t="s">
        <v>25</v>
      </c>
      <c r="W103" s="1017" t="s">
        <v>112</v>
      </c>
      <c r="X103" s="1017"/>
      <c r="Y103" s="1017"/>
      <c r="Z103" s="112">
        <f>(7/30)/12</f>
        <v>1.9444444444444445E-2</v>
      </c>
      <c r="AA103" s="38">
        <f t="shared" si="11"/>
        <v>28.603530511111114</v>
      </c>
      <c r="AC103" s="155" t="s">
        <v>25</v>
      </c>
      <c r="AD103" s="1017" t="s">
        <v>112</v>
      </c>
      <c r="AE103" s="1017"/>
      <c r="AF103" s="1017"/>
      <c r="AG103" s="112">
        <f>(7/30)/12</f>
        <v>1.9444444444444445E-2</v>
      </c>
      <c r="AH103" s="38">
        <f t="shared" si="12"/>
        <v>29.751944444444444</v>
      </c>
      <c r="AJ103" s="155" t="s">
        <v>25</v>
      </c>
      <c r="AK103" s="1017" t="s">
        <v>112</v>
      </c>
      <c r="AL103" s="1017"/>
      <c r="AM103" s="1017"/>
      <c r="AN103" s="383">
        <f>(1*E103)/6+E103*10%</f>
        <v>5.185185185185185E-3</v>
      </c>
      <c r="AO103" s="38">
        <f t="shared" si="13"/>
        <v>7.933851851851851</v>
      </c>
      <c r="AQ103" s="155" t="s">
        <v>25</v>
      </c>
      <c r="AR103" s="1017" t="s">
        <v>112</v>
      </c>
      <c r="AS103" s="1017"/>
      <c r="AT103" s="1017"/>
      <c r="AU103" s="382">
        <f>(1*L103)/6+L103*10%</f>
        <v>5.185185185185185E-3</v>
      </c>
      <c r="AV103" s="38">
        <f t="shared" si="14"/>
        <v>8.2304444444444442</v>
      </c>
      <c r="AW103" s="159"/>
      <c r="AX103" s="155" t="s">
        <v>25</v>
      </c>
      <c r="AY103" s="1017" t="s">
        <v>112</v>
      </c>
      <c r="AZ103" s="1017"/>
      <c r="BA103" s="1017"/>
      <c r="BB103" s="383">
        <f>(1*L103)/6+L103*10%</f>
        <v>5.185185185185185E-3</v>
      </c>
      <c r="BC103" s="38">
        <f t="shared" si="15"/>
        <v>8.2304444444444442</v>
      </c>
      <c r="BD103" s="22"/>
      <c r="BE103" s="10" t="s">
        <v>25</v>
      </c>
      <c r="BF103" s="940" t="s">
        <v>112</v>
      </c>
      <c r="BG103" s="940"/>
      <c r="BH103" s="940"/>
      <c r="BI103" s="606">
        <f>(1*L103)/6+L103*10%</f>
        <v>5.185185185185185E-3</v>
      </c>
      <c r="BJ103" s="50">
        <f>BI$103*BJ$44</f>
        <v>8.2304444444444442</v>
      </c>
      <c r="BK103" s="22"/>
      <c r="BL103" s="10" t="s">
        <v>25</v>
      </c>
      <c r="BM103" s="940" t="s">
        <v>112</v>
      </c>
      <c r="BN103" s="940"/>
      <c r="BO103" s="940"/>
      <c r="BP103" s="606">
        <f>(1*Z103)/6+Z103*10%</f>
        <v>5.185185185185185E-3</v>
      </c>
      <c r="BQ103" s="50">
        <f>BP$103*BQ$44</f>
        <v>8.7494814814814816</v>
      </c>
      <c r="BS103" s="10" t="s">
        <v>25</v>
      </c>
      <c r="BT103" s="940" t="s">
        <v>112</v>
      </c>
      <c r="BU103" s="940"/>
      <c r="BV103" s="940"/>
      <c r="BW103" s="606">
        <f>(1*L103)/6+L103*10%</f>
        <v>5.185185185185185E-3</v>
      </c>
      <c r="BX103" s="50">
        <f>BW$103*BX$44</f>
        <v>8.7494814814814816</v>
      </c>
      <c r="BY103" s="22"/>
      <c r="BZ103" s="10" t="s">
        <v>25</v>
      </c>
      <c r="CA103" s="940" t="s">
        <v>112</v>
      </c>
      <c r="CB103" s="940"/>
      <c r="CC103" s="940"/>
      <c r="CD103" s="606">
        <f>(1*L103)/6+L103*10%</f>
        <v>5.185185185185185E-3</v>
      </c>
      <c r="CE103" s="50">
        <f>CD$103*$CE$44</f>
        <v>8.7494814814814816</v>
      </c>
      <c r="CF103" s="22"/>
      <c r="CG103" s="10" t="s">
        <v>25</v>
      </c>
      <c r="CH103" s="940" t="s">
        <v>112</v>
      </c>
      <c r="CI103" s="940"/>
      <c r="CJ103" s="940"/>
      <c r="CK103" s="606">
        <f>(1*Z103)/6+Z103*10%</f>
        <v>5.185185185185185E-3</v>
      </c>
      <c r="CL103" s="50">
        <f>CK$103*$CL$44</f>
        <v>8.7494814814814816</v>
      </c>
      <c r="CN103" s="10" t="s">
        <v>25</v>
      </c>
      <c r="CO103" s="940" t="s">
        <v>112</v>
      </c>
      <c r="CP103" s="940"/>
      <c r="CQ103" s="940"/>
      <c r="CR103" s="606">
        <v>5.185185185185185E-3</v>
      </c>
      <c r="CS103" s="50">
        <f>CR$103*$CS$44</f>
        <v>9.268518518518519</v>
      </c>
      <c r="CU103" s="10" t="s">
        <v>25</v>
      </c>
      <c r="CV103" s="940" t="s">
        <v>112</v>
      </c>
      <c r="CW103" s="940"/>
      <c r="CX103" s="940"/>
      <c r="CY103" s="606">
        <v>5.185185185185185E-3</v>
      </c>
      <c r="CZ103" s="50">
        <f>CY$103*$CZ$44</f>
        <v>9.268518518518519</v>
      </c>
      <c r="DB103" s="10" t="s">
        <v>25</v>
      </c>
      <c r="DC103" s="940" t="s">
        <v>112</v>
      </c>
      <c r="DD103" s="940"/>
      <c r="DE103" s="940"/>
      <c r="DF103" s="606">
        <v>5.185185185185185E-3</v>
      </c>
      <c r="DG103" s="50">
        <f>DF$103*$DG$44</f>
        <v>9.6985777777777784</v>
      </c>
      <c r="DI103" s="10" t="s">
        <v>25</v>
      </c>
      <c r="DJ103" s="940" t="s">
        <v>112</v>
      </c>
      <c r="DK103" s="940"/>
      <c r="DL103" s="940"/>
      <c r="DM103" s="383">
        <f>(3/60*(7/30)/12)+ 7/30/12/10</f>
        <v>2.9166666666666668E-3</v>
      </c>
      <c r="DN103" s="50">
        <f>DM$103*$DN$44</f>
        <v>5.6652750000000003</v>
      </c>
      <c r="DO103" s="383">
        <f>(3/60*(7/30)/12)+ 7/30/12/10</f>
        <v>2.9166666666666668E-3</v>
      </c>
      <c r="DP103" s="50">
        <f>DO$103*$DP$44</f>
        <v>5.4554500000000008</v>
      </c>
      <c r="DQ103" s="22"/>
      <c r="DR103" s="10" t="s">
        <v>25</v>
      </c>
      <c r="DS103" s="940" t="s">
        <v>112</v>
      </c>
      <c r="DT103" s="940"/>
      <c r="DU103" s="940"/>
      <c r="DV103" s="383">
        <f>(3/60*(7/30)/12)+ 7/30/12/10</f>
        <v>2.9166666666666668E-3</v>
      </c>
      <c r="DW103" s="50">
        <f>DV$103*$DW$44</f>
        <v>5.6652750000000003</v>
      </c>
      <c r="DX103" s="383">
        <f>(3/60*(7/30)/12)+ 7/30/12/10</f>
        <v>2.9166666666666668E-3</v>
      </c>
      <c r="DY103" s="50">
        <f>DX$103*$DY$44</f>
        <v>5.4554500000000008</v>
      </c>
      <c r="DZ103" s="22"/>
      <c r="EA103" s="10" t="s">
        <v>25</v>
      </c>
      <c r="EB103" s="940" t="s">
        <v>112</v>
      </c>
      <c r="EC103" s="940"/>
      <c r="ED103" s="940"/>
      <c r="EE103" s="606">
        <f>(3/60*(7/30)/12)+ 7/30/12/10</f>
        <v>2.9166666666666668E-3</v>
      </c>
      <c r="EF103" s="50">
        <f>EE$103*$EF$44</f>
        <v>5.9511375000000006</v>
      </c>
      <c r="EG103" s="606">
        <f>(3/60*(7/30)/12)+ 7/30/12/10</f>
        <v>2.9166666666666668E-3</v>
      </c>
      <c r="EH103" s="50">
        <f>EG$103*$EH$44</f>
        <v>5.7307250000000005</v>
      </c>
      <c r="EJ103" s="10" t="s">
        <v>25</v>
      </c>
      <c r="EK103" s="940" t="s">
        <v>112</v>
      </c>
      <c r="EL103" s="940"/>
      <c r="EM103" s="940"/>
      <c r="EN103" s="383">
        <f>(7/30)/12/10</f>
        <v>1.9444444444444444E-3</v>
      </c>
      <c r="EO103" s="50">
        <f>EN$103*$EO$44</f>
        <v>3.967425</v>
      </c>
      <c r="EP103" s="606">
        <f>EN103</f>
        <v>1.9444444444444444E-3</v>
      </c>
      <c r="EQ103" s="50">
        <f>EP$103*$EQ$44</f>
        <v>3.8204833333333337</v>
      </c>
    </row>
    <row r="104" spans="1:147" ht="12.75" customHeight="1" x14ac:dyDescent="0.2">
      <c r="A104" s="155" t="s">
        <v>32</v>
      </c>
      <c r="B104" s="1017" t="s">
        <v>129</v>
      </c>
      <c r="C104" s="1017"/>
      <c r="D104" s="1017"/>
      <c r="E104" s="112">
        <f>E103*E70</f>
        <v>3.2433333333333333E-3</v>
      </c>
      <c r="F104" s="38">
        <f t="shared" si="8"/>
        <v>4.6565185333333332</v>
      </c>
      <c r="H104" s="155" t="s">
        <v>32</v>
      </c>
      <c r="I104" s="1017" t="s">
        <v>129</v>
      </c>
      <c r="J104" s="1017"/>
      <c r="K104" s="1017"/>
      <c r="L104" s="112">
        <f>L103*L70</f>
        <v>3.2433333333333333E-3</v>
      </c>
      <c r="M104" s="38">
        <f t="shared" si="9"/>
        <v>4.7710688892533337</v>
      </c>
      <c r="O104" s="155" t="s">
        <v>32</v>
      </c>
      <c r="P104" s="1017" t="s">
        <v>129</v>
      </c>
      <c r="Q104" s="1017"/>
      <c r="R104" s="1017"/>
      <c r="S104" s="383">
        <f>S103*S70</f>
        <v>8.6488888888888889E-4</v>
      </c>
      <c r="T104" s="38">
        <f t="shared" si="10"/>
        <v>1.2722850371342223</v>
      </c>
      <c r="V104" s="155" t="s">
        <v>32</v>
      </c>
      <c r="W104" s="1017" t="s">
        <v>129</v>
      </c>
      <c r="X104" s="1017"/>
      <c r="Y104" s="1017"/>
      <c r="Z104" s="112">
        <f>Z103*Z70</f>
        <v>3.2433333333333333E-3</v>
      </c>
      <c r="AA104" s="38">
        <f t="shared" si="11"/>
        <v>4.7710688892533337</v>
      </c>
      <c r="AC104" s="155" t="s">
        <v>32</v>
      </c>
      <c r="AD104" s="1017" t="s">
        <v>129</v>
      </c>
      <c r="AE104" s="1017"/>
      <c r="AF104" s="1017"/>
      <c r="AG104" s="112">
        <f>AG103*AG70</f>
        <v>3.2433333333333333E-3</v>
      </c>
      <c r="AH104" s="38">
        <f t="shared" si="12"/>
        <v>4.9626243333333333</v>
      </c>
      <c r="AJ104" s="155" t="s">
        <v>32</v>
      </c>
      <c r="AK104" s="1017" t="s">
        <v>129</v>
      </c>
      <c r="AL104" s="1017"/>
      <c r="AM104" s="1017"/>
      <c r="AN104" s="383">
        <f>AN103*AN70</f>
        <v>8.6488888888888889E-4</v>
      </c>
      <c r="AO104" s="38">
        <f t="shared" si="13"/>
        <v>1.3233664888888887</v>
      </c>
      <c r="AQ104" s="155" t="s">
        <v>32</v>
      </c>
      <c r="AR104" s="1017" t="s">
        <v>129</v>
      </c>
      <c r="AS104" s="1017"/>
      <c r="AT104" s="1017"/>
      <c r="AU104" s="382">
        <f>AU103*AU70</f>
        <v>8.6488888888888889E-4</v>
      </c>
      <c r="AV104" s="38">
        <f t="shared" si="14"/>
        <v>1.3728381333333333</v>
      </c>
      <c r="AW104" s="159"/>
      <c r="AX104" s="155" t="s">
        <v>32</v>
      </c>
      <c r="AY104" s="1017" t="s">
        <v>129</v>
      </c>
      <c r="AZ104" s="1017"/>
      <c r="BA104" s="1017"/>
      <c r="BB104" s="381">
        <f>BB103*BB70</f>
        <v>8.6488888888888889E-4</v>
      </c>
      <c r="BC104" s="38">
        <f t="shared" si="15"/>
        <v>1.3728381333333333</v>
      </c>
      <c r="BD104" s="22"/>
      <c r="BE104" s="10" t="s">
        <v>32</v>
      </c>
      <c r="BF104" s="940" t="s">
        <v>129</v>
      </c>
      <c r="BG104" s="940"/>
      <c r="BH104" s="940"/>
      <c r="BI104" s="606">
        <f>AU103*BI70</f>
        <v>8.6488888888888889E-4</v>
      </c>
      <c r="BJ104" s="50">
        <f>BI$104*BJ$44</f>
        <v>1.3728381333333333</v>
      </c>
      <c r="BK104" s="22"/>
      <c r="BL104" s="10" t="s">
        <v>32</v>
      </c>
      <c r="BM104" s="940" t="s">
        <v>129</v>
      </c>
      <c r="BN104" s="940"/>
      <c r="BO104" s="940"/>
      <c r="BP104" s="606">
        <f>BP103*BP70</f>
        <v>8.6488888888888889E-4</v>
      </c>
      <c r="BQ104" s="50">
        <f>BP$104*BQ$44</f>
        <v>1.4594135111111113</v>
      </c>
      <c r="BS104" s="10" t="s">
        <v>32</v>
      </c>
      <c r="BT104" s="940" t="s">
        <v>129</v>
      </c>
      <c r="BU104" s="940"/>
      <c r="BV104" s="940"/>
      <c r="BW104" s="606">
        <f>BW103*BW70</f>
        <v>8.6488888888888889E-4</v>
      </c>
      <c r="BX104" s="50">
        <f>BW$104*BX$44</f>
        <v>1.4594135111111113</v>
      </c>
      <c r="BY104" s="22"/>
      <c r="BZ104" s="10" t="s">
        <v>32</v>
      </c>
      <c r="CA104" s="940" t="s">
        <v>129</v>
      </c>
      <c r="CB104" s="940"/>
      <c r="CC104" s="940"/>
      <c r="CD104" s="606">
        <f>CD103*CD70</f>
        <v>8.6488888888888889E-4</v>
      </c>
      <c r="CE104" s="50">
        <f>CD$104*$CE$44</f>
        <v>1.4594135111111113</v>
      </c>
      <c r="CF104" s="22"/>
      <c r="CG104" s="10" t="s">
        <v>32</v>
      </c>
      <c r="CH104" s="940" t="s">
        <v>129</v>
      </c>
      <c r="CI104" s="940"/>
      <c r="CJ104" s="940"/>
      <c r="CK104" s="606">
        <f>CK103*CK70</f>
        <v>8.6488888888888889E-4</v>
      </c>
      <c r="CL104" s="50">
        <f>CK$104*$CL$44</f>
        <v>1.4594135111111113</v>
      </c>
      <c r="CN104" s="10" t="s">
        <v>32</v>
      </c>
      <c r="CO104" s="940" t="s">
        <v>129</v>
      </c>
      <c r="CP104" s="940"/>
      <c r="CQ104" s="940"/>
      <c r="CR104" s="606">
        <f>CR103*CR70</f>
        <v>8.6488888888888889E-4</v>
      </c>
      <c r="CS104" s="50">
        <f>CR$104*$CS$44</f>
        <v>1.5459888888888889</v>
      </c>
      <c r="CU104" s="10" t="s">
        <v>32</v>
      </c>
      <c r="CV104" s="940" t="s">
        <v>129</v>
      </c>
      <c r="CW104" s="940"/>
      <c r="CX104" s="940"/>
      <c r="CY104" s="606">
        <f>CY103*CY70</f>
        <v>8.6488888888888889E-4</v>
      </c>
      <c r="CZ104" s="50">
        <f>CY$104*$CZ$44</f>
        <v>1.5459888888888889</v>
      </c>
      <c r="DB104" s="10" t="s">
        <v>32</v>
      </c>
      <c r="DC104" s="940" t="s">
        <v>129</v>
      </c>
      <c r="DD104" s="940"/>
      <c r="DE104" s="940"/>
      <c r="DF104" s="606">
        <f>DF103*DF70</f>
        <v>8.6488888888888889E-4</v>
      </c>
      <c r="DG104" s="50">
        <f>DF$104*$DG$44</f>
        <v>1.6177227733333335</v>
      </c>
      <c r="DI104" s="10" t="s">
        <v>32</v>
      </c>
      <c r="DJ104" s="940" t="s">
        <v>129</v>
      </c>
      <c r="DK104" s="940"/>
      <c r="DL104" s="940"/>
      <c r="DM104" s="606">
        <f>DM103*DM70</f>
        <v>4.8650000000000001E-4</v>
      </c>
      <c r="DN104" s="50">
        <f>DM$104*$DN$44</f>
        <v>0.94496787000000004</v>
      </c>
      <c r="DO104" s="606">
        <f>DO103*DO70</f>
        <v>4.8650000000000001E-4</v>
      </c>
      <c r="DP104" s="50">
        <f>DO$104*$DP$44</f>
        <v>0.90996906</v>
      </c>
      <c r="DQ104" s="22"/>
      <c r="DR104" s="10" t="s">
        <v>32</v>
      </c>
      <c r="DS104" s="940" t="s">
        <v>129</v>
      </c>
      <c r="DT104" s="940"/>
      <c r="DU104" s="940"/>
      <c r="DV104" s="606">
        <f>DV103*DV70</f>
        <v>4.8650000000000001E-4</v>
      </c>
      <c r="DW104" s="50">
        <f>DV$104*$DW$44</f>
        <v>0.94496787000000004</v>
      </c>
      <c r="DX104" s="606">
        <f>DX103*DX70</f>
        <v>4.8650000000000001E-4</v>
      </c>
      <c r="DY104" s="50">
        <f>DX$104*$DY$44</f>
        <v>0.90996906</v>
      </c>
      <c r="DZ104" s="22"/>
      <c r="EA104" s="10" t="s">
        <v>32</v>
      </c>
      <c r="EB104" s="940" t="s">
        <v>129</v>
      </c>
      <c r="EC104" s="940"/>
      <c r="ED104" s="940"/>
      <c r="EE104" s="606">
        <f>EE103*EE70</f>
        <v>4.8650000000000001E-4</v>
      </c>
      <c r="EF104" s="50">
        <f>EE$104*$EF$44</f>
        <v>0.99264973500000009</v>
      </c>
      <c r="EG104" s="606">
        <f>EG103*EG70</f>
        <v>4.8650000000000001E-4</v>
      </c>
      <c r="EH104" s="50">
        <f>EG$104*$EH$44</f>
        <v>0.95588493000000008</v>
      </c>
      <c r="EJ104" s="10" t="s">
        <v>32</v>
      </c>
      <c r="EK104" s="940" t="s">
        <v>129</v>
      </c>
      <c r="EL104" s="940"/>
      <c r="EM104" s="940"/>
      <c r="EN104" s="606">
        <f>EN103*EN70</f>
        <v>3.2433333333333332E-4</v>
      </c>
      <c r="EO104" s="50">
        <f>EN$104*$EO$44</f>
        <v>0.66176648999999999</v>
      </c>
      <c r="EP104" s="606">
        <f>EP103*EP70</f>
        <v>3.2433333333333332E-4</v>
      </c>
      <c r="EQ104" s="50">
        <f>EP$104*$EQ$44</f>
        <v>0.63725662000000005</v>
      </c>
    </row>
    <row r="105" spans="1:147" ht="12.75" customHeight="1" x14ac:dyDescent="0.2">
      <c r="A105" s="155" t="s">
        <v>33</v>
      </c>
      <c r="B105" s="1018" t="s">
        <v>113</v>
      </c>
      <c r="C105" s="1019"/>
      <c r="D105" s="1020"/>
      <c r="E105" s="112">
        <v>5.1999999999999998E-3</v>
      </c>
      <c r="F105" s="38">
        <f t="shared" si="8"/>
        <v>7.4657439999999999</v>
      </c>
      <c r="H105" s="155" t="s">
        <v>33</v>
      </c>
      <c r="I105" s="1018" t="s">
        <v>113</v>
      </c>
      <c r="J105" s="1019"/>
      <c r="K105" s="1020"/>
      <c r="L105" s="112">
        <v>5.1999999999999998E-3</v>
      </c>
      <c r="M105" s="38">
        <f t="shared" si="9"/>
        <v>7.6494013023999994</v>
      </c>
      <c r="O105" s="155" t="s">
        <v>33</v>
      </c>
      <c r="P105" s="1018" t="s">
        <v>113</v>
      </c>
      <c r="Q105" s="1019"/>
      <c r="R105" s="1020"/>
      <c r="S105" s="112">
        <v>5.1999999999999998E-3</v>
      </c>
      <c r="T105" s="38">
        <f t="shared" si="10"/>
        <v>7.6494013023999994</v>
      </c>
      <c r="V105" s="155" t="s">
        <v>33</v>
      </c>
      <c r="W105" s="1018" t="s">
        <v>113</v>
      </c>
      <c r="X105" s="1019"/>
      <c r="Y105" s="1020"/>
      <c r="Z105" s="112">
        <v>5.1999999999999998E-3</v>
      </c>
      <c r="AA105" s="38">
        <f t="shared" si="11"/>
        <v>7.6494013023999994</v>
      </c>
      <c r="AC105" s="155" t="s">
        <v>33</v>
      </c>
      <c r="AD105" s="1018" t="s">
        <v>113</v>
      </c>
      <c r="AE105" s="1019"/>
      <c r="AF105" s="1020"/>
      <c r="AG105" s="112">
        <v>5.1999999999999998E-3</v>
      </c>
      <c r="AH105" s="38">
        <f t="shared" si="12"/>
        <v>7.9565199999999994</v>
      </c>
      <c r="AJ105" s="155" t="s">
        <v>33</v>
      </c>
      <c r="AK105" s="1018" t="s">
        <v>113</v>
      </c>
      <c r="AL105" s="1019"/>
      <c r="AM105" s="1020"/>
      <c r="AN105" s="112">
        <v>5.1999999999999998E-3</v>
      </c>
      <c r="AO105" s="38">
        <f t="shared" si="13"/>
        <v>7.9565199999999994</v>
      </c>
      <c r="AQ105" s="155" t="s">
        <v>33</v>
      </c>
      <c r="AR105" s="1018" t="s">
        <v>113</v>
      </c>
      <c r="AS105" s="1019"/>
      <c r="AT105" s="1020"/>
      <c r="AU105" s="112">
        <v>5.1999999999999998E-3</v>
      </c>
      <c r="AV105" s="38">
        <f t="shared" si="14"/>
        <v>8.2539599999999993</v>
      </c>
      <c r="AW105" s="159"/>
      <c r="AX105" s="155" t="s">
        <v>33</v>
      </c>
      <c r="AY105" s="1018" t="s">
        <v>113</v>
      </c>
      <c r="AZ105" s="1019"/>
      <c r="BA105" s="1020"/>
      <c r="BB105" s="112">
        <v>5.1999999999999998E-3</v>
      </c>
      <c r="BC105" s="38">
        <f t="shared" si="15"/>
        <v>8.2539599999999993</v>
      </c>
      <c r="BD105" s="22"/>
      <c r="BE105" s="10" t="s">
        <v>33</v>
      </c>
      <c r="BF105" s="916" t="s">
        <v>113</v>
      </c>
      <c r="BG105" s="917"/>
      <c r="BH105" s="918"/>
      <c r="BI105" s="1">
        <v>5.1999999999999998E-3</v>
      </c>
      <c r="BJ105" s="50">
        <f>BI$105*BJ$44</f>
        <v>8.2539599999999993</v>
      </c>
      <c r="BK105" s="22"/>
      <c r="BL105" s="10" t="s">
        <v>33</v>
      </c>
      <c r="BM105" s="916" t="s">
        <v>113</v>
      </c>
      <c r="BN105" s="917"/>
      <c r="BO105" s="918"/>
      <c r="BP105" s="1">
        <v>5.1999999999999998E-3</v>
      </c>
      <c r="BQ105" s="50">
        <f>BP$105*BQ$44</f>
        <v>8.7744800000000005</v>
      </c>
      <c r="BS105" s="10" t="s">
        <v>33</v>
      </c>
      <c r="BT105" s="916" t="s">
        <v>113</v>
      </c>
      <c r="BU105" s="917"/>
      <c r="BV105" s="918"/>
      <c r="BW105" s="1">
        <v>5.1999999999999998E-3</v>
      </c>
      <c r="BX105" s="50">
        <f>BW$105*BX$44</f>
        <v>8.7744800000000005</v>
      </c>
      <c r="BY105" s="22"/>
      <c r="BZ105" s="10" t="s">
        <v>33</v>
      </c>
      <c r="CA105" s="916" t="s">
        <v>113</v>
      </c>
      <c r="CB105" s="917"/>
      <c r="CC105" s="918"/>
      <c r="CD105" s="1">
        <v>5.1999999999999998E-3</v>
      </c>
      <c r="CE105" s="50">
        <f>CD$105*$CE$44</f>
        <v>8.7744800000000005</v>
      </c>
      <c r="CF105" s="22"/>
      <c r="CG105" s="10" t="s">
        <v>33</v>
      </c>
      <c r="CH105" s="916" t="s">
        <v>113</v>
      </c>
      <c r="CI105" s="917"/>
      <c r="CJ105" s="918"/>
      <c r="CK105" s="1">
        <v>5.1999999999999998E-3</v>
      </c>
      <c r="CL105" s="50">
        <f>CK$105*$CL$44</f>
        <v>8.7744800000000005</v>
      </c>
      <c r="CN105" s="10" t="s">
        <v>33</v>
      </c>
      <c r="CO105" s="916" t="s">
        <v>113</v>
      </c>
      <c r="CP105" s="917"/>
      <c r="CQ105" s="918"/>
      <c r="CR105" s="1">
        <v>5.1999999999999998E-3</v>
      </c>
      <c r="CS105" s="50">
        <f>CR$105*$CS$44</f>
        <v>9.2949999999999999</v>
      </c>
      <c r="CU105" s="10" t="s">
        <v>33</v>
      </c>
      <c r="CV105" s="916" t="s">
        <v>113</v>
      </c>
      <c r="CW105" s="917"/>
      <c r="CX105" s="918"/>
      <c r="CY105" s="1">
        <v>5.1999999999999998E-3</v>
      </c>
      <c r="CZ105" s="50">
        <f>CY$105*$CZ$44</f>
        <v>9.2949999999999999</v>
      </c>
      <c r="DB105" s="10" t="s">
        <v>33</v>
      </c>
      <c r="DC105" s="916" t="s">
        <v>113</v>
      </c>
      <c r="DD105" s="917"/>
      <c r="DE105" s="918"/>
      <c r="DF105" s="1">
        <v>5.1999999999999998E-3</v>
      </c>
      <c r="DG105" s="50">
        <f>DF$105*$DG$44</f>
        <v>9.7262880000000003</v>
      </c>
      <c r="DI105" s="10" t="s">
        <v>33</v>
      </c>
      <c r="DJ105" s="916" t="s">
        <v>113</v>
      </c>
      <c r="DK105" s="917"/>
      <c r="DL105" s="918"/>
      <c r="DM105" s="1">
        <v>5.1999999999999998E-3</v>
      </c>
      <c r="DN105" s="50">
        <f>DM$105*$DN$44</f>
        <v>10.100376000000001</v>
      </c>
      <c r="DO105" s="1">
        <v>5.1999999999999998E-3</v>
      </c>
      <c r="DP105" s="50">
        <f>DO$105*$DP$44</f>
        <v>9.7262880000000003</v>
      </c>
      <c r="DQ105" s="22"/>
      <c r="DR105" s="10" t="s">
        <v>33</v>
      </c>
      <c r="DS105" s="916" t="s">
        <v>113</v>
      </c>
      <c r="DT105" s="917"/>
      <c r="DU105" s="918"/>
      <c r="DV105" s="1">
        <v>5.1999999999999998E-3</v>
      </c>
      <c r="DW105" s="50">
        <f>DV$105*$DW$44</f>
        <v>10.100376000000001</v>
      </c>
      <c r="DX105" s="1">
        <v>5.1999999999999998E-3</v>
      </c>
      <c r="DY105" s="50">
        <f>DX$105*$DY$44</f>
        <v>9.7262880000000003</v>
      </c>
      <c r="DZ105" s="22"/>
      <c r="EA105" s="10" t="s">
        <v>33</v>
      </c>
      <c r="EB105" s="916" t="s">
        <v>113</v>
      </c>
      <c r="EC105" s="917"/>
      <c r="ED105" s="918"/>
      <c r="EE105" s="1">
        <v>5.1999999999999998E-3</v>
      </c>
      <c r="EF105" s="50">
        <f>EE$105*$EF$44</f>
        <v>10.610028</v>
      </c>
      <c r="EG105" s="1">
        <v>5.1999999999999998E-3</v>
      </c>
      <c r="EH105" s="50">
        <f>EG$105*$EH$44</f>
        <v>10.217064000000001</v>
      </c>
      <c r="EJ105" s="10" t="s">
        <v>33</v>
      </c>
      <c r="EK105" s="916" t="s">
        <v>113</v>
      </c>
      <c r="EL105" s="917"/>
      <c r="EM105" s="918"/>
      <c r="EN105" s="1">
        <v>5.1999999999999998E-3</v>
      </c>
      <c r="EO105" s="50">
        <f>EN$105*$EO$44</f>
        <v>10.610028</v>
      </c>
      <c r="EP105" s="1">
        <v>5.1999999999999998E-3</v>
      </c>
      <c r="EQ105" s="50">
        <f>EP$105*$EQ$44</f>
        <v>10.217064000000001</v>
      </c>
    </row>
    <row r="106" spans="1:147" x14ac:dyDescent="0.2">
      <c r="A106" s="1021" t="s">
        <v>40</v>
      </c>
      <c r="B106" s="1022"/>
      <c r="C106" s="1022"/>
      <c r="D106" s="1023"/>
      <c r="E106" s="115">
        <f>SUM(E100:E105)</f>
        <v>6.7187777777777777E-2</v>
      </c>
      <c r="F106" s="114">
        <f>SUM(F100:F105)</f>
        <v>96.462836311111118</v>
      </c>
      <c r="H106" s="1021" t="s">
        <v>40</v>
      </c>
      <c r="I106" s="1022"/>
      <c r="J106" s="1022"/>
      <c r="K106" s="1023"/>
      <c r="L106" s="115">
        <f>SUM(L100:L105)</f>
        <v>6.7187777777777777E-2</v>
      </c>
      <c r="M106" s="114">
        <f>SUM(M100:M105)</f>
        <v>98.835822084364438</v>
      </c>
      <c r="O106" s="1021" t="s">
        <v>40</v>
      </c>
      <c r="P106" s="1022"/>
      <c r="Q106" s="1022"/>
      <c r="R106" s="1023"/>
      <c r="S106" s="115">
        <f>SUM(S100:S105)</f>
        <v>4.6500074074074069E-2</v>
      </c>
      <c r="T106" s="114">
        <f>SUM(T100:T105)</f>
        <v>68.403409073830517</v>
      </c>
      <c r="V106" s="1021" t="s">
        <v>40</v>
      </c>
      <c r="W106" s="1022"/>
      <c r="X106" s="1022"/>
      <c r="Y106" s="1023"/>
      <c r="Z106" s="115">
        <f>SUM(Z100:Z105)</f>
        <v>6.7187777777777777E-2</v>
      </c>
      <c r="AA106" s="114">
        <f>SUM(AA100:AA105)</f>
        <v>98.835822084364438</v>
      </c>
      <c r="AC106" s="1021" t="s">
        <v>40</v>
      </c>
      <c r="AD106" s="1022"/>
      <c r="AE106" s="1022"/>
      <c r="AF106" s="1023"/>
      <c r="AG106" s="115">
        <f>SUM(AG100:AG105)</f>
        <v>6.7187777777777777E-2</v>
      </c>
      <c r="AH106" s="114">
        <f>SUM(AH100:AH105)</f>
        <v>102.80401877777777</v>
      </c>
      <c r="AJ106" s="1021" t="s">
        <v>40</v>
      </c>
      <c r="AK106" s="1022"/>
      <c r="AL106" s="1022"/>
      <c r="AM106" s="1023"/>
      <c r="AN106" s="115">
        <f>SUM(AN100:AN105)</f>
        <v>4.6500074074074069E-2</v>
      </c>
      <c r="AO106" s="114">
        <f>SUM(AO100:AO105)</f>
        <v>71.149763340740733</v>
      </c>
      <c r="AQ106" s="1021" t="s">
        <v>40</v>
      </c>
      <c r="AR106" s="1022"/>
      <c r="AS106" s="1022"/>
      <c r="AT106" s="1023"/>
      <c r="AU106" s="115">
        <f>SUM(AU100:AU105)</f>
        <v>4.6500074074074069E-2</v>
      </c>
      <c r="AV106" s="114">
        <f>SUM(AV100:AV105)</f>
        <v>73.809567577777756</v>
      </c>
      <c r="AW106" s="175"/>
      <c r="AX106" s="1021" t="s">
        <v>40</v>
      </c>
      <c r="AY106" s="1022"/>
      <c r="AZ106" s="1022"/>
      <c r="BA106" s="1023"/>
      <c r="BB106" s="115">
        <f>SUM(BB100:BB105)</f>
        <v>4.6500074074074069E-2</v>
      </c>
      <c r="BC106" s="114">
        <f>SUM(BC100:BC105)</f>
        <v>73.809567577777756</v>
      </c>
      <c r="BD106" s="40"/>
      <c r="BE106" s="922" t="s">
        <v>40</v>
      </c>
      <c r="BF106" s="923"/>
      <c r="BG106" s="923"/>
      <c r="BH106" s="924"/>
      <c r="BI106" s="8">
        <f>SUM(BI100:BI105)</f>
        <v>4.6500074074074069E-2</v>
      </c>
      <c r="BJ106" s="11">
        <f>SUM(BJ$100:BJ$105)</f>
        <v>73.809567577777756</v>
      </c>
      <c r="BK106" s="40"/>
      <c r="BL106" s="922" t="s">
        <v>40</v>
      </c>
      <c r="BM106" s="923"/>
      <c r="BN106" s="923"/>
      <c r="BO106" s="924"/>
      <c r="BP106" s="8">
        <f>SUM(BP100:BP105)</f>
        <v>4.6500074074074069E-2</v>
      </c>
      <c r="BQ106" s="11">
        <f>SUM(BQ$100:BQ$105)</f>
        <v>78.464224992592577</v>
      </c>
      <c r="BS106" s="922" t="s">
        <v>40</v>
      </c>
      <c r="BT106" s="923"/>
      <c r="BU106" s="923"/>
      <c r="BV106" s="924"/>
      <c r="BW106" s="8">
        <f>SUM(BW100:BW105)</f>
        <v>4.6500074074074069E-2</v>
      </c>
      <c r="BX106" s="11">
        <f>SUM(BX$100:BX$105)</f>
        <v>78.464224992592577</v>
      </c>
      <c r="BY106" s="40"/>
      <c r="BZ106" s="922" t="s">
        <v>40</v>
      </c>
      <c r="CA106" s="923"/>
      <c r="CB106" s="923"/>
      <c r="CC106" s="924"/>
      <c r="CD106" s="8">
        <f>SUM(CD100:CD105)</f>
        <v>4.6500074074074069E-2</v>
      </c>
      <c r="CE106" s="11">
        <f>SUM(CE$100:CE$105)</f>
        <v>78.464224992592577</v>
      </c>
      <c r="CF106" s="40"/>
      <c r="CG106" s="922" t="s">
        <v>40</v>
      </c>
      <c r="CH106" s="923"/>
      <c r="CI106" s="923"/>
      <c r="CJ106" s="924"/>
      <c r="CK106" s="8">
        <f>SUM(CK100:CK105)</f>
        <v>4.6500074074074069E-2</v>
      </c>
      <c r="CL106" s="11">
        <f>SUM(CL$100:CL$105)</f>
        <v>78.464224992592577</v>
      </c>
      <c r="CN106" s="922" t="s">
        <v>40</v>
      </c>
      <c r="CO106" s="923"/>
      <c r="CP106" s="923"/>
      <c r="CQ106" s="924"/>
      <c r="CR106" s="8">
        <f>SUM(CR100:CR105)</f>
        <v>4.6500074074074069E-2</v>
      </c>
      <c r="CS106" s="11">
        <f>SUM(CS$100:CS$105)</f>
        <v>83.118882407407398</v>
      </c>
      <c r="CU106" s="922" t="s">
        <v>40</v>
      </c>
      <c r="CV106" s="923"/>
      <c r="CW106" s="923"/>
      <c r="CX106" s="924"/>
      <c r="CY106" s="8">
        <f>SUM(CY100:CY105)</f>
        <v>4.6500074074074069E-2</v>
      </c>
      <c r="CZ106" s="11">
        <f>SUM(CZ$100:CZ$105)</f>
        <v>83.118882407407398</v>
      </c>
      <c r="DB106" s="922" t="s">
        <v>40</v>
      </c>
      <c r="DC106" s="923"/>
      <c r="DD106" s="923"/>
      <c r="DE106" s="924"/>
      <c r="DF106" s="8">
        <f>SUM(DF100:DF105)</f>
        <v>4.6500074074074069E-2</v>
      </c>
      <c r="DG106" s="11">
        <f>SUM(DG$100:DG$105)</f>
        <v>86.975598551111105</v>
      </c>
      <c r="DI106" s="922" t="s">
        <v>40</v>
      </c>
      <c r="DJ106" s="923"/>
      <c r="DK106" s="923"/>
      <c r="DL106" s="924"/>
      <c r="DM106" s="8">
        <f>SUM(DM100:DM105)</f>
        <v>4.3853166666666665E-2</v>
      </c>
      <c r="DN106" s="11">
        <f>SUM(DN$100:DN$105)</f>
        <v>85.179513869999994</v>
      </c>
      <c r="DO106" s="8">
        <f>SUM(DO100:DO105)</f>
        <v>4.3853166666666665E-2</v>
      </c>
      <c r="DP106" s="11">
        <f>SUM(DP$100:DP$105)</f>
        <v>82.024717059999986</v>
      </c>
      <c r="DQ106" s="40"/>
      <c r="DR106" s="922" t="s">
        <v>40</v>
      </c>
      <c r="DS106" s="923"/>
      <c r="DT106" s="923"/>
      <c r="DU106" s="924"/>
      <c r="DV106" s="8">
        <f>SUM(DV100:DV105)</f>
        <v>4.3853166666666665E-2</v>
      </c>
      <c r="DW106" s="11">
        <f>SUM(DW$100:DW$105)</f>
        <v>85.179513869999994</v>
      </c>
      <c r="DX106" s="8">
        <f>SUM(DX100:DX105)</f>
        <v>4.3853166666666665E-2</v>
      </c>
      <c r="DY106" s="11">
        <f>SUM(DY$100:DY$105)</f>
        <v>82.024717059999986</v>
      </c>
      <c r="DZ106" s="40"/>
      <c r="EA106" s="922" t="s">
        <v>40</v>
      </c>
      <c r="EB106" s="923"/>
      <c r="EC106" s="923"/>
      <c r="ED106" s="924"/>
      <c r="EE106" s="8">
        <f>SUM(EE100:EE105)</f>
        <v>4.3853166666666665E-2</v>
      </c>
      <c r="EF106" s="11">
        <f>SUM(EF$100:EF$105)</f>
        <v>89.477562735000006</v>
      </c>
      <c r="EG106" s="8">
        <f>SUM(EG100:EG105)</f>
        <v>4.3853166666666665E-2</v>
      </c>
      <c r="EH106" s="11">
        <f>SUM(EH$100:EH$105)</f>
        <v>86.16357893</v>
      </c>
      <c r="EJ106" s="922" t="s">
        <v>40</v>
      </c>
      <c r="EK106" s="923"/>
      <c r="EL106" s="923"/>
      <c r="EM106" s="924"/>
      <c r="EN106" s="8">
        <f>SUM(EN100:EN105)</f>
        <v>4.2868777777777783E-2</v>
      </c>
      <c r="EO106" s="11">
        <f>SUM(EO$100:EO$105)</f>
        <v>87.469025490000007</v>
      </c>
      <c r="EP106" s="8">
        <f>SUM(EP100:EP105)</f>
        <v>4.2868777777777783E-2</v>
      </c>
      <c r="EQ106" s="11">
        <f>SUM(EQ$100:EQ$105)</f>
        <v>84.229431953333346</v>
      </c>
    </row>
    <row r="107" spans="1:147" x14ac:dyDescent="0.2">
      <c r="A107" s="49"/>
      <c r="B107" s="49"/>
      <c r="C107" s="49"/>
      <c r="D107" s="49"/>
      <c r="E107" s="49"/>
      <c r="F107" s="40"/>
      <c r="H107" s="49"/>
      <c r="I107" s="49"/>
      <c r="J107" s="49"/>
      <c r="K107" s="49"/>
      <c r="L107" s="49"/>
      <c r="M107" s="40"/>
      <c r="O107" s="49"/>
      <c r="P107" s="49"/>
      <c r="Q107" s="49"/>
      <c r="R107" s="49"/>
      <c r="S107" s="49"/>
      <c r="T107" s="40"/>
      <c r="V107" s="49"/>
      <c r="W107" s="49"/>
      <c r="X107" s="49"/>
      <c r="Y107" s="49"/>
      <c r="Z107" s="49"/>
      <c r="AA107" s="40"/>
      <c r="AC107" s="49"/>
      <c r="AD107" s="49"/>
      <c r="AE107" s="49"/>
      <c r="AF107" s="49"/>
      <c r="AG107" s="49"/>
      <c r="AH107" s="40"/>
      <c r="AJ107" s="49"/>
      <c r="AK107" s="49"/>
      <c r="AL107" s="49"/>
      <c r="AM107" s="49"/>
      <c r="AN107" s="49"/>
      <c r="AO107" s="40"/>
      <c r="AQ107" s="136"/>
      <c r="AR107" s="136"/>
      <c r="AS107" s="136"/>
      <c r="AT107" s="136"/>
      <c r="AU107" s="136"/>
      <c r="AV107" s="175"/>
      <c r="AW107" s="175"/>
      <c r="AX107" s="136"/>
      <c r="AY107" s="136"/>
      <c r="AZ107" s="136"/>
      <c r="BA107" s="136"/>
      <c r="BB107" s="136"/>
      <c r="BC107" s="175"/>
      <c r="BD107" s="40"/>
      <c r="BE107" s="49"/>
      <c r="BF107" s="49"/>
      <c r="BG107" s="49"/>
      <c r="BH107" s="49"/>
      <c r="BI107" s="49"/>
      <c r="BJ107" s="40"/>
      <c r="BK107" s="40"/>
      <c r="BL107" s="49"/>
      <c r="BM107" s="49"/>
      <c r="BN107" s="49"/>
      <c r="BO107" s="49"/>
      <c r="BP107" s="49"/>
      <c r="BQ107" s="40"/>
      <c r="BS107" s="49"/>
      <c r="BT107" s="49"/>
      <c r="BU107" s="49"/>
      <c r="BV107" s="49"/>
      <c r="BW107" s="49"/>
      <c r="BX107" s="40"/>
      <c r="BY107" s="40"/>
      <c r="BZ107" s="49"/>
      <c r="CA107" s="49"/>
      <c r="CB107" s="49"/>
      <c r="CC107" s="49"/>
      <c r="CD107" s="49"/>
      <c r="CE107" s="40"/>
      <c r="CF107" s="40"/>
      <c r="CG107" s="49"/>
      <c r="CH107" s="49"/>
      <c r="CI107" s="49"/>
      <c r="CJ107" s="49"/>
      <c r="CK107" s="49"/>
      <c r="CL107" s="40"/>
      <c r="CN107" s="49"/>
      <c r="CO107" s="49"/>
      <c r="CP107" s="49"/>
      <c r="CQ107" s="49"/>
      <c r="CR107" s="49"/>
      <c r="CS107" s="40"/>
      <c r="CU107" s="49"/>
      <c r="CV107" s="49"/>
      <c r="CW107" s="49"/>
      <c r="CX107" s="49"/>
      <c r="CY107" s="49"/>
      <c r="CZ107" s="40"/>
      <c r="DB107" s="49"/>
      <c r="DC107" s="49"/>
      <c r="DD107" s="49"/>
      <c r="DE107" s="49"/>
      <c r="DF107" s="49"/>
      <c r="DG107" s="40"/>
      <c r="DI107" s="49"/>
      <c r="DJ107" s="49"/>
      <c r="DK107" s="49"/>
      <c r="DL107" s="49"/>
      <c r="DM107" s="49"/>
      <c r="DN107" s="40"/>
      <c r="DO107" s="49"/>
      <c r="DP107" s="40"/>
      <c r="DQ107" s="40"/>
      <c r="DR107" s="49"/>
      <c r="DS107" s="49"/>
      <c r="DT107" s="49"/>
      <c r="DU107" s="49"/>
      <c r="DV107" s="49"/>
      <c r="DW107" s="40"/>
      <c r="DX107" s="49"/>
      <c r="DY107" s="40"/>
      <c r="DZ107" s="40"/>
      <c r="EA107" s="49"/>
      <c r="EB107" s="49"/>
      <c r="EC107" s="49"/>
      <c r="ED107" s="49"/>
      <c r="EE107" s="49"/>
      <c r="EF107" s="40"/>
      <c r="EG107" s="49"/>
      <c r="EH107" s="40"/>
      <c r="EJ107" s="49"/>
      <c r="EK107" s="49"/>
      <c r="EL107" s="49"/>
      <c r="EM107" s="49"/>
      <c r="EN107" s="49"/>
      <c r="EO107" s="40"/>
      <c r="EP107" s="49"/>
      <c r="EQ107" s="40"/>
    </row>
    <row r="108" spans="1:147" x14ac:dyDescent="0.2">
      <c r="A108" s="49"/>
      <c r="B108" s="49"/>
      <c r="C108" s="49"/>
      <c r="D108" s="49"/>
      <c r="E108" s="49"/>
      <c r="F108" s="40"/>
      <c r="H108" s="49"/>
      <c r="I108" s="49"/>
      <c r="J108" s="49"/>
      <c r="K108" s="49"/>
      <c r="L108" s="49"/>
      <c r="M108" s="40"/>
      <c r="O108" s="49"/>
      <c r="P108" s="49"/>
      <c r="Q108" s="49"/>
      <c r="R108" s="49"/>
      <c r="S108" s="49"/>
      <c r="T108" s="40"/>
      <c r="V108" s="49"/>
      <c r="W108" s="49"/>
      <c r="X108" s="49"/>
      <c r="Y108" s="49"/>
      <c r="Z108" s="49"/>
      <c r="AA108" s="40"/>
      <c r="AC108" s="49"/>
      <c r="AD108" s="49"/>
      <c r="AE108" s="49"/>
      <c r="AF108" s="49"/>
      <c r="AG108" s="49"/>
      <c r="AH108" s="40"/>
      <c r="AJ108" s="49"/>
      <c r="AK108" s="49"/>
      <c r="AL108" s="49"/>
      <c r="AM108" s="49"/>
      <c r="AN108" s="49"/>
      <c r="AO108" s="40"/>
      <c r="AQ108" s="136"/>
      <c r="AR108" s="136"/>
      <c r="AS108" s="136"/>
      <c r="AT108" s="136"/>
      <c r="AU108" s="136"/>
      <c r="AV108" s="175"/>
      <c r="AW108" s="175"/>
      <c r="AX108" s="136"/>
      <c r="AY108" s="136"/>
      <c r="AZ108" s="136"/>
      <c r="BA108" s="136"/>
      <c r="BB108" s="136"/>
      <c r="BC108" s="175"/>
      <c r="BD108" s="40"/>
      <c r="BE108" s="49"/>
      <c r="BF108" s="49"/>
      <c r="BG108" s="49"/>
      <c r="BH108" s="49"/>
      <c r="BI108" s="49"/>
      <c r="BJ108" s="40"/>
      <c r="BK108" s="40"/>
      <c r="BL108" s="49"/>
      <c r="BM108" s="49"/>
      <c r="BN108" s="49"/>
      <c r="BO108" s="49"/>
      <c r="BP108" s="49"/>
      <c r="BQ108" s="40"/>
      <c r="BS108" s="49"/>
      <c r="BT108" s="49"/>
      <c r="BU108" s="49"/>
      <c r="BV108" s="49"/>
      <c r="BW108" s="49"/>
      <c r="BX108" s="40"/>
      <c r="BY108" s="40"/>
      <c r="BZ108" s="49"/>
      <c r="CA108" s="49"/>
      <c r="CB108" s="49"/>
      <c r="CC108" s="49"/>
      <c r="CD108" s="49"/>
      <c r="CE108" s="40"/>
      <c r="CF108" s="40"/>
      <c r="CG108" s="49"/>
      <c r="CH108" s="49"/>
      <c r="CI108" s="49"/>
      <c r="CJ108" s="49"/>
      <c r="CK108" s="49"/>
      <c r="CL108" s="40"/>
      <c r="CN108" s="49"/>
      <c r="CO108" s="49"/>
      <c r="CP108" s="49"/>
      <c r="CQ108" s="49"/>
      <c r="CR108" s="49"/>
      <c r="CS108" s="40"/>
      <c r="CU108" s="49"/>
      <c r="CV108" s="49"/>
      <c r="CW108" s="49"/>
      <c r="CX108" s="49"/>
      <c r="CY108" s="49"/>
      <c r="CZ108" s="40"/>
      <c r="DB108" s="49"/>
      <c r="DC108" s="49"/>
      <c r="DD108" s="49"/>
      <c r="DE108" s="49"/>
      <c r="DF108" s="49"/>
      <c r="DG108" s="40"/>
      <c r="DI108" s="49"/>
      <c r="DJ108" s="49"/>
      <c r="DK108" s="49"/>
      <c r="DL108" s="49"/>
      <c r="DM108" s="49"/>
      <c r="DN108" s="40"/>
      <c r="DO108" s="49"/>
      <c r="DP108" s="40"/>
      <c r="DQ108" s="40"/>
      <c r="DR108" s="49"/>
      <c r="DS108" s="49"/>
      <c r="DT108" s="49"/>
      <c r="DU108" s="49"/>
      <c r="DV108" s="49"/>
      <c r="DW108" s="40"/>
      <c r="DX108" s="49"/>
      <c r="DY108" s="40"/>
      <c r="DZ108" s="40"/>
      <c r="EA108" s="49"/>
      <c r="EB108" s="49"/>
      <c r="EC108" s="49"/>
      <c r="ED108" s="49"/>
      <c r="EE108" s="49"/>
      <c r="EF108" s="40"/>
      <c r="EG108" s="49"/>
      <c r="EH108" s="40"/>
      <c r="EJ108" s="49"/>
      <c r="EK108" s="49"/>
      <c r="EL108" s="49"/>
      <c r="EM108" s="49"/>
      <c r="EN108" s="49"/>
      <c r="EO108" s="40"/>
      <c r="EP108" s="49"/>
      <c r="EQ108" s="40"/>
    </row>
    <row r="109" spans="1:147" x14ac:dyDescent="0.2">
      <c r="A109" s="925" t="s">
        <v>114</v>
      </c>
      <c r="B109" s="925"/>
      <c r="C109" s="925"/>
      <c r="D109" s="925"/>
      <c r="E109" s="925"/>
      <c r="F109" s="925"/>
      <c r="H109" s="925" t="s">
        <v>114</v>
      </c>
      <c r="I109" s="925"/>
      <c r="J109" s="925"/>
      <c r="K109" s="925"/>
      <c r="L109" s="925"/>
      <c r="M109" s="925"/>
      <c r="O109" s="925" t="s">
        <v>114</v>
      </c>
      <c r="P109" s="925"/>
      <c r="Q109" s="925"/>
      <c r="R109" s="925"/>
      <c r="S109" s="925"/>
      <c r="T109" s="925"/>
      <c r="V109" s="925" t="s">
        <v>114</v>
      </c>
      <c r="W109" s="925"/>
      <c r="X109" s="925"/>
      <c r="Y109" s="925"/>
      <c r="Z109" s="925"/>
      <c r="AA109" s="925"/>
      <c r="AC109" s="925" t="s">
        <v>114</v>
      </c>
      <c r="AD109" s="925"/>
      <c r="AE109" s="925"/>
      <c r="AF109" s="925"/>
      <c r="AG109" s="925"/>
      <c r="AH109" s="925"/>
      <c r="AJ109" s="925" t="s">
        <v>114</v>
      </c>
      <c r="AK109" s="925"/>
      <c r="AL109" s="925"/>
      <c r="AM109" s="925"/>
      <c r="AN109" s="925"/>
      <c r="AO109" s="925"/>
      <c r="AQ109" s="1140" t="s">
        <v>114</v>
      </c>
      <c r="AR109" s="1140"/>
      <c r="AS109" s="1140"/>
      <c r="AT109" s="1140"/>
      <c r="AU109" s="1140"/>
      <c r="AV109" s="1140"/>
      <c r="AW109" s="178"/>
      <c r="AX109" s="1140" t="s">
        <v>114</v>
      </c>
      <c r="AY109" s="1140"/>
      <c r="AZ109" s="1140"/>
      <c r="BA109" s="1140"/>
      <c r="BB109" s="1140"/>
      <c r="BC109" s="1140"/>
      <c r="BD109" s="52"/>
      <c r="BE109" s="925" t="s">
        <v>114</v>
      </c>
      <c r="BF109" s="925"/>
      <c r="BG109" s="925"/>
      <c r="BH109" s="925"/>
      <c r="BI109" s="925"/>
      <c r="BJ109" s="925"/>
      <c r="BK109" s="52"/>
      <c r="BL109" s="925" t="s">
        <v>114</v>
      </c>
      <c r="BM109" s="925"/>
      <c r="BN109" s="925"/>
      <c r="BO109" s="925"/>
      <c r="BP109" s="925"/>
      <c r="BQ109" s="925"/>
      <c r="BS109" s="925" t="s">
        <v>114</v>
      </c>
      <c r="BT109" s="925"/>
      <c r="BU109" s="925"/>
      <c r="BV109" s="925"/>
      <c r="BW109" s="925"/>
      <c r="BX109" s="925"/>
      <c r="BY109" s="52"/>
      <c r="BZ109" s="925" t="s">
        <v>114</v>
      </c>
      <c r="CA109" s="925"/>
      <c r="CB109" s="925"/>
      <c r="CC109" s="925"/>
      <c r="CD109" s="925"/>
      <c r="CE109" s="925"/>
      <c r="CF109" s="52"/>
      <c r="CG109" s="925" t="s">
        <v>114</v>
      </c>
      <c r="CH109" s="925"/>
      <c r="CI109" s="925"/>
      <c r="CJ109" s="925"/>
      <c r="CK109" s="925"/>
      <c r="CL109" s="925"/>
      <c r="CN109" s="925" t="s">
        <v>114</v>
      </c>
      <c r="CO109" s="925"/>
      <c r="CP109" s="925"/>
      <c r="CQ109" s="925"/>
      <c r="CR109" s="925"/>
      <c r="CS109" s="925"/>
      <c r="CU109" s="925" t="s">
        <v>114</v>
      </c>
      <c r="CV109" s="925"/>
      <c r="CW109" s="925"/>
      <c r="CX109" s="925"/>
      <c r="CY109" s="925"/>
      <c r="CZ109" s="925"/>
      <c r="DB109" s="925" t="s">
        <v>114</v>
      </c>
      <c r="DC109" s="925"/>
      <c r="DD109" s="925"/>
      <c r="DE109" s="925"/>
      <c r="DF109" s="925"/>
      <c r="DG109" s="925"/>
      <c r="DI109" s="925" t="s">
        <v>114</v>
      </c>
      <c r="DJ109" s="925"/>
      <c r="DK109" s="925"/>
      <c r="DL109" s="925"/>
      <c r="DM109" s="925"/>
      <c r="DN109" s="925"/>
      <c r="DO109" s="52"/>
      <c r="DP109" s="52"/>
      <c r="DQ109" s="52"/>
      <c r="DR109" s="925" t="s">
        <v>114</v>
      </c>
      <c r="DS109" s="925"/>
      <c r="DT109" s="925"/>
      <c r="DU109" s="925"/>
      <c r="DV109" s="925"/>
      <c r="DW109" s="925"/>
      <c r="DX109" s="52"/>
      <c r="DY109" s="52"/>
      <c r="DZ109" s="52"/>
      <c r="EA109" s="925" t="s">
        <v>114</v>
      </c>
      <c r="EB109" s="925"/>
      <c r="EC109" s="925"/>
      <c r="ED109" s="925"/>
      <c r="EE109" s="925"/>
      <c r="EF109" s="925"/>
      <c r="EG109" s="52"/>
      <c r="EH109" s="52"/>
      <c r="EJ109" s="925" t="s">
        <v>114</v>
      </c>
      <c r="EK109" s="925"/>
      <c r="EL109" s="925"/>
      <c r="EM109" s="925"/>
      <c r="EN109" s="925"/>
      <c r="EO109" s="925"/>
      <c r="EP109" s="52"/>
      <c r="EQ109" s="52"/>
    </row>
    <row r="110" spans="1:147" x14ac:dyDescent="0.2">
      <c r="A110" s="41"/>
      <c r="B110" s="41"/>
      <c r="C110" s="41"/>
      <c r="D110" s="41"/>
      <c r="E110" s="41"/>
      <c r="F110" s="42"/>
      <c r="H110" s="41"/>
      <c r="I110" s="41"/>
      <c r="J110" s="41"/>
      <c r="K110" s="41"/>
      <c r="L110" s="41"/>
      <c r="M110" s="42"/>
      <c r="O110" s="41"/>
      <c r="P110" s="41"/>
      <c r="Q110" s="41"/>
      <c r="R110" s="41"/>
      <c r="S110" s="41"/>
      <c r="T110" s="42"/>
      <c r="V110" s="41"/>
      <c r="W110" s="41"/>
      <c r="X110" s="41"/>
      <c r="Y110" s="41"/>
      <c r="Z110" s="41"/>
      <c r="AA110" s="42"/>
      <c r="AC110" s="41"/>
      <c r="AD110" s="41"/>
      <c r="AE110" s="41"/>
      <c r="AF110" s="41"/>
      <c r="AG110" s="41"/>
      <c r="AH110" s="42"/>
      <c r="AJ110" s="41"/>
      <c r="AK110" s="41"/>
      <c r="AL110" s="41"/>
      <c r="AM110" s="41"/>
      <c r="AN110" s="41"/>
      <c r="AO110" s="42"/>
      <c r="AQ110" s="176"/>
      <c r="AR110" s="176"/>
      <c r="AS110" s="176"/>
      <c r="AT110" s="176"/>
      <c r="AU110" s="176"/>
      <c r="AV110" s="177"/>
      <c r="AW110" s="177"/>
      <c r="AX110" s="176"/>
      <c r="AY110" s="176"/>
      <c r="AZ110" s="176"/>
      <c r="BA110" s="176"/>
      <c r="BB110" s="176"/>
      <c r="BC110" s="177"/>
      <c r="BD110" s="42"/>
      <c r="BE110" s="41"/>
      <c r="BF110" s="41"/>
      <c r="BG110" s="41"/>
      <c r="BH110" s="41"/>
      <c r="BI110" s="41"/>
      <c r="BJ110" s="42"/>
      <c r="BK110" s="42"/>
      <c r="BL110" s="41"/>
      <c r="BM110" s="41"/>
      <c r="BN110" s="41"/>
      <c r="BO110" s="41"/>
      <c r="BP110" s="41"/>
      <c r="BQ110" s="42"/>
      <c r="BS110" s="41"/>
      <c r="BT110" s="41"/>
      <c r="BU110" s="41"/>
      <c r="BV110" s="41"/>
      <c r="BW110" s="41"/>
      <c r="BX110" s="42"/>
      <c r="BY110" s="42"/>
      <c r="BZ110" s="41"/>
      <c r="CA110" s="41"/>
      <c r="CB110" s="41"/>
      <c r="CC110" s="41"/>
      <c r="CD110" s="41"/>
      <c r="CE110" s="42"/>
      <c r="CF110" s="42"/>
      <c r="CG110" s="41"/>
      <c r="CH110" s="41"/>
      <c r="CI110" s="41"/>
      <c r="CJ110" s="41"/>
      <c r="CK110" s="41"/>
      <c r="CL110" s="42"/>
      <c r="CN110" s="41"/>
      <c r="CO110" s="41"/>
      <c r="CP110" s="41"/>
      <c r="CQ110" s="41"/>
      <c r="CR110" s="41"/>
      <c r="CS110" s="42"/>
      <c r="CU110" s="41"/>
      <c r="CV110" s="41"/>
      <c r="CW110" s="41"/>
      <c r="CX110" s="41"/>
      <c r="CY110" s="41"/>
      <c r="CZ110" s="42"/>
      <c r="DB110" s="41"/>
      <c r="DC110" s="41"/>
      <c r="DD110" s="41"/>
      <c r="DE110" s="41"/>
      <c r="DF110" s="41"/>
      <c r="DG110" s="42"/>
      <c r="DI110" s="41"/>
      <c r="DJ110" s="41"/>
      <c r="DK110" s="41"/>
      <c r="DL110" s="41"/>
      <c r="DM110" s="41"/>
      <c r="DN110" s="42"/>
      <c r="DO110" s="41"/>
      <c r="DP110" s="42"/>
      <c r="DQ110" s="42"/>
      <c r="DR110" s="41"/>
      <c r="DS110" s="41"/>
      <c r="DT110" s="41"/>
      <c r="DU110" s="41"/>
      <c r="DV110" s="41"/>
      <c r="DW110" s="42"/>
      <c r="DX110" s="41"/>
      <c r="DY110" s="42"/>
      <c r="DZ110" s="42"/>
      <c r="EA110" s="41"/>
      <c r="EB110" s="41"/>
      <c r="EC110" s="41"/>
      <c r="ED110" s="41"/>
      <c r="EE110" s="41"/>
      <c r="EF110" s="42"/>
      <c r="EG110" s="41"/>
      <c r="EH110" s="42"/>
      <c r="EJ110" s="41"/>
      <c r="EK110" s="41"/>
      <c r="EL110" s="41"/>
      <c r="EM110" s="41"/>
      <c r="EN110" s="41"/>
      <c r="EO110" s="42"/>
      <c r="EP110" s="41"/>
      <c r="EQ110" s="42"/>
    </row>
    <row r="111" spans="1:147" x14ac:dyDescent="0.2">
      <c r="A111" s="925" t="s">
        <v>130</v>
      </c>
      <c r="B111" s="925"/>
      <c r="C111" s="925"/>
      <c r="D111" s="925"/>
      <c r="E111" s="925"/>
      <c r="F111" s="925"/>
      <c r="H111" s="925" t="s">
        <v>130</v>
      </c>
      <c r="I111" s="925"/>
      <c r="J111" s="925"/>
      <c r="K111" s="925"/>
      <c r="L111" s="925"/>
      <c r="M111" s="925"/>
      <c r="O111" s="925" t="s">
        <v>130</v>
      </c>
      <c r="P111" s="925"/>
      <c r="Q111" s="925"/>
      <c r="R111" s="925"/>
      <c r="S111" s="925"/>
      <c r="T111" s="925"/>
      <c r="V111" s="925" t="s">
        <v>130</v>
      </c>
      <c r="W111" s="925"/>
      <c r="X111" s="925"/>
      <c r="Y111" s="925"/>
      <c r="Z111" s="925"/>
      <c r="AA111" s="925"/>
      <c r="AC111" s="925" t="s">
        <v>130</v>
      </c>
      <c r="AD111" s="925"/>
      <c r="AE111" s="925"/>
      <c r="AF111" s="925"/>
      <c r="AG111" s="925"/>
      <c r="AH111" s="925"/>
      <c r="AJ111" s="925" t="s">
        <v>130</v>
      </c>
      <c r="AK111" s="925"/>
      <c r="AL111" s="925"/>
      <c r="AM111" s="925"/>
      <c r="AN111" s="925"/>
      <c r="AO111" s="925"/>
      <c r="AQ111" s="1140" t="s">
        <v>130</v>
      </c>
      <c r="AR111" s="1140"/>
      <c r="AS111" s="1140"/>
      <c r="AT111" s="1140"/>
      <c r="AU111" s="1140"/>
      <c r="AV111" s="1140"/>
      <c r="AW111" s="178"/>
      <c r="AX111" s="1140" t="s">
        <v>130</v>
      </c>
      <c r="AY111" s="1140"/>
      <c r="AZ111" s="1140"/>
      <c r="BA111" s="1140"/>
      <c r="BB111" s="1140"/>
      <c r="BC111" s="1140"/>
      <c r="BD111" s="52"/>
      <c r="BE111" s="925" t="s">
        <v>130</v>
      </c>
      <c r="BF111" s="925"/>
      <c r="BG111" s="925"/>
      <c r="BH111" s="925"/>
      <c r="BI111" s="925"/>
      <c r="BJ111" s="925"/>
      <c r="BK111" s="52"/>
      <c r="BL111" s="925" t="s">
        <v>130</v>
      </c>
      <c r="BM111" s="925"/>
      <c r="BN111" s="925"/>
      <c r="BO111" s="925"/>
      <c r="BP111" s="925"/>
      <c r="BQ111" s="925"/>
      <c r="BS111" s="925" t="s">
        <v>130</v>
      </c>
      <c r="BT111" s="925"/>
      <c r="BU111" s="925"/>
      <c r="BV111" s="925"/>
      <c r="BW111" s="925"/>
      <c r="BX111" s="925"/>
      <c r="BY111" s="52"/>
      <c r="BZ111" s="925" t="s">
        <v>130</v>
      </c>
      <c r="CA111" s="925"/>
      <c r="CB111" s="925"/>
      <c r="CC111" s="925"/>
      <c r="CD111" s="925"/>
      <c r="CE111" s="925"/>
      <c r="CF111" s="52"/>
      <c r="CG111" s="925" t="s">
        <v>130</v>
      </c>
      <c r="CH111" s="925"/>
      <c r="CI111" s="925"/>
      <c r="CJ111" s="925"/>
      <c r="CK111" s="925"/>
      <c r="CL111" s="925"/>
      <c r="CN111" s="925" t="s">
        <v>130</v>
      </c>
      <c r="CO111" s="925"/>
      <c r="CP111" s="925"/>
      <c r="CQ111" s="925"/>
      <c r="CR111" s="925"/>
      <c r="CS111" s="925"/>
      <c r="CU111" s="925" t="s">
        <v>130</v>
      </c>
      <c r="CV111" s="925"/>
      <c r="CW111" s="925"/>
      <c r="CX111" s="925"/>
      <c r="CY111" s="925"/>
      <c r="CZ111" s="925"/>
      <c r="DB111" s="925" t="s">
        <v>130</v>
      </c>
      <c r="DC111" s="925"/>
      <c r="DD111" s="925"/>
      <c r="DE111" s="925"/>
      <c r="DF111" s="925"/>
      <c r="DG111" s="925"/>
      <c r="DI111" s="925" t="s">
        <v>130</v>
      </c>
      <c r="DJ111" s="925"/>
      <c r="DK111" s="925"/>
      <c r="DL111" s="925"/>
      <c r="DM111" s="925"/>
      <c r="DN111" s="925"/>
      <c r="DO111" s="52"/>
      <c r="DP111" s="52"/>
      <c r="DQ111" s="52"/>
      <c r="DR111" s="925" t="s">
        <v>130</v>
      </c>
      <c r="DS111" s="925"/>
      <c r="DT111" s="925"/>
      <c r="DU111" s="925"/>
      <c r="DV111" s="925"/>
      <c r="DW111" s="925"/>
      <c r="DX111" s="52"/>
      <c r="DY111" s="52"/>
      <c r="DZ111" s="52"/>
      <c r="EA111" s="925" t="s">
        <v>130</v>
      </c>
      <c r="EB111" s="925"/>
      <c r="EC111" s="925"/>
      <c r="ED111" s="925"/>
      <c r="EE111" s="925"/>
      <c r="EF111" s="925"/>
      <c r="EG111" s="52"/>
      <c r="EH111" s="52"/>
      <c r="EJ111" s="925" t="s">
        <v>130</v>
      </c>
      <c r="EK111" s="925"/>
      <c r="EL111" s="925"/>
      <c r="EM111" s="925"/>
      <c r="EN111" s="925"/>
      <c r="EO111" s="925"/>
      <c r="EP111" s="52"/>
      <c r="EQ111" s="52"/>
    </row>
    <row r="112" spans="1:147" x14ac:dyDescent="0.2">
      <c r="A112" s="52"/>
      <c r="B112" s="52"/>
      <c r="C112" s="52"/>
      <c r="D112" s="52"/>
      <c r="E112" s="52"/>
      <c r="F112" s="52"/>
      <c r="H112" s="52"/>
      <c r="I112" s="52"/>
      <c r="J112" s="52"/>
      <c r="K112" s="52"/>
      <c r="L112" s="52"/>
      <c r="M112" s="52"/>
      <c r="O112" s="52"/>
      <c r="P112" s="52"/>
      <c r="Q112" s="52"/>
      <c r="R112" s="52"/>
      <c r="S112" s="52"/>
      <c r="T112" s="52"/>
      <c r="V112" s="52"/>
      <c r="W112" s="52"/>
      <c r="X112" s="52"/>
      <c r="Y112" s="52"/>
      <c r="Z112" s="52"/>
      <c r="AA112" s="52"/>
      <c r="AC112" s="52"/>
      <c r="AD112" s="52"/>
      <c r="AE112" s="52"/>
      <c r="AF112" s="52"/>
      <c r="AG112" s="52"/>
      <c r="AH112" s="52"/>
      <c r="AJ112" s="52"/>
      <c r="AK112" s="52"/>
      <c r="AL112" s="52"/>
      <c r="AM112" s="52"/>
      <c r="AN112" s="52"/>
      <c r="AO112" s="52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N112" s="52"/>
      <c r="CO112" s="52"/>
      <c r="CP112" s="52"/>
      <c r="CQ112" s="52"/>
      <c r="CR112" s="52"/>
      <c r="CS112" s="52"/>
      <c r="CU112" s="52"/>
      <c r="CV112" s="52"/>
      <c r="CW112" s="52"/>
      <c r="CX112" s="52"/>
      <c r="CY112" s="52"/>
      <c r="CZ112" s="52"/>
      <c r="DB112" s="52"/>
      <c r="DC112" s="52"/>
      <c r="DD112" s="52"/>
      <c r="DE112" s="52"/>
      <c r="DF112" s="52"/>
      <c r="DG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J112" s="52"/>
      <c r="EK112" s="52"/>
      <c r="EL112" s="52"/>
      <c r="EM112" s="52"/>
      <c r="EN112" s="52"/>
      <c r="EO112" s="52"/>
      <c r="EP112" s="52"/>
      <c r="EQ112" s="52"/>
    </row>
    <row r="113" spans="1:147" ht="12.75" customHeight="1" x14ac:dyDescent="0.2">
      <c r="A113" s="51" t="s">
        <v>39</v>
      </c>
      <c r="B113" s="914" t="s">
        <v>131</v>
      </c>
      <c r="C113" s="915"/>
      <c r="D113" s="926"/>
      <c r="E113" s="51" t="s">
        <v>7</v>
      </c>
      <c r="F113" s="11" t="s">
        <v>8</v>
      </c>
      <c r="H113" s="51" t="s">
        <v>39</v>
      </c>
      <c r="I113" s="914" t="s">
        <v>131</v>
      </c>
      <c r="J113" s="915"/>
      <c r="K113" s="926"/>
      <c r="L113" s="51" t="s">
        <v>7</v>
      </c>
      <c r="M113" s="11" t="s">
        <v>8</v>
      </c>
      <c r="O113" s="51" t="s">
        <v>39</v>
      </c>
      <c r="P113" s="914" t="s">
        <v>131</v>
      </c>
      <c r="Q113" s="915"/>
      <c r="R113" s="926"/>
      <c r="S113" s="51" t="s">
        <v>7</v>
      </c>
      <c r="T113" s="11" t="s">
        <v>8</v>
      </c>
      <c r="V113" s="51" t="s">
        <v>39</v>
      </c>
      <c r="W113" s="914" t="s">
        <v>131</v>
      </c>
      <c r="X113" s="915"/>
      <c r="Y113" s="926"/>
      <c r="Z113" s="51" t="s">
        <v>7</v>
      </c>
      <c r="AA113" s="11" t="s">
        <v>8</v>
      </c>
      <c r="AC113" s="51" t="s">
        <v>39</v>
      </c>
      <c r="AD113" s="914" t="s">
        <v>131</v>
      </c>
      <c r="AE113" s="915"/>
      <c r="AF113" s="926"/>
      <c r="AG113" s="51" t="s">
        <v>7</v>
      </c>
      <c r="AH113" s="11" t="s">
        <v>8</v>
      </c>
      <c r="AJ113" s="51" t="s">
        <v>39</v>
      </c>
      <c r="AK113" s="914" t="s">
        <v>131</v>
      </c>
      <c r="AL113" s="915"/>
      <c r="AM113" s="926"/>
      <c r="AN113" s="51" t="s">
        <v>7</v>
      </c>
      <c r="AO113" s="11" t="s">
        <v>8</v>
      </c>
      <c r="AQ113" s="113" t="s">
        <v>39</v>
      </c>
      <c r="AR113" s="1141" t="s">
        <v>131</v>
      </c>
      <c r="AS113" s="1142"/>
      <c r="AT113" s="1143"/>
      <c r="AU113" s="113" t="s">
        <v>7</v>
      </c>
      <c r="AV113" s="114" t="s">
        <v>8</v>
      </c>
      <c r="AW113" s="175"/>
      <c r="AX113" s="113" t="s">
        <v>39</v>
      </c>
      <c r="AY113" s="1141" t="s">
        <v>131</v>
      </c>
      <c r="AZ113" s="1142"/>
      <c r="BA113" s="1143"/>
      <c r="BB113" s="113" t="s">
        <v>7</v>
      </c>
      <c r="BC113" s="114" t="s">
        <v>8</v>
      </c>
      <c r="BD113" s="40"/>
      <c r="BE113" s="51" t="s">
        <v>39</v>
      </c>
      <c r="BF113" s="914" t="s">
        <v>131</v>
      </c>
      <c r="BG113" s="915"/>
      <c r="BH113" s="926"/>
      <c r="BI113" s="51" t="s">
        <v>7</v>
      </c>
      <c r="BJ113" s="11" t="s">
        <v>8</v>
      </c>
      <c r="BK113" s="40"/>
      <c r="BL113" s="51" t="s">
        <v>39</v>
      </c>
      <c r="BM113" s="914" t="s">
        <v>131</v>
      </c>
      <c r="BN113" s="915"/>
      <c r="BO113" s="926"/>
      <c r="BP113" s="51" t="s">
        <v>7</v>
      </c>
      <c r="BQ113" s="11" t="s">
        <v>8</v>
      </c>
      <c r="BS113" s="51" t="s">
        <v>39</v>
      </c>
      <c r="BT113" s="914" t="s">
        <v>131</v>
      </c>
      <c r="BU113" s="915"/>
      <c r="BV113" s="926"/>
      <c r="BW113" s="51" t="s">
        <v>7</v>
      </c>
      <c r="BX113" s="11" t="s">
        <v>8</v>
      </c>
      <c r="BY113" s="40"/>
      <c r="BZ113" s="51" t="s">
        <v>39</v>
      </c>
      <c r="CA113" s="914" t="s">
        <v>131</v>
      </c>
      <c r="CB113" s="915"/>
      <c r="CC113" s="926"/>
      <c r="CD113" s="51" t="s">
        <v>7</v>
      </c>
      <c r="CE113" s="11" t="s">
        <v>8</v>
      </c>
      <c r="CF113" s="40"/>
      <c r="CG113" s="51" t="s">
        <v>39</v>
      </c>
      <c r="CH113" s="914" t="s">
        <v>131</v>
      </c>
      <c r="CI113" s="915"/>
      <c r="CJ113" s="926"/>
      <c r="CK113" s="51" t="s">
        <v>7</v>
      </c>
      <c r="CL113" s="11" t="s">
        <v>8</v>
      </c>
      <c r="CN113" s="51" t="s">
        <v>39</v>
      </c>
      <c r="CO113" s="914" t="s">
        <v>131</v>
      </c>
      <c r="CP113" s="915"/>
      <c r="CQ113" s="926"/>
      <c r="CR113" s="51" t="s">
        <v>7</v>
      </c>
      <c r="CS113" s="11" t="s">
        <v>8</v>
      </c>
      <c r="CU113" s="51" t="s">
        <v>39</v>
      </c>
      <c r="CV113" s="914" t="s">
        <v>131</v>
      </c>
      <c r="CW113" s="915"/>
      <c r="CX113" s="926"/>
      <c r="CY113" s="51" t="s">
        <v>7</v>
      </c>
      <c r="CZ113" s="11" t="s">
        <v>8</v>
      </c>
      <c r="DB113" s="51" t="s">
        <v>39</v>
      </c>
      <c r="DC113" s="914" t="s">
        <v>131</v>
      </c>
      <c r="DD113" s="915"/>
      <c r="DE113" s="926"/>
      <c r="DF113" s="51" t="s">
        <v>7</v>
      </c>
      <c r="DG113" s="11" t="s">
        <v>8</v>
      </c>
      <c r="DI113" s="51" t="s">
        <v>39</v>
      </c>
      <c r="DJ113" s="914" t="s">
        <v>131</v>
      </c>
      <c r="DK113" s="915"/>
      <c r="DL113" s="926"/>
      <c r="DM113" s="51" t="s">
        <v>7</v>
      </c>
      <c r="DN113" s="11" t="s">
        <v>8</v>
      </c>
      <c r="DO113" s="51" t="s">
        <v>7</v>
      </c>
      <c r="DP113" s="11" t="s">
        <v>8</v>
      </c>
      <c r="DQ113" s="40"/>
      <c r="DR113" s="51" t="s">
        <v>39</v>
      </c>
      <c r="DS113" s="914" t="s">
        <v>131</v>
      </c>
      <c r="DT113" s="915"/>
      <c r="DU113" s="926"/>
      <c r="DV113" s="51" t="s">
        <v>7</v>
      </c>
      <c r="DW113" s="11" t="s">
        <v>8</v>
      </c>
      <c r="DX113" s="51" t="s">
        <v>7</v>
      </c>
      <c r="DY113" s="11" t="s">
        <v>8</v>
      </c>
      <c r="DZ113" s="40"/>
      <c r="EA113" s="51" t="s">
        <v>39</v>
      </c>
      <c r="EB113" s="914" t="s">
        <v>131</v>
      </c>
      <c r="EC113" s="915"/>
      <c r="ED113" s="926"/>
      <c r="EE113" s="51" t="s">
        <v>7</v>
      </c>
      <c r="EF113" s="11" t="s">
        <v>8</v>
      </c>
      <c r="EG113" s="51" t="s">
        <v>7</v>
      </c>
      <c r="EH113" s="11" t="s">
        <v>8</v>
      </c>
      <c r="EJ113" s="51" t="s">
        <v>39</v>
      </c>
      <c r="EK113" s="914" t="s">
        <v>131</v>
      </c>
      <c r="EL113" s="915"/>
      <c r="EM113" s="926"/>
      <c r="EN113" s="51" t="s">
        <v>7</v>
      </c>
      <c r="EO113" s="11" t="s">
        <v>8</v>
      </c>
      <c r="EP113" s="51" t="s">
        <v>7</v>
      </c>
      <c r="EQ113" s="11" t="s">
        <v>8</v>
      </c>
    </row>
    <row r="114" spans="1:147" ht="12.75" customHeight="1" x14ac:dyDescent="0.2">
      <c r="A114" s="10" t="s">
        <v>22</v>
      </c>
      <c r="B114" s="916" t="s">
        <v>132</v>
      </c>
      <c r="C114" s="917"/>
      <c r="D114" s="918"/>
      <c r="E114" s="112">
        <v>1.7446876289171062E-2</v>
      </c>
      <c r="F114" s="50">
        <f t="shared" ref="F114:F119" si="16">E114*$F$44</f>
        <v>25.048829225888678</v>
      </c>
      <c r="H114" s="10" t="s">
        <v>22</v>
      </c>
      <c r="I114" s="916" t="s">
        <v>132</v>
      </c>
      <c r="J114" s="917"/>
      <c r="K114" s="918"/>
      <c r="L114" s="112">
        <v>1.7446876289171062E-2</v>
      </c>
      <c r="M114" s="50">
        <f>L114*M$44</f>
        <v>25.66503042484554</v>
      </c>
      <c r="O114" s="10" t="s">
        <v>22</v>
      </c>
      <c r="P114" s="916" t="s">
        <v>132</v>
      </c>
      <c r="Q114" s="917"/>
      <c r="R114" s="918"/>
      <c r="S114" s="112">
        <v>1.7446876289171062E-2</v>
      </c>
      <c r="T114" s="50">
        <f>S114*T$44</f>
        <v>25.66503042484554</v>
      </c>
      <c r="V114" s="10" t="s">
        <v>22</v>
      </c>
      <c r="W114" s="916" t="s">
        <v>132</v>
      </c>
      <c r="X114" s="917"/>
      <c r="Y114" s="918"/>
      <c r="Z114" s="112">
        <v>1.7446876289171062E-2</v>
      </c>
      <c r="AA114" s="50">
        <f>Z114*AA$44</f>
        <v>25.66503042484554</v>
      </c>
      <c r="AC114" s="10" t="s">
        <v>22</v>
      </c>
      <c r="AD114" s="916" t="s">
        <v>132</v>
      </c>
      <c r="AE114" s="917"/>
      <c r="AF114" s="918"/>
      <c r="AG114" s="112">
        <v>1.7446876289171062E-2</v>
      </c>
      <c r="AH114" s="50">
        <f>AG114*AH$44</f>
        <v>26.695465410060642</v>
      </c>
      <c r="AJ114" s="10" t="s">
        <v>22</v>
      </c>
      <c r="AK114" s="916" t="s">
        <v>132</v>
      </c>
      <c r="AL114" s="917"/>
      <c r="AM114" s="918"/>
      <c r="AN114" s="112">
        <v>1.7446876289171062E-2</v>
      </c>
      <c r="AO114" s="50">
        <f>AN114*AO$44</f>
        <v>26.695465410060642</v>
      </c>
      <c r="AQ114" s="155" t="s">
        <v>22</v>
      </c>
      <c r="AR114" s="1018" t="s">
        <v>132</v>
      </c>
      <c r="AS114" s="1019"/>
      <c r="AT114" s="1020"/>
      <c r="AU114" s="112">
        <v>1.7446876289171062E-2</v>
      </c>
      <c r="AV114" s="38">
        <f>AU114*AV$44</f>
        <v>27.693426733801225</v>
      </c>
      <c r="AW114" s="159"/>
      <c r="AX114" s="155" t="s">
        <v>22</v>
      </c>
      <c r="AY114" s="1018" t="s">
        <v>132</v>
      </c>
      <c r="AZ114" s="1019"/>
      <c r="BA114" s="1020"/>
      <c r="BB114" s="112">
        <v>1.7446876289171062E-2</v>
      </c>
      <c r="BC114" s="38">
        <f>BB114*BC$44</f>
        <v>27.693426733801225</v>
      </c>
      <c r="BD114" s="22"/>
      <c r="BE114" s="10" t="s">
        <v>22</v>
      </c>
      <c r="BF114" s="916" t="s">
        <v>132</v>
      </c>
      <c r="BG114" s="917"/>
      <c r="BH114" s="918"/>
      <c r="BI114" s="1">
        <v>1.7446876289171062E-2</v>
      </c>
      <c r="BJ114" s="50">
        <f>BI$114*BJ$44</f>
        <v>27.693426733801225</v>
      </c>
      <c r="BK114" s="22"/>
      <c r="BL114" s="10" t="s">
        <v>22</v>
      </c>
      <c r="BM114" s="916" t="s">
        <v>132</v>
      </c>
      <c r="BN114" s="917"/>
      <c r="BO114" s="918"/>
      <c r="BP114" s="1">
        <v>1.7446876289171062E-2</v>
      </c>
      <c r="BQ114" s="50">
        <f>BP$114*BQ$44</f>
        <v>29.439859050347252</v>
      </c>
      <c r="BS114" s="10" t="s">
        <v>22</v>
      </c>
      <c r="BT114" s="916" t="s">
        <v>132</v>
      </c>
      <c r="BU114" s="917"/>
      <c r="BV114" s="918"/>
      <c r="BW114" s="1">
        <v>1.7446876289171062E-2</v>
      </c>
      <c r="BX114" s="50">
        <f>BW$114*BX$44</f>
        <v>29.439859050347252</v>
      </c>
      <c r="BY114" s="22"/>
      <c r="BZ114" s="10" t="s">
        <v>22</v>
      </c>
      <c r="CA114" s="916" t="s">
        <v>132</v>
      </c>
      <c r="CB114" s="917"/>
      <c r="CC114" s="918"/>
      <c r="CD114" s="1">
        <v>1.7446876289171062E-2</v>
      </c>
      <c r="CE114" s="50">
        <f>CD$114*$CE$44</f>
        <v>29.439859050347252</v>
      </c>
      <c r="CF114" s="22"/>
      <c r="CG114" s="10" t="s">
        <v>22</v>
      </c>
      <c r="CH114" s="916" t="s">
        <v>132</v>
      </c>
      <c r="CI114" s="917"/>
      <c r="CJ114" s="918"/>
      <c r="CK114" s="1">
        <v>1.7446876289171062E-2</v>
      </c>
      <c r="CL114" s="50">
        <f>CK$114*$CL$44</f>
        <v>29.439859050347252</v>
      </c>
      <c r="CN114" s="10" t="s">
        <v>22</v>
      </c>
      <c r="CO114" s="916" t="s">
        <v>132</v>
      </c>
      <c r="CP114" s="917"/>
      <c r="CQ114" s="918"/>
      <c r="CR114" s="1">
        <v>1.7446876289171062E-2</v>
      </c>
      <c r="CS114" s="50">
        <f>CR$114*$CS$44</f>
        <v>31.186291366893272</v>
      </c>
      <c r="CU114" s="10" t="s">
        <v>22</v>
      </c>
      <c r="CV114" s="916" t="s">
        <v>132</v>
      </c>
      <c r="CW114" s="917"/>
      <c r="CX114" s="918"/>
      <c r="CY114" s="1">
        <v>1.7446876289171062E-2</v>
      </c>
      <c r="CZ114" s="50">
        <f>CY$114*$CZ$44</f>
        <v>31.186291366893272</v>
      </c>
      <c r="DB114" s="10" t="s">
        <v>22</v>
      </c>
      <c r="DC114" s="916" t="s">
        <v>132</v>
      </c>
      <c r="DD114" s="917"/>
      <c r="DE114" s="918"/>
      <c r="DF114" s="1">
        <v>1.7446876289171062E-2</v>
      </c>
      <c r="DG114" s="50">
        <f>DF$114*$DG$44</f>
        <v>32.63333528631712</v>
      </c>
      <c r="DI114" s="10" t="s">
        <v>22</v>
      </c>
      <c r="DJ114" s="916" t="s">
        <v>132</v>
      </c>
      <c r="DK114" s="917"/>
      <c r="DL114" s="918"/>
      <c r="DM114" s="1">
        <v>1.7446876289171062E-2</v>
      </c>
      <c r="DN114" s="50">
        <f>DM$114*$DN$44</f>
        <v>33.888463566560091</v>
      </c>
      <c r="DO114" s="1">
        <v>1.7446876289171062E-2</v>
      </c>
      <c r="DP114" s="50">
        <f>DO$114*$DP$44</f>
        <v>32.63333528631712</v>
      </c>
      <c r="DQ114" s="22"/>
      <c r="DR114" s="10" t="s">
        <v>22</v>
      </c>
      <c r="DS114" s="916" t="s">
        <v>132</v>
      </c>
      <c r="DT114" s="917"/>
      <c r="DU114" s="918"/>
      <c r="DV114" s="1">
        <v>1.7446876289171062E-2</v>
      </c>
      <c r="DW114" s="50">
        <f>DV$114*$DW$44</f>
        <v>33.888463566560091</v>
      </c>
      <c r="DX114" s="1">
        <v>1.7446876289171062E-2</v>
      </c>
      <c r="DY114" s="50">
        <f>DX$114*$DY$44</f>
        <v>32.63333528631712</v>
      </c>
      <c r="DZ114" s="22"/>
      <c r="EA114" s="10" t="s">
        <v>22</v>
      </c>
      <c r="EB114" s="916" t="s">
        <v>132</v>
      </c>
      <c r="EC114" s="917"/>
      <c r="ED114" s="918"/>
      <c r="EE114" s="1">
        <v>1.7446876289171062E-2</v>
      </c>
      <c r="EF114" s="50">
        <f>EE$114*$EF$44</f>
        <v>35.598431911661748</v>
      </c>
      <c r="EG114" s="1">
        <v>1.7446876289171062E-2</v>
      </c>
      <c r="EH114" s="50">
        <f>EG$114*$EH$44</f>
        <v>34.279971470489087</v>
      </c>
      <c r="EJ114" s="10" t="s">
        <v>22</v>
      </c>
      <c r="EK114" s="916" t="s">
        <v>132</v>
      </c>
      <c r="EL114" s="917"/>
      <c r="EM114" s="918"/>
      <c r="EN114" s="1">
        <v>1.7446876289171062E-2</v>
      </c>
      <c r="EO114" s="50">
        <f>EN$114*$EO$44</f>
        <v>35.598431911661748</v>
      </c>
      <c r="EP114" s="1">
        <v>1.7446876289171062E-2</v>
      </c>
      <c r="EQ114" s="50">
        <f>EP$114*$EQ$44</f>
        <v>34.279971470489087</v>
      </c>
    </row>
    <row r="115" spans="1:147" ht="12.75" customHeight="1" x14ac:dyDescent="0.2">
      <c r="A115" s="10" t="s">
        <v>23</v>
      </c>
      <c r="B115" s="916" t="s">
        <v>133</v>
      </c>
      <c r="C115" s="917"/>
      <c r="D115" s="918"/>
      <c r="E115" s="112">
        <f>(((1/30)*0.98/12))</f>
        <v>2.7222222222222218E-3</v>
      </c>
      <c r="F115" s="50">
        <f t="shared" si="16"/>
        <v>3.9083488888888884</v>
      </c>
      <c r="H115" s="10" t="s">
        <v>23</v>
      </c>
      <c r="I115" s="916" t="s">
        <v>133</v>
      </c>
      <c r="J115" s="917"/>
      <c r="K115" s="918"/>
      <c r="L115" s="112">
        <f>(((1/30)*0.98/12))</f>
        <v>2.7222222222222218E-3</v>
      </c>
      <c r="M115" s="50">
        <f t="shared" ref="M115:M119" si="17">L115*M$44</f>
        <v>4.0044942715555552</v>
      </c>
      <c r="O115" s="10" t="s">
        <v>23</v>
      </c>
      <c r="P115" s="916" t="s">
        <v>133</v>
      </c>
      <c r="Q115" s="917"/>
      <c r="R115" s="918"/>
      <c r="S115" s="381">
        <v>0</v>
      </c>
      <c r="T115" s="50">
        <f t="shared" ref="T115:T119" si="18">S115*T$44</f>
        <v>0</v>
      </c>
      <c r="V115" s="10" t="s">
        <v>23</v>
      </c>
      <c r="W115" s="916" t="s">
        <v>133</v>
      </c>
      <c r="X115" s="917"/>
      <c r="Y115" s="918"/>
      <c r="Z115" s="112">
        <f>(((1/30)*0.98/12))</f>
        <v>2.7222222222222218E-3</v>
      </c>
      <c r="AA115" s="50">
        <f t="shared" ref="AA115:AA119" si="19">Z115*AA$44</f>
        <v>4.0044942715555552</v>
      </c>
      <c r="AC115" s="10" t="s">
        <v>23</v>
      </c>
      <c r="AD115" s="916" t="s">
        <v>133</v>
      </c>
      <c r="AE115" s="917"/>
      <c r="AF115" s="918"/>
      <c r="AG115" s="112">
        <f>(((1/30)*0.98/12))</f>
        <v>2.7222222222222218E-3</v>
      </c>
      <c r="AH115" s="50">
        <f t="shared" ref="AH115:AH119" si="20">AG115*AH$44</f>
        <v>4.1652722222222209</v>
      </c>
      <c r="AJ115" s="10" t="s">
        <v>23</v>
      </c>
      <c r="AK115" s="916" t="s">
        <v>133</v>
      </c>
      <c r="AL115" s="917"/>
      <c r="AM115" s="918"/>
      <c r="AN115" s="381">
        <v>0</v>
      </c>
      <c r="AO115" s="50">
        <f t="shared" ref="AO115:AO119" si="21">AN115*AO$44</f>
        <v>0</v>
      </c>
      <c r="AQ115" s="155" t="s">
        <v>23</v>
      </c>
      <c r="AR115" s="1018" t="s">
        <v>133</v>
      </c>
      <c r="AS115" s="1019"/>
      <c r="AT115" s="1020"/>
      <c r="AU115" s="112">
        <v>0</v>
      </c>
      <c r="AV115" s="38">
        <f t="shared" ref="AV115:AV119" si="22">AU115*AV$44</f>
        <v>0</v>
      </c>
      <c r="AW115" s="159"/>
      <c r="AX115" s="155" t="s">
        <v>23</v>
      </c>
      <c r="AY115" s="1018" t="s">
        <v>133</v>
      </c>
      <c r="AZ115" s="1019"/>
      <c r="BA115" s="1020"/>
      <c r="BB115" s="112">
        <v>0</v>
      </c>
      <c r="BC115" s="38">
        <f t="shared" ref="BC115:BC119" si="23">BB115*BC$44</f>
        <v>0</v>
      </c>
      <c r="BD115" s="22"/>
      <c r="BE115" s="10" t="s">
        <v>23</v>
      </c>
      <c r="BF115" s="916" t="s">
        <v>133</v>
      </c>
      <c r="BG115" s="917"/>
      <c r="BH115" s="918"/>
      <c r="BI115" s="1">
        <v>0</v>
      </c>
      <c r="BJ115" s="50">
        <f>BI$115*BJ$44</f>
        <v>0</v>
      </c>
      <c r="BK115" s="22"/>
      <c r="BL115" s="10" t="s">
        <v>23</v>
      </c>
      <c r="BM115" s="916" t="s">
        <v>133</v>
      </c>
      <c r="BN115" s="917"/>
      <c r="BO115" s="918"/>
      <c r="BP115" s="1">
        <v>0</v>
      </c>
      <c r="BQ115" s="50">
        <f>BP$115*BQ$44</f>
        <v>0</v>
      </c>
      <c r="BS115" s="10" t="s">
        <v>23</v>
      </c>
      <c r="BT115" s="916" t="s">
        <v>133</v>
      </c>
      <c r="BU115" s="917"/>
      <c r="BV115" s="918"/>
      <c r="BW115" s="1">
        <v>0</v>
      </c>
      <c r="BX115" s="50">
        <f>BW$115*BX$44</f>
        <v>0</v>
      </c>
      <c r="BY115" s="22"/>
      <c r="BZ115" s="10" t="s">
        <v>23</v>
      </c>
      <c r="CA115" s="916" t="s">
        <v>133</v>
      </c>
      <c r="CB115" s="917"/>
      <c r="CC115" s="918"/>
      <c r="CD115" s="1">
        <v>0</v>
      </c>
      <c r="CE115" s="50">
        <f>CD$115*$CE$44</f>
        <v>0</v>
      </c>
      <c r="CF115" s="22"/>
      <c r="CG115" s="10" t="s">
        <v>23</v>
      </c>
      <c r="CH115" s="916" t="s">
        <v>133</v>
      </c>
      <c r="CI115" s="917"/>
      <c r="CJ115" s="918"/>
      <c r="CK115" s="1">
        <v>0</v>
      </c>
      <c r="CL115" s="50">
        <f>CK$115*$CL$44</f>
        <v>0</v>
      </c>
      <c r="CN115" s="10" t="s">
        <v>23</v>
      </c>
      <c r="CO115" s="916" t="s">
        <v>133</v>
      </c>
      <c r="CP115" s="917"/>
      <c r="CQ115" s="918"/>
      <c r="CR115" s="1">
        <v>0</v>
      </c>
      <c r="CS115" s="50">
        <f>CR$115*$CS$44</f>
        <v>0</v>
      </c>
      <c r="CU115" s="10" t="s">
        <v>23</v>
      </c>
      <c r="CV115" s="916" t="s">
        <v>133</v>
      </c>
      <c r="CW115" s="917"/>
      <c r="CX115" s="918"/>
      <c r="CY115" s="1">
        <v>0</v>
      </c>
      <c r="CZ115" s="50">
        <f>CY$115*$CZ$44</f>
        <v>0</v>
      </c>
      <c r="DB115" s="10" t="s">
        <v>23</v>
      </c>
      <c r="DC115" s="916" t="s">
        <v>133</v>
      </c>
      <c r="DD115" s="917"/>
      <c r="DE115" s="918"/>
      <c r="DF115" s="1">
        <v>0</v>
      </c>
      <c r="DG115" s="50">
        <f>DF$115*$DG$44</f>
        <v>0</v>
      </c>
      <c r="DI115" s="10" t="s">
        <v>23</v>
      </c>
      <c r="DJ115" s="916" t="s">
        <v>133</v>
      </c>
      <c r="DK115" s="917"/>
      <c r="DL115" s="918"/>
      <c r="DM115" s="1">
        <v>0</v>
      </c>
      <c r="DN115" s="50">
        <f>DM$115*$DN$44</f>
        <v>0</v>
      </c>
      <c r="DO115" s="1">
        <v>0</v>
      </c>
      <c r="DP115" s="50">
        <f>DO$115*$DP$44</f>
        <v>0</v>
      </c>
      <c r="DQ115" s="22"/>
      <c r="DR115" s="10" t="s">
        <v>23</v>
      </c>
      <c r="DS115" s="916" t="s">
        <v>133</v>
      </c>
      <c r="DT115" s="917"/>
      <c r="DU115" s="918"/>
      <c r="DV115" s="1">
        <v>0</v>
      </c>
      <c r="DW115" s="50">
        <f>DV$115*$DW$44</f>
        <v>0</v>
      </c>
      <c r="DX115" s="1">
        <v>0</v>
      </c>
      <c r="DY115" s="50">
        <f>DX$115*$DY$44</f>
        <v>0</v>
      </c>
      <c r="DZ115" s="22"/>
      <c r="EA115" s="10" t="s">
        <v>23</v>
      </c>
      <c r="EB115" s="916" t="s">
        <v>133</v>
      </c>
      <c r="EC115" s="917"/>
      <c r="ED115" s="918"/>
      <c r="EE115" s="1">
        <v>0</v>
      </c>
      <c r="EF115" s="50">
        <f>EE$115*$EF$44</f>
        <v>0</v>
      </c>
      <c r="EG115" s="1">
        <v>0</v>
      </c>
      <c r="EH115" s="50">
        <f>EG$115*$EH$44</f>
        <v>0</v>
      </c>
      <c r="EJ115" s="10" t="s">
        <v>23</v>
      </c>
      <c r="EK115" s="916" t="s">
        <v>133</v>
      </c>
      <c r="EL115" s="917"/>
      <c r="EM115" s="918"/>
      <c r="EN115" s="1">
        <v>0</v>
      </c>
      <c r="EO115" s="50">
        <f>EN$115*$EO$44</f>
        <v>0</v>
      </c>
      <c r="EP115" s="1">
        <v>0</v>
      </c>
      <c r="EQ115" s="50">
        <f>EP$115*$EQ$44</f>
        <v>0</v>
      </c>
    </row>
    <row r="116" spans="1:147" ht="12.75" customHeight="1" x14ac:dyDescent="0.2">
      <c r="A116" s="10" t="s">
        <v>24</v>
      </c>
      <c r="B116" s="916" t="s">
        <v>134</v>
      </c>
      <c r="C116" s="917"/>
      <c r="D116" s="918"/>
      <c r="E116" s="112">
        <f>(((5/30)/12)*0.01)</f>
        <v>1.3888888888888889E-4</v>
      </c>
      <c r="F116" s="50">
        <f t="shared" si="16"/>
        <v>0.19940555555555556</v>
      </c>
      <c r="H116" s="10" t="s">
        <v>24</v>
      </c>
      <c r="I116" s="916" t="s">
        <v>134</v>
      </c>
      <c r="J116" s="917"/>
      <c r="K116" s="918"/>
      <c r="L116" s="112">
        <f>(((5/30)/12)*0.01)</f>
        <v>1.3888888888888889E-4</v>
      </c>
      <c r="M116" s="50">
        <f t="shared" si="17"/>
        <v>0.20431093222222221</v>
      </c>
      <c r="O116" s="10" t="s">
        <v>24</v>
      </c>
      <c r="P116" s="916" t="s">
        <v>134</v>
      </c>
      <c r="Q116" s="917"/>
      <c r="R116" s="918"/>
      <c r="S116" s="381">
        <v>0</v>
      </c>
      <c r="T116" s="50">
        <f t="shared" si="18"/>
        <v>0</v>
      </c>
      <c r="V116" s="10" t="s">
        <v>24</v>
      </c>
      <c r="W116" s="916" t="s">
        <v>134</v>
      </c>
      <c r="X116" s="917"/>
      <c r="Y116" s="918"/>
      <c r="Z116" s="112">
        <f>(((5/30)/12)*0.01)</f>
        <v>1.3888888888888889E-4</v>
      </c>
      <c r="AA116" s="50">
        <f t="shared" si="19"/>
        <v>0.20431093222222221</v>
      </c>
      <c r="AC116" s="10" t="s">
        <v>24</v>
      </c>
      <c r="AD116" s="916" t="s">
        <v>134</v>
      </c>
      <c r="AE116" s="917"/>
      <c r="AF116" s="918"/>
      <c r="AG116" s="112">
        <f>(((5/30)/12)*0.01)</f>
        <v>1.3888888888888889E-4</v>
      </c>
      <c r="AH116" s="50">
        <f t="shared" si="20"/>
        <v>0.21251388888888886</v>
      </c>
      <c r="AJ116" s="10" t="s">
        <v>24</v>
      </c>
      <c r="AK116" s="916" t="s">
        <v>134</v>
      </c>
      <c r="AL116" s="917"/>
      <c r="AM116" s="918"/>
      <c r="AN116" s="381">
        <v>0</v>
      </c>
      <c r="AO116" s="50">
        <f t="shared" si="21"/>
        <v>0</v>
      </c>
      <c r="AQ116" s="155" t="s">
        <v>24</v>
      </c>
      <c r="AR116" s="1018" t="s">
        <v>134</v>
      </c>
      <c r="AS116" s="1019"/>
      <c r="AT116" s="1020"/>
      <c r="AU116" s="112">
        <v>0</v>
      </c>
      <c r="AV116" s="38">
        <f t="shared" si="22"/>
        <v>0</v>
      </c>
      <c r="AW116" s="159"/>
      <c r="AX116" s="155" t="s">
        <v>24</v>
      </c>
      <c r="AY116" s="1018" t="s">
        <v>134</v>
      </c>
      <c r="AZ116" s="1019"/>
      <c r="BA116" s="1020"/>
      <c r="BB116" s="112">
        <v>0</v>
      </c>
      <c r="BC116" s="38">
        <f t="shared" si="23"/>
        <v>0</v>
      </c>
      <c r="BD116" s="22"/>
      <c r="BE116" s="10" t="s">
        <v>24</v>
      </c>
      <c r="BF116" s="916" t="s">
        <v>134</v>
      </c>
      <c r="BG116" s="917"/>
      <c r="BH116" s="918"/>
      <c r="BI116" s="1">
        <v>0</v>
      </c>
      <c r="BJ116" s="50">
        <f>BI$116*BJ$44</f>
        <v>0</v>
      </c>
      <c r="BK116" s="22"/>
      <c r="BL116" s="10" t="s">
        <v>24</v>
      </c>
      <c r="BM116" s="916" t="s">
        <v>134</v>
      </c>
      <c r="BN116" s="917"/>
      <c r="BO116" s="918"/>
      <c r="BP116" s="1">
        <v>0</v>
      </c>
      <c r="BQ116" s="50">
        <f>BP$116*BQ$44</f>
        <v>0</v>
      </c>
      <c r="BS116" s="10" t="s">
        <v>24</v>
      </c>
      <c r="BT116" s="916" t="s">
        <v>134</v>
      </c>
      <c r="BU116" s="917"/>
      <c r="BV116" s="918"/>
      <c r="BW116" s="1">
        <v>0</v>
      </c>
      <c r="BX116" s="50">
        <f>BW$116*BX$44</f>
        <v>0</v>
      </c>
      <c r="BY116" s="22"/>
      <c r="BZ116" s="10" t="s">
        <v>24</v>
      </c>
      <c r="CA116" s="916" t="s">
        <v>134</v>
      </c>
      <c r="CB116" s="917"/>
      <c r="CC116" s="918"/>
      <c r="CD116" s="1">
        <v>0</v>
      </c>
      <c r="CE116" s="50">
        <f>CD$116*$CE$44</f>
        <v>0</v>
      </c>
      <c r="CF116" s="22"/>
      <c r="CG116" s="10" t="s">
        <v>24</v>
      </c>
      <c r="CH116" s="916" t="s">
        <v>134</v>
      </c>
      <c r="CI116" s="917"/>
      <c r="CJ116" s="918"/>
      <c r="CK116" s="1">
        <v>0</v>
      </c>
      <c r="CL116" s="50">
        <f>CK$116*$CL$44</f>
        <v>0</v>
      </c>
      <c r="CN116" s="10" t="s">
        <v>24</v>
      </c>
      <c r="CO116" s="916" t="s">
        <v>134</v>
      </c>
      <c r="CP116" s="917"/>
      <c r="CQ116" s="918"/>
      <c r="CR116" s="1">
        <v>0</v>
      </c>
      <c r="CS116" s="50">
        <f>CR$116*$CS$44</f>
        <v>0</v>
      </c>
      <c r="CU116" s="10" t="s">
        <v>24</v>
      </c>
      <c r="CV116" s="916" t="s">
        <v>134</v>
      </c>
      <c r="CW116" s="917"/>
      <c r="CX116" s="918"/>
      <c r="CY116" s="1">
        <v>0</v>
      </c>
      <c r="CZ116" s="50">
        <f>CY$116*$CZ$44</f>
        <v>0</v>
      </c>
      <c r="DB116" s="10" t="s">
        <v>24</v>
      </c>
      <c r="DC116" s="916" t="s">
        <v>134</v>
      </c>
      <c r="DD116" s="917"/>
      <c r="DE116" s="918"/>
      <c r="DF116" s="1">
        <v>0</v>
      </c>
      <c r="DG116" s="50">
        <f>DF$116*$DG$44</f>
        <v>0</v>
      </c>
      <c r="DI116" s="10" t="s">
        <v>24</v>
      </c>
      <c r="DJ116" s="916" t="s">
        <v>134</v>
      </c>
      <c r="DK116" s="917"/>
      <c r="DL116" s="918"/>
      <c r="DM116" s="1">
        <v>0</v>
      </c>
      <c r="DN116" s="50">
        <f>DM$116*$DN$44</f>
        <v>0</v>
      </c>
      <c r="DO116" s="1">
        <v>0</v>
      </c>
      <c r="DP116" s="50">
        <f>DO$116*$DP$44</f>
        <v>0</v>
      </c>
      <c r="DQ116" s="22"/>
      <c r="DR116" s="10" t="s">
        <v>24</v>
      </c>
      <c r="DS116" s="916" t="s">
        <v>134</v>
      </c>
      <c r="DT116" s="917"/>
      <c r="DU116" s="918"/>
      <c r="DV116" s="1">
        <v>0</v>
      </c>
      <c r="DW116" s="50">
        <f>DV$116*$DW$44</f>
        <v>0</v>
      </c>
      <c r="DX116" s="1">
        <v>0</v>
      </c>
      <c r="DY116" s="50">
        <f>DX$116*$DY$44</f>
        <v>0</v>
      </c>
      <c r="DZ116" s="22"/>
      <c r="EA116" s="10" t="s">
        <v>24</v>
      </c>
      <c r="EB116" s="916" t="s">
        <v>134</v>
      </c>
      <c r="EC116" s="917"/>
      <c r="ED116" s="918"/>
      <c r="EE116" s="1">
        <v>0</v>
      </c>
      <c r="EF116" s="50">
        <f>EE$116*$EF$44</f>
        <v>0</v>
      </c>
      <c r="EG116" s="1">
        <v>0</v>
      </c>
      <c r="EH116" s="50">
        <f>EG$116*$EH$44</f>
        <v>0</v>
      </c>
      <c r="EJ116" s="10" t="s">
        <v>24</v>
      </c>
      <c r="EK116" s="916" t="s">
        <v>134</v>
      </c>
      <c r="EL116" s="917"/>
      <c r="EM116" s="918"/>
      <c r="EN116" s="1">
        <v>0</v>
      </c>
      <c r="EO116" s="50">
        <f>EN$116*$EO$44</f>
        <v>0</v>
      </c>
      <c r="EP116" s="1">
        <v>0</v>
      </c>
      <c r="EQ116" s="50">
        <f>EP$116*$EQ$44</f>
        <v>0</v>
      </c>
    </row>
    <row r="117" spans="1:147" ht="12.75" customHeight="1" x14ac:dyDescent="0.2">
      <c r="A117" s="10" t="s">
        <v>25</v>
      </c>
      <c r="B117" s="940" t="s">
        <v>135</v>
      </c>
      <c r="C117" s="940"/>
      <c r="D117" s="940"/>
      <c r="E117" s="112">
        <f>((15/30)/12)*0.08</f>
        <v>3.3333333333333331E-3</v>
      </c>
      <c r="F117" s="50">
        <f t="shared" si="16"/>
        <v>4.785733333333333</v>
      </c>
      <c r="H117" s="10" t="s">
        <v>25</v>
      </c>
      <c r="I117" s="940" t="s">
        <v>135</v>
      </c>
      <c r="J117" s="940"/>
      <c r="K117" s="940"/>
      <c r="L117" s="112">
        <f>((15/30)/12)*0.08</f>
        <v>3.3333333333333331E-3</v>
      </c>
      <c r="M117" s="50">
        <f t="shared" si="17"/>
        <v>4.9034623733333333</v>
      </c>
      <c r="O117" s="10" t="s">
        <v>25</v>
      </c>
      <c r="P117" s="940" t="s">
        <v>135</v>
      </c>
      <c r="Q117" s="940"/>
      <c r="R117" s="940"/>
      <c r="S117" s="381">
        <v>0</v>
      </c>
      <c r="T117" s="50">
        <f t="shared" si="18"/>
        <v>0</v>
      </c>
      <c r="V117" s="10" t="s">
        <v>25</v>
      </c>
      <c r="W117" s="940" t="s">
        <v>135</v>
      </c>
      <c r="X117" s="940"/>
      <c r="Y117" s="940"/>
      <c r="Z117" s="112">
        <f>((15/30)/12)*0.08</f>
        <v>3.3333333333333331E-3</v>
      </c>
      <c r="AA117" s="50">
        <f t="shared" si="19"/>
        <v>4.9034623733333333</v>
      </c>
      <c r="AC117" s="10" t="s">
        <v>25</v>
      </c>
      <c r="AD117" s="940" t="s">
        <v>135</v>
      </c>
      <c r="AE117" s="940"/>
      <c r="AF117" s="940"/>
      <c r="AG117" s="112">
        <f>((15/30)/12)*0.08</f>
        <v>3.3333333333333331E-3</v>
      </c>
      <c r="AH117" s="50">
        <f t="shared" si="20"/>
        <v>5.1003333333333325</v>
      </c>
      <c r="AJ117" s="10" t="s">
        <v>25</v>
      </c>
      <c r="AK117" s="940" t="s">
        <v>135</v>
      </c>
      <c r="AL117" s="940"/>
      <c r="AM117" s="940"/>
      <c r="AN117" s="381">
        <v>0</v>
      </c>
      <c r="AO117" s="50">
        <f t="shared" si="21"/>
        <v>0</v>
      </c>
      <c r="AQ117" s="155" t="s">
        <v>25</v>
      </c>
      <c r="AR117" s="1017" t="s">
        <v>135</v>
      </c>
      <c r="AS117" s="1017"/>
      <c r="AT117" s="1017"/>
      <c r="AU117" s="112">
        <v>0</v>
      </c>
      <c r="AV117" s="38">
        <f t="shared" si="22"/>
        <v>0</v>
      </c>
      <c r="AW117" s="159"/>
      <c r="AX117" s="155" t="s">
        <v>25</v>
      </c>
      <c r="AY117" s="1017" t="s">
        <v>135</v>
      </c>
      <c r="AZ117" s="1017"/>
      <c r="BA117" s="1017"/>
      <c r="BB117" s="381">
        <v>2.1111111111111108E-4</v>
      </c>
      <c r="BC117" s="38">
        <f t="shared" si="23"/>
        <v>0.3350966666666666</v>
      </c>
      <c r="BD117" s="22"/>
      <c r="BE117" s="10" t="s">
        <v>25</v>
      </c>
      <c r="BF117" s="940" t="s">
        <v>135</v>
      </c>
      <c r="BG117" s="940"/>
      <c r="BH117" s="940"/>
      <c r="BI117" s="1">
        <v>0</v>
      </c>
      <c r="BJ117" s="50">
        <f>BI$117*BJ$44</f>
        <v>0</v>
      </c>
      <c r="BK117" s="22"/>
      <c r="BL117" s="10" t="s">
        <v>25</v>
      </c>
      <c r="BM117" s="940" t="s">
        <v>135</v>
      </c>
      <c r="BN117" s="940"/>
      <c r="BO117" s="940"/>
      <c r="BP117" s="1">
        <v>0</v>
      </c>
      <c r="BQ117" s="50">
        <f>BP$117*BQ$44</f>
        <v>0</v>
      </c>
      <c r="BS117" s="10" t="s">
        <v>25</v>
      </c>
      <c r="BT117" s="940" t="s">
        <v>135</v>
      </c>
      <c r="BU117" s="940"/>
      <c r="BV117" s="940"/>
      <c r="BW117" s="381">
        <v>2.1111111111111108E-4</v>
      </c>
      <c r="BX117" s="398">
        <f>BW$117*BX$44</f>
        <v>0.35622888888888887</v>
      </c>
      <c r="BY117" s="661"/>
      <c r="BZ117" s="10" t="s">
        <v>25</v>
      </c>
      <c r="CA117" s="940" t="s">
        <v>135</v>
      </c>
      <c r="CB117" s="940"/>
      <c r="CC117" s="940"/>
      <c r="CD117" s="381">
        <v>2.1111111111111108E-4</v>
      </c>
      <c r="CE117" s="398">
        <f>CD$117*$CE$44</f>
        <v>0.35622888888888887</v>
      </c>
      <c r="CF117" s="661"/>
      <c r="CG117" s="10" t="s">
        <v>25</v>
      </c>
      <c r="CH117" s="940" t="s">
        <v>135</v>
      </c>
      <c r="CI117" s="940"/>
      <c r="CJ117" s="940"/>
      <c r="CK117" s="381">
        <v>2.1111111111111108E-4</v>
      </c>
      <c r="CL117" s="398">
        <f>CK$117*$CL$44</f>
        <v>0.35622888888888887</v>
      </c>
      <c r="CN117" s="10" t="s">
        <v>25</v>
      </c>
      <c r="CO117" s="940" t="s">
        <v>135</v>
      </c>
      <c r="CP117" s="940"/>
      <c r="CQ117" s="940"/>
      <c r="CR117" s="1">
        <v>2.1111111111111108E-4</v>
      </c>
      <c r="CS117" s="50">
        <f>CR$117*$CS$44</f>
        <v>0.37736111111111104</v>
      </c>
      <c r="CU117" s="10" t="s">
        <v>25</v>
      </c>
      <c r="CV117" s="940" t="s">
        <v>135</v>
      </c>
      <c r="CW117" s="940"/>
      <c r="CX117" s="940"/>
      <c r="CY117" s="1">
        <v>2.1111111111111108E-4</v>
      </c>
      <c r="CZ117" s="50">
        <f>CY$117*$CZ$44</f>
        <v>0.37736111111111104</v>
      </c>
      <c r="DB117" s="10" t="s">
        <v>25</v>
      </c>
      <c r="DC117" s="940" t="s">
        <v>135</v>
      </c>
      <c r="DD117" s="940"/>
      <c r="DE117" s="940"/>
      <c r="DF117" s="1">
        <v>2.1111111111111108E-4</v>
      </c>
      <c r="DG117" s="50">
        <f>DF$117*$DG$44</f>
        <v>0.39487066666666665</v>
      </c>
      <c r="DI117" s="10" t="s">
        <v>25</v>
      </c>
      <c r="DJ117" s="940" t="s">
        <v>135</v>
      </c>
      <c r="DK117" s="940"/>
      <c r="DL117" s="940"/>
      <c r="DM117" s="1">
        <f>'Relatório de Custos TA 03'!H69</f>
        <v>2.1111111111111108E-4</v>
      </c>
      <c r="DN117" s="50">
        <f>DM$117*$DN$44</f>
        <v>0.41005799999999998</v>
      </c>
      <c r="DO117" s="1">
        <f>'Relatório de Custos TA 03'!H69</f>
        <v>2.1111111111111108E-4</v>
      </c>
      <c r="DP117" s="50">
        <f>DO$117*$DP$44</f>
        <v>0.39487066666666665</v>
      </c>
      <c r="DQ117" s="22"/>
      <c r="DR117" s="10" t="s">
        <v>25</v>
      </c>
      <c r="DS117" s="940" t="s">
        <v>135</v>
      </c>
      <c r="DT117" s="940"/>
      <c r="DU117" s="940"/>
      <c r="DV117" s="1">
        <f>'Relatório de Custos TA 03'!H69</f>
        <v>2.1111111111111108E-4</v>
      </c>
      <c r="DW117" s="50">
        <f>DV$117*$DW$44</f>
        <v>0.41005799999999998</v>
      </c>
      <c r="DX117" s="1">
        <f>'Relatório de Custos TA 03'!H69</f>
        <v>2.1111111111111108E-4</v>
      </c>
      <c r="DY117" s="50">
        <f>DX$117*$DY$44</f>
        <v>0.39487066666666665</v>
      </c>
      <c r="DZ117" s="22"/>
      <c r="EA117" s="10" t="s">
        <v>25</v>
      </c>
      <c r="EB117" s="940" t="s">
        <v>135</v>
      </c>
      <c r="EC117" s="940"/>
      <c r="ED117" s="940"/>
      <c r="EE117" s="1">
        <f>'Relatório de Custos TA 03'!H69</f>
        <v>2.1111111111111108E-4</v>
      </c>
      <c r="EF117" s="50">
        <f>EE$117*$EF$44</f>
        <v>0.43074899999999994</v>
      </c>
      <c r="EG117" s="1">
        <f>'Relatório de Custos TA 03'!H69</f>
        <v>2.1111111111111108E-4</v>
      </c>
      <c r="EH117" s="50">
        <f>EG$117*$EH$44</f>
        <v>0.41479533333333329</v>
      </c>
      <c r="EJ117" s="10" t="s">
        <v>25</v>
      </c>
      <c r="EK117" s="940" t="s">
        <v>135</v>
      </c>
      <c r="EL117" s="940"/>
      <c r="EM117" s="940"/>
      <c r="EN117" s="1">
        <f>'Relatório de Custos TA 03'!H69</f>
        <v>2.1111111111111108E-4</v>
      </c>
      <c r="EO117" s="50">
        <f>EN$117*$EO$44</f>
        <v>0.43074899999999994</v>
      </c>
      <c r="EP117" s="1">
        <f>'Relatório de Custos TA 03'!H69</f>
        <v>2.1111111111111108E-4</v>
      </c>
      <c r="EQ117" s="50">
        <f>EP$117*$EQ$44</f>
        <v>0.41479533333333329</v>
      </c>
    </row>
    <row r="118" spans="1:147" x14ac:dyDescent="0.2">
      <c r="A118" s="10" t="s">
        <v>32</v>
      </c>
      <c r="B118" s="927" t="s">
        <v>136</v>
      </c>
      <c r="C118" s="928"/>
      <c r="D118" s="929"/>
      <c r="E118" s="112">
        <f>4/12*0.0005</f>
        <v>1.6666666666666666E-4</v>
      </c>
      <c r="F118" s="50">
        <f t="shared" si="16"/>
        <v>0.23928666666666668</v>
      </c>
      <c r="H118" s="10" t="s">
        <v>32</v>
      </c>
      <c r="I118" s="927" t="s">
        <v>136</v>
      </c>
      <c r="J118" s="928"/>
      <c r="K118" s="929"/>
      <c r="L118" s="112">
        <f>4/12*0.0005</f>
        <v>1.6666666666666666E-4</v>
      </c>
      <c r="M118" s="50">
        <f t="shared" si="17"/>
        <v>0.24517311866666666</v>
      </c>
      <c r="O118" s="10" t="s">
        <v>32</v>
      </c>
      <c r="P118" s="927" t="s">
        <v>136</v>
      </c>
      <c r="Q118" s="928"/>
      <c r="R118" s="929"/>
      <c r="S118" s="381">
        <v>0</v>
      </c>
      <c r="T118" s="50">
        <f t="shared" si="18"/>
        <v>0</v>
      </c>
      <c r="V118" s="10" t="s">
        <v>32</v>
      </c>
      <c r="W118" s="927" t="s">
        <v>136</v>
      </c>
      <c r="X118" s="928"/>
      <c r="Y118" s="929"/>
      <c r="Z118" s="112">
        <f>4/12*0.0005</f>
        <v>1.6666666666666666E-4</v>
      </c>
      <c r="AA118" s="50">
        <f t="shared" si="19"/>
        <v>0.24517311866666666</v>
      </c>
      <c r="AC118" s="10" t="s">
        <v>32</v>
      </c>
      <c r="AD118" s="927" t="s">
        <v>136</v>
      </c>
      <c r="AE118" s="928"/>
      <c r="AF118" s="929"/>
      <c r="AG118" s="112">
        <f>4/12*0.0005</f>
        <v>1.6666666666666666E-4</v>
      </c>
      <c r="AH118" s="50">
        <f t="shared" si="20"/>
        <v>0.25501666666666667</v>
      </c>
      <c r="AJ118" s="10" t="s">
        <v>32</v>
      </c>
      <c r="AK118" s="927" t="s">
        <v>136</v>
      </c>
      <c r="AL118" s="928"/>
      <c r="AM118" s="929"/>
      <c r="AN118" s="381">
        <v>0</v>
      </c>
      <c r="AO118" s="50">
        <f t="shared" si="21"/>
        <v>0</v>
      </c>
      <c r="AQ118" s="155" t="s">
        <v>32</v>
      </c>
      <c r="AR118" s="1027" t="s">
        <v>136</v>
      </c>
      <c r="AS118" s="1028"/>
      <c r="AT118" s="1029"/>
      <c r="AU118" s="112">
        <v>0</v>
      </c>
      <c r="AV118" s="38">
        <f t="shared" si="22"/>
        <v>0</v>
      </c>
      <c r="AW118" s="159"/>
      <c r="AX118" s="155" t="s">
        <v>32</v>
      </c>
      <c r="AY118" s="1027" t="s">
        <v>136</v>
      </c>
      <c r="AZ118" s="1028"/>
      <c r="BA118" s="1029"/>
      <c r="BB118" s="112">
        <v>0</v>
      </c>
      <c r="BC118" s="38">
        <f t="shared" si="23"/>
        <v>0</v>
      </c>
      <c r="BD118" s="22"/>
      <c r="BE118" s="10" t="s">
        <v>32</v>
      </c>
      <c r="BF118" s="927" t="s">
        <v>136</v>
      </c>
      <c r="BG118" s="928"/>
      <c r="BH118" s="929"/>
      <c r="BI118" s="1">
        <v>0</v>
      </c>
      <c r="BJ118" s="50">
        <f>BI$118*BJ$44</f>
        <v>0</v>
      </c>
      <c r="BK118" s="22"/>
      <c r="BL118" s="10" t="s">
        <v>32</v>
      </c>
      <c r="BM118" s="927" t="s">
        <v>136</v>
      </c>
      <c r="BN118" s="928"/>
      <c r="BO118" s="929"/>
      <c r="BP118" s="1">
        <v>0</v>
      </c>
      <c r="BQ118" s="50">
        <f>BP$118*BQ$44</f>
        <v>0</v>
      </c>
      <c r="BS118" s="10" t="s">
        <v>32</v>
      </c>
      <c r="BT118" s="927" t="s">
        <v>136</v>
      </c>
      <c r="BU118" s="928"/>
      <c r="BV118" s="929"/>
      <c r="BW118" s="1">
        <v>0</v>
      </c>
      <c r="BX118" s="50">
        <f>BW$118*BX$44</f>
        <v>0</v>
      </c>
      <c r="BY118" s="22"/>
      <c r="BZ118" s="10" t="s">
        <v>32</v>
      </c>
      <c r="CA118" s="927" t="s">
        <v>136</v>
      </c>
      <c r="CB118" s="928"/>
      <c r="CC118" s="929"/>
      <c r="CD118" s="1">
        <v>0</v>
      </c>
      <c r="CE118" s="50">
        <f>CD$118*$CE$44</f>
        <v>0</v>
      </c>
      <c r="CF118" s="22"/>
      <c r="CG118" s="10" t="s">
        <v>32</v>
      </c>
      <c r="CH118" s="927" t="s">
        <v>136</v>
      </c>
      <c r="CI118" s="928"/>
      <c r="CJ118" s="929"/>
      <c r="CK118" s="1">
        <v>0</v>
      </c>
      <c r="CL118" s="50">
        <f>CK$118*$CL$44</f>
        <v>0</v>
      </c>
      <c r="CN118" s="10" t="s">
        <v>32</v>
      </c>
      <c r="CO118" s="927" t="s">
        <v>136</v>
      </c>
      <c r="CP118" s="928"/>
      <c r="CQ118" s="929"/>
      <c r="CR118" s="1">
        <v>0</v>
      </c>
      <c r="CS118" s="50">
        <f>CR$118*$CS$44</f>
        <v>0</v>
      </c>
      <c r="CU118" s="10" t="s">
        <v>32</v>
      </c>
      <c r="CV118" s="927" t="s">
        <v>136</v>
      </c>
      <c r="CW118" s="928"/>
      <c r="CX118" s="929"/>
      <c r="CY118" s="1">
        <v>0</v>
      </c>
      <c r="CZ118" s="50">
        <f>CY$118*$CZ$44</f>
        <v>0</v>
      </c>
      <c r="DB118" s="10" t="s">
        <v>32</v>
      </c>
      <c r="DC118" s="927" t="s">
        <v>136</v>
      </c>
      <c r="DD118" s="928"/>
      <c r="DE118" s="929"/>
      <c r="DF118" s="1">
        <v>0</v>
      </c>
      <c r="DG118" s="50">
        <f>DF$118*$DG$44</f>
        <v>0</v>
      </c>
      <c r="DI118" s="10" t="s">
        <v>32</v>
      </c>
      <c r="DJ118" s="927" t="s">
        <v>136</v>
      </c>
      <c r="DK118" s="928"/>
      <c r="DL118" s="929"/>
      <c r="DM118" s="1">
        <v>0</v>
      </c>
      <c r="DN118" s="50">
        <f>DM$118*$DN$44</f>
        <v>0</v>
      </c>
      <c r="DO118" s="1">
        <v>0</v>
      </c>
      <c r="DP118" s="50">
        <f>DO$118*$DP$44</f>
        <v>0</v>
      </c>
      <c r="DQ118" s="22"/>
      <c r="DR118" s="10" t="s">
        <v>32</v>
      </c>
      <c r="DS118" s="927" t="s">
        <v>136</v>
      </c>
      <c r="DT118" s="928"/>
      <c r="DU118" s="929"/>
      <c r="DV118" s="1">
        <v>0</v>
      </c>
      <c r="DW118" s="50">
        <f>DV$118*$DW$44</f>
        <v>0</v>
      </c>
      <c r="DX118" s="1">
        <v>0</v>
      </c>
      <c r="DY118" s="50">
        <f>DX$118*$DY$44</f>
        <v>0</v>
      </c>
      <c r="DZ118" s="22"/>
      <c r="EA118" s="10" t="s">
        <v>32</v>
      </c>
      <c r="EB118" s="927" t="s">
        <v>136</v>
      </c>
      <c r="EC118" s="928"/>
      <c r="ED118" s="929"/>
      <c r="EE118" s="1">
        <v>0</v>
      </c>
      <c r="EF118" s="50">
        <f>EE$118*$EF$44</f>
        <v>0</v>
      </c>
      <c r="EG118" s="1">
        <v>0</v>
      </c>
      <c r="EH118" s="50">
        <f>EG$118*$EH$44</f>
        <v>0</v>
      </c>
      <c r="EJ118" s="10" t="s">
        <v>32</v>
      </c>
      <c r="EK118" s="927" t="s">
        <v>136</v>
      </c>
      <c r="EL118" s="928"/>
      <c r="EM118" s="929"/>
      <c r="EN118" s="1">
        <v>0</v>
      </c>
      <c r="EO118" s="50">
        <f>EN$118*$EO$44</f>
        <v>0</v>
      </c>
      <c r="EP118" s="1">
        <v>0</v>
      </c>
      <c r="EQ118" s="50">
        <f>EP$118*$EQ$44</f>
        <v>0</v>
      </c>
    </row>
    <row r="119" spans="1:147" ht="12.75" customHeight="1" x14ac:dyDescent="0.2">
      <c r="A119" s="10" t="s">
        <v>33</v>
      </c>
      <c r="B119" s="916" t="s">
        <v>137</v>
      </c>
      <c r="C119" s="917"/>
      <c r="D119" s="918"/>
      <c r="E119" s="112">
        <v>0</v>
      </c>
      <c r="F119" s="50">
        <f t="shared" si="16"/>
        <v>0</v>
      </c>
      <c r="H119" s="10" t="s">
        <v>33</v>
      </c>
      <c r="I119" s="916" t="s">
        <v>137</v>
      </c>
      <c r="J119" s="917"/>
      <c r="K119" s="918"/>
      <c r="L119" s="112">
        <v>0</v>
      </c>
      <c r="M119" s="50">
        <f t="shared" si="17"/>
        <v>0</v>
      </c>
      <c r="O119" s="10" t="s">
        <v>33</v>
      </c>
      <c r="P119" s="916" t="s">
        <v>137</v>
      </c>
      <c r="Q119" s="917"/>
      <c r="R119" s="918"/>
      <c r="S119" s="112">
        <v>0</v>
      </c>
      <c r="T119" s="50">
        <f t="shared" si="18"/>
        <v>0</v>
      </c>
      <c r="V119" s="10" t="s">
        <v>33</v>
      </c>
      <c r="W119" s="916" t="s">
        <v>137</v>
      </c>
      <c r="X119" s="917"/>
      <c r="Y119" s="918"/>
      <c r="Z119" s="112">
        <v>0</v>
      </c>
      <c r="AA119" s="50">
        <f t="shared" si="19"/>
        <v>0</v>
      </c>
      <c r="AC119" s="10" t="s">
        <v>33</v>
      </c>
      <c r="AD119" s="916" t="s">
        <v>137</v>
      </c>
      <c r="AE119" s="917"/>
      <c r="AF119" s="918"/>
      <c r="AG119" s="112">
        <v>0</v>
      </c>
      <c r="AH119" s="50">
        <f t="shared" si="20"/>
        <v>0</v>
      </c>
      <c r="AJ119" s="10" t="s">
        <v>33</v>
      </c>
      <c r="AK119" s="916" t="s">
        <v>137</v>
      </c>
      <c r="AL119" s="917"/>
      <c r="AM119" s="918"/>
      <c r="AN119" s="112">
        <v>0</v>
      </c>
      <c r="AO119" s="50">
        <f t="shared" si="21"/>
        <v>0</v>
      </c>
      <c r="AQ119" s="155" t="s">
        <v>33</v>
      </c>
      <c r="AR119" s="1018" t="s">
        <v>137</v>
      </c>
      <c r="AS119" s="1019"/>
      <c r="AT119" s="1020"/>
      <c r="AU119" s="112">
        <v>0</v>
      </c>
      <c r="AV119" s="38">
        <f t="shared" si="22"/>
        <v>0</v>
      </c>
      <c r="AW119" s="159"/>
      <c r="AX119" s="155" t="s">
        <v>33</v>
      </c>
      <c r="AY119" s="1018" t="s">
        <v>137</v>
      </c>
      <c r="AZ119" s="1019"/>
      <c r="BA119" s="1020"/>
      <c r="BB119" s="1">
        <v>0</v>
      </c>
      <c r="BC119" s="38">
        <f t="shared" si="23"/>
        <v>0</v>
      </c>
      <c r="BD119" s="22"/>
      <c r="BE119" s="10" t="s">
        <v>33</v>
      </c>
      <c r="BF119" s="916" t="s">
        <v>137</v>
      </c>
      <c r="BG119" s="917"/>
      <c r="BH119" s="918"/>
      <c r="BI119" s="1">
        <v>0</v>
      </c>
      <c r="BJ119" s="50">
        <f>BI$119*BJ$44</f>
        <v>0</v>
      </c>
      <c r="BK119" s="22"/>
      <c r="BL119" s="10" t="s">
        <v>33</v>
      </c>
      <c r="BM119" s="916" t="s">
        <v>137</v>
      </c>
      <c r="BN119" s="917"/>
      <c r="BO119" s="918"/>
      <c r="BP119" s="1">
        <v>0</v>
      </c>
      <c r="BQ119" s="50">
        <f>BP$119*BQ$44</f>
        <v>0</v>
      </c>
      <c r="BS119" s="10" t="s">
        <v>33</v>
      </c>
      <c r="BT119" s="916" t="s">
        <v>137</v>
      </c>
      <c r="BU119" s="917"/>
      <c r="BV119" s="918"/>
      <c r="BW119" s="1">
        <v>0</v>
      </c>
      <c r="BX119" s="50">
        <f>BW$119*BX$44</f>
        <v>0</v>
      </c>
      <c r="BY119" s="22"/>
      <c r="BZ119" s="10" t="s">
        <v>33</v>
      </c>
      <c r="CA119" s="916" t="s">
        <v>137</v>
      </c>
      <c r="CB119" s="917"/>
      <c r="CC119" s="918"/>
      <c r="CD119" s="1">
        <v>0</v>
      </c>
      <c r="CE119" s="50">
        <f>CD$119*$CE$44</f>
        <v>0</v>
      </c>
      <c r="CF119" s="22"/>
      <c r="CG119" s="10" t="s">
        <v>33</v>
      </c>
      <c r="CH119" s="916" t="s">
        <v>137</v>
      </c>
      <c r="CI119" s="917"/>
      <c r="CJ119" s="918"/>
      <c r="CK119" s="1">
        <v>0</v>
      </c>
      <c r="CL119" s="50">
        <f>CK$119*$CL$44</f>
        <v>0</v>
      </c>
      <c r="CN119" s="10" t="s">
        <v>33</v>
      </c>
      <c r="CO119" s="916" t="s">
        <v>137</v>
      </c>
      <c r="CP119" s="917"/>
      <c r="CQ119" s="918"/>
      <c r="CR119" s="1">
        <v>0</v>
      </c>
      <c r="CS119" s="50">
        <f>CR$119*$CS$44</f>
        <v>0</v>
      </c>
      <c r="CU119" s="10" t="s">
        <v>33</v>
      </c>
      <c r="CV119" s="916" t="s">
        <v>137</v>
      </c>
      <c r="CW119" s="917"/>
      <c r="CX119" s="918"/>
      <c r="CY119" s="1">
        <v>0</v>
      </c>
      <c r="CZ119" s="50">
        <f>CY$119*$CZ$44</f>
        <v>0</v>
      </c>
      <c r="DB119" s="10" t="s">
        <v>33</v>
      </c>
      <c r="DC119" s="916" t="s">
        <v>137</v>
      </c>
      <c r="DD119" s="917"/>
      <c r="DE119" s="918"/>
      <c r="DF119" s="1">
        <v>0</v>
      </c>
      <c r="DG119" s="50">
        <f>DF$119*$DG$44</f>
        <v>0</v>
      </c>
      <c r="DI119" s="10" t="s">
        <v>33</v>
      </c>
      <c r="DJ119" s="916" t="s">
        <v>137</v>
      </c>
      <c r="DK119" s="917"/>
      <c r="DL119" s="918"/>
      <c r="DM119" s="1">
        <v>0</v>
      </c>
      <c r="DN119" s="50">
        <f>DM$119*$DN$44</f>
        <v>0</v>
      </c>
      <c r="DO119" s="1">
        <v>0</v>
      </c>
      <c r="DP119" s="50">
        <f>DO$119*$DP$44</f>
        <v>0</v>
      </c>
      <c r="DQ119" s="22"/>
      <c r="DR119" s="10" t="s">
        <v>33</v>
      </c>
      <c r="DS119" s="916" t="s">
        <v>137</v>
      </c>
      <c r="DT119" s="917"/>
      <c r="DU119" s="918"/>
      <c r="DV119" s="1">
        <v>0</v>
      </c>
      <c r="DW119" s="50">
        <f>DV$119*$DW$44</f>
        <v>0</v>
      </c>
      <c r="DX119" s="1">
        <v>0</v>
      </c>
      <c r="DY119" s="50">
        <f>DX$119*$DY$44</f>
        <v>0</v>
      </c>
      <c r="DZ119" s="22"/>
      <c r="EA119" s="10" t="s">
        <v>33</v>
      </c>
      <c r="EB119" s="916" t="s">
        <v>137</v>
      </c>
      <c r="EC119" s="917"/>
      <c r="ED119" s="918"/>
      <c r="EE119" s="1">
        <v>0</v>
      </c>
      <c r="EF119" s="50">
        <f>EE$119*$EF$44</f>
        <v>0</v>
      </c>
      <c r="EG119" s="1">
        <v>0</v>
      </c>
      <c r="EH119" s="50">
        <f>EG$119*$EH$44</f>
        <v>0</v>
      </c>
      <c r="EJ119" s="10" t="s">
        <v>33</v>
      </c>
      <c r="EK119" s="916" t="s">
        <v>137</v>
      </c>
      <c r="EL119" s="917"/>
      <c r="EM119" s="918"/>
      <c r="EN119" s="1">
        <v>0</v>
      </c>
      <c r="EO119" s="50">
        <f>EN$119*$EO$44</f>
        <v>0</v>
      </c>
      <c r="EP119" s="1">
        <v>0</v>
      </c>
      <c r="EQ119" s="50">
        <f>EP$119*$EQ$44</f>
        <v>0</v>
      </c>
    </row>
    <row r="120" spans="1:147" ht="15" x14ac:dyDescent="0.2">
      <c r="A120" s="24"/>
      <c r="B120" s="935" t="s">
        <v>42</v>
      </c>
      <c r="C120" s="1014"/>
      <c r="D120" s="1015"/>
      <c r="E120" s="1">
        <f>SUM(E114:E119)</f>
        <v>2.3807987400282175E-2</v>
      </c>
      <c r="F120" s="11">
        <f>SUM(F114:F119)</f>
        <v>34.181603670333118</v>
      </c>
      <c r="H120" s="24"/>
      <c r="I120" s="935" t="s">
        <v>42</v>
      </c>
      <c r="J120" s="1014"/>
      <c r="K120" s="1015"/>
      <c r="L120" s="1">
        <f>SUM(L114:L119)</f>
        <v>2.3807987400282175E-2</v>
      </c>
      <c r="M120" s="11">
        <f>SUM(M114:M119)</f>
        <v>35.022471120623315</v>
      </c>
      <c r="O120" s="24"/>
      <c r="P120" s="935" t="s">
        <v>42</v>
      </c>
      <c r="Q120" s="1014"/>
      <c r="R120" s="1015"/>
      <c r="S120" s="1">
        <f>SUM(S114:S119)</f>
        <v>1.7446876289171062E-2</v>
      </c>
      <c r="T120" s="11">
        <f>SUM(T114:T119)</f>
        <v>25.66503042484554</v>
      </c>
      <c r="V120" s="24"/>
      <c r="W120" s="935" t="s">
        <v>42</v>
      </c>
      <c r="X120" s="1014"/>
      <c r="Y120" s="1015"/>
      <c r="Z120" s="1">
        <f>SUM(Z114:Z119)</f>
        <v>2.3807987400282175E-2</v>
      </c>
      <c r="AA120" s="11">
        <f>SUM(AA114:AA119)</f>
        <v>35.022471120623315</v>
      </c>
      <c r="AC120" s="24"/>
      <c r="AD120" s="935" t="s">
        <v>42</v>
      </c>
      <c r="AE120" s="1014"/>
      <c r="AF120" s="1015"/>
      <c r="AG120" s="1">
        <f>SUM(AG114:AG119)</f>
        <v>2.3807987400282175E-2</v>
      </c>
      <c r="AH120" s="11">
        <f>SUM(AH114:AH119)</f>
        <v>36.428601521171757</v>
      </c>
      <c r="AJ120" s="24"/>
      <c r="AK120" s="935" t="s">
        <v>42</v>
      </c>
      <c r="AL120" s="1014"/>
      <c r="AM120" s="1015"/>
      <c r="AN120" s="1">
        <f>SUM(AN114:AN119)</f>
        <v>1.7446876289171062E-2</v>
      </c>
      <c r="AO120" s="11">
        <f>SUM(AO114:AO119)</f>
        <v>26.695465410060642</v>
      </c>
      <c r="AQ120" s="163"/>
      <c r="AR120" s="1040" t="s">
        <v>42</v>
      </c>
      <c r="AS120" s="1014"/>
      <c r="AT120" s="1015"/>
      <c r="AU120" s="112">
        <f>SUM(AU114:AU119)</f>
        <v>1.7446876289171062E-2</v>
      </c>
      <c r="AV120" s="114">
        <f>SUM(AV114:AV119)</f>
        <v>27.693426733801225</v>
      </c>
      <c r="AW120" s="175"/>
      <c r="AX120" s="163"/>
      <c r="AY120" s="1040" t="s">
        <v>42</v>
      </c>
      <c r="AZ120" s="1014"/>
      <c r="BA120" s="1015"/>
      <c r="BB120" s="112">
        <f>SUM(BB114:BB119)</f>
        <v>1.7657987400282172E-2</v>
      </c>
      <c r="BC120" s="114">
        <f>SUM(BC114:BC119)</f>
        <v>28.02852340046789</v>
      </c>
      <c r="BD120" s="40"/>
      <c r="BE120" s="24"/>
      <c r="BF120" s="935" t="s">
        <v>42</v>
      </c>
      <c r="BG120" s="941"/>
      <c r="BH120" s="942"/>
      <c r="BI120" s="1">
        <f>SUM(BI114:BI119)</f>
        <v>1.7446876289171062E-2</v>
      </c>
      <c r="BJ120" s="11">
        <f>SUM(BJ$114:BJ$119)</f>
        <v>27.693426733801225</v>
      </c>
      <c r="BK120" s="40"/>
      <c r="BL120" s="24"/>
      <c r="BM120" s="935" t="s">
        <v>42</v>
      </c>
      <c r="BN120" s="941"/>
      <c r="BO120" s="942"/>
      <c r="BP120" s="1">
        <f>SUM(BP114:BP119)</f>
        <v>1.7446876289171062E-2</v>
      </c>
      <c r="BQ120" s="11">
        <f>SUM(BQ$114:BQ$119)</f>
        <v>29.439859050347252</v>
      </c>
      <c r="BS120" s="24"/>
      <c r="BT120" s="935" t="s">
        <v>42</v>
      </c>
      <c r="BU120" s="941"/>
      <c r="BV120" s="942"/>
      <c r="BW120" s="1">
        <f>SUM(BW114:BW119)</f>
        <v>1.7657987400282172E-2</v>
      </c>
      <c r="BX120" s="11">
        <f>SUM(BX$114:BX$119)</f>
        <v>29.796087939236141</v>
      </c>
      <c r="BY120" s="40"/>
      <c r="BZ120" s="24"/>
      <c r="CA120" s="935" t="s">
        <v>42</v>
      </c>
      <c r="CB120" s="941"/>
      <c r="CC120" s="942"/>
      <c r="CD120" s="1">
        <f>SUM(CD114:CD119)</f>
        <v>1.7657987400282172E-2</v>
      </c>
      <c r="CE120" s="11">
        <f>SUM(CE$114:CE$119)</f>
        <v>29.796087939236141</v>
      </c>
      <c r="CF120" s="40"/>
      <c r="CG120" s="24"/>
      <c r="CH120" s="935" t="s">
        <v>42</v>
      </c>
      <c r="CI120" s="941"/>
      <c r="CJ120" s="942"/>
      <c r="CK120" s="1">
        <f>SUM(CK114:CK119)</f>
        <v>1.7657987400282172E-2</v>
      </c>
      <c r="CL120" s="11">
        <f>SUM(CL$114:CL$119)</f>
        <v>29.796087939236141</v>
      </c>
      <c r="CN120" s="24"/>
      <c r="CO120" s="935" t="s">
        <v>42</v>
      </c>
      <c r="CP120" s="941"/>
      <c r="CQ120" s="942"/>
      <c r="CR120" s="1">
        <f>SUM(CR114:CR119)</f>
        <v>1.7657987400282172E-2</v>
      </c>
      <c r="CS120" s="11">
        <f>SUM(CS$114:CS$119)</f>
        <v>31.563652478004382</v>
      </c>
      <c r="CU120" s="24"/>
      <c r="CV120" s="935" t="s">
        <v>42</v>
      </c>
      <c r="CW120" s="941"/>
      <c r="CX120" s="942"/>
      <c r="CY120" s="1">
        <f>SUM(CY114:CY119)</f>
        <v>1.7657987400282172E-2</v>
      </c>
      <c r="CZ120" s="11">
        <f>SUM(CZ$114:CZ$119)</f>
        <v>31.563652478004382</v>
      </c>
      <c r="DB120" s="24"/>
      <c r="DC120" s="935" t="s">
        <v>42</v>
      </c>
      <c r="DD120" s="941"/>
      <c r="DE120" s="942"/>
      <c r="DF120" s="1">
        <f>SUM(DF114:DF119)</f>
        <v>1.7657987400282172E-2</v>
      </c>
      <c r="DG120" s="11">
        <f>SUM(DG$114:DG$119)</f>
        <v>33.028205952983789</v>
      </c>
      <c r="DI120" s="24"/>
      <c r="DJ120" s="935" t="s">
        <v>42</v>
      </c>
      <c r="DK120" s="941"/>
      <c r="DL120" s="942"/>
      <c r="DM120" s="1">
        <f>SUM(DM114:DM119)</f>
        <v>1.7657987400282172E-2</v>
      </c>
      <c r="DN120" s="11">
        <f>SUM(DN$114:DN$119)</f>
        <v>34.29852156656009</v>
      </c>
      <c r="DO120" s="1">
        <f>SUM(DO114:DO119)</f>
        <v>1.7657987400282172E-2</v>
      </c>
      <c r="DP120" s="11">
        <f>SUM(DP$114:DP$119)</f>
        <v>33.028205952983789</v>
      </c>
      <c r="DQ120" s="40"/>
      <c r="DR120" s="24"/>
      <c r="DS120" s="935" t="s">
        <v>42</v>
      </c>
      <c r="DT120" s="941"/>
      <c r="DU120" s="942"/>
      <c r="DV120" s="1">
        <f>SUM(DV114:DV119)</f>
        <v>1.7657987400282172E-2</v>
      </c>
      <c r="DW120" s="11">
        <f>SUM(DW$114:DW$119)</f>
        <v>34.29852156656009</v>
      </c>
      <c r="DX120" s="1">
        <f>SUM(DX114:DX119)</f>
        <v>1.7657987400282172E-2</v>
      </c>
      <c r="DY120" s="11">
        <f>SUM(DY$114:DY$119)</f>
        <v>33.028205952983789</v>
      </c>
      <c r="DZ120" s="40"/>
      <c r="EA120" s="24"/>
      <c r="EB120" s="935" t="s">
        <v>42</v>
      </c>
      <c r="EC120" s="941"/>
      <c r="ED120" s="942"/>
      <c r="EE120" s="1">
        <f>SUM(EE114:EE119)</f>
        <v>1.7657987400282172E-2</v>
      </c>
      <c r="EF120" s="11">
        <f>SUM(EF$114:EF$119)</f>
        <v>36.029180911661747</v>
      </c>
      <c r="EG120" s="1">
        <f>SUM(EG114:EG119)</f>
        <v>1.7657987400282172E-2</v>
      </c>
      <c r="EH120" s="11">
        <f>SUM(EH$114:EH$119)</f>
        <v>34.694766803822418</v>
      </c>
      <c r="EJ120" s="24"/>
      <c r="EK120" s="935" t="s">
        <v>42</v>
      </c>
      <c r="EL120" s="941"/>
      <c r="EM120" s="942"/>
      <c r="EN120" s="1">
        <f>SUM(EN114:EN119)</f>
        <v>1.7657987400282172E-2</v>
      </c>
      <c r="EO120" s="11">
        <f>SUM(EO$114:EO$119)</f>
        <v>36.029180911661747</v>
      </c>
      <c r="EP120" s="1">
        <f>SUM(EP114:EP119)</f>
        <v>1.7657987400282172E-2</v>
      </c>
      <c r="EQ120" s="11">
        <f>SUM(EQ$114:EQ$119)</f>
        <v>34.694766803822418</v>
      </c>
    </row>
    <row r="121" spans="1:147" ht="13.5" x14ac:dyDescent="0.2">
      <c r="A121" s="204"/>
      <c r="B121" s="1148"/>
      <c r="C121" s="1149"/>
      <c r="D121" s="1149"/>
      <c r="E121" s="1149"/>
      <c r="F121" s="1149"/>
      <c r="H121" s="204"/>
      <c r="I121" s="1148"/>
      <c r="J121" s="1149"/>
      <c r="K121" s="1149"/>
      <c r="L121" s="1149"/>
      <c r="M121" s="1149"/>
      <c r="O121" s="204"/>
      <c r="P121" s="1148"/>
      <c r="Q121" s="1149"/>
      <c r="R121" s="1149"/>
      <c r="S121" s="1149"/>
      <c r="T121" s="1149"/>
      <c r="V121" s="204"/>
      <c r="W121" s="1148"/>
      <c r="X121" s="1149"/>
      <c r="Y121" s="1149"/>
      <c r="Z121" s="1149"/>
      <c r="AA121" s="1149"/>
      <c r="AC121" s="204"/>
      <c r="AD121" s="1148"/>
      <c r="AE121" s="1149"/>
      <c r="AF121" s="1149"/>
      <c r="AG121" s="1149"/>
      <c r="AH121" s="1149"/>
      <c r="AJ121" s="204"/>
      <c r="AK121" s="1148"/>
      <c r="AL121" s="1149"/>
      <c r="AM121" s="1149"/>
      <c r="AN121" s="1149"/>
      <c r="AO121" s="1149"/>
      <c r="AQ121" s="204"/>
      <c r="AR121" s="1148"/>
      <c r="AS121" s="1149"/>
      <c r="AT121" s="1149"/>
      <c r="AU121" s="1149"/>
      <c r="AV121" s="1149"/>
      <c r="AW121" s="421"/>
      <c r="AX121" s="204"/>
      <c r="AY121" s="1148"/>
      <c r="AZ121" s="1149"/>
      <c r="BA121" s="1149"/>
      <c r="BB121" s="1149"/>
      <c r="BC121" s="1149"/>
      <c r="BD121" s="488"/>
      <c r="BE121" s="222"/>
      <c r="BF121" s="1108"/>
      <c r="BG121" s="1109"/>
      <c r="BH121" s="1109"/>
      <c r="BI121" s="1109"/>
      <c r="BJ121" s="1109"/>
      <c r="BK121" s="488"/>
      <c r="BL121" s="222"/>
      <c r="BM121" s="1108"/>
      <c r="BN121" s="1109"/>
      <c r="BO121" s="1109"/>
      <c r="BP121" s="1109"/>
      <c r="BQ121" s="1109"/>
      <c r="BS121" s="222"/>
      <c r="BT121" s="1108"/>
      <c r="BU121" s="1109"/>
      <c r="BV121" s="1109"/>
      <c r="BW121" s="1109"/>
      <c r="BX121" s="1109"/>
      <c r="BY121" s="488"/>
      <c r="BZ121" s="222"/>
      <c r="CA121" s="1108"/>
      <c r="CB121" s="1109"/>
      <c r="CC121" s="1109"/>
      <c r="CD121" s="1109"/>
      <c r="CE121" s="1109"/>
      <c r="CF121" s="488"/>
      <c r="CG121" s="222"/>
      <c r="CH121" s="1108"/>
      <c r="CI121" s="1109"/>
      <c r="CJ121" s="1109"/>
      <c r="CK121" s="1109"/>
      <c r="CL121" s="1109"/>
      <c r="CN121" s="222"/>
      <c r="CO121" s="1108"/>
      <c r="CP121" s="1109"/>
      <c r="CQ121" s="1109"/>
      <c r="CR121" s="1109"/>
      <c r="CS121" s="1109"/>
      <c r="CU121" s="222"/>
      <c r="CV121" s="1108"/>
      <c r="CW121" s="1109"/>
      <c r="CX121" s="1109"/>
      <c r="CY121" s="1109"/>
      <c r="CZ121" s="1109"/>
      <c r="DB121" s="222"/>
      <c r="DC121" s="1108"/>
      <c r="DD121" s="1109"/>
      <c r="DE121" s="1109"/>
      <c r="DF121" s="1109"/>
      <c r="DG121" s="1109"/>
      <c r="DI121" s="222"/>
      <c r="DJ121" s="1108"/>
      <c r="DK121" s="1109"/>
      <c r="DL121" s="1109"/>
      <c r="DM121" s="1109"/>
      <c r="DN121" s="1109"/>
      <c r="DO121" s="488"/>
      <c r="DP121" s="488"/>
      <c r="DQ121" s="488"/>
      <c r="DR121" s="222"/>
      <c r="DS121" s="1108"/>
      <c r="DT121" s="1109"/>
      <c r="DU121" s="1109"/>
      <c r="DV121" s="1109"/>
      <c r="DW121" s="1109"/>
      <c r="DX121" s="488"/>
      <c r="DY121" s="488"/>
      <c r="DZ121" s="488"/>
      <c r="EA121" s="222"/>
      <c r="EB121" s="1108"/>
      <c r="EC121" s="1109"/>
      <c r="ED121" s="1109"/>
      <c r="EE121" s="1109"/>
      <c r="EF121" s="1109"/>
      <c r="EG121" s="488"/>
      <c r="EH121" s="488"/>
      <c r="EJ121" s="222"/>
      <c r="EK121" s="1108"/>
      <c r="EL121" s="1109"/>
      <c r="EM121" s="1109"/>
      <c r="EN121" s="1109"/>
      <c r="EO121" s="1109"/>
      <c r="EP121" s="488"/>
      <c r="EQ121" s="488"/>
    </row>
    <row r="122" spans="1:147" ht="13.5" x14ac:dyDescent="0.2">
      <c r="A122" s="204"/>
      <c r="B122" s="1148"/>
      <c r="C122" s="1149"/>
      <c r="D122" s="1149"/>
      <c r="E122" s="1149"/>
      <c r="F122" s="1149"/>
      <c r="H122" s="204"/>
      <c r="I122" s="1148"/>
      <c r="J122" s="1149"/>
      <c r="K122" s="1149"/>
      <c r="L122" s="1149"/>
      <c r="M122" s="1149"/>
      <c r="O122" s="204"/>
      <c r="P122" s="1148"/>
      <c r="Q122" s="1149"/>
      <c r="R122" s="1149"/>
      <c r="S122" s="1149"/>
      <c r="T122" s="1149"/>
      <c r="V122" s="204"/>
      <c r="W122" s="1148"/>
      <c r="X122" s="1149"/>
      <c r="Y122" s="1149"/>
      <c r="Z122" s="1149"/>
      <c r="AA122" s="1149"/>
      <c r="AC122" s="204"/>
      <c r="AD122" s="1148"/>
      <c r="AE122" s="1149"/>
      <c r="AF122" s="1149"/>
      <c r="AG122" s="1149"/>
      <c r="AH122" s="1149"/>
      <c r="AJ122" s="204"/>
      <c r="AK122" s="1148"/>
      <c r="AL122" s="1149"/>
      <c r="AM122" s="1149"/>
      <c r="AN122" s="1149"/>
      <c r="AO122" s="1149"/>
      <c r="AQ122" s="204"/>
      <c r="AR122" s="1148"/>
      <c r="AS122" s="1149"/>
      <c r="AT122" s="1149"/>
      <c r="AU122" s="1149"/>
      <c r="AV122" s="1149"/>
      <c r="AW122" s="421"/>
      <c r="AX122" s="204"/>
      <c r="AY122" s="1148"/>
      <c r="AZ122" s="1149"/>
      <c r="BA122" s="1149"/>
      <c r="BB122" s="1149"/>
      <c r="BC122" s="1149"/>
      <c r="BD122" s="488"/>
      <c r="BE122" s="222"/>
      <c r="BF122" s="1108"/>
      <c r="BG122" s="1109"/>
      <c r="BH122" s="1109"/>
      <c r="BI122" s="1109"/>
      <c r="BJ122" s="1109"/>
      <c r="BK122" s="488"/>
      <c r="BL122" s="222"/>
      <c r="BM122" s="1108"/>
      <c r="BN122" s="1109"/>
      <c r="BO122" s="1109"/>
      <c r="BP122" s="1109"/>
      <c r="BQ122" s="1109"/>
      <c r="BS122" s="222"/>
      <c r="BT122" s="1108"/>
      <c r="BU122" s="1109"/>
      <c r="BV122" s="1109"/>
      <c r="BW122" s="1109"/>
      <c r="BX122" s="1109"/>
      <c r="BY122" s="488"/>
      <c r="BZ122" s="222"/>
      <c r="CA122" s="1108"/>
      <c r="CB122" s="1109"/>
      <c r="CC122" s="1109"/>
      <c r="CD122" s="1109"/>
      <c r="CE122" s="1109"/>
      <c r="CF122" s="488"/>
      <c r="CG122" s="222"/>
      <c r="CH122" s="1108"/>
      <c r="CI122" s="1109"/>
      <c r="CJ122" s="1109"/>
      <c r="CK122" s="1109"/>
      <c r="CL122" s="1109"/>
      <c r="CN122" s="222"/>
      <c r="CO122" s="1108"/>
      <c r="CP122" s="1109"/>
      <c r="CQ122" s="1109"/>
      <c r="CR122" s="1109"/>
      <c r="CS122" s="1109"/>
      <c r="CU122" s="222"/>
      <c r="CV122" s="1108"/>
      <c r="CW122" s="1109"/>
      <c r="CX122" s="1109"/>
      <c r="CY122" s="1109"/>
      <c r="CZ122" s="1109"/>
      <c r="DB122" s="222"/>
      <c r="DC122" s="1108"/>
      <c r="DD122" s="1109"/>
      <c r="DE122" s="1109"/>
      <c r="DF122" s="1109"/>
      <c r="DG122" s="1109"/>
      <c r="DI122" s="222"/>
      <c r="DJ122" s="1108"/>
      <c r="DK122" s="1109"/>
      <c r="DL122" s="1109"/>
      <c r="DM122" s="1109"/>
      <c r="DN122" s="1109"/>
      <c r="DO122" s="488"/>
      <c r="DP122" s="488"/>
      <c r="DQ122" s="488"/>
      <c r="DR122" s="222"/>
      <c r="DS122" s="1108"/>
      <c r="DT122" s="1109"/>
      <c r="DU122" s="1109"/>
      <c r="DV122" s="1109"/>
      <c r="DW122" s="1109"/>
      <c r="DX122" s="488"/>
      <c r="DY122" s="488"/>
      <c r="DZ122" s="488"/>
      <c r="EA122" s="222"/>
      <c r="EB122" s="1108"/>
      <c r="EC122" s="1109"/>
      <c r="ED122" s="1109"/>
      <c r="EE122" s="1109"/>
      <c r="EF122" s="1109"/>
      <c r="EG122" s="488"/>
      <c r="EH122" s="488"/>
      <c r="EJ122" s="222"/>
      <c r="EK122" s="1108"/>
      <c r="EL122" s="1109"/>
      <c r="EM122" s="1109"/>
      <c r="EN122" s="1109"/>
      <c r="EO122" s="1109"/>
      <c r="EP122" s="488"/>
      <c r="EQ122" s="488"/>
    </row>
    <row r="123" spans="1:147" x14ac:dyDescent="0.2">
      <c r="A123" s="178"/>
      <c r="B123" s="178"/>
      <c r="C123" s="178"/>
      <c r="D123" s="178"/>
      <c r="E123" s="178"/>
      <c r="F123" s="175"/>
      <c r="H123" s="178"/>
      <c r="I123" s="178"/>
      <c r="J123" s="178"/>
      <c r="K123" s="178"/>
      <c r="L123" s="178"/>
      <c r="M123" s="175"/>
      <c r="O123" s="178"/>
      <c r="P123" s="178"/>
      <c r="Q123" s="178"/>
      <c r="R123" s="178"/>
      <c r="S123" s="178"/>
      <c r="T123" s="175"/>
      <c r="V123" s="178"/>
      <c r="W123" s="178"/>
      <c r="X123" s="178"/>
      <c r="Y123" s="178"/>
      <c r="Z123" s="178"/>
      <c r="AA123" s="175"/>
      <c r="AC123" s="178"/>
      <c r="AD123" s="178"/>
      <c r="AE123" s="178"/>
      <c r="AF123" s="178"/>
      <c r="AG123" s="178"/>
      <c r="AH123" s="175"/>
      <c r="AJ123" s="178"/>
      <c r="AK123" s="178"/>
      <c r="AL123" s="178"/>
      <c r="AM123" s="178"/>
      <c r="AN123" s="178"/>
      <c r="AO123" s="175"/>
      <c r="AQ123" s="178"/>
      <c r="AR123" s="178"/>
      <c r="AS123" s="178"/>
      <c r="AT123" s="178"/>
      <c r="AU123" s="178"/>
      <c r="AV123" s="175"/>
      <c r="AW123" s="175"/>
      <c r="AX123" s="178"/>
      <c r="AY123" s="178"/>
      <c r="AZ123" s="178"/>
      <c r="BA123" s="178"/>
      <c r="BB123" s="178"/>
      <c r="BC123" s="175"/>
      <c r="BD123" s="40"/>
      <c r="BE123" s="52"/>
      <c r="BF123" s="52"/>
      <c r="BG123" s="52"/>
      <c r="BH123" s="52"/>
      <c r="BI123" s="52"/>
      <c r="BJ123" s="40"/>
      <c r="BK123" s="40"/>
      <c r="BL123" s="52"/>
      <c r="BM123" s="52"/>
      <c r="BN123" s="52"/>
      <c r="BO123" s="52"/>
      <c r="BP123" s="52"/>
      <c r="BQ123" s="40"/>
      <c r="BS123" s="52"/>
      <c r="BT123" s="52"/>
      <c r="BU123" s="52"/>
      <c r="BV123" s="52"/>
      <c r="BW123" s="52"/>
      <c r="BX123" s="40"/>
      <c r="BY123" s="40"/>
      <c r="BZ123" s="52"/>
      <c r="CA123" s="52"/>
      <c r="CB123" s="52"/>
      <c r="CC123" s="52"/>
      <c r="CD123" s="52"/>
      <c r="CE123" s="40"/>
      <c r="CF123" s="40"/>
      <c r="CG123" s="52"/>
      <c r="CH123" s="52"/>
      <c r="CI123" s="52"/>
      <c r="CJ123" s="52"/>
      <c r="CK123" s="52"/>
      <c r="CL123" s="40"/>
      <c r="CN123" s="52"/>
      <c r="CO123" s="52"/>
      <c r="CP123" s="52"/>
      <c r="CQ123" s="52"/>
      <c r="CR123" s="52"/>
      <c r="CS123" s="40"/>
      <c r="CU123" s="52"/>
      <c r="CV123" s="52"/>
      <c r="CW123" s="52"/>
      <c r="CX123" s="52"/>
      <c r="CY123" s="52"/>
      <c r="CZ123" s="40"/>
      <c r="DB123" s="52"/>
      <c r="DC123" s="52"/>
      <c r="DD123" s="52"/>
      <c r="DE123" s="52"/>
      <c r="DF123" s="52"/>
      <c r="DG123" s="40"/>
      <c r="DI123" s="52"/>
      <c r="DJ123" s="52"/>
      <c r="DK123" s="52"/>
      <c r="DL123" s="52"/>
      <c r="DM123" s="52"/>
      <c r="DN123" s="40"/>
      <c r="DO123" s="52"/>
      <c r="DP123" s="40"/>
      <c r="DQ123" s="40"/>
      <c r="DR123" s="52"/>
      <c r="DS123" s="52"/>
      <c r="DT123" s="52"/>
      <c r="DU123" s="52"/>
      <c r="DV123" s="52"/>
      <c r="DW123" s="40"/>
      <c r="DX123" s="52"/>
      <c r="DY123" s="40"/>
      <c r="DZ123" s="40"/>
      <c r="EA123" s="52"/>
      <c r="EB123" s="52"/>
      <c r="EC123" s="52"/>
      <c r="ED123" s="52"/>
      <c r="EE123" s="52"/>
      <c r="EF123" s="40"/>
      <c r="EG123" s="52"/>
      <c r="EH123" s="40"/>
      <c r="EJ123" s="52"/>
      <c r="EK123" s="52"/>
      <c r="EL123" s="52"/>
      <c r="EM123" s="52"/>
      <c r="EN123" s="52"/>
      <c r="EO123" s="40"/>
      <c r="EP123" s="52"/>
      <c r="EQ123" s="40"/>
    </row>
    <row r="124" spans="1:147" x14ac:dyDescent="0.2">
      <c r="A124" s="1140" t="s">
        <v>138</v>
      </c>
      <c r="B124" s="1140"/>
      <c r="C124" s="1140"/>
      <c r="D124" s="1140"/>
      <c r="E124" s="1140"/>
      <c r="F124" s="1140"/>
      <c r="H124" s="1140" t="s">
        <v>138</v>
      </c>
      <c r="I124" s="1140"/>
      <c r="J124" s="1140"/>
      <c r="K124" s="1140"/>
      <c r="L124" s="1140"/>
      <c r="M124" s="1140"/>
      <c r="O124" s="1140" t="s">
        <v>138</v>
      </c>
      <c r="P124" s="1140"/>
      <c r="Q124" s="1140"/>
      <c r="R124" s="1140"/>
      <c r="S124" s="1140"/>
      <c r="T124" s="1140"/>
      <c r="V124" s="1140" t="s">
        <v>138</v>
      </c>
      <c r="W124" s="1140"/>
      <c r="X124" s="1140"/>
      <c r="Y124" s="1140"/>
      <c r="Z124" s="1140"/>
      <c r="AA124" s="1140"/>
      <c r="AC124" s="1140" t="s">
        <v>138</v>
      </c>
      <c r="AD124" s="1140"/>
      <c r="AE124" s="1140"/>
      <c r="AF124" s="1140"/>
      <c r="AG124" s="1140"/>
      <c r="AH124" s="1140"/>
      <c r="AJ124" s="1140" t="s">
        <v>138</v>
      </c>
      <c r="AK124" s="1140"/>
      <c r="AL124" s="1140"/>
      <c r="AM124" s="1140"/>
      <c r="AN124" s="1140"/>
      <c r="AO124" s="1140"/>
      <c r="AQ124" s="1140" t="s">
        <v>138</v>
      </c>
      <c r="AR124" s="1140"/>
      <c r="AS124" s="1140"/>
      <c r="AT124" s="1140"/>
      <c r="AU124" s="1140"/>
      <c r="AV124" s="1140"/>
      <c r="AW124" s="178"/>
      <c r="AX124" s="1140" t="s">
        <v>138</v>
      </c>
      <c r="AY124" s="1140"/>
      <c r="AZ124" s="1140"/>
      <c r="BA124" s="1140"/>
      <c r="BB124" s="1140"/>
      <c r="BC124" s="1140"/>
      <c r="BD124" s="52"/>
      <c r="BE124" s="925" t="s">
        <v>138</v>
      </c>
      <c r="BF124" s="925"/>
      <c r="BG124" s="925"/>
      <c r="BH124" s="925"/>
      <c r="BI124" s="925"/>
      <c r="BJ124" s="925"/>
      <c r="BK124" s="52"/>
      <c r="BL124" s="925" t="s">
        <v>138</v>
      </c>
      <c r="BM124" s="925"/>
      <c r="BN124" s="925"/>
      <c r="BO124" s="925"/>
      <c r="BP124" s="925"/>
      <c r="BQ124" s="925"/>
      <c r="BS124" s="925" t="s">
        <v>138</v>
      </c>
      <c r="BT124" s="925"/>
      <c r="BU124" s="925"/>
      <c r="BV124" s="925"/>
      <c r="BW124" s="925"/>
      <c r="BX124" s="925"/>
      <c r="BY124" s="52"/>
      <c r="BZ124" s="925" t="s">
        <v>138</v>
      </c>
      <c r="CA124" s="925"/>
      <c r="CB124" s="925"/>
      <c r="CC124" s="925"/>
      <c r="CD124" s="925"/>
      <c r="CE124" s="925"/>
      <c r="CF124" s="52"/>
      <c r="CG124" s="925" t="s">
        <v>138</v>
      </c>
      <c r="CH124" s="925"/>
      <c r="CI124" s="925"/>
      <c r="CJ124" s="925"/>
      <c r="CK124" s="925"/>
      <c r="CL124" s="925"/>
      <c r="CN124" s="925" t="s">
        <v>138</v>
      </c>
      <c r="CO124" s="925"/>
      <c r="CP124" s="925"/>
      <c r="CQ124" s="925"/>
      <c r="CR124" s="925"/>
      <c r="CS124" s="925"/>
      <c r="CU124" s="925" t="s">
        <v>138</v>
      </c>
      <c r="CV124" s="925"/>
      <c r="CW124" s="925"/>
      <c r="CX124" s="925"/>
      <c r="CY124" s="925"/>
      <c r="CZ124" s="925"/>
      <c r="DB124" s="925" t="s">
        <v>138</v>
      </c>
      <c r="DC124" s="925"/>
      <c r="DD124" s="925"/>
      <c r="DE124" s="925"/>
      <c r="DF124" s="925"/>
      <c r="DG124" s="925"/>
      <c r="DI124" s="925" t="s">
        <v>138</v>
      </c>
      <c r="DJ124" s="925"/>
      <c r="DK124" s="925"/>
      <c r="DL124" s="925"/>
      <c r="DM124" s="925"/>
      <c r="DN124" s="925"/>
      <c r="DO124" s="52"/>
      <c r="DP124" s="52"/>
      <c r="DQ124" s="52"/>
      <c r="DR124" s="925" t="s">
        <v>138</v>
      </c>
      <c r="DS124" s="925"/>
      <c r="DT124" s="925"/>
      <c r="DU124" s="925"/>
      <c r="DV124" s="925"/>
      <c r="DW124" s="925"/>
      <c r="DX124" s="52"/>
      <c r="DY124" s="52"/>
      <c r="DZ124" s="52"/>
      <c r="EA124" s="925" t="s">
        <v>138</v>
      </c>
      <c r="EB124" s="925"/>
      <c r="EC124" s="925"/>
      <c r="ED124" s="925"/>
      <c r="EE124" s="925"/>
      <c r="EF124" s="925"/>
      <c r="EG124" s="52"/>
      <c r="EH124" s="52"/>
      <c r="EJ124" s="925" t="s">
        <v>138</v>
      </c>
      <c r="EK124" s="925"/>
      <c r="EL124" s="925"/>
      <c r="EM124" s="925"/>
      <c r="EN124" s="925"/>
      <c r="EO124" s="925"/>
      <c r="EP124" s="52"/>
      <c r="EQ124" s="52"/>
    </row>
    <row r="125" spans="1:147" x14ac:dyDescent="0.2">
      <c r="A125" s="176"/>
      <c r="B125" s="176"/>
      <c r="C125" s="176"/>
      <c r="D125" s="176"/>
      <c r="E125" s="176"/>
      <c r="F125" s="177"/>
      <c r="H125" s="176"/>
      <c r="I125" s="176"/>
      <c r="J125" s="176"/>
      <c r="K125" s="176"/>
      <c r="L125" s="176"/>
      <c r="M125" s="177"/>
      <c r="O125" s="176"/>
      <c r="P125" s="176"/>
      <c r="Q125" s="176"/>
      <c r="R125" s="176"/>
      <c r="S125" s="176"/>
      <c r="T125" s="177"/>
      <c r="V125" s="176"/>
      <c r="W125" s="176"/>
      <c r="X125" s="176"/>
      <c r="Y125" s="176"/>
      <c r="Z125" s="176"/>
      <c r="AA125" s="177"/>
      <c r="AC125" s="176"/>
      <c r="AD125" s="176"/>
      <c r="AE125" s="176"/>
      <c r="AF125" s="176"/>
      <c r="AG125" s="176"/>
      <c r="AH125" s="177"/>
      <c r="AJ125" s="176"/>
      <c r="AK125" s="176"/>
      <c r="AL125" s="176"/>
      <c r="AM125" s="176"/>
      <c r="AN125" s="176"/>
      <c r="AO125" s="177"/>
      <c r="AQ125" s="176"/>
      <c r="AR125" s="176"/>
      <c r="AS125" s="176"/>
      <c r="AT125" s="176"/>
      <c r="AU125" s="176"/>
      <c r="AV125" s="177"/>
      <c r="AW125" s="177"/>
      <c r="AX125" s="176"/>
      <c r="AY125" s="176"/>
      <c r="AZ125" s="176"/>
      <c r="BA125" s="176"/>
      <c r="BB125" s="176"/>
      <c r="BC125" s="177"/>
      <c r="BD125" s="42"/>
      <c r="BE125" s="41"/>
      <c r="BF125" s="41"/>
      <c r="BG125" s="41"/>
      <c r="BH125" s="41"/>
      <c r="BI125" s="41"/>
      <c r="BJ125" s="42"/>
      <c r="BK125" s="42"/>
      <c r="BL125" s="41"/>
      <c r="BM125" s="41"/>
      <c r="BN125" s="41"/>
      <c r="BO125" s="41"/>
      <c r="BP125" s="41"/>
      <c r="BQ125" s="42"/>
      <c r="BS125" s="41"/>
      <c r="BT125" s="41"/>
      <c r="BU125" s="41"/>
      <c r="BV125" s="41"/>
      <c r="BW125" s="41"/>
      <c r="BX125" s="42"/>
      <c r="BY125" s="42"/>
      <c r="BZ125" s="41"/>
      <c r="CA125" s="41"/>
      <c r="CB125" s="41"/>
      <c r="CC125" s="41"/>
      <c r="CD125" s="41"/>
      <c r="CE125" s="42"/>
      <c r="CF125" s="42"/>
      <c r="CG125" s="41"/>
      <c r="CH125" s="41"/>
      <c r="CI125" s="41"/>
      <c r="CJ125" s="41"/>
      <c r="CK125" s="41"/>
      <c r="CL125" s="42"/>
      <c r="CN125" s="41"/>
      <c r="CO125" s="41"/>
      <c r="CP125" s="41"/>
      <c r="CQ125" s="41"/>
      <c r="CR125" s="41"/>
      <c r="CS125" s="42"/>
      <c r="CU125" s="41"/>
      <c r="CV125" s="41"/>
      <c r="CW125" s="41"/>
      <c r="CX125" s="41"/>
      <c r="CY125" s="41"/>
      <c r="CZ125" s="42"/>
      <c r="DB125" s="41"/>
      <c r="DC125" s="41"/>
      <c r="DD125" s="41"/>
      <c r="DE125" s="41"/>
      <c r="DF125" s="41"/>
      <c r="DG125" s="42"/>
      <c r="DI125" s="41"/>
      <c r="DJ125" s="41"/>
      <c r="DK125" s="41"/>
      <c r="DL125" s="41"/>
      <c r="DM125" s="41"/>
      <c r="DN125" s="42"/>
      <c r="DO125" s="41"/>
      <c r="DP125" s="42"/>
      <c r="DQ125" s="42"/>
      <c r="DR125" s="41"/>
      <c r="DS125" s="41"/>
      <c r="DT125" s="41"/>
      <c r="DU125" s="41"/>
      <c r="DV125" s="41"/>
      <c r="DW125" s="42"/>
      <c r="DX125" s="41"/>
      <c r="DY125" s="42"/>
      <c r="DZ125" s="42"/>
      <c r="EA125" s="41"/>
      <c r="EB125" s="41"/>
      <c r="EC125" s="41"/>
      <c r="ED125" s="41"/>
      <c r="EE125" s="41"/>
      <c r="EF125" s="42"/>
      <c r="EG125" s="41"/>
      <c r="EH125" s="42"/>
      <c r="EJ125" s="41"/>
      <c r="EK125" s="41"/>
      <c r="EL125" s="41"/>
      <c r="EM125" s="41"/>
      <c r="EN125" s="41"/>
      <c r="EO125" s="42"/>
      <c r="EP125" s="41"/>
      <c r="EQ125" s="42"/>
    </row>
    <row r="126" spans="1:147" ht="12.75" customHeight="1" x14ac:dyDescent="0.2">
      <c r="A126" s="113" t="s">
        <v>41</v>
      </c>
      <c r="B126" s="1141" t="s">
        <v>139</v>
      </c>
      <c r="C126" s="1142"/>
      <c r="D126" s="1143"/>
      <c r="E126" s="113" t="s">
        <v>7</v>
      </c>
      <c r="F126" s="114" t="s">
        <v>8</v>
      </c>
      <c r="H126" s="113" t="s">
        <v>41</v>
      </c>
      <c r="I126" s="1141" t="s">
        <v>139</v>
      </c>
      <c r="J126" s="1142"/>
      <c r="K126" s="1143"/>
      <c r="L126" s="113" t="s">
        <v>7</v>
      </c>
      <c r="M126" s="114" t="s">
        <v>8</v>
      </c>
      <c r="O126" s="113" t="s">
        <v>41</v>
      </c>
      <c r="P126" s="1141" t="s">
        <v>139</v>
      </c>
      <c r="Q126" s="1142"/>
      <c r="R126" s="1143"/>
      <c r="S126" s="113" t="s">
        <v>7</v>
      </c>
      <c r="T126" s="114" t="s">
        <v>8</v>
      </c>
      <c r="V126" s="113" t="s">
        <v>41</v>
      </c>
      <c r="W126" s="1141" t="s">
        <v>139</v>
      </c>
      <c r="X126" s="1142"/>
      <c r="Y126" s="1143"/>
      <c r="Z126" s="113" t="s">
        <v>7</v>
      </c>
      <c r="AA126" s="114" t="s">
        <v>8</v>
      </c>
      <c r="AC126" s="113" t="s">
        <v>41</v>
      </c>
      <c r="AD126" s="1141" t="s">
        <v>139</v>
      </c>
      <c r="AE126" s="1142"/>
      <c r="AF126" s="1143"/>
      <c r="AG126" s="113" t="s">
        <v>7</v>
      </c>
      <c r="AH126" s="114" t="s">
        <v>8</v>
      </c>
      <c r="AJ126" s="113" t="s">
        <v>41</v>
      </c>
      <c r="AK126" s="1141" t="s">
        <v>139</v>
      </c>
      <c r="AL126" s="1142"/>
      <c r="AM126" s="1143"/>
      <c r="AN126" s="113" t="s">
        <v>7</v>
      </c>
      <c r="AO126" s="114" t="s">
        <v>8</v>
      </c>
      <c r="AQ126" s="113" t="s">
        <v>41</v>
      </c>
      <c r="AR126" s="1141" t="s">
        <v>139</v>
      </c>
      <c r="AS126" s="1142"/>
      <c r="AT126" s="1143"/>
      <c r="AU126" s="113" t="s">
        <v>7</v>
      </c>
      <c r="AV126" s="114" t="s">
        <v>8</v>
      </c>
      <c r="AW126" s="175"/>
      <c r="AX126" s="113" t="s">
        <v>41</v>
      </c>
      <c r="AY126" s="1141" t="s">
        <v>139</v>
      </c>
      <c r="AZ126" s="1142"/>
      <c r="BA126" s="1143"/>
      <c r="BB126" s="113" t="s">
        <v>7</v>
      </c>
      <c r="BC126" s="114" t="s">
        <v>8</v>
      </c>
      <c r="BD126" s="40"/>
      <c r="BE126" s="51" t="s">
        <v>41</v>
      </c>
      <c r="BF126" s="914" t="s">
        <v>139</v>
      </c>
      <c r="BG126" s="915"/>
      <c r="BH126" s="926"/>
      <c r="BI126" s="51" t="s">
        <v>7</v>
      </c>
      <c r="BJ126" s="11" t="s">
        <v>8</v>
      </c>
      <c r="BK126" s="40"/>
      <c r="BL126" s="51" t="s">
        <v>41</v>
      </c>
      <c r="BM126" s="914" t="s">
        <v>139</v>
      </c>
      <c r="BN126" s="915"/>
      <c r="BO126" s="926"/>
      <c r="BP126" s="51" t="s">
        <v>7</v>
      </c>
      <c r="BQ126" s="11" t="s">
        <v>8</v>
      </c>
      <c r="BS126" s="51" t="s">
        <v>41</v>
      </c>
      <c r="BT126" s="914" t="s">
        <v>139</v>
      </c>
      <c r="BU126" s="915"/>
      <c r="BV126" s="926"/>
      <c r="BW126" s="51" t="s">
        <v>7</v>
      </c>
      <c r="BX126" s="11" t="s">
        <v>8</v>
      </c>
      <c r="BY126" s="40"/>
      <c r="BZ126" s="51" t="s">
        <v>41</v>
      </c>
      <c r="CA126" s="914" t="s">
        <v>139</v>
      </c>
      <c r="CB126" s="915"/>
      <c r="CC126" s="926"/>
      <c r="CD126" s="51" t="s">
        <v>7</v>
      </c>
      <c r="CE126" s="11" t="s">
        <v>8</v>
      </c>
      <c r="CF126" s="40"/>
      <c r="CG126" s="51" t="s">
        <v>41</v>
      </c>
      <c r="CH126" s="914" t="s">
        <v>139</v>
      </c>
      <c r="CI126" s="915"/>
      <c r="CJ126" s="926"/>
      <c r="CK126" s="51" t="s">
        <v>7</v>
      </c>
      <c r="CL126" s="11" t="s">
        <v>8</v>
      </c>
      <c r="CN126" s="51" t="s">
        <v>41</v>
      </c>
      <c r="CO126" s="914" t="s">
        <v>139</v>
      </c>
      <c r="CP126" s="915"/>
      <c r="CQ126" s="926"/>
      <c r="CR126" s="51" t="s">
        <v>7</v>
      </c>
      <c r="CS126" s="11" t="s">
        <v>8</v>
      </c>
      <c r="CU126" s="51" t="s">
        <v>41</v>
      </c>
      <c r="CV126" s="914" t="s">
        <v>139</v>
      </c>
      <c r="CW126" s="915"/>
      <c r="CX126" s="926"/>
      <c r="CY126" s="51" t="s">
        <v>7</v>
      </c>
      <c r="CZ126" s="11" t="s">
        <v>8</v>
      </c>
      <c r="DB126" s="51" t="s">
        <v>41</v>
      </c>
      <c r="DC126" s="914" t="s">
        <v>139</v>
      </c>
      <c r="DD126" s="915"/>
      <c r="DE126" s="926"/>
      <c r="DF126" s="51" t="s">
        <v>7</v>
      </c>
      <c r="DG126" s="11" t="s">
        <v>8</v>
      </c>
      <c r="DI126" s="51" t="s">
        <v>41</v>
      </c>
      <c r="DJ126" s="914" t="s">
        <v>139</v>
      </c>
      <c r="DK126" s="915"/>
      <c r="DL126" s="926"/>
      <c r="DM126" s="51" t="s">
        <v>7</v>
      </c>
      <c r="DN126" s="11" t="s">
        <v>8</v>
      </c>
      <c r="DO126" s="51" t="s">
        <v>7</v>
      </c>
      <c r="DP126" s="11" t="s">
        <v>8</v>
      </c>
      <c r="DQ126" s="40"/>
      <c r="DR126" s="51" t="s">
        <v>41</v>
      </c>
      <c r="DS126" s="914" t="s">
        <v>139</v>
      </c>
      <c r="DT126" s="915"/>
      <c r="DU126" s="926"/>
      <c r="DV126" s="51" t="s">
        <v>7</v>
      </c>
      <c r="DW126" s="11" t="s">
        <v>8</v>
      </c>
      <c r="DX126" s="51" t="s">
        <v>7</v>
      </c>
      <c r="DY126" s="11" t="s">
        <v>8</v>
      </c>
      <c r="DZ126" s="40"/>
      <c r="EA126" s="51" t="s">
        <v>41</v>
      </c>
      <c r="EB126" s="914" t="s">
        <v>139</v>
      </c>
      <c r="EC126" s="915"/>
      <c r="ED126" s="926"/>
      <c r="EE126" s="51" t="s">
        <v>7</v>
      </c>
      <c r="EF126" s="11" t="s">
        <v>8</v>
      </c>
      <c r="EG126" s="51" t="s">
        <v>7</v>
      </c>
      <c r="EH126" s="11" t="s">
        <v>8</v>
      </c>
      <c r="EJ126" s="51" t="s">
        <v>41</v>
      </c>
      <c r="EK126" s="914" t="s">
        <v>139</v>
      </c>
      <c r="EL126" s="915"/>
      <c r="EM126" s="926"/>
      <c r="EN126" s="51" t="s">
        <v>7</v>
      </c>
      <c r="EO126" s="11" t="s">
        <v>8</v>
      </c>
      <c r="EP126" s="51" t="s">
        <v>7</v>
      </c>
      <c r="EQ126" s="11" t="s">
        <v>8</v>
      </c>
    </row>
    <row r="127" spans="1:147" ht="12.75" customHeight="1" x14ac:dyDescent="0.2">
      <c r="A127" s="155" t="s">
        <v>22</v>
      </c>
      <c r="B127" s="1017" t="s">
        <v>140</v>
      </c>
      <c r="C127" s="1017"/>
      <c r="D127" s="1017"/>
      <c r="E127" s="112">
        <v>0</v>
      </c>
      <c r="F127" s="38">
        <v>0</v>
      </c>
      <c r="H127" s="155" t="s">
        <v>22</v>
      </c>
      <c r="I127" s="1017" t="s">
        <v>140</v>
      </c>
      <c r="J127" s="1017"/>
      <c r="K127" s="1017"/>
      <c r="L127" s="112">
        <v>0</v>
      </c>
      <c r="M127" s="38">
        <v>0</v>
      </c>
      <c r="O127" s="155" t="s">
        <v>22</v>
      </c>
      <c r="P127" s="1017" t="s">
        <v>140</v>
      </c>
      <c r="Q127" s="1017"/>
      <c r="R127" s="1017"/>
      <c r="S127" s="112">
        <v>0</v>
      </c>
      <c r="T127" s="38">
        <v>0</v>
      </c>
      <c r="V127" s="155" t="s">
        <v>22</v>
      </c>
      <c r="W127" s="1017" t="s">
        <v>140</v>
      </c>
      <c r="X127" s="1017"/>
      <c r="Y127" s="1017"/>
      <c r="Z127" s="112">
        <v>0</v>
      </c>
      <c r="AA127" s="38">
        <v>0</v>
      </c>
      <c r="AC127" s="155" t="s">
        <v>22</v>
      </c>
      <c r="AD127" s="1017" t="s">
        <v>140</v>
      </c>
      <c r="AE127" s="1017"/>
      <c r="AF127" s="1017"/>
      <c r="AG127" s="112">
        <v>0</v>
      </c>
      <c r="AH127" s="38">
        <v>0</v>
      </c>
      <c r="AJ127" s="155" t="s">
        <v>22</v>
      </c>
      <c r="AK127" s="1017" t="s">
        <v>140</v>
      </c>
      <c r="AL127" s="1017"/>
      <c r="AM127" s="1017"/>
      <c r="AN127" s="112">
        <v>0</v>
      </c>
      <c r="AO127" s="38">
        <v>0</v>
      </c>
      <c r="AQ127" s="155" t="s">
        <v>22</v>
      </c>
      <c r="AR127" s="1017" t="s">
        <v>140</v>
      </c>
      <c r="AS127" s="1017"/>
      <c r="AT127" s="1017"/>
      <c r="AU127" s="112">
        <v>0</v>
      </c>
      <c r="AV127" s="38">
        <v>0</v>
      </c>
      <c r="AW127" s="159"/>
      <c r="AX127" s="155" t="s">
        <v>22</v>
      </c>
      <c r="AY127" s="1017" t="s">
        <v>140</v>
      </c>
      <c r="AZ127" s="1017"/>
      <c r="BA127" s="1017"/>
      <c r="BB127" s="112">
        <v>0</v>
      </c>
      <c r="BC127" s="38">
        <v>0</v>
      </c>
      <c r="BD127" s="22"/>
      <c r="BE127" s="10" t="s">
        <v>22</v>
      </c>
      <c r="BF127" s="940" t="s">
        <v>140</v>
      </c>
      <c r="BG127" s="940"/>
      <c r="BH127" s="940"/>
      <c r="BI127" s="1">
        <v>0</v>
      </c>
      <c r="BJ127" s="50">
        <v>0</v>
      </c>
      <c r="BK127" s="22"/>
      <c r="BL127" s="10" t="s">
        <v>22</v>
      </c>
      <c r="BM127" s="940" t="s">
        <v>140</v>
      </c>
      <c r="BN127" s="940"/>
      <c r="BO127" s="940"/>
      <c r="BP127" s="1">
        <v>0</v>
      </c>
      <c r="BQ127" s="50">
        <v>0</v>
      </c>
      <c r="BS127" s="10" t="s">
        <v>22</v>
      </c>
      <c r="BT127" s="940" t="s">
        <v>140</v>
      </c>
      <c r="BU127" s="940"/>
      <c r="BV127" s="940"/>
      <c r="BW127" s="1">
        <v>0</v>
      </c>
      <c r="BX127" s="50">
        <v>0</v>
      </c>
      <c r="BY127" s="22"/>
      <c r="BZ127" s="10" t="s">
        <v>22</v>
      </c>
      <c r="CA127" s="940" t="s">
        <v>140</v>
      </c>
      <c r="CB127" s="940"/>
      <c r="CC127" s="940"/>
      <c r="CD127" s="1">
        <v>0</v>
      </c>
      <c r="CE127" s="50">
        <v>0</v>
      </c>
      <c r="CF127" s="22"/>
      <c r="CG127" s="10" t="s">
        <v>22</v>
      </c>
      <c r="CH127" s="940" t="s">
        <v>140</v>
      </c>
      <c r="CI127" s="940"/>
      <c r="CJ127" s="940"/>
      <c r="CK127" s="1">
        <v>0</v>
      </c>
      <c r="CL127" s="50">
        <v>0</v>
      </c>
      <c r="CN127" s="10" t="s">
        <v>22</v>
      </c>
      <c r="CO127" s="940" t="s">
        <v>140</v>
      </c>
      <c r="CP127" s="940"/>
      <c r="CQ127" s="940"/>
      <c r="CR127" s="1">
        <v>0</v>
      </c>
      <c r="CS127" s="50">
        <v>0</v>
      </c>
      <c r="CU127" s="10" t="s">
        <v>22</v>
      </c>
      <c r="CV127" s="940" t="s">
        <v>140</v>
      </c>
      <c r="CW127" s="940"/>
      <c r="CX127" s="940"/>
      <c r="CY127" s="1">
        <v>0</v>
      </c>
      <c r="CZ127" s="50">
        <v>0</v>
      </c>
      <c r="DB127" s="10" t="s">
        <v>22</v>
      </c>
      <c r="DC127" s="940" t="s">
        <v>140</v>
      </c>
      <c r="DD127" s="940"/>
      <c r="DE127" s="940"/>
      <c r="DF127" s="1">
        <v>0</v>
      </c>
      <c r="DG127" s="50">
        <v>0</v>
      </c>
      <c r="DI127" s="10" t="s">
        <v>22</v>
      </c>
      <c r="DJ127" s="940" t="s">
        <v>140</v>
      </c>
      <c r="DK127" s="940"/>
      <c r="DL127" s="940"/>
      <c r="DM127" s="1">
        <v>0</v>
      </c>
      <c r="DN127" s="50">
        <v>0</v>
      </c>
      <c r="DO127" s="1">
        <v>0</v>
      </c>
      <c r="DP127" s="50">
        <v>0</v>
      </c>
      <c r="DQ127" s="22"/>
      <c r="DR127" s="10" t="s">
        <v>22</v>
      </c>
      <c r="DS127" s="940" t="s">
        <v>140</v>
      </c>
      <c r="DT127" s="940"/>
      <c r="DU127" s="940"/>
      <c r="DV127" s="1">
        <v>0</v>
      </c>
      <c r="DW127" s="50">
        <v>0</v>
      </c>
      <c r="DX127" s="1">
        <v>0</v>
      </c>
      <c r="DY127" s="50">
        <v>0</v>
      </c>
      <c r="DZ127" s="22"/>
      <c r="EA127" s="10" t="s">
        <v>22</v>
      </c>
      <c r="EB127" s="940" t="s">
        <v>140</v>
      </c>
      <c r="EC127" s="940"/>
      <c r="ED127" s="940"/>
      <c r="EE127" s="1">
        <v>0</v>
      </c>
      <c r="EF127" s="50">
        <v>0</v>
      </c>
      <c r="EG127" s="1">
        <v>0</v>
      </c>
      <c r="EH127" s="50">
        <v>0</v>
      </c>
      <c r="EJ127" s="10" t="s">
        <v>22</v>
      </c>
      <c r="EK127" s="940" t="s">
        <v>140</v>
      </c>
      <c r="EL127" s="940"/>
      <c r="EM127" s="940"/>
      <c r="EN127" s="1">
        <v>0</v>
      </c>
      <c r="EO127" s="50">
        <v>0</v>
      </c>
      <c r="EP127" s="1">
        <v>0</v>
      </c>
      <c r="EQ127" s="50">
        <v>0</v>
      </c>
    </row>
    <row r="128" spans="1:147" x14ac:dyDescent="0.2">
      <c r="A128" s="1021" t="s">
        <v>42</v>
      </c>
      <c r="B128" s="1022"/>
      <c r="C128" s="1022"/>
      <c r="D128" s="1022"/>
      <c r="E128" s="115">
        <f>E127</f>
        <v>0</v>
      </c>
      <c r="F128" s="114">
        <f>F127</f>
        <v>0</v>
      </c>
      <c r="H128" s="1021" t="s">
        <v>42</v>
      </c>
      <c r="I128" s="1022"/>
      <c r="J128" s="1022"/>
      <c r="K128" s="1022"/>
      <c r="L128" s="115">
        <f>L127</f>
        <v>0</v>
      </c>
      <c r="M128" s="114">
        <f>M127</f>
        <v>0</v>
      </c>
      <c r="O128" s="1021" t="s">
        <v>42</v>
      </c>
      <c r="P128" s="1022"/>
      <c r="Q128" s="1022"/>
      <c r="R128" s="1022"/>
      <c r="S128" s="115">
        <f>S127</f>
        <v>0</v>
      </c>
      <c r="T128" s="114">
        <f>T127</f>
        <v>0</v>
      </c>
      <c r="V128" s="1021" t="s">
        <v>42</v>
      </c>
      <c r="W128" s="1022"/>
      <c r="X128" s="1022"/>
      <c r="Y128" s="1022"/>
      <c r="Z128" s="115">
        <f>Z127</f>
        <v>0</v>
      </c>
      <c r="AA128" s="114">
        <f>AA127</f>
        <v>0</v>
      </c>
      <c r="AC128" s="1021" t="s">
        <v>42</v>
      </c>
      <c r="AD128" s="1022"/>
      <c r="AE128" s="1022"/>
      <c r="AF128" s="1022"/>
      <c r="AG128" s="115">
        <f>AG127</f>
        <v>0</v>
      </c>
      <c r="AH128" s="114">
        <f>AH127</f>
        <v>0</v>
      </c>
      <c r="AJ128" s="1021" t="s">
        <v>42</v>
      </c>
      <c r="AK128" s="1022"/>
      <c r="AL128" s="1022"/>
      <c r="AM128" s="1022"/>
      <c r="AN128" s="115">
        <f>AN127</f>
        <v>0</v>
      </c>
      <c r="AO128" s="114">
        <f>AO127</f>
        <v>0</v>
      </c>
      <c r="AQ128" s="1021" t="s">
        <v>42</v>
      </c>
      <c r="AR128" s="1022"/>
      <c r="AS128" s="1022"/>
      <c r="AT128" s="1022"/>
      <c r="AU128" s="115">
        <f>AU127</f>
        <v>0</v>
      </c>
      <c r="AV128" s="114">
        <f>AV127</f>
        <v>0</v>
      </c>
      <c r="AW128" s="175"/>
      <c r="AX128" s="1021" t="s">
        <v>42</v>
      </c>
      <c r="AY128" s="1022"/>
      <c r="AZ128" s="1022"/>
      <c r="BA128" s="1022"/>
      <c r="BB128" s="115">
        <f>BB127</f>
        <v>0</v>
      </c>
      <c r="BC128" s="114">
        <f>BC127</f>
        <v>0</v>
      </c>
      <c r="BD128" s="40"/>
      <c r="BE128" s="922" t="s">
        <v>42</v>
      </c>
      <c r="BF128" s="923"/>
      <c r="BG128" s="923"/>
      <c r="BH128" s="923"/>
      <c r="BI128" s="8">
        <f>BI127</f>
        <v>0</v>
      </c>
      <c r="BJ128" s="11">
        <f>BJ$127</f>
        <v>0</v>
      </c>
      <c r="BK128" s="40"/>
      <c r="BL128" s="922" t="s">
        <v>42</v>
      </c>
      <c r="BM128" s="923"/>
      <c r="BN128" s="923"/>
      <c r="BO128" s="923"/>
      <c r="BP128" s="8">
        <f>BP127</f>
        <v>0</v>
      </c>
      <c r="BQ128" s="11">
        <f>BQ$127</f>
        <v>0</v>
      </c>
      <c r="BS128" s="922" t="s">
        <v>42</v>
      </c>
      <c r="BT128" s="923"/>
      <c r="BU128" s="923"/>
      <c r="BV128" s="923"/>
      <c r="BW128" s="8">
        <f>BW127</f>
        <v>0</v>
      </c>
      <c r="BX128" s="11">
        <f>BX$127</f>
        <v>0</v>
      </c>
      <c r="BY128" s="40"/>
      <c r="BZ128" s="922" t="s">
        <v>42</v>
      </c>
      <c r="CA128" s="923"/>
      <c r="CB128" s="923"/>
      <c r="CC128" s="923"/>
      <c r="CD128" s="8">
        <f>CD127</f>
        <v>0</v>
      </c>
      <c r="CE128" s="11">
        <f>CE$127</f>
        <v>0</v>
      </c>
      <c r="CF128" s="40"/>
      <c r="CG128" s="922" t="s">
        <v>42</v>
      </c>
      <c r="CH128" s="923"/>
      <c r="CI128" s="923"/>
      <c r="CJ128" s="923"/>
      <c r="CK128" s="8">
        <f>CK127</f>
        <v>0</v>
      </c>
      <c r="CL128" s="11">
        <f>CL$127</f>
        <v>0</v>
      </c>
      <c r="CN128" s="922" t="s">
        <v>42</v>
      </c>
      <c r="CO128" s="923"/>
      <c r="CP128" s="923"/>
      <c r="CQ128" s="923"/>
      <c r="CR128" s="8">
        <f>CR127</f>
        <v>0</v>
      </c>
      <c r="CS128" s="11">
        <f>CS$127</f>
        <v>0</v>
      </c>
      <c r="CU128" s="922" t="s">
        <v>42</v>
      </c>
      <c r="CV128" s="923"/>
      <c r="CW128" s="923"/>
      <c r="CX128" s="923"/>
      <c r="CY128" s="8">
        <f>CY127</f>
        <v>0</v>
      </c>
      <c r="CZ128" s="11">
        <f>CZ$127</f>
        <v>0</v>
      </c>
      <c r="DB128" s="922" t="s">
        <v>42</v>
      </c>
      <c r="DC128" s="923"/>
      <c r="DD128" s="923"/>
      <c r="DE128" s="923"/>
      <c r="DF128" s="8">
        <f>DF127</f>
        <v>0</v>
      </c>
      <c r="DG128" s="11">
        <f>DG$127</f>
        <v>0</v>
      </c>
      <c r="DI128" s="922" t="s">
        <v>42</v>
      </c>
      <c r="DJ128" s="923"/>
      <c r="DK128" s="923"/>
      <c r="DL128" s="923"/>
      <c r="DM128" s="8">
        <f>DM127</f>
        <v>0</v>
      </c>
      <c r="DN128" s="11">
        <f>DN$127</f>
        <v>0</v>
      </c>
      <c r="DO128" s="8">
        <f>DO127</f>
        <v>0</v>
      </c>
      <c r="DP128" s="11">
        <f>DP$127</f>
        <v>0</v>
      </c>
      <c r="DQ128" s="40"/>
      <c r="DR128" s="922" t="s">
        <v>42</v>
      </c>
      <c r="DS128" s="923"/>
      <c r="DT128" s="923"/>
      <c r="DU128" s="923"/>
      <c r="DV128" s="8">
        <f>DV127</f>
        <v>0</v>
      </c>
      <c r="DW128" s="11">
        <f>DW$127</f>
        <v>0</v>
      </c>
      <c r="DX128" s="8">
        <f>DX127</f>
        <v>0</v>
      </c>
      <c r="DY128" s="11">
        <f>DY$127</f>
        <v>0</v>
      </c>
      <c r="DZ128" s="40"/>
      <c r="EA128" s="922" t="s">
        <v>42</v>
      </c>
      <c r="EB128" s="923"/>
      <c r="EC128" s="923"/>
      <c r="ED128" s="923"/>
      <c r="EE128" s="8">
        <f>EE127</f>
        <v>0</v>
      </c>
      <c r="EF128" s="11">
        <f>EF$127</f>
        <v>0</v>
      </c>
      <c r="EG128" s="8">
        <f>EG127</f>
        <v>0</v>
      </c>
      <c r="EH128" s="11">
        <f>EH$127</f>
        <v>0</v>
      </c>
      <c r="EJ128" s="922" t="s">
        <v>42</v>
      </c>
      <c r="EK128" s="923"/>
      <c r="EL128" s="923"/>
      <c r="EM128" s="923"/>
      <c r="EN128" s="8">
        <f>EN127</f>
        <v>0</v>
      </c>
      <c r="EO128" s="11">
        <f>EO$127</f>
        <v>0</v>
      </c>
      <c r="EP128" s="8">
        <f>EP127</f>
        <v>0</v>
      </c>
      <c r="EQ128" s="11">
        <f>EQ$127</f>
        <v>0</v>
      </c>
    </row>
    <row r="129" spans="1:147" ht="13.5" x14ac:dyDescent="0.2">
      <c r="A129" s="204"/>
      <c r="B129" s="1148"/>
      <c r="C129" s="1149"/>
      <c r="D129" s="1149"/>
      <c r="E129" s="1149"/>
      <c r="F129" s="1149"/>
      <c r="H129" s="204"/>
      <c r="I129" s="1148"/>
      <c r="J129" s="1149"/>
      <c r="K129" s="1149"/>
      <c r="L129" s="1149"/>
      <c r="M129" s="1149"/>
      <c r="O129" s="204"/>
      <c r="P129" s="1148"/>
      <c r="Q129" s="1149"/>
      <c r="R129" s="1149"/>
      <c r="S129" s="1149"/>
      <c r="T129" s="1149"/>
      <c r="V129" s="204"/>
      <c r="W129" s="1148"/>
      <c r="X129" s="1149"/>
      <c r="Y129" s="1149"/>
      <c r="Z129" s="1149"/>
      <c r="AA129" s="1149"/>
      <c r="AC129" s="204"/>
      <c r="AD129" s="1148"/>
      <c r="AE129" s="1149"/>
      <c r="AF129" s="1149"/>
      <c r="AG129" s="1149"/>
      <c r="AH129" s="1149"/>
      <c r="AJ129" s="204"/>
      <c r="AK129" s="1148"/>
      <c r="AL129" s="1149"/>
      <c r="AM129" s="1149"/>
      <c r="AN129" s="1149"/>
      <c r="AO129" s="1149"/>
      <c r="AQ129" s="204"/>
      <c r="AR129" s="1148"/>
      <c r="AS129" s="1149"/>
      <c r="AT129" s="1149"/>
      <c r="AU129" s="1149"/>
      <c r="AV129" s="1149"/>
      <c r="AW129" s="421"/>
      <c r="AX129" s="204"/>
      <c r="AY129" s="1148"/>
      <c r="AZ129" s="1149"/>
      <c r="BA129" s="1149"/>
      <c r="BB129" s="1149"/>
      <c r="BC129" s="1149"/>
      <c r="BD129" s="488"/>
      <c r="BE129" s="222"/>
      <c r="BF129" s="1108"/>
      <c r="BG129" s="1109"/>
      <c r="BH129" s="1109"/>
      <c r="BI129" s="1109"/>
      <c r="BJ129" s="1109"/>
      <c r="BK129" s="488"/>
      <c r="BL129" s="222"/>
      <c r="BM129" s="1108"/>
      <c r="BN129" s="1109"/>
      <c r="BO129" s="1109"/>
      <c r="BP129" s="1109"/>
      <c r="BQ129" s="1109"/>
      <c r="BS129" s="222"/>
      <c r="BT129" s="1108"/>
      <c r="BU129" s="1109"/>
      <c r="BV129" s="1109"/>
      <c r="BW129" s="1109"/>
      <c r="BX129" s="1109"/>
      <c r="BY129" s="488"/>
      <c r="BZ129" s="222"/>
      <c r="CA129" s="1108"/>
      <c r="CB129" s="1109"/>
      <c r="CC129" s="1109"/>
      <c r="CD129" s="1109"/>
      <c r="CE129" s="1109"/>
      <c r="CF129" s="488"/>
      <c r="CG129" s="222"/>
      <c r="CH129" s="1108"/>
      <c r="CI129" s="1109"/>
      <c r="CJ129" s="1109"/>
      <c r="CK129" s="1109"/>
      <c r="CL129" s="1109"/>
      <c r="CN129" s="222"/>
      <c r="CO129" s="1108"/>
      <c r="CP129" s="1109"/>
      <c r="CQ129" s="1109"/>
      <c r="CR129" s="1109"/>
      <c r="CS129" s="1109"/>
      <c r="CU129" s="222"/>
      <c r="CV129" s="1108"/>
      <c r="CW129" s="1109"/>
      <c r="CX129" s="1109"/>
      <c r="CY129" s="1109"/>
      <c r="CZ129" s="1109"/>
      <c r="DB129" s="222"/>
      <c r="DC129" s="1108"/>
      <c r="DD129" s="1109"/>
      <c r="DE129" s="1109"/>
      <c r="DF129" s="1109"/>
      <c r="DG129" s="1109"/>
    </row>
    <row r="130" spans="1:147" x14ac:dyDescent="0.2">
      <c r="A130" s="176"/>
      <c r="B130" s="176"/>
      <c r="C130" s="176"/>
      <c r="D130" s="176"/>
      <c r="E130" s="176"/>
      <c r="F130" s="159"/>
      <c r="H130" s="176"/>
      <c r="I130" s="176"/>
      <c r="J130" s="176"/>
      <c r="K130" s="176"/>
      <c r="L130" s="176"/>
      <c r="M130" s="159"/>
      <c r="O130" s="176"/>
      <c r="P130" s="176"/>
      <c r="Q130" s="176"/>
      <c r="R130" s="176"/>
      <c r="S130" s="176"/>
      <c r="T130" s="159"/>
      <c r="V130" s="176"/>
      <c r="W130" s="176"/>
      <c r="X130" s="176"/>
      <c r="Y130" s="176"/>
      <c r="Z130" s="176"/>
      <c r="AA130" s="159"/>
      <c r="AC130" s="176"/>
      <c r="AD130" s="176"/>
      <c r="AE130" s="176"/>
      <c r="AF130" s="176"/>
      <c r="AG130" s="176"/>
      <c r="AH130" s="159"/>
      <c r="AJ130" s="176"/>
      <c r="AK130" s="176"/>
      <c r="AL130" s="176"/>
      <c r="AM130" s="176"/>
      <c r="AN130" s="176"/>
      <c r="AO130" s="159"/>
      <c r="AQ130" s="176"/>
      <c r="AR130" s="176"/>
      <c r="AS130" s="176"/>
      <c r="AT130" s="176"/>
      <c r="AU130" s="176"/>
      <c r="AV130" s="159"/>
      <c r="AW130" s="159"/>
      <c r="AX130" s="176"/>
      <c r="AY130" s="176"/>
      <c r="AZ130" s="176"/>
      <c r="BA130" s="176"/>
      <c r="BB130" s="176"/>
      <c r="BC130" s="159"/>
      <c r="BD130" s="22"/>
      <c r="BE130" s="41"/>
      <c r="BF130" s="41"/>
      <c r="BG130" s="41"/>
      <c r="BH130" s="41"/>
      <c r="BI130" s="41"/>
      <c r="BJ130" s="22"/>
      <c r="BK130" s="22"/>
      <c r="BL130" s="41"/>
      <c r="BM130" s="41"/>
      <c r="BN130" s="41"/>
      <c r="BO130" s="41"/>
      <c r="BP130" s="41"/>
      <c r="BQ130" s="22"/>
      <c r="BS130" s="41"/>
      <c r="BT130" s="41"/>
      <c r="BU130" s="41"/>
      <c r="BV130" s="41"/>
      <c r="BW130" s="41"/>
      <c r="BX130" s="22"/>
      <c r="BY130" s="22"/>
      <c r="BZ130" s="41"/>
      <c r="CA130" s="41"/>
      <c r="CB130" s="41"/>
      <c r="CC130" s="41"/>
      <c r="CD130" s="41"/>
      <c r="CE130" s="22"/>
      <c r="CF130" s="22"/>
      <c r="CG130" s="41"/>
      <c r="CH130" s="41"/>
      <c r="CI130" s="41"/>
      <c r="CJ130" s="41"/>
      <c r="CK130" s="41"/>
      <c r="CL130" s="22"/>
      <c r="CN130" s="41"/>
      <c r="CO130" s="41"/>
      <c r="CP130" s="41"/>
      <c r="CQ130" s="41"/>
      <c r="CR130" s="41"/>
      <c r="CS130" s="22"/>
      <c r="CU130" s="41"/>
      <c r="CV130" s="41"/>
      <c r="CW130" s="41"/>
      <c r="CX130" s="41"/>
      <c r="CY130" s="41"/>
      <c r="CZ130" s="22"/>
      <c r="DB130" s="41"/>
      <c r="DC130" s="41"/>
      <c r="DD130" s="41"/>
      <c r="DE130" s="41"/>
      <c r="DF130" s="41"/>
      <c r="DG130" s="22"/>
    </row>
    <row r="131" spans="1:147" x14ac:dyDescent="0.2">
      <c r="A131" s="1140" t="s">
        <v>115</v>
      </c>
      <c r="B131" s="1140"/>
      <c r="C131" s="1140"/>
      <c r="D131" s="1140"/>
      <c r="E131" s="1140"/>
      <c r="F131" s="1140"/>
      <c r="H131" s="1140" t="s">
        <v>115</v>
      </c>
      <c r="I131" s="1140"/>
      <c r="J131" s="1140"/>
      <c r="K131" s="1140"/>
      <c r="L131" s="1140"/>
      <c r="M131" s="1140"/>
      <c r="O131" s="1140" t="s">
        <v>115</v>
      </c>
      <c r="P131" s="1140"/>
      <c r="Q131" s="1140"/>
      <c r="R131" s="1140"/>
      <c r="S131" s="1140"/>
      <c r="T131" s="1140"/>
      <c r="V131" s="1140" t="s">
        <v>115</v>
      </c>
      <c r="W131" s="1140"/>
      <c r="X131" s="1140"/>
      <c r="Y131" s="1140"/>
      <c r="Z131" s="1140"/>
      <c r="AA131" s="1140"/>
      <c r="AC131" s="1140" t="s">
        <v>115</v>
      </c>
      <c r="AD131" s="1140"/>
      <c r="AE131" s="1140"/>
      <c r="AF131" s="1140"/>
      <c r="AG131" s="1140"/>
      <c r="AH131" s="1140"/>
      <c r="AJ131" s="1140" t="s">
        <v>115</v>
      </c>
      <c r="AK131" s="1140"/>
      <c r="AL131" s="1140"/>
      <c r="AM131" s="1140"/>
      <c r="AN131" s="1140"/>
      <c r="AO131" s="1140"/>
      <c r="AQ131" s="1140" t="s">
        <v>115</v>
      </c>
      <c r="AR131" s="1140"/>
      <c r="AS131" s="1140"/>
      <c r="AT131" s="1140"/>
      <c r="AU131" s="1140"/>
      <c r="AV131" s="1140"/>
      <c r="AW131" s="178"/>
      <c r="AX131" s="1140" t="s">
        <v>115</v>
      </c>
      <c r="AY131" s="1140"/>
      <c r="AZ131" s="1140"/>
      <c r="BA131" s="1140"/>
      <c r="BB131" s="1140"/>
      <c r="BC131" s="1140"/>
      <c r="BD131" s="52"/>
      <c r="BE131" s="925" t="s">
        <v>115</v>
      </c>
      <c r="BF131" s="925"/>
      <c r="BG131" s="925"/>
      <c r="BH131" s="925"/>
      <c r="BI131" s="925"/>
      <c r="BJ131" s="925"/>
      <c r="BK131" s="52"/>
      <c r="BL131" s="925" t="s">
        <v>115</v>
      </c>
      <c r="BM131" s="925"/>
      <c r="BN131" s="925"/>
      <c r="BO131" s="925"/>
      <c r="BP131" s="925"/>
      <c r="BQ131" s="925"/>
      <c r="BS131" s="925" t="s">
        <v>115</v>
      </c>
      <c r="BT131" s="925"/>
      <c r="BU131" s="925"/>
      <c r="BV131" s="925"/>
      <c r="BW131" s="925"/>
      <c r="BX131" s="925"/>
      <c r="BY131" s="52"/>
      <c r="BZ131" s="925" t="s">
        <v>115</v>
      </c>
      <c r="CA131" s="925"/>
      <c r="CB131" s="925"/>
      <c r="CC131" s="925"/>
      <c r="CD131" s="925"/>
      <c r="CE131" s="925"/>
      <c r="CF131" s="52"/>
      <c r="CG131" s="925" t="s">
        <v>115</v>
      </c>
      <c r="CH131" s="925"/>
      <c r="CI131" s="925"/>
      <c r="CJ131" s="925"/>
      <c r="CK131" s="925"/>
      <c r="CL131" s="925"/>
      <c r="CN131" s="925" t="s">
        <v>115</v>
      </c>
      <c r="CO131" s="925"/>
      <c r="CP131" s="925"/>
      <c r="CQ131" s="925"/>
      <c r="CR131" s="925"/>
      <c r="CS131" s="925"/>
      <c r="CU131" s="925" t="s">
        <v>115</v>
      </c>
      <c r="CV131" s="925"/>
      <c r="CW131" s="925"/>
      <c r="CX131" s="925"/>
      <c r="CY131" s="925"/>
      <c r="CZ131" s="925"/>
      <c r="DB131" s="925" t="s">
        <v>115</v>
      </c>
      <c r="DC131" s="925"/>
      <c r="DD131" s="925"/>
      <c r="DE131" s="925"/>
      <c r="DF131" s="925"/>
      <c r="DG131" s="925"/>
      <c r="DI131" s="925" t="s">
        <v>115</v>
      </c>
      <c r="DJ131" s="925"/>
      <c r="DK131" s="925"/>
      <c r="DL131" s="925"/>
      <c r="DM131" s="925"/>
      <c r="DN131" s="925"/>
      <c r="DO131" s="52"/>
      <c r="DP131" s="52"/>
      <c r="DQ131" s="52"/>
      <c r="DR131" s="925" t="s">
        <v>115</v>
      </c>
      <c r="DS131" s="925"/>
      <c r="DT131" s="925"/>
      <c r="DU131" s="925"/>
      <c r="DV131" s="925"/>
      <c r="DW131" s="925"/>
      <c r="DX131" s="52"/>
      <c r="DY131" s="52"/>
      <c r="DZ131" s="52"/>
      <c r="EA131" s="925" t="s">
        <v>115</v>
      </c>
      <c r="EB131" s="925"/>
      <c r="EC131" s="925"/>
      <c r="ED131" s="925"/>
      <c r="EE131" s="925"/>
      <c r="EF131" s="925"/>
      <c r="EG131" s="52"/>
      <c r="EH131" s="52"/>
      <c r="EJ131" s="925" t="s">
        <v>115</v>
      </c>
      <c r="EK131" s="925"/>
      <c r="EL131" s="925"/>
      <c r="EM131" s="925"/>
      <c r="EN131" s="925"/>
      <c r="EO131" s="925"/>
      <c r="EP131" s="52"/>
      <c r="EQ131" s="52"/>
    </row>
    <row r="132" spans="1:147" x14ac:dyDescent="0.2">
      <c r="A132" s="178"/>
      <c r="B132" s="176"/>
      <c r="C132" s="176"/>
      <c r="D132" s="176"/>
      <c r="E132" s="176"/>
      <c r="F132" s="159"/>
      <c r="H132" s="178"/>
      <c r="I132" s="176"/>
      <c r="J132" s="176"/>
      <c r="K132" s="176"/>
      <c r="L132" s="176"/>
      <c r="M132" s="159"/>
      <c r="O132" s="178"/>
      <c r="P132" s="176"/>
      <c r="Q132" s="176"/>
      <c r="R132" s="176"/>
      <c r="S132" s="176"/>
      <c r="T132" s="159"/>
      <c r="V132" s="178"/>
      <c r="W132" s="176"/>
      <c r="X132" s="176"/>
      <c r="Y132" s="176"/>
      <c r="Z132" s="176"/>
      <c r="AA132" s="159"/>
      <c r="AC132" s="178"/>
      <c r="AD132" s="176"/>
      <c r="AE132" s="176"/>
      <c r="AF132" s="176"/>
      <c r="AG132" s="176"/>
      <c r="AH132" s="159"/>
      <c r="AJ132" s="178"/>
      <c r="AK132" s="176"/>
      <c r="AL132" s="176"/>
      <c r="AM132" s="176"/>
      <c r="AN132" s="176"/>
      <c r="AO132" s="159"/>
      <c r="AQ132" s="178"/>
      <c r="AR132" s="176"/>
      <c r="AS132" s="176"/>
      <c r="AT132" s="176"/>
      <c r="AU132" s="176"/>
      <c r="AV132" s="159"/>
      <c r="AW132" s="159"/>
      <c r="AX132" s="178"/>
      <c r="AY132" s="176"/>
      <c r="AZ132" s="176"/>
      <c r="BA132" s="176"/>
      <c r="BB132" s="176"/>
      <c r="BC132" s="159"/>
      <c r="BD132" s="22"/>
      <c r="BE132" s="52"/>
      <c r="BF132" s="41"/>
      <c r="BG132" s="41"/>
      <c r="BH132" s="41"/>
      <c r="BI132" s="41"/>
      <c r="BJ132" s="22"/>
      <c r="BK132" s="22"/>
      <c r="BL132" s="52"/>
      <c r="BM132" s="41"/>
      <c r="BN132" s="41"/>
      <c r="BO132" s="41"/>
      <c r="BP132" s="41"/>
      <c r="BQ132" s="22"/>
      <c r="BS132" s="52"/>
      <c r="BT132" s="41"/>
      <c r="BU132" s="41"/>
      <c r="BV132" s="41"/>
      <c r="BW132" s="41"/>
      <c r="BX132" s="22"/>
      <c r="BY132" s="22"/>
      <c r="BZ132" s="52"/>
      <c r="CA132" s="41"/>
      <c r="CB132" s="41"/>
      <c r="CC132" s="41"/>
      <c r="CD132" s="41"/>
      <c r="CE132" s="22"/>
      <c r="CF132" s="22"/>
      <c r="CG132" s="52"/>
      <c r="CH132" s="41"/>
      <c r="CI132" s="41"/>
      <c r="CJ132" s="41"/>
      <c r="CK132" s="41"/>
      <c r="CL132" s="22"/>
      <c r="CN132" s="52"/>
      <c r="CO132" s="41"/>
      <c r="CP132" s="41"/>
      <c r="CQ132" s="41"/>
      <c r="CR132" s="41"/>
      <c r="CS132" s="22"/>
      <c r="CU132" s="52"/>
      <c r="CV132" s="41"/>
      <c r="CW132" s="41"/>
      <c r="CX132" s="41"/>
      <c r="CY132" s="41"/>
      <c r="CZ132" s="22"/>
      <c r="DB132" s="52"/>
      <c r="DC132" s="41"/>
      <c r="DD132" s="41"/>
      <c r="DE132" s="41"/>
      <c r="DF132" s="41"/>
      <c r="DG132" s="22"/>
      <c r="DI132" s="52"/>
      <c r="DJ132" s="41"/>
      <c r="DK132" s="41"/>
      <c r="DL132" s="41"/>
      <c r="DM132" s="41"/>
      <c r="DN132" s="22"/>
      <c r="DO132" s="41"/>
      <c r="DP132" s="22"/>
      <c r="DQ132" s="22"/>
      <c r="DR132" s="52"/>
      <c r="DS132" s="41"/>
      <c r="DT132" s="41"/>
      <c r="DU132" s="41"/>
      <c r="DV132" s="41"/>
      <c r="DW132" s="22"/>
      <c r="DX132" s="41"/>
      <c r="DY132" s="22"/>
      <c r="DZ132" s="22"/>
      <c r="EA132" s="52"/>
      <c r="EB132" s="41"/>
      <c r="EC132" s="41"/>
      <c r="ED132" s="41"/>
      <c r="EE132" s="41"/>
      <c r="EF132" s="22"/>
      <c r="EG132" s="41"/>
      <c r="EH132" s="22"/>
      <c r="EJ132" s="52"/>
      <c r="EK132" s="41"/>
      <c r="EL132" s="41"/>
      <c r="EM132" s="41"/>
      <c r="EN132" s="41"/>
      <c r="EO132" s="22"/>
      <c r="EP132" s="41"/>
      <c r="EQ132" s="22"/>
    </row>
    <row r="133" spans="1:147" x14ac:dyDescent="0.2">
      <c r="A133" s="113">
        <v>4</v>
      </c>
      <c r="B133" s="1021" t="s">
        <v>116</v>
      </c>
      <c r="C133" s="1022"/>
      <c r="D133" s="1022"/>
      <c r="E133" s="1023"/>
      <c r="F133" s="114" t="s">
        <v>8</v>
      </c>
      <c r="H133" s="113">
        <v>4</v>
      </c>
      <c r="I133" s="1021" t="s">
        <v>116</v>
      </c>
      <c r="J133" s="1022"/>
      <c r="K133" s="1022"/>
      <c r="L133" s="1023"/>
      <c r="M133" s="114" t="s">
        <v>8</v>
      </c>
      <c r="O133" s="113">
        <v>4</v>
      </c>
      <c r="P133" s="1021" t="s">
        <v>116</v>
      </c>
      <c r="Q133" s="1022"/>
      <c r="R133" s="1022"/>
      <c r="S133" s="1023"/>
      <c r="T133" s="114" t="s">
        <v>8</v>
      </c>
      <c r="V133" s="113">
        <v>4</v>
      </c>
      <c r="W133" s="1021" t="s">
        <v>116</v>
      </c>
      <c r="X133" s="1022"/>
      <c r="Y133" s="1022"/>
      <c r="Z133" s="1023"/>
      <c r="AA133" s="114" t="s">
        <v>8</v>
      </c>
      <c r="AC133" s="113">
        <v>4</v>
      </c>
      <c r="AD133" s="1021" t="s">
        <v>116</v>
      </c>
      <c r="AE133" s="1022"/>
      <c r="AF133" s="1022"/>
      <c r="AG133" s="1023"/>
      <c r="AH133" s="114" t="s">
        <v>8</v>
      </c>
      <c r="AJ133" s="113">
        <v>4</v>
      </c>
      <c r="AK133" s="1021" t="s">
        <v>116</v>
      </c>
      <c r="AL133" s="1022"/>
      <c r="AM133" s="1022"/>
      <c r="AN133" s="1023"/>
      <c r="AO133" s="114" t="s">
        <v>8</v>
      </c>
      <c r="AQ133" s="113">
        <v>4</v>
      </c>
      <c r="AR133" s="1021" t="s">
        <v>116</v>
      </c>
      <c r="AS133" s="1022"/>
      <c r="AT133" s="1022"/>
      <c r="AU133" s="1023"/>
      <c r="AV133" s="114" t="s">
        <v>8</v>
      </c>
      <c r="AW133" s="175"/>
      <c r="AX133" s="113">
        <v>4</v>
      </c>
      <c r="AY133" s="1021" t="s">
        <v>116</v>
      </c>
      <c r="AZ133" s="1022"/>
      <c r="BA133" s="1022"/>
      <c r="BB133" s="1023"/>
      <c r="BC133" s="114" t="s">
        <v>8</v>
      </c>
      <c r="BD133" s="40"/>
      <c r="BE133" s="51">
        <v>4</v>
      </c>
      <c r="BF133" s="922" t="s">
        <v>116</v>
      </c>
      <c r="BG133" s="923"/>
      <c r="BH133" s="923"/>
      <c r="BI133" s="924"/>
      <c r="BJ133" s="11" t="s">
        <v>8</v>
      </c>
      <c r="BK133" s="40"/>
      <c r="BL133" s="51">
        <v>4</v>
      </c>
      <c r="BM133" s="922" t="s">
        <v>116</v>
      </c>
      <c r="BN133" s="923"/>
      <c r="BO133" s="923"/>
      <c r="BP133" s="924"/>
      <c r="BQ133" s="11" t="s">
        <v>8</v>
      </c>
      <c r="BS133" s="51">
        <v>4</v>
      </c>
      <c r="BT133" s="922" t="s">
        <v>116</v>
      </c>
      <c r="BU133" s="923"/>
      <c r="BV133" s="923"/>
      <c r="BW133" s="924"/>
      <c r="BX133" s="11" t="s">
        <v>8</v>
      </c>
      <c r="BY133" s="40"/>
      <c r="BZ133" s="51">
        <v>4</v>
      </c>
      <c r="CA133" s="922" t="s">
        <v>116</v>
      </c>
      <c r="CB133" s="923"/>
      <c r="CC133" s="923"/>
      <c r="CD133" s="924"/>
      <c r="CE133" s="11" t="s">
        <v>8</v>
      </c>
      <c r="CF133" s="40"/>
      <c r="CG133" s="51">
        <v>4</v>
      </c>
      <c r="CH133" s="922" t="s">
        <v>116</v>
      </c>
      <c r="CI133" s="923"/>
      <c r="CJ133" s="923"/>
      <c r="CK133" s="924"/>
      <c r="CL133" s="11" t="s">
        <v>8</v>
      </c>
      <c r="CN133" s="51">
        <v>4</v>
      </c>
      <c r="CO133" s="922" t="s">
        <v>116</v>
      </c>
      <c r="CP133" s="923"/>
      <c r="CQ133" s="923"/>
      <c r="CR133" s="924"/>
      <c r="CS133" s="11" t="s">
        <v>8</v>
      </c>
      <c r="CU133" s="51">
        <v>4</v>
      </c>
      <c r="CV133" s="922" t="s">
        <v>116</v>
      </c>
      <c r="CW133" s="923"/>
      <c r="CX133" s="923"/>
      <c r="CY133" s="924"/>
      <c r="CZ133" s="11" t="s">
        <v>8</v>
      </c>
      <c r="DB133" s="51">
        <v>4</v>
      </c>
      <c r="DC133" s="922" t="s">
        <v>116</v>
      </c>
      <c r="DD133" s="923"/>
      <c r="DE133" s="923"/>
      <c r="DF133" s="924"/>
      <c r="DG133" s="11" t="s">
        <v>8</v>
      </c>
      <c r="DI133" s="51">
        <v>4</v>
      </c>
      <c r="DJ133" s="922" t="s">
        <v>116</v>
      </c>
      <c r="DK133" s="923"/>
      <c r="DL133" s="923"/>
      <c r="DM133" s="924"/>
      <c r="DN133" s="11" t="s">
        <v>8</v>
      </c>
      <c r="DO133" s="40"/>
      <c r="DP133" s="11" t="s">
        <v>8</v>
      </c>
      <c r="DQ133" s="40"/>
      <c r="DR133" s="51">
        <v>4</v>
      </c>
      <c r="DS133" s="922" t="s">
        <v>116</v>
      </c>
      <c r="DT133" s="923"/>
      <c r="DU133" s="923"/>
      <c r="DV133" s="924"/>
      <c r="DW133" s="11" t="s">
        <v>8</v>
      </c>
      <c r="DX133" s="40"/>
      <c r="DY133" s="11" t="s">
        <v>8</v>
      </c>
      <c r="DZ133" s="40"/>
      <c r="EA133" s="51">
        <v>4</v>
      </c>
      <c r="EB133" s="922" t="s">
        <v>116</v>
      </c>
      <c r="EC133" s="923"/>
      <c r="ED133" s="923"/>
      <c r="EE133" s="924"/>
      <c r="EF133" s="11" t="s">
        <v>8</v>
      </c>
      <c r="EG133" s="40"/>
      <c r="EH133" s="11" t="s">
        <v>8</v>
      </c>
      <c r="EJ133" s="51">
        <v>4</v>
      </c>
      <c r="EK133" s="922" t="s">
        <v>116</v>
      </c>
      <c r="EL133" s="923"/>
      <c r="EM133" s="923"/>
      <c r="EN133" s="924"/>
      <c r="EO133" s="11" t="s">
        <v>8</v>
      </c>
      <c r="EP133" s="40"/>
      <c r="EQ133" s="11" t="s">
        <v>8</v>
      </c>
    </row>
    <row r="134" spans="1:147" x14ac:dyDescent="0.2">
      <c r="A134" s="179" t="s">
        <v>39</v>
      </c>
      <c r="B134" s="1027" t="s">
        <v>131</v>
      </c>
      <c r="C134" s="1028"/>
      <c r="D134" s="1028"/>
      <c r="E134" s="1029"/>
      <c r="F134" s="38">
        <f>F120</f>
        <v>34.181603670333118</v>
      </c>
      <c r="H134" s="179" t="s">
        <v>39</v>
      </c>
      <c r="I134" s="1027" t="s">
        <v>131</v>
      </c>
      <c r="J134" s="1028"/>
      <c r="K134" s="1028"/>
      <c r="L134" s="1029"/>
      <c r="M134" s="38">
        <f>M120</f>
        <v>35.022471120623315</v>
      </c>
      <c r="O134" s="179" t="s">
        <v>39</v>
      </c>
      <c r="P134" s="1027" t="s">
        <v>131</v>
      </c>
      <c r="Q134" s="1028"/>
      <c r="R134" s="1028"/>
      <c r="S134" s="1029"/>
      <c r="T134" s="38">
        <f>T120</f>
        <v>25.66503042484554</v>
      </c>
      <c r="V134" s="179" t="s">
        <v>39</v>
      </c>
      <c r="W134" s="1027" t="s">
        <v>131</v>
      </c>
      <c r="X134" s="1028"/>
      <c r="Y134" s="1028"/>
      <c r="Z134" s="1029"/>
      <c r="AA134" s="38">
        <f>AA120</f>
        <v>35.022471120623315</v>
      </c>
      <c r="AC134" s="179" t="s">
        <v>39</v>
      </c>
      <c r="AD134" s="1027" t="s">
        <v>131</v>
      </c>
      <c r="AE134" s="1028"/>
      <c r="AF134" s="1028"/>
      <c r="AG134" s="1029"/>
      <c r="AH134" s="38">
        <f>AH120</f>
        <v>36.428601521171757</v>
      </c>
      <c r="AJ134" s="179" t="s">
        <v>39</v>
      </c>
      <c r="AK134" s="1027" t="s">
        <v>131</v>
      </c>
      <c r="AL134" s="1028"/>
      <c r="AM134" s="1028"/>
      <c r="AN134" s="1029"/>
      <c r="AO134" s="38">
        <f>AO120</f>
        <v>26.695465410060642</v>
      </c>
      <c r="AQ134" s="179" t="s">
        <v>39</v>
      </c>
      <c r="AR134" s="1027" t="s">
        <v>131</v>
      </c>
      <c r="AS134" s="1028"/>
      <c r="AT134" s="1028"/>
      <c r="AU134" s="1029"/>
      <c r="AV134" s="38">
        <f>AV120</f>
        <v>27.693426733801225</v>
      </c>
      <c r="AW134" s="159"/>
      <c r="AX134" s="179" t="s">
        <v>39</v>
      </c>
      <c r="AY134" s="1027" t="s">
        <v>131</v>
      </c>
      <c r="AZ134" s="1028"/>
      <c r="BA134" s="1028"/>
      <c r="BB134" s="1029"/>
      <c r="BC134" s="38">
        <f>BC120</f>
        <v>28.02852340046789</v>
      </c>
      <c r="BD134" s="22"/>
      <c r="BE134" s="43" t="s">
        <v>39</v>
      </c>
      <c r="BF134" s="927" t="s">
        <v>131</v>
      </c>
      <c r="BG134" s="928"/>
      <c r="BH134" s="928"/>
      <c r="BI134" s="929"/>
      <c r="BJ134" s="50">
        <f>BJ$120</f>
        <v>27.693426733801225</v>
      </c>
      <c r="BK134" s="22"/>
      <c r="BL134" s="43" t="s">
        <v>39</v>
      </c>
      <c r="BM134" s="927" t="s">
        <v>131</v>
      </c>
      <c r="BN134" s="928"/>
      <c r="BO134" s="928"/>
      <c r="BP134" s="929"/>
      <c r="BQ134" s="50">
        <f>BQ$120</f>
        <v>29.439859050347252</v>
      </c>
      <c r="BS134" s="43" t="s">
        <v>39</v>
      </c>
      <c r="BT134" s="927" t="s">
        <v>131</v>
      </c>
      <c r="BU134" s="928"/>
      <c r="BV134" s="928"/>
      <c r="BW134" s="929"/>
      <c r="BX134" s="50">
        <f>BX$120</f>
        <v>29.796087939236141</v>
      </c>
      <c r="BY134" s="22"/>
      <c r="BZ134" s="43" t="s">
        <v>39</v>
      </c>
      <c r="CA134" s="927" t="s">
        <v>131</v>
      </c>
      <c r="CB134" s="928"/>
      <c r="CC134" s="928"/>
      <c r="CD134" s="929"/>
      <c r="CE134" s="50">
        <f>CE$120</f>
        <v>29.796087939236141</v>
      </c>
      <c r="CF134" s="22"/>
      <c r="CG134" s="43" t="s">
        <v>39</v>
      </c>
      <c r="CH134" s="927" t="s">
        <v>131</v>
      </c>
      <c r="CI134" s="928"/>
      <c r="CJ134" s="928"/>
      <c r="CK134" s="929"/>
      <c r="CL134" s="50">
        <f>CL$120</f>
        <v>29.796087939236141</v>
      </c>
      <c r="CN134" s="43" t="s">
        <v>39</v>
      </c>
      <c r="CO134" s="927" t="s">
        <v>131</v>
      </c>
      <c r="CP134" s="928"/>
      <c r="CQ134" s="928"/>
      <c r="CR134" s="929"/>
      <c r="CS134" s="50">
        <f>CS$120</f>
        <v>31.563652478004382</v>
      </c>
      <c r="CU134" s="43" t="s">
        <v>39</v>
      </c>
      <c r="CV134" s="927" t="s">
        <v>131</v>
      </c>
      <c r="CW134" s="928"/>
      <c r="CX134" s="928"/>
      <c r="CY134" s="929"/>
      <c r="CZ134" s="50">
        <f>CZ$120</f>
        <v>31.563652478004382</v>
      </c>
      <c r="DB134" s="43" t="s">
        <v>39</v>
      </c>
      <c r="DC134" s="927" t="s">
        <v>131</v>
      </c>
      <c r="DD134" s="928"/>
      <c r="DE134" s="928"/>
      <c r="DF134" s="929"/>
      <c r="DG134" s="50">
        <f>DG$120</f>
        <v>33.028205952983789</v>
      </c>
      <c r="DI134" s="43" t="s">
        <v>39</v>
      </c>
      <c r="DJ134" s="927" t="s">
        <v>131</v>
      </c>
      <c r="DK134" s="928"/>
      <c r="DL134" s="928"/>
      <c r="DM134" s="929"/>
      <c r="DN134" s="50">
        <f>DN$120</f>
        <v>34.29852156656009</v>
      </c>
      <c r="DO134" s="22"/>
      <c r="DP134" s="50">
        <f>DP$120</f>
        <v>33.028205952983789</v>
      </c>
      <c r="DQ134" s="22"/>
      <c r="DR134" s="43" t="s">
        <v>39</v>
      </c>
      <c r="DS134" s="927" t="s">
        <v>131</v>
      </c>
      <c r="DT134" s="928"/>
      <c r="DU134" s="928"/>
      <c r="DV134" s="929"/>
      <c r="DW134" s="50">
        <f>DW$120</f>
        <v>34.29852156656009</v>
      </c>
      <c r="DX134" s="22"/>
      <c r="DY134" s="50">
        <f>DY$120</f>
        <v>33.028205952983789</v>
      </c>
      <c r="DZ134" s="22"/>
      <c r="EA134" s="43" t="s">
        <v>39</v>
      </c>
      <c r="EB134" s="927" t="s">
        <v>131</v>
      </c>
      <c r="EC134" s="928"/>
      <c r="ED134" s="928"/>
      <c r="EE134" s="929"/>
      <c r="EF134" s="50">
        <f>EF$120</f>
        <v>36.029180911661747</v>
      </c>
      <c r="EG134" s="22"/>
      <c r="EH134" s="50">
        <f>EH$120</f>
        <v>34.694766803822418</v>
      </c>
      <c r="EJ134" s="43" t="s">
        <v>39</v>
      </c>
      <c r="EK134" s="927" t="s">
        <v>131</v>
      </c>
      <c r="EL134" s="928"/>
      <c r="EM134" s="928"/>
      <c r="EN134" s="929"/>
      <c r="EO134" s="50">
        <f>EO$120</f>
        <v>36.029180911661747</v>
      </c>
      <c r="EP134" s="22"/>
      <c r="EQ134" s="50">
        <f>EQ$120</f>
        <v>34.694766803822418</v>
      </c>
    </row>
    <row r="135" spans="1:147" x14ac:dyDescent="0.2">
      <c r="A135" s="179" t="s">
        <v>41</v>
      </c>
      <c r="B135" s="1027" t="s">
        <v>139</v>
      </c>
      <c r="C135" s="1028"/>
      <c r="D135" s="1028"/>
      <c r="E135" s="1029"/>
      <c r="F135" s="38">
        <f>F128</f>
        <v>0</v>
      </c>
      <c r="H135" s="179" t="s">
        <v>41</v>
      </c>
      <c r="I135" s="1027" t="s">
        <v>139</v>
      </c>
      <c r="J135" s="1028"/>
      <c r="K135" s="1028"/>
      <c r="L135" s="1029"/>
      <c r="M135" s="38">
        <f>M128</f>
        <v>0</v>
      </c>
      <c r="O135" s="179" t="s">
        <v>41</v>
      </c>
      <c r="P135" s="1027" t="s">
        <v>139</v>
      </c>
      <c r="Q135" s="1028"/>
      <c r="R135" s="1028"/>
      <c r="S135" s="1029"/>
      <c r="T135" s="38">
        <f>T128</f>
        <v>0</v>
      </c>
      <c r="V135" s="179" t="s">
        <v>41</v>
      </c>
      <c r="W135" s="1027" t="s">
        <v>139</v>
      </c>
      <c r="X135" s="1028"/>
      <c r="Y135" s="1028"/>
      <c r="Z135" s="1029"/>
      <c r="AA135" s="38">
        <f>AA128</f>
        <v>0</v>
      </c>
      <c r="AC135" s="179" t="s">
        <v>41</v>
      </c>
      <c r="AD135" s="1027" t="s">
        <v>139</v>
      </c>
      <c r="AE135" s="1028"/>
      <c r="AF135" s="1028"/>
      <c r="AG135" s="1029"/>
      <c r="AH135" s="38">
        <f>AH128</f>
        <v>0</v>
      </c>
      <c r="AJ135" s="179" t="s">
        <v>41</v>
      </c>
      <c r="AK135" s="1027" t="s">
        <v>139</v>
      </c>
      <c r="AL135" s="1028"/>
      <c r="AM135" s="1028"/>
      <c r="AN135" s="1029"/>
      <c r="AO135" s="38">
        <f>AO128</f>
        <v>0</v>
      </c>
      <c r="AQ135" s="179" t="s">
        <v>41</v>
      </c>
      <c r="AR135" s="1027" t="s">
        <v>139</v>
      </c>
      <c r="AS135" s="1028"/>
      <c r="AT135" s="1028"/>
      <c r="AU135" s="1029"/>
      <c r="AV135" s="38">
        <f>AV128</f>
        <v>0</v>
      </c>
      <c r="AW135" s="159"/>
      <c r="AX135" s="179" t="s">
        <v>41</v>
      </c>
      <c r="AY135" s="1027" t="s">
        <v>139</v>
      </c>
      <c r="AZ135" s="1028"/>
      <c r="BA135" s="1028"/>
      <c r="BB135" s="1029"/>
      <c r="BC135" s="38">
        <f>BC128</f>
        <v>0</v>
      </c>
      <c r="BD135" s="22"/>
      <c r="BE135" s="43" t="s">
        <v>41</v>
      </c>
      <c r="BF135" s="927" t="s">
        <v>139</v>
      </c>
      <c r="BG135" s="928"/>
      <c r="BH135" s="928"/>
      <c r="BI135" s="929"/>
      <c r="BJ135" s="50">
        <f>BJ$128</f>
        <v>0</v>
      </c>
      <c r="BK135" s="22"/>
      <c r="BL135" s="43" t="s">
        <v>41</v>
      </c>
      <c r="BM135" s="927" t="s">
        <v>139</v>
      </c>
      <c r="BN135" s="928"/>
      <c r="BO135" s="928"/>
      <c r="BP135" s="929"/>
      <c r="BQ135" s="50">
        <f>BQ$128</f>
        <v>0</v>
      </c>
      <c r="BS135" s="43" t="s">
        <v>41</v>
      </c>
      <c r="BT135" s="927" t="s">
        <v>139</v>
      </c>
      <c r="BU135" s="928"/>
      <c r="BV135" s="928"/>
      <c r="BW135" s="929"/>
      <c r="BX135" s="50">
        <f>BX$128</f>
        <v>0</v>
      </c>
      <c r="BY135" s="22"/>
      <c r="BZ135" s="43" t="s">
        <v>41</v>
      </c>
      <c r="CA135" s="927" t="s">
        <v>139</v>
      </c>
      <c r="CB135" s="928"/>
      <c r="CC135" s="928"/>
      <c r="CD135" s="929"/>
      <c r="CE135" s="50">
        <f>CE$128</f>
        <v>0</v>
      </c>
      <c r="CF135" s="22"/>
      <c r="CG135" s="43" t="s">
        <v>41</v>
      </c>
      <c r="CH135" s="927" t="s">
        <v>139</v>
      </c>
      <c r="CI135" s="928"/>
      <c r="CJ135" s="928"/>
      <c r="CK135" s="929"/>
      <c r="CL135" s="50">
        <f>CL$128</f>
        <v>0</v>
      </c>
      <c r="CN135" s="43" t="s">
        <v>41</v>
      </c>
      <c r="CO135" s="927" t="s">
        <v>139</v>
      </c>
      <c r="CP135" s="928"/>
      <c r="CQ135" s="928"/>
      <c r="CR135" s="929"/>
      <c r="CS135" s="50">
        <f>CS$128</f>
        <v>0</v>
      </c>
      <c r="CU135" s="43" t="s">
        <v>41</v>
      </c>
      <c r="CV135" s="927" t="s">
        <v>139</v>
      </c>
      <c r="CW135" s="928"/>
      <c r="CX135" s="928"/>
      <c r="CY135" s="929"/>
      <c r="CZ135" s="50">
        <f>CZ$128</f>
        <v>0</v>
      </c>
      <c r="DB135" s="43" t="s">
        <v>41</v>
      </c>
      <c r="DC135" s="927" t="s">
        <v>139</v>
      </c>
      <c r="DD135" s="928"/>
      <c r="DE135" s="928"/>
      <c r="DF135" s="929"/>
      <c r="DG135" s="50">
        <f>DG$128</f>
        <v>0</v>
      </c>
      <c r="DI135" s="43" t="s">
        <v>41</v>
      </c>
      <c r="DJ135" s="927" t="s">
        <v>139</v>
      </c>
      <c r="DK135" s="928"/>
      <c r="DL135" s="928"/>
      <c r="DM135" s="929"/>
      <c r="DN135" s="50">
        <f>DN$128</f>
        <v>0</v>
      </c>
      <c r="DO135" s="22"/>
      <c r="DP135" s="50">
        <f>DP$128</f>
        <v>0</v>
      </c>
      <c r="DQ135" s="22"/>
      <c r="DR135" s="43" t="s">
        <v>41</v>
      </c>
      <c r="DS135" s="927" t="s">
        <v>139</v>
      </c>
      <c r="DT135" s="928"/>
      <c r="DU135" s="928"/>
      <c r="DV135" s="929"/>
      <c r="DW135" s="50">
        <f>DW$128</f>
        <v>0</v>
      </c>
      <c r="DX135" s="22"/>
      <c r="DY135" s="50">
        <f>DY$128</f>
        <v>0</v>
      </c>
      <c r="DZ135" s="22"/>
      <c r="EA135" s="43" t="s">
        <v>41</v>
      </c>
      <c r="EB135" s="927" t="s">
        <v>139</v>
      </c>
      <c r="EC135" s="928"/>
      <c r="ED135" s="928"/>
      <c r="EE135" s="929"/>
      <c r="EF135" s="50">
        <f>EF$128</f>
        <v>0</v>
      </c>
      <c r="EG135" s="22"/>
      <c r="EH135" s="50">
        <f>EH$128</f>
        <v>0</v>
      </c>
      <c r="EJ135" s="43" t="s">
        <v>41</v>
      </c>
      <c r="EK135" s="927" t="s">
        <v>139</v>
      </c>
      <c r="EL135" s="928"/>
      <c r="EM135" s="928"/>
      <c r="EN135" s="929"/>
      <c r="EO135" s="50">
        <f>EO$128</f>
        <v>0</v>
      </c>
      <c r="EP135" s="22"/>
      <c r="EQ135" s="50">
        <f>EQ$128</f>
        <v>0</v>
      </c>
    </row>
    <row r="136" spans="1:147" x14ac:dyDescent="0.2">
      <c r="A136" s="1021" t="s">
        <v>40</v>
      </c>
      <c r="B136" s="1022"/>
      <c r="C136" s="1022"/>
      <c r="D136" s="1022"/>
      <c r="E136" s="1023"/>
      <c r="F136" s="114">
        <f>SUM(F134:F135)</f>
        <v>34.181603670333118</v>
      </c>
      <c r="H136" s="1021" t="s">
        <v>40</v>
      </c>
      <c r="I136" s="1022"/>
      <c r="J136" s="1022"/>
      <c r="K136" s="1022"/>
      <c r="L136" s="1023"/>
      <c r="M136" s="114">
        <f>SUM(M134:M135)</f>
        <v>35.022471120623315</v>
      </c>
      <c r="O136" s="1021" t="s">
        <v>40</v>
      </c>
      <c r="P136" s="1022"/>
      <c r="Q136" s="1022"/>
      <c r="R136" s="1022"/>
      <c r="S136" s="1023"/>
      <c r="T136" s="114">
        <f>SUM(T134:T135)</f>
        <v>25.66503042484554</v>
      </c>
      <c r="V136" s="1021" t="s">
        <v>40</v>
      </c>
      <c r="W136" s="1022"/>
      <c r="X136" s="1022"/>
      <c r="Y136" s="1022"/>
      <c r="Z136" s="1023"/>
      <c r="AA136" s="114">
        <f>SUM(AA134:AA135)</f>
        <v>35.022471120623315</v>
      </c>
      <c r="AC136" s="1021" t="s">
        <v>40</v>
      </c>
      <c r="AD136" s="1022"/>
      <c r="AE136" s="1022"/>
      <c r="AF136" s="1022"/>
      <c r="AG136" s="1023"/>
      <c r="AH136" s="114">
        <f>SUM(AH134:AH135)</f>
        <v>36.428601521171757</v>
      </c>
      <c r="AJ136" s="1021" t="s">
        <v>40</v>
      </c>
      <c r="AK136" s="1022"/>
      <c r="AL136" s="1022"/>
      <c r="AM136" s="1022"/>
      <c r="AN136" s="1023"/>
      <c r="AO136" s="114">
        <f>SUM(AO134:AO135)</f>
        <v>26.695465410060642</v>
      </c>
      <c r="AQ136" s="1021" t="s">
        <v>40</v>
      </c>
      <c r="AR136" s="1022"/>
      <c r="AS136" s="1022"/>
      <c r="AT136" s="1022"/>
      <c r="AU136" s="1023"/>
      <c r="AV136" s="114">
        <f>SUM(AV134:AV135)</f>
        <v>27.693426733801225</v>
      </c>
      <c r="AW136" s="175"/>
      <c r="AX136" s="1021" t="s">
        <v>40</v>
      </c>
      <c r="AY136" s="1022"/>
      <c r="AZ136" s="1022"/>
      <c r="BA136" s="1022"/>
      <c r="BB136" s="1023"/>
      <c r="BC136" s="114">
        <f>SUM(BC134:BC135)</f>
        <v>28.02852340046789</v>
      </c>
      <c r="BD136" s="40"/>
      <c r="BE136" s="922" t="s">
        <v>40</v>
      </c>
      <c r="BF136" s="923"/>
      <c r="BG136" s="923"/>
      <c r="BH136" s="923"/>
      <c r="BI136" s="924"/>
      <c r="BJ136" s="11">
        <f>SUM(BJ$134:BJ$135)</f>
        <v>27.693426733801225</v>
      </c>
      <c r="BK136" s="40"/>
      <c r="BL136" s="922" t="s">
        <v>40</v>
      </c>
      <c r="BM136" s="923"/>
      <c r="BN136" s="923"/>
      <c r="BO136" s="923"/>
      <c r="BP136" s="924"/>
      <c r="BQ136" s="11">
        <f>SUM(BQ$134:BQ$135)</f>
        <v>29.439859050347252</v>
      </c>
      <c r="BS136" s="922" t="s">
        <v>40</v>
      </c>
      <c r="BT136" s="923"/>
      <c r="BU136" s="923"/>
      <c r="BV136" s="923"/>
      <c r="BW136" s="924"/>
      <c r="BX136" s="11">
        <f>SUM(BX$134:BX$135)</f>
        <v>29.796087939236141</v>
      </c>
      <c r="BY136" s="40"/>
      <c r="BZ136" s="922" t="s">
        <v>40</v>
      </c>
      <c r="CA136" s="923"/>
      <c r="CB136" s="923"/>
      <c r="CC136" s="923"/>
      <c r="CD136" s="924"/>
      <c r="CE136" s="11">
        <f>SUM(CE$134:CE$135)</f>
        <v>29.796087939236141</v>
      </c>
      <c r="CF136" s="40"/>
      <c r="CG136" s="922" t="s">
        <v>40</v>
      </c>
      <c r="CH136" s="923"/>
      <c r="CI136" s="923"/>
      <c r="CJ136" s="923"/>
      <c r="CK136" s="924"/>
      <c r="CL136" s="11">
        <f>SUM(CL$134:CL$135)</f>
        <v>29.796087939236141</v>
      </c>
      <c r="CN136" s="922" t="s">
        <v>40</v>
      </c>
      <c r="CO136" s="923"/>
      <c r="CP136" s="923"/>
      <c r="CQ136" s="923"/>
      <c r="CR136" s="924"/>
      <c r="CS136" s="11">
        <f>SUM(CS$134:CS$135)</f>
        <v>31.563652478004382</v>
      </c>
      <c r="CU136" s="922" t="s">
        <v>40</v>
      </c>
      <c r="CV136" s="923"/>
      <c r="CW136" s="923"/>
      <c r="CX136" s="923"/>
      <c r="CY136" s="924"/>
      <c r="CZ136" s="11">
        <f>SUM(CZ$134:CZ$135)</f>
        <v>31.563652478004382</v>
      </c>
      <c r="DB136" s="922" t="s">
        <v>40</v>
      </c>
      <c r="DC136" s="923"/>
      <c r="DD136" s="923"/>
      <c r="DE136" s="923"/>
      <c r="DF136" s="924"/>
      <c r="DG136" s="11">
        <f>SUM(DG$134:DG$135)</f>
        <v>33.028205952983789</v>
      </c>
      <c r="DI136" s="922" t="s">
        <v>40</v>
      </c>
      <c r="DJ136" s="923"/>
      <c r="DK136" s="923"/>
      <c r="DL136" s="923"/>
      <c r="DM136" s="924"/>
      <c r="DN136" s="11">
        <f>SUM(DN$134:DN$135)</f>
        <v>34.29852156656009</v>
      </c>
      <c r="DO136" s="40"/>
      <c r="DP136" s="11">
        <f>SUM(DP$134:DP$135)</f>
        <v>33.028205952983789</v>
      </c>
      <c r="DQ136" s="40"/>
      <c r="DR136" s="922" t="s">
        <v>40</v>
      </c>
      <c r="DS136" s="923"/>
      <c r="DT136" s="923"/>
      <c r="DU136" s="923"/>
      <c r="DV136" s="924"/>
      <c r="DW136" s="11">
        <f>SUM(DW$134:DW$135)</f>
        <v>34.29852156656009</v>
      </c>
      <c r="DX136" s="40"/>
      <c r="DY136" s="11">
        <f>SUM(DY$134:DY$135)</f>
        <v>33.028205952983789</v>
      </c>
      <c r="DZ136" s="40"/>
      <c r="EA136" s="922" t="s">
        <v>40</v>
      </c>
      <c r="EB136" s="923"/>
      <c r="EC136" s="923"/>
      <c r="ED136" s="923"/>
      <c r="EE136" s="924"/>
      <c r="EF136" s="11">
        <f>SUM(EF$134:EF$135)</f>
        <v>36.029180911661747</v>
      </c>
      <c r="EG136" s="40"/>
      <c r="EH136" s="11">
        <f>SUM(EH$134:EH$135)</f>
        <v>34.694766803822418</v>
      </c>
      <c r="EJ136" s="922" t="s">
        <v>40</v>
      </c>
      <c r="EK136" s="923"/>
      <c r="EL136" s="923"/>
      <c r="EM136" s="923"/>
      <c r="EN136" s="924"/>
      <c r="EO136" s="11">
        <f>SUM(EO$134:EO$135)</f>
        <v>36.029180911661747</v>
      </c>
      <c r="EP136" s="40"/>
      <c r="EQ136" s="11">
        <f>SUM(EQ$134:EQ$135)</f>
        <v>34.694766803822418</v>
      </c>
    </row>
    <row r="137" spans="1:147" x14ac:dyDescent="0.2">
      <c r="A137" s="176"/>
      <c r="B137" s="176"/>
      <c r="C137" s="176"/>
      <c r="D137" s="176"/>
      <c r="E137" s="176"/>
      <c r="F137" s="159"/>
      <c r="H137" s="176"/>
      <c r="I137" s="176"/>
      <c r="J137" s="176"/>
      <c r="K137" s="176"/>
      <c r="L137" s="176"/>
      <c r="M137" s="159"/>
      <c r="O137" s="176"/>
      <c r="P137" s="176"/>
      <c r="Q137" s="176"/>
      <c r="R137" s="176"/>
      <c r="S137" s="176"/>
      <c r="T137" s="159"/>
      <c r="V137" s="176"/>
      <c r="W137" s="176"/>
      <c r="X137" s="176"/>
      <c r="Y137" s="176"/>
      <c r="Z137" s="176"/>
      <c r="AA137" s="159"/>
      <c r="AC137" s="176"/>
      <c r="AD137" s="176"/>
      <c r="AE137" s="176"/>
      <c r="AF137" s="176"/>
      <c r="AG137" s="176"/>
      <c r="AH137" s="159"/>
      <c r="AJ137" s="176"/>
      <c r="AK137" s="176"/>
      <c r="AL137" s="176"/>
      <c r="AM137" s="176"/>
      <c r="AN137" s="176"/>
      <c r="AO137" s="159"/>
      <c r="AQ137" s="176"/>
      <c r="AR137" s="176"/>
      <c r="AS137" s="176"/>
      <c r="AT137" s="176"/>
      <c r="AU137" s="176"/>
      <c r="AV137" s="159"/>
      <c r="AW137" s="159"/>
      <c r="AX137" s="176"/>
      <c r="AY137" s="176"/>
      <c r="AZ137" s="176"/>
      <c r="BA137" s="176"/>
      <c r="BB137" s="176"/>
      <c r="BC137" s="159"/>
      <c r="BD137" s="22"/>
      <c r="BE137" s="41"/>
      <c r="BF137" s="41"/>
      <c r="BG137" s="41"/>
      <c r="BH137" s="41"/>
      <c r="BI137" s="41"/>
      <c r="BJ137" s="22"/>
      <c r="BK137" s="22"/>
      <c r="BL137" s="41"/>
      <c r="BM137" s="41"/>
      <c r="BN137" s="41"/>
      <c r="BO137" s="41"/>
      <c r="BP137" s="41"/>
      <c r="BQ137" s="22"/>
      <c r="BS137" s="41"/>
      <c r="BT137" s="41"/>
      <c r="BU137" s="41"/>
      <c r="BV137" s="41"/>
      <c r="BW137" s="41"/>
      <c r="BX137" s="22"/>
      <c r="BY137" s="22"/>
      <c r="BZ137" s="41"/>
      <c r="CA137" s="41"/>
      <c r="CB137" s="41"/>
      <c r="CC137" s="41"/>
      <c r="CD137" s="41"/>
      <c r="CE137" s="22"/>
      <c r="CF137" s="22"/>
      <c r="CG137" s="41"/>
      <c r="CH137" s="41"/>
      <c r="CI137" s="41"/>
      <c r="CJ137" s="41"/>
      <c r="CK137" s="41"/>
      <c r="CL137" s="22"/>
      <c r="CN137" s="41"/>
      <c r="CO137" s="41"/>
      <c r="CP137" s="41"/>
      <c r="CQ137" s="41"/>
      <c r="CR137" s="41"/>
      <c r="CS137" s="22"/>
      <c r="CU137" s="41"/>
      <c r="CV137" s="41"/>
      <c r="CW137" s="41"/>
      <c r="CX137" s="41"/>
      <c r="CY137" s="41"/>
      <c r="CZ137" s="22"/>
      <c r="DB137" s="41"/>
      <c r="DC137" s="41"/>
      <c r="DD137" s="41"/>
      <c r="DE137" s="41"/>
      <c r="DF137" s="41"/>
      <c r="DG137" s="22"/>
      <c r="DI137" s="41"/>
      <c r="DJ137" s="41"/>
      <c r="DK137" s="41"/>
      <c r="DL137" s="41"/>
      <c r="DM137" s="41"/>
      <c r="DN137" s="22"/>
      <c r="DO137" s="41"/>
      <c r="DP137" s="22"/>
      <c r="DQ137" s="22"/>
      <c r="DR137" s="41"/>
      <c r="DS137" s="41"/>
      <c r="DT137" s="41"/>
      <c r="DU137" s="41"/>
      <c r="DV137" s="41"/>
      <c r="DW137" s="22"/>
      <c r="DX137" s="41"/>
      <c r="DY137" s="22"/>
      <c r="DZ137" s="22"/>
      <c r="EA137" s="41"/>
      <c r="EB137" s="41"/>
      <c r="EC137" s="41"/>
      <c r="ED137" s="41"/>
      <c r="EE137" s="41"/>
      <c r="EF137" s="22"/>
      <c r="EG137" s="41"/>
      <c r="EH137" s="22"/>
      <c r="EJ137" s="41"/>
      <c r="EK137" s="41"/>
      <c r="EL137" s="41"/>
      <c r="EM137" s="41"/>
      <c r="EN137" s="41"/>
      <c r="EO137" s="22"/>
      <c r="EP137" s="41"/>
      <c r="EQ137" s="22"/>
    </row>
    <row r="138" spans="1:147" x14ac:dyDescent="0.2">
      <c r="A138" s="176"/>
      <c r="B138" s="176"/>
      <c r="C138" s="176"/>
      <c r="D138" s="176"/>
      <c r="E138" s="176"/>
      <c r="F138" s="159"/>
      <c r="H138" s="176"/>
      <c r="I138" s="176"/>
      <c r="J138" s="176"/>
      <c r="K138" s="176"/>
      <c r="L138" s="176"/>
      <c r="M138" s="159"/>
      <c r="O138" s="176"/>
      <c r="P138" s="176"/>
      <c r="Q138" s="176"/>
      <c r="R138" s="176"/>
      <c r="S138" s="176"/>
      <c r="T138" s="159"/>
      <c r="V138" s="176"/>
      <c r="W138" s="176"/>
      <c r="X138" s="176"/>
      <c r="Y138" s="176"/>
      <c r="Z138" s="176"/>
      <c r="AA138" s="159"/>
      <c r="AC138" s="176"/>
      <c r="AD138" s="176"/>
      <c r="AE138" s="176"/>
      <c r="AF138" s="176"/>
      <c r="AG138" s="176"/>
      <c r="AH138" s="159"/>
      <c r="AJ138" s="176"/>
      <c r="AK138" s="176"/>
      <c r="AL138" s="176"/>
      <c r="AM138" s="176"/>
      <c r="AN138" s="176"/>
      <c r="AO138" s="159"/>
      <c r="AQ138" s="176"/>
      <c r="AR138" s="176"/>
      <c r="AS138" s="176"/>
      <c r="AT138" s="176"/>
      <c r="AU138" s="176"/>
      <c r="AV138" s="159"/>
      <c r="AW138" s="159"/>
      <c r="AX138" s="176"/>
      <c r="AY138" s="176"/>
      <c r="AZ138" s="176"/>
      <c r="BA138" s="176"/>
      <c r="BB138" s="176"/>
      <c r="BC138" s="159"/>
      <c r="BD138" s="22"/>
      <c r="BE138" s="41"/>
      <c r="BF138" s="41"/>
      <c r="BG138" s="41"/>
      <c r="BH138" s="41"/>
      <c r="BI138" s="41"/>
      <c r="BJ138" s="22"/>
      <c r="BK138" s="22"/>
      <c r="BL138" s="41"/>
      <c r="BM138" s="41"/>
      <c r="BN138" s="41"/>
      <c r="BO138" s="41"/>
      <c r="BP138" s="41"/>
      <c r="BQ138" s="22"/>
      <c r="BS138" s="41"/>
      <c r="BT138" s="41"/>
      <c r="BU138" s="41"/>
      <c r="BV138" s="41"/>
      <c r="BW138" s="41"/>
      <c r="BX138" s="22"/>
      <c r="BY138" s="22"/>
      <c r="BZ138" s="41"/>
      <c r="CA138" s="41"/>
      <c r="CB138" s="41"/>
      <c r="CC138" s="41"/>
      <c r="CD138" s="41"/>
      <c r="CE138" s="22"/>
      <c r="CF138" s="22"/>
      <c r="CG138" s="41"/>
      <c r="CH138" s="41"/>
      <c r="CI138" s="41"/>
      <c r="CJ138" s="41"/>
      <c r="CK138" s="41"/>
      <c r="CL138" s="22"/>
      <c r="CN138" s="41"/>
      <c r="CO138" s="41"/>
      <c r="CP138" s="41"/>
      <c r="CQ138" s="41"/>
      <c r="CR138" s="41"/>
      <c r="CS138" s="22"/>
      <c r="CU138" s="41"/>
      <c r="CV138" s="41"/>
      <c r="CW138" s="41"/>
      <c r="CX138" s="41"/>
      <c r="CY138" s="41"/>
      <c r="CZ138" s="22"/>
      <c r="DB138" s="41"/>
      <c r="DC138" s="41"/>
      <c r="DD138" s="41"/>
      <c r="DE138" s="41"/>
      <c r="DF138" s="41"/>
      <c r="DG138" s="22"/>
      <c r="DI138" s="41"/>
      <c r="DJ138" s="41"/>
      <c r="DK138" s="41"/>
      <c r="DL138" s="41"/>
      <c r="DM138" s="41"/>
      <c r="DN138" s="22"/>
      <c r="DO138" s="41"/>
      <c r="DP138" s="22"/>
      <c r="DQ138" s="22"/>
      <c r="DR138" s="41"/>
      <c r="DS138" s="41"/>
      <c r="DT138" s="41"/>
      <c r="DU138" s="41"/>
      <c r="DV138" s="41"/>
      <c r="DW138" s="22"/>
      <c r="DX138" s="41"/>
      <c r="DY138" s="22"/>
      <c r="DZ138" s="22"/>
      <c r="EA138" s="41"/>
      <c r="EB138" s="41"/>
      <c r="EC138" s="41"/>
      <c r="ED138" s="41"/>
      <c r="EE138" s="41"/>
      <c r="EF138" s="22"/>
      <c r="EG138" s="41"/>
      <c r="EH138" s="22"/>
      <c r="EJ138" s="41"/>
      <c r="EK138" s="41"/>
      <c r="EL138" s="41"/>
      <c r="EM138" s="41"/>
      <c r="EN138" s="41"/>
      <c r="EO138" s="22"/>
      <c r="EP138" s="41"/>
      <c r="EQ138" s="22"/>
    </row>
    <row r="139" spans="1:147" ht="12.75" customHeight="1" x14ac:dyDescent="0.2">
      <c r="A139" s="1147" t="s">
        <v>86</v>
      </c>
      <c r="B139" s="1147"/>
      <c r="C139" s="1147"/>
      <c r="D139" s="1147"/>
      <c r="E139" s="1147"/>
      <c r="F139" s="1147"/>
      <c r="H139" s="1147" t="s">
        <v>86</v>
      </c>
      <c r="I139" s="1147"/>
      <c r="J139" s="1147"/>
      <c r="K139" s="1147"/>
      <c r="L139" s="1147"/>
      <c r="M139" s="1147"/>
      <c r="O139" s="1147" t="s">
        <v>86</v>
      </c>
      <c r="P139" s="1147"/>
      <c r="Q139" s="1147"/>
      <c r="R139" s="1147"/>
      <c r="S139" s="1147"/>
      <c r="T139" s="1147"/>
      <c r="V139" s="1147" t="s">
        <v>86</v>
      </c>
      <c r="W139" s="1147"/>
      <c r="X139" s="1147"/>
      <c r="Y139" s="1147"/>
      <c r="Z139" s="1147"/>
      <c r="AA139" s="1147"/>
      <c r="AC139" s="1147" t="s">
        <v>86</v>
      </c>
      <c r="AD139" s="1147"/>
      <c r="AE139" s="1147"/>
      <c r="AF139" s="1147"/>
      <c r="AG139" s="1147"/>
      <c r="AH139" s="1147"/>
      <c r="AJ139" s="1147" t="s">
        <v>86</v>
      </c>
      <c r="AK139" s="1147"/>
      <c r="AL139" s="1147"/>
      <c r="AM139" s="1147"/>
      <c r="AN139" s="1147"/>
      <c r="AO139" s="1147"/>
      <c r="AQ139" s="1147" t="s">
        <v>86</v>
      </c>
      <c r="AR139" s="1147"/>
      <c r="AS139" s="1147"/>
      <c r="AT139" s="1147"/>
      <c r="AU139" s="1147"/>
      <c r="AV139" s="1147"/>
      <c r="AW139" s="203"/>
      <c r="AX139" s="1147" t="s">
        <v>86</v>
      </c>
      <c r="AY139" s="1147"/>
      <c r="AZ139" s="1147"/>
      <c r="BA139" s="1147"/>
      <c r="BB139" s="1147"/>
      <c r="BC139" s="1147"/>
      <c r="BD139" s="33"/>
      <c r="BE139" s="1110" t="s">
        <v>86</v>
      </c>
      <c r="BF139" s="1110"/>
      <c r="BG139" s="1110"/>
      <c r="BH139" s="1110"/>
      <c r="BI139" s="1110"/>
      <c r="BJ139" s="1110"/>
      <c r="BK139" s="33"/>
      <c r="BL139" s="1110" t="s">
        <v>86</v>
      </c>
      <c r="BM139" s="1110"/>
      <c r="BN139" s="1110"/>
      <c r="BO139" s="1110"/>
      <c r="BP139" s="1110"/>
      <c r="BQ139" s="1110"/>
      <c r="BS139" s="1110" t="s">
        <v>86</v>
      </c>
      <c r="BT139" s="1110"/>
      <c r="BU139" s="1110"/>
      <c r="BV139" s="1110"/>
      <c r="BW139" s="1110"/>
      <c r="BX139" s="1110"/>
      <c r="BY139" s="33"/>
      <c r="BZ139" s="1110" t="s">
        <v>86</v>
      </c>
      <c r="CA139" s="1110"/>
      <c r="CB139" s="1110"/>
      <c r="CC139" s="1110"/>
      <c r="CD139" s="1110"/>
      <c r="CE139" s="1110"/>
      <c r="CF139" s="33"/>
      <c r="CG139" s="1110" t="s">
        <v>86</v>
      </c>
      <c r="CH139" s="1110"/>
      <c r="CI139" s="1110"/>
      <c r="CJ139" s="1110"/>
      <c r="CK139" s="1110"/>
      <c r="CL139" s="1110"/>
      <c r="CN139" s="1110" t="s">
        <v>86</v>
      </c>
      <c r="CO139" s="1110"/>
      <c r="CP139" s="1110"/>
      <c r="CQ139" s="1110"/>
      <c r="CR139" s="1110"/>
      <c r="CS139" s="1110"/>
      <c r="CU139" s="1110" t="s">
        <v>86</v>
      </c>
      <c r="CV139" s="1110"/>
      <c r="CW139" s="1110"/>
      <c r="CX139" s="1110"/>
      <c r="CY139" s="1110"/>
      <c r="CZ139" s="1110"/>
      <c r="DB139" s="1110" t="s">
        <v>86</v>
      </c>
      <c r="DC139" s="1110"/>
      <c r="DD139" s="1110"/>
      <c r="DE139" s="1110"/>
      <c r="DF139" s="1110"/>
      <c r="DG139" s="1110"/>
      <c r="DI139" s="1110" t="s">
        <v>86</v>
      </c>
      <c r="DJ139" s="1110"/>
      <c r="DK139" s="1110"/>
      <c r="DL139" s="1110"/>
      <c r="DM139" s="1110"/>
      <c r="DN139" s="1110"/>
      <c r="DO139" s="33"/>
      <c r="DP139" s="33"/>
      <c r="DQ139" s="33"/>
      <c r="DR139" s="1110" t="s">
        <v>86</v>
      </c>
      <c r="DS139" s="1110"/>
      <c r="DT139" s="1110"/>
      <c r="DU139" s="1110"/>
      <c r="DV139" s="1110"/>
      <c r="DW139" s="1110"/>
      <c r="DX139" s="33"/>
      <c r="DY139" s="33"/>
      <c r="DZ139" s="33"/>
      <c r="EA139" s="1110" t="s">
        <v>86</v>
      </c>
      <c r="EB139" s="1110"/>
      <c r="EC139" s="1110"/>
      <c r="ED139" s="1110"/>
      <c r="EE139" s="1110"/>
      <c r="EF139" s="1110"/>
      <c r="EG139" s="33"/>
      <c r="EH139" s="33"/>
      <c r="EJ139" s="1110" t="s">
        <v>86</v>
      </c>
      <c r="EK139" s="1110"/>
      <c r="EL139" s="1110"/>
      <c r="EM139" s="1110"/>
      <c r="EN139" s="1110"/>
      <c r="EO139" s="1110"/>
      <c r="EP139" s="33"/>
      <c r="EQ139" s="33"/>
    </row>
    <row r="140" spans="1:147" x14ac:dyDescent="0.2">
      <c r="A140" s="176"/>
      <c r="B140" s="176"/>
      <c r="C140" s="176"/>
      <c r="D140" s="176"/>
      <c r="E140" s="176"/>
      <c r="F140" s="159"/>
      <c r="H140" s="176"/>
      <c r="I140" s="176"/>
      <c r="J140" s="176"/>
      <c r="K140" s="176"/>
      <c r="L140" s="176"/>
      <c r="M140" s="159"/>
      <c r="O140" s="176"/>
      <c r="P140" s="176"/>
      <c r="Q140" s="176"/>
      <c r="R140" s="176"/>
      <c r="S140" s="176"/>
      <c r="T140" s="159"/>
      <c r="V140" s="176"/>
      <c r="W140" s="176"/>
      <c r="X140" s="176"/>
      <c r="Y140" s="176"/>
      <c r="Z140" s="176"/>
      <c r="AA140" s="159"/>
      <c r="AC140" s="176"/>
      <c r="AD140" s="176"/>
      <c r="AE140" s="176"/>
      <c r="AF140" s="176"/>
      <c r="AG140" s="176"/>
      <c r="AH140" s="159"/>
      <c r="AJ140" s="176"/>
      <c r="AK140" s="176"/>
      <c r="AL140" s="176"/>
      <c r="AM140" s="176"/>
      <c r="AN140" s="176"/>
      <c r="AO140" s="159"/>
      <c r="AQ140" s="176"/>
      <c r="AR140" s="176"/>
      <c r="AS140" s="176"/>
      <c r="AT140" s="176"/>
      <c r="AU140" s="176"/>
      <c r="AV140" s="159"/>
      <c r="AW140" s="159"/>
      <c r="AX140" s="176"/>
      <c r="AY140" s="176"/>
      <c r="AZ140" s="176"/>
      <c r="BA140" s="176"/>
      <c r="BB140" s="176"/>
      <c r="BC140" s="159"/>
      <c r="BD140" s="22"/>
      <c r="BE140" s="41"/>
      <c r="BF140" s="41"/>
      <c r="BG140" s="41"/>
      <c r="BH140" s="41"/>
      <c r="BI140" s="41"/>
      <c r="BJ140" s="22"/>
      <c r="BK140" s="22"/>
      <c r="BL140" s="41"/>
      <c r="BM140" s="41"/>
      <c r="BN140" s="41"/>
      <c r="BO140" s="41"/>
      <c r="BP140" s="41"/>
      <c r="BQ140" s="22"/>
      <c r="BS140" s="41"/>
      <c r="BT140" s="41"/>
      <c r="BU140" s="41"/>
      <c r="BV140" s="41"/>
      <c r="BW140" s="41"/>
      <c r="BX140" s="22"/>
      <c r="BY140" s="22"/>
      <c r="BZ140" s="41"/>
      <c r="CA140" s="41"/>
      <c r="CB140" s="41"/>
      <c r="CC140" s="41"/>
      <c r="CD140" s="41"/>
      <c r="CE140" s="22"/>
      <c r="CF140" s="22"/>
      <c r="CG140" s="41"/>
      <c r="CH140" s="41"/>
      <c r="CI140" s="41"/>
      <c r="CJ140" s="41"/>
      <c r="CK140" s="41"/>
      <c r="CL140" s="22"/>
      <c r="CN140" s="41"/>
      <c r="CO140" s="41"/>
      <c r="CP140" s="41"/>
      <c r="CQ140" s="41"/>
      <c r="CR140" s="41"/>
      <c r="CS140" s="22"/>
      <c r="CU140" s="41"/>
      <c r="CV140" s="41"/>
      <c r="CW140" s="41"/>
      <c r="CX140" s="41"/>
      <c r="CY140" s="41"/>
      <c r="CZ140" s="22"/>
      <c r="DB140" s="41"/>
      <c r="DC140" s="41"/>
      <c r="DD140" s="41"/>
      <c r="DE140" s="41"/>
      <c r="DF140" s="41"/>
      <c r="DG140" s="22"/>
      <c r="DI140" s="41"/>
      <c r="DJ140" s="41"/>
      <c r="DK140" s="41"/>
      <c r="DL140" s="41"/>
      <c r="DM140" s="41"/>
      <c r="DN140" s="22"/>
      <c r="DO140" s="41"/>
      <c r="DP140" s="22"/>
      <c r="DQ140" s="22"/>
      <c r="DR140" s="41"/>
      <c r="DS140" s="41"/>
      <c r="DT140" s="41"/>
      <c r="DU140" s="41"/>
      <c r="DV140" s="41"/>
      <c r="DW140" s="22"/>
      <c r="DX140" s="41"/>
      <c r="DY140" s="22"/>
      <c r="DZ140" s="22"/>
      <c r="EA140" s="41"/>
      <c r="EB140" s="41"/>
      <c r="EC140" s="41"/>
      <c r="ED140" s="41"/>
      <c r="EE140" s="41"/>
      <c r="EF140" s="22"/>
      <c r="EG140" s="41"/>
      <c r="EH140" s="22"/>
      <c r="EJ140" s="41"/>
      <c r="EK140" s="41"/>
      <c r="EL140" s="41"/>
      <c r="EM140" s="41"/>
      <c r="EN140" s="41"/>
      <c r="EO140" s="22"/>
      <c r="EP140" s="41"/>
      <c r="EQ140" s="22"/>
    </row>
    <row r="141" spans="1:147" x14ac:dyDescent="0.2">
      <c r="A141" s="155">
        <v>5</v>
      </c>
      <c r="B141" s="1021" t="s">
        <v>20</v>
      </c>
      <c r="C141" s="1022"/>
      <c r="D141" s="1022"/>
      <c r="E141" s="1023"/>
      <c r="F141" s="114" t="s">
        <v>8</v>
      </c>
      <c r="H141" s="155">
        <v>5</v>
      </c>
      <c r="I141" s="1021" t="s">
        <v>20</v>
      </c>
      <c r="J141" s="1022"/>
      <c r="K141" s="1022"/>
      <c r="L141" s="1023"/>
      <c r="M141" s="114" t="s">
        <v>8</v>
      </c>
      <c r="O141" s="155">
        <v>5</v>
      </c>
      <c r="P141" s="1021" t="s">
        <v>20</v>
      </c>
      <c r="Q141" s="1022"/>
      <c r="R141" s="1022"/>
      <c r="S141" s="1023"/>
      <c r="T141" s="114" t="s">
        <v>8</v>
      </c>
      <c r="V141" s="155">
        <v>5</v>
      </c>
      <c r="W141" s="1021" t="s">
        <v>20</v>
      </c>
      <c r="X141" s="1022"/>
      <c r="Y141" s="1022"/>
      <c r="Z141" s="1023"/>
      <c r="AA141" s="114" t="s">
        <v>8</v>
      </c>
      <c r="AC141" s="155">
        <v>5</v>
      </c>
      <c r="AD141" s="1021" t="s">
        <v>20</v>
      </c>
      <c r="AE141" s="1022"/>
      <c r="AF141" s="1022"/>
      <c r="AG141" s="1023"/>
      <c r="AH141" s="114" t="s">
        <v>8</v>
      </c>
      <c r="AJ141" s="155">
        <v>5</v>
      </c>
      <c r="AK141" s="1021" t="s">
        <v>20</v>
      </c>
      <c r="AL141" s="1022"/>
      <c r="AM141" s="1022"/>
      <c r="AN141" s="1023"/>
      <c r="AO141" s="114" t="s">
        <v>8</v>
      </c>
      <c r="AQ141" s="155">
        <v>5</v>
      </c>
      <c r="AR141" s="1021" t="s">
        <v>20</v>
      </c>
      <c r="AS141" s="1022"/>
      <c r="AT141" s="1022"/>
      <c r="AU141" s="1023"/>
      <c r="AV141" s="114" t="s">
        <v>8</v>
      </c>
      <c r="AW141" s="175"/>
      <c r="AX141" s="155">
        <v>5</v>
      </c>
      <c r="AY141" s="1021" t="s">
        <v>20</v>
      </c>
      <c r="AZ141" s="1022"/>
      <c r="BA141" s="1022"/>
      <c r="BB141" s="1023"/>
      <c r="BC141" s="114" t="s">
        <v>8</v>
      </c>
      <c r="BD141" s="40"/>
      <c r="BE141" s="10">
        <v>5</v>
      </c>
      <c r="BF141" s="922" t="s">
        <v>20</v>
      </c>
      <c r="BG141" s="923"/>
      <c r="BH141" s="923"/>
      <c r="BI141" s="924"/>
      <c r="BJ141" s="11" t="s">
        <v>8</v>
      </c>
      <c r="BK141" s="40"/>
      <c r="BL141" s="10">
        <v>5</v>
      </c>
      <c r="BM141" s="922" t="s">
        <v>20</v>
      </c>
      <c r="BN141" s="923"/>
      <c r="BO141" s="923"/>
      <c r="BP141" s="924"/>
      <c r="BQ141" s="11" t="s">
        <v>8</v>
      </c>
      <c r="BS141" s="10">
        <v>5</v>
      </c>
      <c r="BT141" s="922" t="s">
        <v>20</v>
      </c>
      <c r="BU141" s="923"/>
      <c r="BV141" s="923"/>
      <c r="BW141" s="924"/>
      <c r="BX141" s="11" t="s">
        <v>8</v>
      </c>
      <c r="BY141" s="40"/>
      <c r="BZ141" s="10">
        <v>5</v>
      </c>
      <c r="CA141" s="922" t="s">
        <v>20</v>
      </c>
      <c r="CB141" s="923"/>
      <c r="CC141" s="923"/>
      <c r="CD141" s="924"/>
      <c r="CE141" s="11" t="s">
        <v>8</v>
      </c>
      <c r="CF141" s="40"/>
      <c r="CG141" s="10">
        <v>5</v>
      </c>
      <c r="CH141" s="922" t="s">
        <v>20</v>
      </c>
      <c r="CI141" s="923"/>
      <c r="CJ141" s="923"/>
      <c r="CK141" s="924"/>
      <c r="CL141" s="11" t="s">
        <v>8</v>
      </c>
      <c r="CN141" s="10">
        <v>5</v>
      </c>
      <c r="CO141" s="922" t="s">
        <v>20</v>
      </c>
      <c r="CP141" s="923"/>
      <c r="CQ141" s="923"/>
      <c r="CR141" s="924"/>
      <c r="CS141" s="11" t="s">
        <v>8</v>
      </c>
      <c r="CU141" s="10">
        <v>5</v>
      </c>
      <c r="CV141" s="922" t="s">
        <v>20</v>
      </c>
      <c r="CW141" s="923"/>
      <c r="CX141" s="923"/>
      <c r="CY141" s="924"/>
      <c r="CZ141" s="11" t="s">
        <v>8</v>
      </c>
      <c r="DB141" s="10">
        <v>5</v>
      </c>
      <c r="DC141" s="922" t="s">
        <v>20</v>
      </c>
      <c r="DD141" s="923"/>
      <c r="DE141" s="923"/>
      <c r="DF141" s="924"/>
      <c r="DG141" s="11" t="s">
        <v>8</v>
      </c>
      <c r="DI141" s="10">
        <v>5</v>
      </c>
      <c r="DJ141" s="922" t="s">
        <v>20</v>
      </c>
      <c r="DK141" s="923"/>
      <c r="DL141" s="923"/>
      <c r="DM141" s="924"/>
      <c r="DN141" s="11" t="s">
        <v>8</v>
      </c>
      <c r="DO141" s="40"/>
      <c r="DP141" s="11" t="s">
        <v>8</v>
      </c>
      <c r="DQ141" s="40"/>
      <c r="DR141" s="10">
        <v>5</v>
      </c>
      <c r="DS141" s="922" t="s">
        <v>20</v>
      </c>
      <c r="DT141" s="923"/>
      <c r="DU141" s="923"/>
      <c r="DV141" s="924"/>
      <c r="DW141" s="11" t="s">
        <v>8</v>
      </c>
      <c r="DX141" s="40"/>
      <c r="DY141" s="11" t="s">
        <v>8</v>
      </c>
      <c r="DZ141" s="40"/>
      <c r="EA141" s="10">
        <v>5</v>
      </c>
      <c r="EB141" s="922" t="s">
        <v>20</v>
      </c>
      <c r="EC141" s="923"/>
      <c r="ED141" s="923"/>
      <c r="EE141" s="924"/>
      <c r="EF141" s="11" t="s">
        <v>8</v>
      </c>
      <c r="EG141" s="40"/>
      <c r="EH141" s="11" t="s">
        <v>8</v>
      </c>
      <c r="EJ141" s="10">
        <v>5</v>
      </c>
      <c r="EK141" s="922" t="s">
        <v>20</v>
      </c>
      <c r="EL141" s="923"/>
      <c r="EM141" s="923"/>
      <c r="EN141" s="924"/>
      <c r="EO141" s="11" t="s">
        <v>8</v>
      </c>
      <c r="EP141" s="40"/>
      <c r="EQ141" s="11" t="s">
        <v>8</v>
      </c>
    </row>
    <row r="142" spans="1:147" x14ac:dyDescent="0.2">
      <c r="A142" s="155" t="s">
        <v>22</v>
      </c>
      <c r="B142" s="1027" t="s">
        <v>48</v>
      </c>
      <c r="C142" s="1028"/>
      <c r="D142" s="1028"/>
      <c r="E142" s="1029"/>
      <c r="F142" s="38">
        <f>SUM('(VI) Uniforme '!$Y$18)</f>
        <v>34.390555555555551</v>
      </c>
      <c r="H142" s="155" t="s">
        <v>22</v>
      </c>
      <c r="I142" s="1027" t="s">
        <v>48</v>
      </c>
      <c r="J142" s="1028"/>
      <c r="K142" s="1028"/>
      <c r="L142" s="1029"/>
      <c r="M142" s="38">
        <f>SUM('(VI) Uniforme '!$Y$18)</f>
        <v>34.390555555555551</v>
      </c>
      <c r="O142" s="155" t="s">
        <v>22</v>
      </c>
      <c r="P142" s="1027" t="s">
        <v>48</v>
      </c>
      <c r="Q142" s="1028"/>
      <c r="R142" s="1028"/>
      <c r="S142" s="1029"/>
      <c r="T142" s="38">
        <f>SUM('(VI) Uniforme '!$Y$18)</f>
        <v>34.390555555555551</v>
      </c>
      <c r="V142" s="155" t="s">
        <v>22</v>
      </c>
      <c r="W142" s="1027" t="s">
        <v>48</v>
      </c>
      <c r="X142" s="1028"/>
      <c r="Y142" s="1028"/>
      <c r="Z142" s="1029"/>
      <c r="AA142" s="398">
        <f>SUM('(VI) Uniforme '!$Y$18)*1.0676</f>
        <v>36.715357111111111</v>
      </c>
      <c r="AC142" s="155" t="s">
        <v>22</v>
      </c>
      <c r="AD142" s="1027" t="s">
        <v>48</v>
      </c>
      <c r="AE142" s="1028"/>
      <c r="AF142" s="1028"/>
      <c r="AG142" s="1029"/>
      <c r="AH142" s="38">
        <f>SUM('(VI) Uniforme '!$Y$18)*1.0676</f>
        <v>36.715357111111111</v>
      </c>
      <c r="AJ142" s="155" t="s">
        <v>22</v>
      </c>
      <c r="AK142" s="1027" t="s">
        <v>48</v>
      </c>
      <c r="AL142" s="1028"/>
      <c r="AM142" s="1028"/>
      <c r="AN142" s="1029"/>
      <c r="AO142" s="38">
        <f>SUM('(VI) Uniforme '!$Y$18)*1.0676</f>
        <v>36.715357111111111</v>
      </c>
      <c r="AQ142" s="155" t="s">
        <v>22</v>
      </c>
      <c r="AR142" s="1027" t="s">
        <v>48</v>
      </c>
      <c r="AS142" s="1028"/>
      <c r="AT142" s="1028"/>
      <c r="AU142" s="1029"/>
      <c r="AV142" s="38">
        <f>SUM('(VI) Uniforme '!$Y$18)*1.0676</f>
        <v>36.715357111111111</v>
      </c>
      <c r="AW142" s="159"/>
      <c r="AX142" s="155" t="s">
        <v>22</v>
      </c>
      <c r="AY142" s="1027" t="s">
        <v>48</v>
      </c>
      <c r="AZ142" s="1028"/>
      <c r="BA142" s="1028"/>
      <c r="BB142" s="1029"/>
      <c r="BC142" s="38">
        <f>SUM('[5](VI) Uniforme '!$Y$18)*1.0676</f>
        <v>36.715357111111111</v>
      </c>
      <c r="BD142" s="22"/>
      <c r="BE142" s="10" t="s">
        <v>22</v>
      </c>
      <c r="BF142" s="927" t="s">
        <v>48</v>
      </c>
      <c r="BG142" s="928"/>
      <c r="BH142" s="928"/>
      <c r="BI142" s="929"/>
      <c r="BJ142" s="398">
        <f>SUM('(VI) Uniforme '!Y24:Z24)</f>
        <v>41.16892992868889</v>
      </c>
      <c r="BK142" s="22"/>
      <c r="BL142" s="10" t="s">
        <v>22</v>
      </c>
      <c r="BM142" s="927" t="s">
        <v>48</v>
      </c>
      <c r="BN142" s="928"/>
      <c r="BO142" s="928"/>
      <c r="BP142" s="929"/>
      <c r="BQ142" s="50">
        <f>SUM('(VI) Uniforme '!Y24:Z24)</f>
        <v>41.16892992868889</v>
      </c>
      <c r="BS142" s="10" t="s">
        <v>22</v>
      </c>
      <c r="BT142" s="927" t="s">
        <v>48</v>
      </c>
      <c r="BU142" s="928"/>
      <c r="BV142" s="928"/>
      <c r="BW142" s="929"/>
      <c r="BX142" s="50">
        <f>SUM('(VI) Uniforme '!Y24:Z24)</f>
        <v>41.16892992868889</v>
      </c>
      <c r="BY142" s="22"/>
      <c r="BZ142" s="10" t="s">
        <v>22</v>
      </c>
      <c r="CA142" s="927" t="s">
        <v>48</v>
      </c>
      <c r="CB142" s="928"/>
      <c r="CC142" s="928"/>
      <c r="CD142" s="929"/>
      <c r="CE142" s="50">
        <f>SUM('(VI) Uniforme '!S24:T24)</f>
        <v>41.168929928688897</v>
      </c>
      <c r="CF142" s="22"/>
      <c r="CG142" s="10" t="s">
        <v>22</v>
      </c>
      <c r="CH142" s="927" t="s">
        <v>48</v>
      </c>
      <c r="CI142" s="928"/>
      <c r="CJ142" s="928"/>
      <c r="CK142" s="929"/>
      <c r="CL142" s="50">
        <f>SUM('(VI) Uniforme '!S24:T24)</f>
        <v>41.168929928688897</v>
      </c>
      <c r="CN142" s="10" t="s">
        <v>22</v>
      </c>
      <c r="CO142" s="927" t="s">
        <v>48</v>
      </c>
      <c r="CP142" s="928"/>
      <c r="CQ142" s="928"/>
      <c r="CR142" s="929"/>
      <c r="CS142" s="50">
        <f>SUM('(VI) Uniforme '!Y24:Z24)</f>
        <v>41.16892992868889</v>
      </c>
      <c r="CU142" s="10" t="s">
        <v>22</v>
      </c>
      <c r="CV142" s="927" t="s">
        <v>48</v>
      </c>
      <c r="CW142" s="928"/>
      <c r="CX142" s="928"/>
      <c r="CY142" s="929"/>
      <c r="CZ142" s="398">
        <f>SUM('(VI) Uniforme '!Y26:Z26)</f>
        <v>42.889791199708085</v>
      </c>
      <c r="DB142" s="10" t="s">
        <v>22</v>
      </c>
      <c r="DC142" s="927" t="s">
        <v>48</v>
      </c>
      <c r="DD142" s="928"/>
      <c r="DE142" s="928"/>
      <c r="DF142" s="929"/>
      <c r="DG142" s="50">
        <f>SUM('(VI) Uniforme '!Y26:Z26)</f>
        <v>42.889791199708085</v>
      </c>
      <c r="DI142" s="10" t="s">
        <v>22</v>
      </c>
      <c r="DJ142" s="927" t="s">
        <v>48</v>
      </c>
      <c r="DK142" s="928"/>
      <c r="DL142" s="928"/>
      <c r="DM142" s="929"/>
      <c r="DN142" s="50">
        <f>SUM('(VI) Uniforme '!Y26:Z26)</f>
        <v>42.889791199708085</v>
      </c>
      <c r="DO142" s="22"/>
      <c r="DP142" s="50">
        <f>SUM('(VI) Uniforme '!Z26:AA26)</f>
        <v>42.889791199708093</v>
      </c>
      <c r="DQ142" s="22"/>
      <c r="DR142" s="10" t="s">
        <v>22</v>
      </c>
      <c r="DS142" s="927" t="s">
        <v>48</v>
      </c>
      <c r="DT142" s="928"/>
      <c r="DU142" s="928"/>
      <c r="DV142" s="929"/>
      <c r="DW142" s="398">
        <f>SUM('(VI) Uniforme '!Y28:Z28)</f>
        <v>44.47</v>
      </c>
      <c r="DX142" s="22"/>
      <c r="DY142" s="398">
        <f>SUM('(VI) Uniforme '!Y28:Z28)</f>
        <v>44.47</v>
      </c>
      <c r="DZ142" s="22"/>
      <c r="EA142" s="10" t="s">
        <v>22</v>
      </c>
      <c r="EB142" s="927" t="s">
        <v>48</v>
      </c>
      <c r="EC142" s="928"/>
      <c r="ED142" s="928"/>
      <c r="EE142" s="929"/>
      <c r="EF142" s="50">
        <f>SUM('(VI) Uniforme '!S28:T28)</f>
        <v>44.47</v>
      </c>
      <c r="EG142" s="22"/>
      <c r="EH142" s="50">
        <f>SUM('(VI) Uniforme '!S28:T28)</f>
        <v>44.47</v>
      </c>
      <c r="EJ142" s="10" t="s">
        <v>22</v>
      </c>
      <c r="EK142" s="927" t="s">
        <v>48</v>
      </c>
      <c r="EL142" s="928"/>
      <c r="EM142" s="928"/>
      <c r="EN142" s="929"/>
      <c r="EO142" s="50">
        <f>SUM('(VI) Uniforme '!S28:T28)</f>
        <v>44.47</v>
      </c>
      <c r="EP142" s="22"/>
      <c r="EQ142" s="50">
        <f>SUM('(VI) Uniforme '!Z28:AA28)</f>
        <v>44.47</v>
      </c>
    </row>
    <row r="143" spans="1:147" x14ac:dyDescent="0.2">
      <c r="A143" s="155" t="s">
        <v>23</v>
      </c>
      <c r="B143" s="1027" t="s">
        <v>319</v>
      </c>
      <c r="C143" s="1028"/>
      <c r="D143" s="1028"/>
      <c r="E143" s="1029"/>
      <c r="F143" s="38">
        <f>SUM('(IV) Ferramentas '!$J$65:$K$65)</f>
        <v>7.8512112499999995</v>
      </c>
      <c r="H143" s="155" t="s">
        <v>23</v>
      </c>
      <c r="I143" s="1027" t="s">
        <v>319</v>
      </c>
      <c r="J143" s="1028"/>
      <c r="K143" s="1028"/>
      <c r="L143" s="1029"/>
      <c r="M143" s="38">
        <f>SUM('(IV) Ferramentas '!$J$65:$K$65)</f>
        <v>7.8512112499999995</v>
      </c>
      <c r="O143" s="155" t="s">
        <v>23</v>
      </c>
      <c r="P143" s="1027" t="s">
        <v>319</v>
      </c>
      <c r="Q143" s="1028"/>
      <c r="R143" s="1028"/>
      <c r="S143" s="1029"/>
      <c r="T143" s="38">
        <f>SUM('(IV) Ferramentas '!$J$65:$K$65)</f>
        <v>7.8512112499999995</v>
      </c>
      <c r="V143" s="155" t="s">
        <v>23</v>
      </c>
      <c r="W143" s="1027" t="s">
        <v>319</v>
      </c>
      <c r="X143" s="1028"/>
      <c r="Y143" s="1028"/>
      <c r="Z143" s="1029"/>
      <c r="AA143" s="50">
        <f>T143</f>
        <v>7.8512112499999995</v>
      </c>
      <c r="AC143" s="155" t="s">
        <v>23</v>
      </c>
      <c r="AD143" s="1027" t="s">
        <v>319</v>
      </c>
      <c r="AE143" s="1028"/>
      <c r="AF143" s="1028"/>
      <c r="AG143" s="1029"/>
      <c r="AH143" s="38">
        <f>AA143</f>
        <v>7.8512112499999995</v>
      </c>
      <c r="AJ143" s="155" t="s">
        <v>23</v>
      </c>
      <c r="AK143" s="1027" t="s">
        <v>319</v>
      </c>
      <c r="AL143" s="1028"/>
      <c r="AM143" s="1028"/>
      <c r="AN143" s="1029"/>
      <c r="AO143" s="38">
        <f>AH143</f>
        <v>7.8512112499999995</v>
      </c>
      <c r="AQ143" s="155" t="s">
        <v>23</v>
      </c>
      <c r="AR143" s="1027" t="s">
        <v>319</v>
      </c>
      <c r="AS143" s="1028"/>
      <c r="AT143" s="1028"/>
      <c r="AU143" s="1029"/>
      <c r="AV143" s="38">
        <f>AO143</f>
        <v>7.8512112499999995</v>
      </c>
      <c r="AW143" s="159"/>
      <c r="AX143" s="155" t="s">
        <v>23</v>
      </c>
      <c r="AY143" s="1027" t="s">
        <v>319</v>
      </c>
      <c r="AZ143" s="1028"/>
      <c r="BA143" s="1028"/>
      <c r="BB143" s="1029"/>
      <c r="BC143" s="38">
        <f>SUM('[5](IV) Ferramentas '!$J$65:$K$65)*1.0676</f>
        <v>8.3819531304999995</v>
      </c>
      <c r="BD143" s="22"/>
      <c r="BE143" s="10" t="s">
        <v>23</v>
      </c>
      <c r="BF143" s="927" t="s">
        <v>319</v>
      </c>
      <c r="BG143" s="928"/>
      <c r="BH143" s="928"/>
      <c r="BI143" s="929"/>
      <c r="BJ143" s="50">
        <f>SUM('(IV) Ferramentas '!J69:K69)</f>
        <v>7.8512112499999995</v>
      </c>
      <c r="BK143" s="22"/>
      <c r="BL143" s="10" t="s">
        <v>23</v>
      </c>
      <c r="BM143" s="927" t="s">
        <v>319</v>
      </c>
      <c r="BN143" s="928"/>
      <c r="BO143" s="928"/>
      <c r="BP143" s="929"/>
      <c r="BQ143" s="50">
        <f>SUM('(IV) Ferramentas '!J69:K69)</f>
        <v>7.8512112499999995</v>
      </c>
      <c r="BS143" s="10" t="s">
        <v>23</v>
      </c>
      <c r="BT143" s="927" t="s">
        <v>319</v>
      </c>
      <c r="BU143" s="928"/>
      <c r="BV143" s="928"/>
      <c r="BW143" s="929"/>
      <c r="BX143" s="50">
        <f>SUM('(IV) Ferramentas '!J69:K69)</f>
        <v>7.8512112499999995</v>
      </c>
      <c r="BY143" s="22"/>
      <c r="BZ143" s="10" t="s">
        <v>23</v>
      </c>
      <c r="CA143" s="927" t="s">
        <v>319</v>
      </c>
      <c r="CB143" s="928"/>
      <c r="CC143" s="928"/>
      <c r="CD143" s="929"/>
      <c r="CE143" s="50">
        <f>SUM('(IV) Ferramentas '!J69:K69)</f>
        <v>7.8512112499999995</v>
      </c>
      <c r="CF143" s="22"/>
      <c r="CG143" s="10" t="s">
        <v>23</v>
      </c>
      <c r="CH143" s="927" t="s">
        <v>319</v>
      </c>
      <c r="CI143" s="928"/>
      <c r="CJ143" s="928"/>
      <c r="CK143" s="929"/>
      <c r="CL143" s="50">
        <f>SUM('(IV) Ferramentas '!J69:K69)</f>
        <v>7.8512112499999995</v>
      </c>
      <c r="CN143" s="10" t="s">
        <v>23</v>
      </c>
      <c r="CO143" s="927" t="s">
        <v>319</v>
      </c>
      <c r="CP143" s="928"/>
      <c r="CQ143" s="928"/>
      <c r="CR143" s="929"/>
      <c r="CS143" s="50">
        <f>SUM('(IV) Ferramentas '!J69:K69)</f>
        <v>7.8512112499999995</v>
      </c>
      <c r="CU143" s="10" t="s">
        <v>23</v>
      </c>
      <c r="CV143" s="927" t="s">
        <v>319</v>
      </c>
      <c r="CW143" s="928"/>
      <c r="CX143" s="928"/>
      <c r="CY143" s="929"/>
      <c r="CZ143" s="50">
        <f>SUM('(IV) Ferramentas '!J71:K71)</f>
        <v>7.8512112499999995</v>
      </c>
      <c r="DB143" s="10" t="s">
        <v>23</v>
      </c>
      <c r="DC143" s="927" t="s">
        <v>319</v>
      </c>
      <c r="DD143" s="928"/>
      <c r="DE143" s="928"/>
      <c r="DF143" s="929"/>
      <c r="DG143" s="50">
        <f>SUM('(IV) Ferramentas '!J71:K71)</f>
        <v>7.8512112499999995</v>
      </c>
      <c r="DI143" s="10" t="s">
        <v>23</v>
      </c>
      <c r="DJ143" s="927" t="s">
        <v>319</v>
      </c>
      <c r="DK143" s="928"/>
      <c r="DL143" s="928"/>
      <c r="DM143" s="929"/>
      <c r="DN143" s="50">
        <f>SUM('(IV) Ferramentas '!J71:K71)</f>
        <v>7.8512112499999995</v>
      </c>
      <c r="DO143" s="22"/>
      <c r="DP143" s="50">
        <f>SUM('(IV) Ferramentas '!J71:K71)</f>
        <v>7.8512112499999995</v>
      </c>
      <c r="DQ143" s="22"/>
      <c r="DR143" s="10" t="s">
        <v>23</v>
      </c>
      <c r="DS143" s="927" t="s">
        <v>319</v>
      </c>
      <c r="DT143" s="928"/>
      <c r="DU143" s="928"/>
      <c r="DV143" s="929"/>
      <c r="DW143" s="50">
        <f>SUM('(IV) Ferramentas '!J71:K71)</f>
        <v>7.8512112499999995</v>
      </c>
      <c r="DX143" s="22"/>
      <c r="DY143" s="50">
        <f>SUM('(IV) Ferramentas '!J71:K71)</f>
        <v>7.8512112499999995</v>
      </c>
      <c r="DZ143" s="22"/>
      <c r="EA143" s="10" t="s">
        <v>23</v>
      </c>
      <c r="EB143" s="927" t="s">
        <v>319</v>
      </c>
      <c r="EC143" s="928"/>
      <c r="ED143" s="928"/>
      <c r="EE143" s="929"/>
      <c r="EF143" s="50">
        <f>SUM('(IV) Ferramentas '!J71:K71)</f>
        <v>7.8512112499999995</v>
      </c>
      <c r="EG143" s="22"/>
      <c r="EH143" s="50">
        <f>SUM('(IV) Ferramentas '!J71:K71)</f>
        <v>7.8512112499999995</v>
      </c>
      <c r="EJ143" s="10" t="s">
        <v>23</v>
      </c>
      <c r="EK143" s="927" t="s">
        <v>319</v>
      </c>
      <c r="EL143" s="928"/>
      <c r="EM143" s="928"/>
      <c r="EN143" s="929"/>
      <c r="EO143" s="50">
        <f>SUM('(IV) Ferramentas '!J71:K71)</f>
        <v>7.8512112499999995</v>
      </c>
      <c r="EP143" s="22"/>
      <c r="EQ143" s="50">
        <f>SUM('(IV) Ferramentas '!J71:K71)</f>
        <v>7.8512112499999995</v>
      </c>
    </row>
    <row r="144" spans="1:147" x14ac:dyDescent="0.2">
      <c r="A144" s="155" t="s">
        <v>24</v>
      </c>
      <c r="B144" s="1027" t="s">
        <v>38</v>
      </c>
      <c r="C144" s="1028"/>
      <c r="D144" s="1028"/>
      <c r="E144" s="1029"/>
      <c r="F144" s="38">
        <f>SUM('(V) Equipamentos'!$I$11:$J$11)</f>
        <v>42.256437499999997</v>
      </c>
      <c r="H144" s="155" t="s">
        <v>24</v>
      </c>
      <c r="I144" s="1027" t="s">
        <v>38</v>
      </c>
      <c r="J144" s="1028"/>
      <c r="K144" s="1028"/>
      <c r="L144" s="1029"/>
      <c r="M144" s="38">
        <f>SUM('(V) Equipamentos'!$I$11:$J$11)</f>
        <v>42.256437499999997</v>
      </c>
      <c r="O144" s="155" t="s">
        <v>24</v>
      </c>
      <c r="P144" s="1027" t="s">
        <v>38</v>
      </c>
      <c r="Q144" s="1028"/>
      <c r="R144" s="1028"/>
      <c r="S144" s="1029"/>
      <c r="T144" s="38">
        <f>SUM('(V) Equipamentos'!$I$11:$J$11)</f>
        <v>42.256437499999997</v>
      </c>
      <c r="V144" s="155" t="s">
        <v>24</v>
      </c>
      <c r="W144" s="1027" t="s">
        <v>38</v>
      </c>
      <c r="X144" s="1028"/>
      <c r="Y144" s="1028"/>
      <c r="Z144" s="1029"/>
      <c r="AA144" s="50">
        <f>T144</f>
        <v>42.256437499999997</v>
      </c>
      <c r="AC144" s="155" t="s">
        <v>24</v>
      </c>
      <c r="AD144" s="1027" t="s">
        <v>38</v>
      </c>
      <c r="AE144" s="1028"/>
      <c r="AF144" s="1028"/>
      <c r="AG144" s="1029"/>
      <c r="AH144" s="38">
        <f>AA144</f>
        <v>42.256437499999997</v>
      </c>
      <c r="AJ144" s="155" t="s">
        <v>24</v>
      </c>
      <c r="AK144" s="1027" t="s">
        <v>38</v>
      </c>
      <c r="AL144" s="1028"/>
      <c r="AM144" s="1028"/>
      <c r="AN144" s="1029"/>
      <c r="AO144" s="38">
        <f>AH144</f>
        <v>42.256437499999997</v>
      </c>
      <c r="AQ144" s="155" t="s">
        <v>24</v>
      </c>
      <c r="AR144" s="1027" t="s">
        <v>38</v>
      </c>
      <c r="AS144" s="1028"/>
      <c r="AT144" s="1028"/>
      <c r="AU144" s="1029"/>
      <c r="AV144" s="38">
        <f>AO144</f>
        <v>42.256437499999997</v>
      </c>
      <c r="AW144" s="159"/>
      <c r="AX144" s="155" t="s">
        <v>24</v>
      </c>
      <c r="AY144" s="1027" t="s">
        <v>38</v>
      </c>
      <c r="AZ144" s="1028"/>
      <c r="BA144" s="1028"/>
      <c r="BB144" s="1029"/>
      <c r="BC144" s="38">
        <f>SUM('[5](V) Equipamentos'!$I$11:$J$11)*1.0676</f>
        <v>45.112972675000002</v>
      </c>
      <c r="BD144" s="22"/>
      <c r="BE144" s="10" t="s">
        <v>24</v>
      </c>
      <c r="BF144" s="927" t="s">
        <v>38</v>
      </c>
      <c r="BG144" s="928"/>
      <c r="BH144" s="928"/>
      <c r="BI144" s="929"/>
      <c r="BJ144" s="50">
        <f>SUM('(V) Equipamentos'!I15:J15)</f>
        <v>42.256437499999997</v>
      </c>
      <c r="BK144" s="22"/>
      <c r="BL144" s="10" t="s">
        <v>24</v>
      </c>
      <c r="BM144" s="927" t="s">
        <v>38</v>
      </c>
      <c r="BN144" s="928"/>
      <c r="BO144" s="928"/>
      <c r="BP144" s="929"/>
      <c r="BQ144" s="50">
        <f>SUM('(V) Equipamentos'!I15:J15)</f>
        <v>42.256437499999997</v>
      </c>
      <c r="BS144" s="10" t="s">
        <v>24</v>
      </c>
      <c r="BT144" s="927" t="s">
        <v>38</v>
      </c>
      <c r="BU144" s="928"/>
      <c r="BV144" s="928"/>
      <c r="BW144" s="929"/>
      <c r="BX144" s="50">
        <f>SUM('(V) Equipamentos'!I15:J15)</f>
        <v>42.256437499999997</v>
      </c>
      <c r="BY144" s="22"/>
      <c r="BZ144" s="10" t="s">
        <v>24</v>
      </c>
      <c r="CA144" s="927" t="s">
        <v>38</v>
      </c>
      <c r="CB144" s="928"/>
      <c r="CC144" s="928"/>
      <c r="CD144" s="929"/>
      <c r="CE144" s="50">
        <f>SUM('(V) Equipamentos'!I15:J15)</f>
        <v>42.256437499999997</v>
      </c>
      <c r="CF144" s="22"/>
      <c r="CG144" s="10" t="s">
        <v>24</v>
      </c>
      <c r="CH144" s="927" t="s">
        <v>38</v>
      </c>
      <c r="CI144" s="928"/>
      <c r="CJ144" s="928"/>
      <c r="CK144" s="929"/>
      <c r="CL144" s="50">
        <f>SUM('(V) Equipamentos'!I15:J15)</f>
        <v>42.256437499999997</v>
      </c>
      <c r="CN144" s="10" t="s">
        <v>24</v>
      </c>
      <c r="CO144" s="927" t="s">
        <v>38</v>
      </c>
      <c r="CP144" s="928"/>
      <c r="CQ144" s="928"/>
      <c r="CR144" s="929"/>
      <c r="CS144" s="50">
        <f>SUM('(V) Equipamentos'!I15:J15)</f>
        <v>42.256437499999997</v>
      </c>
      <c r="CU144" s="10" t="s">
        <v>24</v>
      </c>
      <c r="CV144" s="927" t="s">
        <v>38</v>
      </c>
      <c r="CW144" s="928"/>
      <c r="CX144" s="928"/>
      <c r="CY144" s="929"/>
      <c r="CZ144" s="50">
        <f>SUM('(V) Equipamentos'!I17:J17)</f>
        <v>42.256437499999997</v>
      </c>
      <c r="DB144" s="10" t="s">
        <v>24</v>
      </c>
      <c r="DC144" s="927" t="s">
        <v>38</v>
      </c>
      <c r="DD144" s="928"/>
      <c r="DE144" s="928"/>
      <c r="DF144" s="929"/>
      <c r="DG144" s="50">
        <f>SUM('(V) Equipamentos'!I17:J17)</f>
        <v>42.256437499999997</v>
      </c>
      <c r="DI144" s="10" t="s">
        <v>24</v>
      </c>
      <c r="DJ144" s="927" t="s">
        <v>38</v>
      </c>
      <c r="DK144" s="928"/>
      <c r="DL144" s="928"/>
      <c r="DM144" s="929"/>
      <c r="DN144" s="50">
        <f>SUM('(V) Equipamentos'!I17:J17)</f>
        <v>42.256437499999997</v>
      </c>
      <c r="DO144" s="22"/>
      <c r="DP144" s="50">
        <f>SUM('(V) Equipamentos'!I17:J17)</f>
        <v>42.256437499999997</v>
      </c>
      <c r="DQ144" s="22"/>
      <c r="DR144" s="10" t="s">
        <v>24</v>
      </c>
      <c r="DS144" s="927" t="s">
        <v>38</v>
      </c>
      <c r="DT144" s="928"/>
      <c r="DU144" s="928"/>
      <c r="DV144" s="929"/>
      <c r="DW144" s="50">
        <f>SUM('(V) Equipamentos'!I17:J17)</f>
        <v>42.256437499999997</v>
      </c>
      <c r="DX144" s="22"/>
      <c r="DY144" s="50">
        <f>SUM('(V) Equipamentos'!I17:J17)</f>
        <v>42.256437499999997</v>
      </c>
      <c r="DZ144" s="22"/>
      <c r="EA144" s="10" t="s">
        <v>24</v>
      </c>
      <c r="EB144" s="927" t="s">
        <v>38</v>
      </c>
      <c r="EC144" s="928"/>
      <c r="ED144" s="928"/>
      <c r="EE144" s="929"/>
      <c r="EF144" s="50">
        <f>SUM('(V) Equipamentos'!I17:J17)</f>
        <v>42.256437499999997</v>
      </c>
      <c r="EG144" s="22"/>
      <c r="EH144" s="50">
        <f>SUM('(V) Equipamentos'!I17:J17)</f>
        <v>42.256437499999997</v>
      </c>
      <c r="EJ144" s="10" t="s">
        <v>24</v>
      </c>
      <c r="EK144" s="927" t="s">
        <v>38</v>
      </c>
      <c r="EL144" s="928"/>
      <c r="EM144" s="928"/>
      <c r="EN144" s="929"/>
      <c r="EO144" s="50">
        <f>SUM('(V) Equipamentos'!I17:J17)</f>
        <v>42.256437499999997</v>
      </c>
      <c r="EP144" s="22"/>
      <c r="EQ144" s="50">
        <f>SUM('(V) Equipamentos'!I17:J17)</f>
        <v>42.256437499999997</v>
      </c>
    </row>
    <row r="145" spans="1:147" x14ac:dyDescent="0.2">
      <c r="A145" s="155" t="s">
        <v>25</v>
      </c>
      <c r="B145" s="1027" t="s">
        <v>808</v>
      </c>
      <c r="C145" s="1028"/>
      <c r="D145" s="1028"/>
      <c r="E145" s="1029"/>
      <c r="F145" s="38">
        <f>SUM('(VII) EPI'!$H$27:$I$27)</f>
        <v>37.149849421296295</v>
      </c>
      <c r="H145" s="155" t="s">
        <v>25</v>
      </c>
      <c r="I145" s="1027" t="s">
        <v>808</v>
      </c>
      <c r="J145" s="1028"/>
      <c r="K145" s="1028"/>
      <c r="L145" s="1029"/>
      <c r="M145" s="38">
        <f>SUM('(VII) EPI'!$H$27:$I$27)</f>
        <v>37.149849421296295</v>
      </c>
      <c r="O145" s="155" t="s">
        <v>25</v>
      </c>
      <c r="P145" s="1027" t="s">
        <v>808</v>
      </c>
      <c r="Q145" s="1028"/>
      <c r="R145" s="1028"/>
      <c r="S145" s="1029"/>
      <c r="T145" s="38">
        <f>SUM('(VII) EPI'!$H$27:$I$27)</f>
        <v>37.149849421296295</v>
      </c>
      <c r="V145" s="155" t="s">
        <v>25</v>
      </c>
      <c r="W145" s="1027" t="s">
        <v>808</v>
      </c>
      <c r="X145" s="1028"/>
      <c r="Y145" s="1028"/>
      <c r="Z145" s="1029"/>
      <c r="AA145" s="398">
        <f>SUM('(VII) EPI'!$H$27:$I$27)*1.0676</f>
        <v>39.661179242175926</v>
      </c>
      <c r="AC145" s="155" t="s">
        <v>25</v>
      </c>
      <c r="AD145" s="1027" t="s">
        <v>808</v>
      </c>
      <c r="AE145" s="1028"/>
      <c r="AF145" s="1028"/>
      <c r="AG145" s="1029"/>
      <c r="AH145" s="38">
        <f>SUM('(VII) EPI'!$H$27:$I$27)*1.0676</f>
        <v>39.661179242175926</v>
      </c>
      <c r="AJ145" s="155" t="s">
        <v>25</v>
      </c>
      <c r="AK145" s="1027" t="s">
        <v>808</v>
      </c>
      <c r="AL145" s="1028"/>
      <c r="AM145" s="1028"/>
      <c r="AN145" s="1029"/>
      <c r="AO145" s="38">
        <f>SUM('(VII) EPI'!$H$27:$I$27)*1.0676</f>
        <v>39.661179242175926</v>
      </c>
      <c r="AQ145" s="155" t="s">
        <v>25</v>
      </c>
      <c r="AR145" s="1027" t="s">
        <v>808</v>
      </c>
      <c r="AS145" s="1028"/>
      <c r="AT145" s="1028"/>
      <c r="AU145" s="1029"/>
      <c r="AV145" s="38">
        <f>SUM('(VII) EPI'!$H$27:$I$27)*1.0676</f>
        <v>39.661179242175926</v>
      </c>
      <c r="AW145" s="159"/>
      <c r="AX145" s="155" t="s">
        <v>25</v>
      </c>
      <c r="AY145" s="1027" t="s">
        <v>808</v>
      </c>
      <c r="AZ145" s="1028"/>
      <c r="BA145" s="1028"/>
      <c r="BB145" s="1029"/>
      <c r="BC145" s="38">
        <f>SUM('[5](VII) EPI'!$H$27:$I$27)*1.0676</f>
        <v>39.661179242175926</v>
      </c>
      <c r="BD145" s="22"/>
      <c r="BE145" s="10" t="s">
        <v>25</v>
      </c>
      <c r="BF145" s="927" t="s">
        <v>808</v>
      </c>
      <c r="BG145" s="928"/>
      <c r="BH145" s="928"/>
      <c r="BI145" s="929"/>
      <c r="BJ145" s="398">
        <f>SUM('(VII) EPI'!H31:I31)</f>
        <v>44.472080284251867</v>
      </c>
      <c r="BK145" s="22"/>
      <c r="BL145" s="10" t="s">
        <v>25</v>
      </c>
      <c r="BM145" s="927" t="s">
        <v>808</v>
      </c>
      <c r="BN145" s="928"/>
      <c r="BO145" s="928"/>
      <c r="BP145" s="929"/>
      <c r="BQ145" s="50">
        <f>SUM('(VII) EPI'!H31:I31)</f>
        <v>44.472080284251867</v>
      </c>
      <c r="BS145" s="10" t="s">
        <v>25</v>
      </c>
      <c r="BT145" s="927" t="s">
        <v>808</v>
      </c>
      <c r="BU145" s="928"/>
      <c r="BV145" s="928"/>
      <c r="BW145" s="929"/>
      <c r="BX145" s="50">
        <f>SUM('(VII) EPI'!H31:I31)</f>
        <v>44.472080284251867</v>
      </c>
      <c r="BY145" s="22"/>
      <c r="BZ145" s="10" t="s">
        <v>25</v>
      </c>
      <c r="CA145" s="927" t="s">
        <v>808</v>
      </c>
      <c r="CB145" s="928"/>
      <c r="CC145" s="928"/>
      <c r="CD145" s="929"/>
      <c r="CE145" s="50">
        <f>SUM('(VII) EPI'!H31:I31)</f>
        <v>44.472080284251867</v>
      </c>
      <c r="CF145" s="22"/>
      <c r="CG145" s="10" t="s">
        <v>25</v>
      </c>
      <c r="CH145" s="927" t="s">
        <v>808</v>
      </c>
      <c r="CI145" s="928"/>
      <c r="CJ145" s="928"/>
      <c r="CK145" s="929"/>
      <c r="CL145" s="50">
        <f>SUM('(VII) EPI'!H31:I31)</f>
        <v>44.472080284251867</v>
      </c>
      <c r="CN145" s="10" t="s">
        <v>25</v>
      </c>
      <c r="CO145" s="927" t="s">
        <v>808</v>
      </c>
      <c r="CP145" s="928"/>
      <c r="CQ145" s="928"/>
      <c r="CR145" s="929"/>
      <c r="CS145" s="50">
        <f>SUM('(VII) EPI'!H31:I31)</f>
        <v>44.472080284251867</v>
      </c>
      <c r="CU145" s="10" t="s">
        <v>25</v>
      </c>
      <c r="CV145" s="927" t="s">
        <v>808</v>
      </c>
      <c r="CW145" s="928"/>
      <c r="CX145" s="928"/>
      <c r="CY145" s="929"/>
      <c r="CZ145" s="398">
        <f>SUM('(VII) EPI'!H33:I33)</f>
        <v>46.331013240133601</v>
      </c>
      <c r="DB145" s="10" t="s">
        <v>25</v>
      </c>
      <c r="DC145" s="927" t="s">
        <v>808</v>
      </c>
      <c r="DD145" s="928"/>
      <c r="DE145" s="928"/>
      <c r="DF145" s="929"/>
      <c r="DG145" s="50">
        <f>SUM('(VII) EPI'!H33:I33)</f>
        <v>46.331013240133601</v>
      </c>
      <c r="DI145" s="10" t="s">
        <v>25</v>
      </c>
      <c r="DJ145" s="927" t="s">
        <v>808</v>
      </c>
      <c r="DK145" s="928"/>
      <c r="DL145" s="928"/>
      <c r="DM145" s="929"/>
      <c r="DN145" s="50">
        <f>SUM('(VII) EPI'!H33:I33)</f>
        <v>46.331013240133601</v>
      </c>
      <c r="DO145" s="22"/>
      <c r="DP145" s="50">
        <f>SUM('(VII) EPI'!H33:I33)</f>
        <v>46.331013240133601</v>
      </c>
      <c r="DQ145" s="22"/>
      <c r="DR145" s="10" t="s">
        <v>25</v>
      </c>
      <c r="DS145" s="927" t="s">
        <v>808</v>
      </c>
      <c r="DT145" s="928"/>
      <c r="DU145" s="928"/>
      <c r="DV145" s="929"/>
      <c r="DW145" s="398">
        <f>SUM('(VII) EPI'!H35:I35)</f>
        <v>48.04</v>
      </c>
      <c r="DX145" s="22"/>
      <c r="DY145" s="398">
        <f>SUM('(VII) EPI'!H35:I35)</f>
        <v>48.04</v>
      </c>
      <c r="DZ145" s="22"/>
      <c r="EA145" s="10" t="s">
        <v>25</v>
      </c>
      <c r="EB145" s="927" t="s">
        <v>808</v>
      </c>
      <c r="EC145" s="928"/>
      <c r="ED145" s="928"/>
      <c r="EE145" s="929"/>
      <c r="EF145" s="50">
        <f>SUM('(VII) EPI'!H35:I35)</f>
        <v>48.04</v>
      </c>
      <c r="EG145" s="22"/>
      <c r="EH145" s="50">
        <f>SUM('(VII) EPI'!H35:I35)</f>
        <v>48.04</v>
      </c>
      <c r="EJ145" s="10" t="s">
        <v>25</v>
      </c>
      <c r="EK145" s="927" t="s">
        <v>808</v>
      </c>
      <c r="EL145" s="928"/>
      <c r="EM145" s="928"/>
      <c r="EN145" s="929"/>
      <c r="EO145" s="50">
        <f>SUM('(VII) EPI'!H35:I35)</f>
        <v>48.04</v>
      </c>
      <c r="EP145" s="22"/>
      <c r="EQ145" s="50">
        <f>SUM('(VII) EPI'!H35:I35)</f>
        <v>48.04</v>
      </c>
    </row>
    <row r="146" spans="1:147" x14ac:dyDescent="0.2">
      <c r="A146" s="1021" t="s">
        <v>40</v>
      </c>
      <c r="B146" s="1022"/>
      <c r="C146" s="1022"/>
      <c r="D146" s="1022"/>
      <c r="E146" s="1023"/>
      <c r="F146" s="114">
        <f>SUM(F142:F145)</f>
        <v>121.64805372685184</v>
      </c>
      <c r="H146" s="1021" t="s">
        <v>40</v>
      </c>
      <c r="I146" s="1022"/>
      <c r="J146" s="1022"/>
      <c r="K146" s="1022"/>
      <c r="L146" s="1023"/>
      <c r="M146" s="114">
        <f>SUM(M142:M145)</f>
        <v>121.64805372685184</v>
      </c>
      <c r="O146" s="1021" t="s">
        <v>40</v>
      </c>
      <c r="P146" s="1022"/>
      <c r="Q146" s="1022"/>
      <c r="R146" s="1022"/>
      <c r="S146" s="1023"/>
      <c r="T146" s="114">
        <f>SUM(T142:T145)</f>
        <v>121.64805372685184</v>
      </c>
      <c r="V146" s="1021" t="s">
        <v>40</v>
      </c>
      <c r="W146" s="1022"/>
      <c r="X146" s="1022"/>
      <c r="Y146" s="1022"/>
      <c r="Z146" s="1023"/>
      <c r="AA146" s="114">
        <f>SUM(AA142:AA145)</f>
        <v>126.48418510328705</v>
      </c>
      <c r="AC146" s="1021" t="s">
        <v>40</v>
      </c>
      <c r="AD146" s="1022"/>
      <c r="AE146" s="1022"/>
      <c r="AF146" s="1022"/>
      <c r="AG146" s="1023"/>
      <c r="AH146" s="114">
        <f>SUM(AH142:AH145)</f>
        <v>126.48418510328705</v>
      </c>
      <c r="AJ146" s="1021" t="s">
        <v>40</v>
      </c>
      <c r="AK146" s="1022"/>
      <c r="AL146" s="1022"/>
      <c r="AM146" s="1022"/>
      <c r="AN146" s="1023"/>
      <c r="AO146" s="114">
        <f>SUM(AO142:AO145)</f>
        <v>126.48418510328705</v>
      </c>
      <c r="AQ146" s="1021" t="s">
        <v>40</v>
      </c>
      <c r="AR146" s="1022"/>
      <c r="AS146" s="1022"/>
      <c r="AT146" s="1022"/>
      <c r="AU146" s="1023"/>
      <c r="AV146" s="114">
        <f>SUM(AV142:AV145)</f>
        <v>126.48418510328705</v>
      </c>
      <c r="AW146" s="175"/>
      <c r="AX146" s="1021" t="s">
        <v>40</v>
      </c>
      <c r="AY146" s="1022"/>
      <c r="AZ146" s="1022"/>
      <c r="BA146" s="1022"/>
      <c r="BB146" s="1023"/>
      <c r="BC146" s="114">
        <f>SUM(BC142:BC145)</f>
        <v>129.87146215878704</v>
      </c>
      <c r="BD146" s="40"/>
      <c r="BE146" s="922" t="s">
        <v>40</v>
      </c>
      <c r="BF146" s="923"/>
      <c r="BG146" s="923"/>
      <c r="BH146" s="923"/>
      <c r="BI146" s="924"/>
      <c r="BJ146" s="11">
        <f>SUM(BJ$142:BJ$145)</f>
        <v>135.74865896294074</v>
      </c>
      <c r="BK146" s="40"/>
      <c r="BL146" s="922" t="s">
        <v>40</v>
      </c>
      <c r="BM146" s="923"/>
      <c r="BN146" s="923"/>
      <c r="BO146" s="923"/>
      <c r="BP146" s="924"/>
      <c r="BQ146" s="11">
        <f>SUM(BQ$142:BQ$145)</f>
        <v>135.74865896294074</v>
      </c>
      <c r="BS146" s="922" t="s">
        <v>40</v>
      </c>
      <c r="BT146" s="923"/>
      <c r="BU146" s="923"/>
      <c r="BV146" s="923"/>
      <c r="BW146" s="924"/>
      <c r="BX146" s="11">
        <f>SUM(BX$142:BX$145)</f>
        <v>135.74865896294074</v>
      </c>
      <c r="BY146" s="40"/>
      <c r="BZ146" s="922" t="s">
        <v>40</v>
      </c>
      <c r="CA146" s="923"/>
      <c r="CB146" s="923"/>
      <c r="CC146" s="923"/>
      <c r="CD146" s="924"/>
      <c r="CE146" s="11">
        <f>SUM(CE$142:CE$145)</f>
        <v>135.74865896294077</v>
      </c>
      <c r="CF146" s="40"/>
      <c r="CG146" s="922" t="s">
        <v>40</v>
      </c>
      <c r="CH146" s="923"/>
      <c r="CI146" s="923"/>
      <c r="CJ146" s="923"/>
      <c r="CK146" s="924"/>
      <c r="CL146" s="11">
        <f>SUM(CL$142:CL$145)</f>
        <v>135.74865896294077</v>
      </c>
      <c r="CN146" s="922" t="s">
        <v>40</v>
      </c>
      <c r="CO146" s="923"/>
      <c r="CP146" s="923"/>
      <c r="CQ146" s="923"/>
      <c r="CR146" s="924"/>
      <c r="CS146" s="11">
        <f>SUM(CS$142:CS$145)</f>
        <v>135.74865896294074</v>
      </c>
      <c r="CU146" s="922" t="s">
        <v>40</v>
      </c>
      <c r="CV146" s="923"/>
      <c r="CW146" s="923"/>
      <c r="CX146" s="923"/>
      <c r="CY146" s="924"/>
      <c r="CZ146" s="11">
        <f>SUM(CZ$142:CZ$145)</f>
        <v>139.3284531898417</v>
      </c>
      <c r="DB146" s="922" t="s">
        <v>40</v>
      </c>
      <c r="DC146" s="923"/>
      <c r="DD146" s="923"/>
      <c r="DE146" s="923"/>
      <c r="DF146" s="924"/>
      <c r="DG146" s="11">
        <f>SUM(DG$142:DG$145)</f>
        <v>139.3284531898417</v>
      </c>
      <c r="DI146" s="922" t="s">
        <v>40</v>
      </c>
      <c r="DJ146" s="923"/>
      <c r="DK146" s="923"/>
      <c r="DL146" s="923"/>
      <c r="DM146" s="924"/>
      <c r="DN146" s="11">
        <f>SUM(DN$142:DN$145)</f>
        <v>139.3284531898417</v>
      </c>
      <c r="DO146" s="40"/>
      <c r="DP146" s="11">
        <f>SUM(DP$142:DP$145)</f>
        <v>139.3284531898417</v>
      </c>
      <c r="DQ146" s="40"/>
      <c r="DR146" s="922" t="s">
        <v>40</v>
      </c>
      <c r="DS146" s="923"/>
      <c r="DT146" s="923"/>
      <c r="DU146" s="923"/>
      <c r="DV146" s="924"/>
      <c r="DW146" s="11">
        <f>SUM(DW$142:DW$145)</f>
        <v>142.61764875</v>
      </c>
      <c r="DX146" s="40"/>
      <c r="DY146" s="11">
        <f>SUM(DY$142:DY$145)</f>
        <v>142.61764875</v>
      </c>
      <c r="DZ146" s="40"/>
      <c r="EA146" s="922" t="s">
        <v>40</v>
      </c>
      <c r="EB146" s="923"/>
      <c r="EC146" s="923"/>
      <c r="ED146" s="923"/>
      <c r="EE146" s="924"/>
      <c r="EF146" s="11">
        <f>SUM(EF$142:EF$145)</f>
        <v>142.61764875</v>
      </c>
      <c r="EG146" s="40"/>
      <c r="EH146" s="11">
        <f>SUM(EH$142:EH$145)</f>
        <v>142.61764875</v>
      </c>
      <c r="EJ146" s="922" t="s">
        <v>40</v>
      </c>
      <c r="EK146" s="923"/>
      <c r="EL146" s="923"/>
      <c r="EM146" s="923"/>
      <c r="EN146" s="924"/>
      <c r="EO146" s="11">
        <f>SUM(EO$142:EO$145)</f>
        <v>142.61764875</v>
      </c>
      <c r="EP146" s="40"/>
      <c r="EQ146" s="11">
        <f>SUM(EQ$142:EQ$145)</f>
        <v>142.61764875</v>
      </c>
    </row>
    <row r="147" spans="1:147" ht="13.5" x14ac:dyDescent="0.2">
      <c r="A147" s="204"/>
      <c r="B147" s="176"/>
      <c r="C147" s="176"/>
      <c r="D147" s="176"/>
      <c r="E147" s="176"/>
      <c r="F147" s="159"/>
      <c r="H147" s="204"/>
      <c r="I147" s="176"/>
      <c r="J147" s="176"/>
      <c r="K147" s="176"/>
      <c r="L147" s="176"/>
      <c r="M147" s="159"/>
      <c r="O147" s="204"/>
      <c r="P147" s="176"/>
      <c r="Q147" s="176"/>
      <c r="R147" s="176"/>
      <c r="S147" s="176"/>
      <c r="T147" s="159"/>
      <c r="V147" s="204"/>
      <c r="W147" s="176"/>
      <c r="X147" s="176"/>
      <c r="Y147" s="176"/>
      <c r="Z147" s="176"/>
      <c r="AA147" s="159"/>
      <c r="AC147" s="204"/>
      <c r="AD147" s="176"/>
      <c r="AE147" s="176"/>
      <c r="AF147" s="176"/>
      <c r="AG147" s="176"/>
      <c r="AH147" s="159"/>
      <c r="AJ147" s="204"/>
      <c r="AK147" s="176"/>
      <c r="AL147" s="176"/>
      <c r="AM147" s="176"/>
      <c r="AN147" s="176"/>
      <c r="AO147" s="159"/>
      <c r="AQ147" s="204"/>
      <c r="AR147" s="176"/>
      <c r="AS147" s="176"/>
      <c r="AT147" s="176"/>
      <c r="AU147" s="176"/>
      <c r="AV147" s="159"/>
      <c r="AW147" s="159"/>
      <c r="AX147" s="204"/>
      <c r="AY147" s="176"/>
      <c r="AZ147" s="176"/>
      <c r="BA147" s="176"/>
      <c r="BB147" s="176"/>
      <c r="BC147" s="159"/>
      <c r="BD147" s="22"/>
      <c r="BE147" s="222"/>
      <c r="BF147" s="41"/>
      <c r="BG147" s="41"/>
      <c r="BH147" s="41"/>
      <c r="BI147" s="41"/>
      <c r="BJ147" s="22"/>
      <c r="BK147" s="22"/>
      <c r="BL147" s="222"/>
      <c r="BM147" s="41"/>
      <c r="BN147" s="41"/>
      <c r="BO147" s="41"/>
      <c r="BP147" s="41"/>
      <c r="BQ147" s="22"/>
      <c r="BS147" s="222"/>
      <c r="BT147" s="41"/>
      <c r="BU147" s="41"/>
      <c r="BV147" s="41"/>
      <c r="BW147" s="41"/>
      <c r="BX147" s="22"/>
      <c r="BY147" s="22"/>
      <c r="BZ147" s="222"/>
      <c r="CA147" s="41"/>
      <c r="CB147" s="41"/>
      <c r="CC147" s="41"/>
      <c r="CD147" s="41"/>
      <c r="CE147" s="22"/>
      <c r="CF147" s="22"/>
      <c r="CG147" s="222"/>
      <c r="CH147" s="41"/>
      <c r="CI147" s="41"/>
      <c r="CJ147" s="41"/>
      <c r="CK147" s="41"/>
      <c r="CL147" s="22"/>
      <c r="CN147" s="222"/>
      <c r="CO147" s="41"/>
      <c r="CP147" s="41"/>
      <c r="CQ147" s="41"/>
      <c r="CR147" s="41"/>
      <c r="CS147" s="22"/>
      <c r="CU147" s="222"/>
      <c r="CV147" s="41"/>
      <c r="CW147" s="41"/>
      <c r="CX147" s="41"/>
      <c r="CY147" s="41"/>
      <c r="CZ147" s="22"/>
      <c r="DB147" s="222"/>
      <c r="DC147" s="41"/>
      <c r="DD147" s="41"/>
      <c r="DE147" s="41"/>
      <c r="DF147" s="41"/>
      <c r="DG147" s="22"/>
      <c r="DI147" s="222"/>
      <c r="DJ147" s="41"/>
      <c r="DK147" s="41"/>
      <c r="DL147" s="41"/>
      <c r="DM147" s="41"/>
      <c r="DN147" s="22"/>
      <c r="DO147" s="41"/>
      <c r="DP147" s="22"/>
      <c r="DQ147" s="22"/>
      <c r="DR147" s="222"/>
      <c r="DS147" s="41"/>
      <c r="DT147" s="41"/>
      <c r="DU147" s="41"/>
      <c r="DV147" s="41"/>
      <c r="DW147" s="22"/>
      <c r="DX147" s="41"/>
      <c r="DY147" s="22"/>
      <c r="DZ147" s="22"/>
      <c r="EA147" s="222"/>
      <c r="EB147" s="41"/>
      <c r="EC147" s="41"/>
      <c r="ED147" s="41"/>
      <c r="EE147" s="41"/>
      <c r="EF147" s="22"/>
      <c r="EG147" s="41"/>
      <c r="EH147" s="22"/>
      <c r="EJ147" s="222"/>
      <c r="EK147" s="41"/>
      <c r="EL147" s="41"/>
      <c r="EM147" s="41"/>
      <c r="EN147" s="41"/>
      <c r="EO147" s="22"/>
      <c r="EP147" s="41"/>
      <c r="EQ147" s="22"/>
    </row>
    <row r="148" spans="1:147" x14ac:dyDescent="0.2">
      <c r="A148" s="176"/>
      <c r="B148" s="176"/>
      <c r="C148" s="176"/>
      <c r="D148" s="176"/>
      <c r="E148" s="176"/>
      <c r="F148" s="159"/>
      <c r="H148" s="176"/>
      <c r="I148" s="176"/>
      <c r="J148" s="176"/>
      <c r="K148" s="176"/>
      <c r="L148" s="176"/>
      <c r="M148" s="159"/>
      <c r="O148" s="176"/>
      <c r="P148" s="176"/>
      <c r="Q148" s="176"/>
      <c r="R148" s="176"/>
      <c r="S148" s="176"/>
      <c r="T148" s="159"/>
      <c r="V148" s="176"/>
      <c r="W148" s="176"/>
      <c r="X148" s="176"/>
      <c r="Y148" s="176"/>
      <c r="Z148" s="176"/>
      <c r="AA148" s="159"/>
      <c r="AC148" s="176"/>
      <c r="AD148" s="176"/>
      <c r="AE148" s="176"/>
      <c r="AF148" s="176"/>
      <c r="AG148" s="176"/>
      <c r="AH148" s="159"/>
      <c r="AJ148" s="176"/>
      <c r="AK148" s="176"/>
      <c r="AL148" s="176"/>
      <c r="AM148" s="176"/>
      <c r="AN148" s="176"/>
      <c r="AO148" s="159"/>
      <c r="AQ148" s="176"/>
      <c r="AR148" s="176"/>
      <c r="AS148" s="176"/>
      <c r="AT148" s="176"/>
      <c r="AU148" s="176"/>
      <c r="AV148" s="159"/>
      <c r="AW148" s="159"/>
      <c r="AX148" s="176"/>
      <c r="AY148" s="176"/>
      <c r="AZ148" s="176"/>
      <c r="BA148" s="176"/>
      <c r="BB148" s="176"/>
      <c r="BC148" s="159"/>
      <c r="BD148" s="22"/>
      <c r="BE148" s="41"/>
      <c r="BF148" s="41"/>
      <c r="BG148" s="41"/>
      <c r="BH148" s="41"/>
      <c r="BI148" s="41"/>
      <c r="BJ148" s="22"/>
      <c r="BK148" s="22"/>
      <c r="BL148" s="41"/>
      <c r="BM148" s="41"/>
      <c r="BN148" s="41"/>
      <c r="BO148" s="41"/>
      <c r="BP148" s="41"/>
      <c r="BQ148" s="22"/>
      <c r="BS148" s="41"/>
      <c r="BT148" s="41"/>
      <c r="BU148" s="41"/>
      <c r="BV148" s="41"/>
      <c r="BW148" s="41"/>
      <c r="BX148" s="22"/>
      <c r="BY148" s="22"/>
      <c r="BZ148" s="41"/>
      <c r="CA148" s="41"/>
      <c r="CB148" s="41"/>
      <c r="CC148" s="41"/>
      <c r="CD148" s="41"/>
      <c r="CE148" s="22"/>
      <c r="CF148" s="22"/>
      <c r="CG148" s="41"/>
      <c r="CH148" s="41"/>
      <c r="CI148" s="41"/>
      <c r="CJ148" s="41"/>
      <c r="CK148" s="41"/>
      <c r="CL148" s="22"/>
      <c r="CN148" s="41"/>
      <c r="CO148" s="41"/>
      <c r="CP148" s="41"/>
      <c r="CQ148" s="41"/>
      <c r="CR148" s="41"/>
      <c r="CS148" s="22"/>
      <c r="CU148" s="41"/>
      <c r="CV148" s="41"/>
      <c r="CW148" s="41"/>
      <c r="CX148" s="41"/>
      <c r="CY148" s="41"/>
      <c r="CZ148" s="22"/>
      <c r="DB148" s="41"/>
      <c r="DC148" s="41"/>
      <c r="DD148" s="41"/>
      <c r="DE148" s="41"/>
      <c r="DF148" s="41"/>
      <c r="DG148" s="22"/>
      <c r="DI148" s="41"/>
      <c r="DJ148" s="41"/>
      <c r="DK148" s="41"/>
      <c r="DL148" s="41"/>
      <c r="DM148" s="41"/>
      <c r="DN148" s="22"/>
      <c r="DO148" s="41"/>
      <c r="DP148" s="22"/>
      <c r="DQ148" s="22"/>
      <c r="DR148" s="41"/>
      <c r="DS148" s="41"/>
      <c r="DT148" s="41"/>
      <c r="DU148" s="41"/>
      <c r="DV148" s="41"/>
      <c r="DW148" s="22"/>
      <c r="DX148" s="41"/>
      <c r="DY148" s="22"/>
      <c r="DZ148" s="22"/>
      <c r="EA148" s="41"/>
      <c r="EB148" s="41"/>
      <c r="EC148" s="41"/>
      <c r="ED148" s="41"/>
      <c r="EE148" s="41"/>
      <c r="EF148" s="22"/>
      <c r="EG148" s="41"/>
      <c r="EH148" s="22"/>
      <c r="EJ148" s="41"/>
      <c r="EK148" s="41"/>
      <c r="EL148" s="41"/>
      <c r="EM148" s="41"/>
      <c r="EN148" s="41"/>
      <c r="EO148" s="22"/>
      <c r="EP148" s="41"/>
      <c r="EQ148" s="22"/>
    </row>
    <row r="149" spans="1:147" x14ac:dyDescent="0.2">
      <c r="A149" s="1140" t="s">
        <v>87</v>
      </c>
      <c r="B149" s="1140"/>
      <c r="C149" s="1140"/>
      <c r="D149" s="1140"/>
      <c r="E149" s="1140"/>
      <c r="F149" s="1140"/>
      <c r="H149" s="1140" t="s">
        <v>87</v>
      </c>
      <c r="I149" s="1140"/>
      <c r="J149" s="1140"/>
      <c r="K149" s="1140"/>
      <c r="L149" s="1140"/>
      <c r="M149" s="1140"/>
      <c r="O149" s="1140" t="s">
        <v>87</v>
      </c>
      <c r="P149" s="1140"/>
      <c r="Q149" s="1140"/>
      <c r="R149" s="1140"/>
      <c r="S149" s="1140"/>
      <c r="T149" s="1140"/>
      <c r="V149" s="1140" t="s">
        <v>87</v>
      </c>
      <c r="W149" s="1140"/>
      <c r="X149" s="1140"/>
      <c r="Y149" s="1140"/>
      <c r="Z149" s="1140"/>
      <c r="AA149" s="1140"/>
      <c r="AC149" s="1140" t="s">
        <v>87</v>
      </c>
      <c r="AD149" s="1140"/>
      <c r="AE149" s="1140"/>
      <c r="AF149" s="1140"/>
      <c r="AG149" s="1140"/>
      <c r="AH149" s="1140"/>
      <c r="AJ149" s="1140" t="s">
        <v>87</v>
      </c>
      <c r="AK149" s="1140"/>
      <c r="AL149" s="1140"/>
      <c r="AM149" s="1140"/>
      <c r="AN149" s="1140"/>
      <c r="AO149" s="1140"/>
      <c r="AQ149" s="1140" t="s">
        <v>87</v>
      </c>
      <c r="AR149" s="1140"/>
      <c r="AS149" s="1140"/>
      <c r="AT149" s="1140"/>
      <c r="AU149" s="1140"/>
      <c r="AV149" s="1140"/>
      <c r="AW149" s="178"/>
      <c r="AX149" s="1140" t="s">
        <v>87</v>
      </c>
      <c r="AY149" s="1140"/>
      <c r="AZ149" s="1140"/>
      <c r="BA149" s="1140"/>
      <c r="BB149" s="1140"/>
      <c r="BC149" s="1140"/>
      <c r="BD149" s="52"/>
      <c r="BE149" s="925" t="s">
        <v>87</v>
      </c>
      <c r="BF149" s="925"/>
      <c r="BG149" s="925"/>
      <c r="BH149" s="925"/>
      <c r="BI149" s="925"/>
      <c r="BJ149" s="925"/>
      <c r="BK149" s="52"/>
      <c r="BL149" s="925" t="s">
        <v>87</v>
      </c>
      <c r="BM149" s="925"/>
      <c r="BN149" s="925"/>
      <c r="BO149" s="925"/>
      <c r="BP149" s="925"/>
      <c r="BQ149" s="925"/>
      <c r="BS149" s="925" t="s">
        <v>87</v>
      </c>
      <c r="BT149" s="925"/>
      <c r="BU149" s="925"/>
      <c r="BV149" s="925"/>
      <c r="BW149" s="925"/>
      <c r="BX149" s="925"/>
      <c r="BY149" s="52"/>
      <c r="BZ149" s="925" t="s">
        <v>87</v>
      </c>
      <c r="CA149" s="925"/>
      <c r="CB149" s="925"/>
      <c r="CC149" s="925"/>
      <c r="CD149" s="925"/>
      <c r="CE149" s="925"/>
      <c r="CF149" s="52"/>
      <c r="CG149" s="925" t="s">
        <v>87</v>
      </c>
      <c r="CH149" s="925"/>
      <c r="CI149" s="925"/>
      <c r="CJ149" s="925"/>
      <c r="CK149" s="925"/>
      <c r="CL149" s="925"/>
      <c r="CN149" s="925" t="s">
        <v>87</v>
      </c>
      <c r="CO149" s="925"/>
      <c r="CP149" s="925"/>
      <c r="CQ149" s="925"/>
      <c r="CR149" s="925"/>
      <c r="CS149" s="925"/>
      <c r="CU149" s="925" t="s">
        <v>87</v>
      </c>
      <c r="CV149" s="925"/>
      <c r="CW149" s="925"/>
      <c r="CX149" s="925"/>
      <c r="CY149" s="925"/>
      <c r="CZ149" s="925"/>
      <c r="DB149" s="925" t="s">
        <v>87</v>
      </c>
      <c r="DC149" s="925"/>
      <c r="DD149" s="925"/>
      <c r="DE149" s="925"/>
      <c r="DF149" s="925"/>
      <c r="DG149" s="925"/>
      <c r="DI149" s="925" t="s">
        <v>87</v>
      </c>
      <c r="DJ149" s="925"/>
      <c r="DK149" s="925"/>
      <c r="DL149" s="925"/>
      <c r="DM149" s="925"/>
      <c r="DN149" s="925"/>
      <c r="DO149" s="52"/>
      <c r="DP149" s="52"/>
      <c r="DQ149" s="52"/>
      <c r="DR149" s="925" t="s">
        <v>87</v>
      </c>
      <c r="DS149" s="925"/>
      <c r="DT149" s="925"/>
      <c r="DU149" s="925"/>
      <c r="DV149" s="925"/>
      <c r="DW149" s="925"/>
      <c r="DX149" s="52"/>
      <c r="DY149" s="52"/>
      <c r="DZ149" s="52"/>
      <c r="EA149" s="925" t="s">
        <v>87</v>
      </c>
      <c r="EB149" s="925"/>
      <c r="EC149" s="925"/>
      <c r="ED149" s="925"/>
      <c r="EE149" s="925"/>
      <c r="EF149" s="925"/>
      <c r="EG149" s="52"/>
      <c r="EH149" s="52"/>
      <c r="EJ149" s="925" t="s">
        <v>87</v>
      </c>
      <c r="EK149" s="925"/>
      <c r="EL149" s="925"/>
      <c r="EM149" s="925"/>
      <c r="EN149" s="925"/>
      <c r="EO149" s="925"/>
      <c r="EP149" s="52"/>
      <c r="EQ149" s="52"/>
    </row>
    <row r="150" spans="1:147" x14ac:dyDescent="0.2">
      <c r="A150" s="176"/>
      <c r="B150" s="176"/>
      <c r="C150" s="176"/>
      <c r="D150" s="176"/>
      <c r="E150" s="176"/>
      <c r="F150" s="159"/>
      <c r="H150" s="176"/>
      <c r="I150" s="176"/>
      <c r="J150" s="176"/>
      <c r="K150" s="176"/>
      <c r="L150" s="176"/>
      <c r="M150" s="159"/>
      <c r="O150" s="176"/>
      <c r="P150" s="176"/>
      <c r="Q150" s="176"/>
      <c r="R150" s="176"/>
      <c r="S150" s="176"/>
      <c r="T150" s="159"/>
      <c r="V150" s="176"/>
      <c r="W150" s="176"/>
      <c r="X150" s="176"/>
      <c r="Y150" s="176"/>
      <c r="Z150" s="176"/>
      <c r="AA150" s="159"/>
      <c r="AC150" s="176"/>
      <c r="AD150" s="176"/>
      <c r="AE150" s="176"/>
      <c r="AF150" s="176"/>
      <c r="AG150" s="176"/>
      <c r="AH150" s="159"/>
      <c r="AJ150" s="176"/>
      <c r="AK150" s="176"/>
      <c r="AL150" s="176"/>
      <c r="AM150" s="176"/>
      <c r="AN150" s="176"/>
      <c r="AO150" s="159"/>
      <c r="AQ150" s="176"/>
      <c r="AR150" s="176"/>
      <c r="AS150" s="176"/>
      <c r="AT150" s="176"/>
      <c r="AU150" s="176"/>
      <c r="AV150" s="159"/>
      <c r="AW150" s="159"/>
      <c r="AX150" s="176"/>
      <c r="AY150" s="176"/>
      <c r="AZ150" s="176"/>
      <c r="BA150" s="176"/>
      <c r="BB150" s="176"/>
      <c r="BC150" s="159"/>
      <c r="BD150" s="22"/>
      <c r="BE150" s="41"/>
      <c r="BF150" s="41"/>
      <c r="BG150" s="41"/>
      <c r="BH150" s="41"/>
      <c r="BI150" s="41"/>
      <c r="BJ150" s="22"/>
      <c r="BK150" s="22"/>
      <c r="BL150" s="41"/>
      <c r="BM150" s="41"/>
      <c r="BN150" s="41"/>
      <c r="BO150" s="41"/>
      <c r="BP150" s="41"/>
      <c r="BQ150" s="22"/>
      <c r="BS150" s="41"/>
      <c r="BT150" s="41"/>
      <c r="BU150" s="41"/>
      <c r="BV150" s="41"/>
      <c r="BW150" s="41"/>
      <c r="BX150" s="22"/>
      <c r="BY150" s="22"/>
      <c r="BZ150" s="41"/>
      <c r="CA150" s="41"/>
      <c r="CB150" s="41"/>
      <c r="CC150" s="41"/>
      <c r="CD150" s="41"/>
      <c r="CE150" s="22"/>
      <c r="CF150" s="22"/>
      <c r="CG150" s="41"/>
      <c r="CH150" s="41"/>
      <c r="CI150" s="41"/>
      <c r="CJ150" s="41"/>
      <c r="CK150" s="41"/>
      <c r="CL150" s="22"/>
      <c r="CN150" s="41"/>
      <c r="CO150" s="41"/>
      <c r="CP150" s="41"/>
      <c r="CQ150" s="41"/>
      <c r="CR150" s="41"/>
      <c r="CS150" s="22"/>
      <c r="CU150" s="41"/>
      <c r="CV150" s="41"/>
      <c r="CW150" s="41"/>
      <c r="CX150" s="41"/>
      <c r="CY150" s="41"/>
      <c r="CZ150" s="22"/>
      <c r="DB150" s="41"/>
      <c r="DC150" s="41"/>
      <c r="DD150" s="41"/>
      <c r="DE150" s="41"/>
      <c r="DF150" s="41"/>
      <c r="DG150" s="22"/>
      <c r="DI150" s="41"/>
      <c r="DJ150" s="41"/>
      <c r="DK150" s="41"/>
      <c r="DL150" s="41"/>
      <c r="DM150" s="41"/>
      <c r="DN150" s="22"/>
      <c r="DO150" s="41"/>
      <c r="DP150" s="22"/>
      <c r="DQ150" s="22"/>
      <c r="DR150" s="41"/>
      <c r="DS150" s="41"/>
      <c r="DT150" s="41"/>
      <c r="DU150" s="41"/>
      <c r="DV150" s="41"/>
      <c r="DW150" s="22"/>
      <c r="DX150" s="41"/>
      <c r="DY150" s="22"/>
      <c r="DZ150" s="22"/>
      <c r="EA150" s="41"/>
      <c r="EB150" s="41"/>
      <c r="EC150" s="41"/>
      <c r="ED150" s="41"/>
      <c r="EE150" s="41"/>
      <c r="EF150" s="22"/>
      <c r="EG150" s="41"/>
      <c r="EH150" s="22"/>
      <c r="EJ150" s="41"/>
      <c r="EK150" s="41"/>
      <c r="EL150" s="41"/>
      <c r="EM150" s="41"/>
      <c r="EN150" s="41"/>
      <c r="EO150" s="22"/>
      <c r="EP150" s="41"/>
      <c r="EQ150" s="22"/>
    </row>
    <row r="151" spans="1:147" x14ac:dyDescent="0.2">
      <c r="A151" s="113">
        <v>6</v>
      </c>
      <c r="B151" s="1016" t="s">
        <v>44</v>
      </c>
      <c r="C151" s="1016"/>
      <c r="D151" s="1016"/>
      <c r="E151" s="113" t="s">
        <v>7</v>
      </c>
      <c r="F151" s="114" t="s">
        <v>8</v>
      </c>
      <c r="H151" s="113">
        <v>6</v>
      </c>
      <c r="I151" s="1016" t="s">
        <v>44</v>
      </c>
      <c r="J151" s="1016"/>
      <c r="K151" s="1016"/>
      <c r="L151" s="113" t="s">
        <v>7</v>
      </c>
      <c r="M151" s="114" t="s">
        <v>8</v>
      </c>
      <c r="O151" s="113">
        <v>6</v>
      </c>
      <c r="P151" s="1016" t="s">
        <v>44</v>
      </c>
      <c r="Q151" s="1016"/>
      <c r="R151" s="1016"/>
      <c r="S151" s="113" t="s">
        <v>7</v>
      </c>
      <c r="T151" s="114" t="s">
        <v>8</v>
      </c>
      <c r="V151" s="113">
        <v>6</v>
      </c>
      <c r="W151" s="1016" t="s">
        <v>44</v>
      </c>
      <c r="X151" s="1016"/>
      <c r="Y151" s="1016"/>
      <c r="Z151" s="113" t="s">
        <v>7</v>
      </c>
      <c r="AA151" s="114" t="s">
        <v>8</v>
      </c>
      <c r="AC151" s="113">
        <v>6</v>
      </c>
      <c r="AD151" s="1016" t="s">
        <v>44</v>
      </c>
      <c r="AE151" s="1016"/>
      <c r="AF151" s="1016"/>
      <c r="AG151" s="113" t="s">
        <v>7</v>
      </c>
      <c r="AH151" s="114" t="s">
        <v>8</v>
      </c>
      <c r="AJ151" s="113">
        <v>6</v>
      </c>
      <c r="AK151" s="1016" t="s">
        <v>44</v>
      </c>
      <c r="AL151" s="1016"/>
      <c r="AM151" s="1016"/>
      <c r="AN151" s="113" t="s">
        <v>7</v>
      </c>
      <c r="AO151" s="114" t="s">
        <v>8</v>
      </c>
      <c r="AQ151" s="113">
        <v>6</v>
      </c>
      <c r="AR151" s="1016" t="s">
        <v>44</v>
      </c>
      <c r="AS151" s="1016"/>
      <c r="AT151" s="1016"/>
      <c r="AU151" s="113" t="s">
        <v>7</v>
      </c>
      <c r="AV151" s="114" t="s">
        <v>8</v>
      </c>
      <c r="AW151" s="175"/>
      <c r="AX151" s="113">
        <v>6</v>
      </c>
      <c r="AY151" s="1016" t="s">
        <v>44</v>
      </c>
      <c r="AZ151" s="1016"/>
      <c r="BA151" s="1016"/>
      <c r="BB151" s="113" t="s">
        <v>7</v>
      </c>
      <c r="BC151" s="114" t="s">
        <v>8</v>
      </c>
      <c r="BD151" s="40"/>
      <c r="BE151" s="51">
        <v>6</v>
      </c>
      <c r="BF151" s="938" t="s">
        <v>44</v>
      </c>
      <c r="BG151" s="938"/>
      <c r="BH151" s="938"/>
      <c r="BI151" s="51" t="s">
        <v>7</v>
      </c>
      <c r="BJ151" s="11" t="s">
        <v>8</v>
      </c>
      <c r="BK151" s="40"/>
      <c r="BL151" s="51">
        <v>6</v>
      </c>
      <c r="BM151" s="938" t="s">
        <v>44</v>
      </c>
      <c r="BN151" s="938"/>
      <c r="BO151" s="938"/>
      <c r="BP151" s="51" t="s">
        <v>7</v>
      </c>
      <c r="BQ151" s="11" t="s">
        <v>8</v>
      </c>
      <c r="BS151" s="51">
        <v>6</v>
      </c>
      <c r="BT151" s="938" t="s">
        <v>44</v>
      </c>
      <c r="BU151" s="938"/>
      <c r="BV151" s="938"/>
      <c r="BW151" s="51" t="s">
        <v>7</v>
      </c>
      <c r="BX151" s="11" t="s">
        <v>8</v>
      </c>
      <c r="BY151" s="40"/>
      <c r="BZ151" s="51">
        <v>6</v>
      </c>
      <c r="CA151" s="938" t="s">
        <v>44</v>
      </c>
      <c r="CB151" s="938"/>
      <c r="CC151" s="938"/>
      <c r="CD151" s="51" t="s">
        <v>7</v>
      </c>
      <c r="CE151" s="11" t="s">
        <v>8</v>
      </c>
      <c r="CF151" s="40"/>
      <c r="CG151" s="51">
        <v>6</v>
      </c>
      <c r="CH151" s="938" t="s">
        <v>44</v>
      </c>
      <c r="CI151" s="938"/>
      <c r="CJ151" s="938"/>
      <c r="CK151" s="51" t="s">
        <v>7</v>
      </c>
      <c r="CL151" s="11" t="s">
        <v>8</v>
      </c>
      <c r="CN151" s="51">
        <v>6</v>
      </c>
      <c r="CO151" s="938" t="s">
        <v>44</v>
      </c>
      <c r="CP151" s="938"/>
      <c r="CQ151" s="938"/>
      <c r="CR151" s="51" t="s">
        <v>7</v>
      </c>
      <c r="CS151" s="11" t="s">
        <v>8</v>
      </c>
      <c r="CU151" s="51">
        <v>6</v>
      </c>
      <c r="CV151" s="938" t="s">
        <v>44</v>
      </c>
      <c r="CW151" s="938"/>
      <c r="CX151" s="938"/>
      <c r="CY151" s="51" t="s">
        <v>7</v>
      </c>
      <c r="CZ151" s="11" t="s">
        <v>8</v>
      </c>
      <c r="DB151" s="51">
        <v>6</v>
      </c>
      <c r="DC151" s="938" t="s">
        <v>44</v>
      </c>
      <c r="DD151" s="938"/>
      <c r="DE151" s="938"/>
      <c r="DF151" s="51" t="s">
        <v>7</v>
      </c>
      <c r="DG151" s="11" t="s">
        <v>8</v>
      </c>
      <c r="DI151" s="51">
        <v>6</v>
      </c>
      <c r="DJ151" s="938" t="s">
        <v>44</v>
      </c>
      <c r="DK151" s="938"/>
      <c r="DL151" s="938"/>
      <c r="DM151" s="51" t="s">
        <v>7</v>
      </c>
      <c r="DN151" s="11" t="s">
        <v>8</v>
      </c>
      <c r="DO151" s="51" t="s">
        <v>7</v>
      </c>
      <c r="DP151" s="11" t="s">
        <v>8</v>
      </c>
      <c r="DQ151" s="40"/>
      <c r="DR151" s="51">
        <v>6</v>
      </c>
      <c r="DS151" s="938" t="s">
        <v>44</v>
      </c>
      <c r="DT151" s="938"/>
      <c r="DU151" s="938"/>
      <c r="DV151" s="51" t="s">
        <v>7</v>
      </c>
      <c r="DW151" s="11" t="s">
        <v>8</v>
      </c>
      <c r="DX151" s="51" t="s">
        <v>7</v>
      </c>
      <c r="DY151" s="11" t="s">
        <v>8</v>
      </c>
      <c r="DZ151" s="40"/>
      <c r="EA151" s="51">
        <v>6</v>
      </c>
      <c r="EB151" s="938" t="s">
        <v>44</v>
      </c>
      <c r="EC151" s="938"/>
      <c r="ED151" s="938"/>
      <c r="EE151" s="51" t="s">
        <v>7</v>
      </c>
      <c r="EF151" s="11" t="s">
        <v>8</v>
      </c>
      <c r="EG151" s="51" t="s">
        <v>7</v>
      </c>
      <c r="EH151" s="11" t="s">
        <v>8</v>
      </c>
      <c r="EJ151" s="51">
        <v>6</v>
      </c>
      <c r="EK151" s="938" t="s">
        <v>44</v>
      </c>
      <c r="EL151" s="938"/>
      <c r="EM151" s="938"/>
      <c r="EN151" s="51" t="s">
        <v>7</v>
      </c>
      <c r="EO151" s="11" t="s">
        <v>8</v>
      </c>
      <c r="EP151" s="51" t="s">
        <v>7</v>
      </c>
      <c r="EQ151" s="11" t="s">
        <v>8</v>
      </c>
    </row>
    <row r="152" spans="1:147" x14ac:dyDescent="0.2">
      <c r="A152" s="155" t="s">
        <v>22</v>
      </c>
      <c r="B152" s="1012" t="s">
        <v>141</v>
      </c>
      <c r="C152" s="1012"/>
      <c r="D152" s="1012"/>
      <c r="E152" s="1">
        <f>'Eng Eletricista'!E152</f>
        <v>7.0000000000000007E-2</v>
      </c>
      <c r="F152" s="38">
        <f>E152*($F$44+$F$94+$F$106+$F$136+$F$146)</f>
        <v>205.81542804603404</v>
      </c>
      <c r="H152" s="155" t="s">
        <v>22</v>
      </c>
      <c r="I152" s="1012" t="s">
        <v>141</v>
      </c>
      <c r="J152" s="1012"/>
      <c r="K152" s="1012"/>
      <c r="L152" s="1">
        <v>7.0000000000000007E-2</v>
      </c>
      <c r="M152" s="38">
        <f>L152*(M$44+M$94+M$106+M$136+M$146)</f>
        <v>210.21368744544887</v>
      </c>
      <c r="O152" s="155" t="s">
        <v>22</v>
      </c>
      <c r="P152" s="1012" t="s">
        <v>141</v>
      </c>
      <c r="Q152" s="1012"/>
      <c r="R152" s="1012"/>
      <c r="S152" s="1">
        <v>7.0000000000000007E-2</v>
      </c>
      <c r="T152" s="38">
        <f>S152*(T$44+T$94+T$106+T$136+T$146)</f>
        <v>207.42839768600706</v>
      </c>
      <c r="V152" s="155" t="s">
        <v>22</v>
      </c>
      <c r="W152" s="1012" t="s">
        <v>141</v>
      </c>
      <c r="X152" s="1012"/>
      <c r="Y152" s="1012"/>
      <c r="Z152" s="1">
        <v>7.0000000000000007E-2</v>
      </c>
      <c r="AA152" s="38">
        <f>Z152*(AA$44+AA$94+AA$106+AA$136+AA$146)</f>
        <v>210.55221664179933</v>
      </c>
      <c r="AC152" s="155" t="s">
        <v>22</v>
      </c>
      <c r="AD152" s="1012" t="s">
        <v>141</v>
      </c>
      <c r="AE152" s="1012"/>
      <c r="AF152" s="1012"/>
      <c r="AG152" s="1">
        <v>7.0000000000000007E-2</v>
      </c>
      <c r="AH152" s="38">
        <f>AG152*(AH$44+AH$94+AH$106+AH$136+AH$146)</f>
        <v>219.13669477108994</v>
      </c>
      <c r="AJ152" s="155" t="s">
        <v>22</v>
      </c>
      <c r="AK152" s="1012" t="s">
        <v>141</v>
      </c>
      <c r="AL152" s="1012"/>
      <c r="AM152" s="1012"/>
      <c r="AN152" s="1">
        <v>7.0000000000000007E-2</v>
      </c>
      <c r="AO152" s="38">
        <f>AN152*(AO$44+AO$94+AO$106+AO$136+AO$146)</f>
        <v>216.23957736271953</v>
      </c>
      <c r="AQ152" s="155" t="s">
        <v>22</v>
      </c>
      <c r="AR152" s="1012" t="s">
        <v>141</v>
      </c>
      <c r="AS152" s="1012"/>
      <c r="AT152" s="1012"/>
      <c r="AU152" s="1">
        <v>7.0000000000000007E-2</v>
      </c>
      <c r="AV152" s="38">
        <f>AU152*(AV$44+AV$94+AV$106+AV$136+AV$146)</f>
        <v>222.12210634984064</v>
      </c>
      <c r="AW152" s="159"/>
      <c r="AX152" s="155" t="s">
        <v>22</v>
      </c>
      <c r="AY152" s="1012" t="s">
        <v>141</v>
      </c>
      <c r="AZ152" s="1012"/>
      <c r="BA152" s="1012"/>
      <c r="BB152" s="1">
        <v>7.0000000000000007E-2</v>
      </c>
      <c r="BC152" s="38">
        <f>BB152*(BC$44+BC$94+BC$106+BC$136+BC$146)</f>
        <v>222.3826725103923</v>
      </c>
      <c r="BD152" s="22"/>
      <c r="BE152" s="10" t="s">
        <v>22</v>
      </c>
      <c r="BF152" s="939" t="s">
        <v>141</v>
      </c>
      <c r="BG152" s="939"/>
      <c r="BH152" s="939"/>
      <c r="BI152" s="1">
        <v>7.0000000000000007E-2</v>
      </c>
      <c r="BJ152" s="50">
        <f>BI$152*(BJ$44+BJ$94+BJ$106+BJ$136+BJ$146)</f>
        <v>222.7706195200164</v>
      </c>
      <c r="BK152" s="22"/>
      <c r="BL152" s="10" t="s">
        <v>22</v>
      </c>
      <c r="BM152" s="939" t="s">
        <v>141</v>
      </c>
      <c r="BN152" s="939"/>
      <c r="BO152" s="939"/>
      <c r="BP152" s="1">
        <v>7.0000000000000007E-2</v>
      </c>
      <c r="BQ152" s="50">
        <f>BP$152*(BQ$44+BQ$94+BQ$106+BQ$136+BQ$146)</f>
        <v>238.05141124747834</v>
      </c>
      <c r="BS152" s="10" t="s">
        <v>22</v>
      </c>
      <c r="BT152" s="939" t="s">
        <v>141</v>
      </c>
      <c r="BU152" s="939"/>
      <c r="BV152" s="939"/>
      <c r="BW152" s="1">
        <v>7.0000000000000007E-2</v>
      </c>
      <c r="BX152" s="50">
        <f>BW$152*(BX$44+BX$94+BX$106+BX$136+BX$146)</f>
        <v>238.07634726970056</v>
      </c>
      <c r="BY152" s="22"/>
      <c r="BZ152" s="10" t="s">
        <v>22</v>
      </c>
      <c r="CA152" s="939" t="s">
        <v>141</v>
      </c>
      <c r="CB152" s="939"/>
      <c r="CC152" s="939"/>
      <c r="CD152" s="1">
        <v>7.0000000000000007E-2</v>
      </c>
      <c r="CE152" s="50">
        <f>CD$152*($CE$44+$CE$94+$CE$106+$CE$136+$CE$146)</f>
        <v>238.07634726970056</v>
      </c>
      <c r="CF152" s="22"/>
      <c r="CG152" s="10" t="s">
        <v>22</v>
      </c>
      <c r="CH152" s="939" t="s">
        <v>141</v>
      </c>
      <c r="CI152" s="939"/>
      <c r="CJ152" s="939"/>
      <c r="CK152" s="1">
        <v>7.0000000000000007E-2</v>
      </c>
      <c r="CL152" s="50">
        <f>CK$152*($CL$44+$CL$94+$CL$106+$CL$136+$CL$146)</f>
        <v>238.07634726970056</v>
      </c>
      <c r="CN152" s="10" t="s">
        <v>22</v>
      </c>
      <c r="CO152" s="939" t="s">
        <v>141</v>
      </c>
      <c r="CP152" s="939"/>
      <c r="CQ152" s="939"/>
      <c r="CR152" s="1">
        <v>7.0000000000000007E-2</v>
      </c>
      <c r="CS152" s="50">
        <f>CR$152*($CS$44+$CS$94+$CS$106+$CS$136+$CS$146)</f>
        <v>248.37225225271803</v>
      </c>
      <c r="CU152" s="10" t="s">
        <v>22</v>
      </c>
      <c r="CV152" s="939" t="s">
        <v>141</v>
      </c>
      <c r="CW152" s="939"/>
      <c r="CX152" s="939"/>
      <c r="CY152" s="1">
        <v>7.0000000000000007E-2</v>
      </c>
      <c r="CZ152" s="50">
        <f>CY$152*($CZ$44+$CZ$94+$CZ$106+$CZ$136+$CZ$146)</f>
        <v>248.62283784860111</v>
      </c>
      <c r="DB152" s="10" t="s">
        <v>22</v>
      </c>
      <c r="DC152" s="939" t="s">
        <v>141</v>
      </c>
      <c r="DD152" s="939"/>
      <c r="DE152" s="939"/>
      <c r="DF152" s="1">
        <v>7.0000000000000007E-2</v>
      </c>
      <c r="DG152" s="50">
        <f>DF$152*($DG$44+$DG$94+$DG$106+$DG$136+$DG$146)</f>
        <v>262.86328054881557</v>
      </c>
      <c r="DI152" s="10" t="s">
        <v>22</v>
      </c>
      <c r="DJ152" s="939" t="s">
        <v>141</v>
      </c>
      <c r="DK152" s="939"/>
      <c r="DL152" s="939"/>
      <c r="DM152" s="1">
        <v>7.0000000000000007E-2</v>
      </c>
      <c r="DN152" s="50">
        <f>DM$152*($DN$44+$DN$94+$DN$106+$DN$136+$DN$146)</f>
        <v>269.90286411832813</v>
      </c>
      <c r="DO152" s="1">
        <v>7.0000000000000007E-2</v>
      </c>
      <c r="DP152" s="50">
        <f>DO$152*($DP$44+$DP$94+$DP$106+$DP$136+$DP$146)</f>
        <v>262.51671884443783</v>
      </c>
      <c r="DQ152" s="22"/>
      <c r="DR152" s="10" t="s">
        <v>22</v>
      </c>
      <c r="DS152" s="939" t="s">
        <v>141</v>
      </c>
      <c r="DT152" s="939"/>
      <c r="DU152" s="939"/>
      <c r="DV152" s="1">
        <v>7.0000000000000007E-2</v>
      </c>
      <c r="DW152" s="50">
        <f>DV$152*($DW$44+$DW$94+$DW$106+$DW$136+$DW$146)</f>
        <v>270.1331078075392</v>
      </c>
      <c r="DX152" s="1">
        <v>7.0000000000000007E-2</v>
      </c>
      <c r="DY152" s="50">
        <f>DX$152*($DY$44+$DY$94+$DY$106+$DY$136+$DY$146)</f>
        <v>262.74696253364891</v>
      </c>
      <c r="DZ152" s="22"/>
      <c r="EA152" s="10" t="s">
        <v>22</v>
      </c>
      <c r="EB152" s="939" t="s">
        <v>141</v>
      </c>
      <c r="EC152" s="939"/>
      <c r="ED152" s="939"/>
      <c r="EE152" s="1">
        <v>7.0000000000000007E-2</v>
      </c>
      <c r="EF152" s="50">
        <f>EE$152*($EF$44+$EF$94+$EF$106+$EF$136+$EF$146)</f>
        <v>281.91221370820631</v>
      </c>
      <c r="EG152" s="1">
        <v>7.0000000000000007E-2</v>
      </c>
      <c r="EH152" s="50">
        <f>EG$152*($EH$44+$EH$94+$EH$106+$EH$136+$EH$146)</f>
        <v>274.1533730305876</v>
      </c>
      <c r="EJ152" s="10" t="s">
        <v>22</v>
      </c>
      <c r="EK152" s="939" t="s">
        <v>141</v>
      </c>
      <c r="EL152" s="939"/>
      <c r="EM152" s="939"/>
      <c r="EN152" s="1">
        <v>7.0000000000000007E-2</v>
      </c>
      <c r="EO152" s="50">
        <f>EN$152*($EO$44+$EO$94+$EO$106+$EO$136+$EO$146)</f>
        <v>281.77161610105634</v>
      </c>
      <c r="EP152" s="1">
        <v>7.0000000000000007E-2</v>
      </c>
      <c r="EQ152" s="50">
        <f>EP$152*($EQ$44+$EQ$94+$EQ$106+$EQ$136+$EQ$146)</f>
        <v>274.01798274222097</v>
      </c>
    </row>
    <row r="153" spans="1:147" x14ac:dyDescent="0.2">
      <c r="A153" s="155" t="s">
        <v>23</v>
      </c>
      <c r="B153" s="1018" t="s">
        <v>15</v>
      </c>
      <c r="C153" s="1019"/>
      <c r="D153" s="1020"/>
      <c r="E153" s="1">
        <f>'Eng Eletricista'!E153</f>
        <v>0.17132166403937935</v>
      </c>
      <c r="F153" s="38">
        <f>E153*($F$44+$F$94+$F$106+$F$136+$F$146+$F$152)</f>
        <v>538.98409330101936</v>
      </c>
      <c r="H153" s="155" t="s">
        <v>23</v>
      </c>
      <c r="I153" s="1018" t="s">
        <v>15</v>
      </c>
      <c r="J153" s="1019"/>
      <c r="K153" s="1020"/>
      <c r="L153" s="1">
        <v>0.17132166403937935</v>
      </c>
      <c r="M153" s="38">
        <f>L153*(M$44+M$94+M$106+M$136+M$146+M$152)</f>
        <v>550.50214069426954</v>
      </c>
      <c r="O153" s="155" t="s">
        <v>23</v>
      </c>
      <c r="P153" s="1018" t="s">
        <v>15</v>
      </c>
      <c r="Q153" s="1019"/>
      <c r="R153" s="1020"/>
      <c r="S153" s="1">
        <v>0.17132166403937935</v>
      </c>
      <c r="T153" s="38">
        <f>S153*(T$44+T$94+T$106+T$136+T$146+T$152)</f>
        <v>543.20809626900132</v>
      </c>
      <c r="V153" s="155" t="s">
        <v>23</v>
      </c>
      <c r="W153" s="1018" t="s">
        <v>15</v>
      </c>
      <c r="X153" s="1019"/>
      <c r="Y153" s="1020"/>
      <c r="Z153" s="1">
        <v>0.17132166403937935</v>
      </c>
      <c r="AA153" s="38">
        <f>Z153*(AA$44+AA$94+AA$106+AA$136+AA$146+AA$152)</f>
        <v>551.38867215443815</v>
      </c>
      <c r="AC153" s="155" t="s">
        <v>23</v>
      </c>
      <c r="AD153" s="1018" t="s">
        <v>15</v>
      </c>
      <c r="AE153" s="1019"/>
      <c r="AF153" s="1020"/>
      <c r="AG153" s="1">
        <v>0.17132166403937935</v>
      </c>
      <c r="AH153" s="38">
        <f>AG153*(AH$44+AH$94+AH$106+AH$136+AH$146+AH$152)</f>
        <v>573.86948034702527</v>
      </c>
      <c r="AJ153" s="155" t="s">
        <v>23</v>
      </c>
      <c r="AK153" s="1018" t="s">
        <v>15</v>
      </c>
      <c r="AL153" s="1019"/>
      <c r="AM153" s="1020"/>
      <c r="AN153" s="1">
        <v>0.17132166403937935</v>
      </c>
      <c r="AO153" s="38">
        <f>AN153*(AO$44+AO$94+AO$106+AO$136+AO$146+AO$152)</f>
        <v>566.28258458142761</v>
      </c>
      <c r="AQ153" s="155" t="s">
        <v>23</v>
      </c>
      <c r="AR153" s="1018" t="s">
        <v>15</v>
      </c>
      <c r="AS153" s="1019"/>
      <c r="AT153" s="1020"/>
      <c r="AU153" s="1">
        <v>0.17132166403937935</v>
      </c>
      <c r="AV153" s="38">
        <f>AU153*(AV$44+AV$94+AV$106+AV$136+AV$146+AV$152)</f>
        <v>581.68759859102499</v>
      </c>
      <c r="AW153" s="159"/>
      <c r="AX153" s="155" t="s">
        <v>23</v>
      </c>
      <c r="AY153" s="1018" t="s">
        <v>15</v>
      </c>
      <c r="AZ153" s="1019"/>
      <c r="BA153" s="1020"/>
      <c r="BB153" s="1">
        <v>0.17132166403937935</v>
      </c>
      <c r="BC153" s="38">
        <f>BB153*(BC$44+BC$94+BC$106+BC$136+BC$146+BC$152)</f>
        <v>582.36996247950117</v>
      </c>
      <c r="BD153" s="22"/>
      <c r="BE153" s="10" t="s">
        <v>23</v>
      </c>
      <c r="BF153" s="916" t="s">
        <v>15</v>
      </c>
      <c r="BG153" s="917"/>
      <c r="BH153" s="918"/>
      <c r="BI153" s="1">
        <v>0.17132166403937935</v>
      </c>
      <c r="BJ153" s="50">
        <f>BI$153*(BJ$44+BJ$94+BJ$106+BJ$136+BJ$146+BJ$152)</f>
        <v>583.38590802457611</v>
      </c>
      <c r="BK153" s="22"/>
      <c r="BL153" s="10" t="s">
        <v>23</v>
      </c>
      <c r="BM153" s="916" t="s">
        <v>15</v>
      </c>
      <c r="BN153" s="917"/>
      <c r="BO153" s="918"/>
      <c r="BP153" s="1">
        <v>0.17132166403937935</v>
      </c>
      <c r="BQ153" s="50">
        <f>BP$153*(BQ$44+BQ$94+BQ$106+BQ$136+BQ$146+BQ$152)</f>
        <v>623.40284821384932</v>
      </c>
      <c r="BS153" s="10" t="s">
        <v>23</v>
      </c>
      <c r="BT153" s="916" t="s">
        <v>15</v>
      </c>
      <c r="BU153" s="917"/>
      <c r="BV153" s="918"/>
      <c r="BW153" s="1">
        <v>0.17132166403937935</v>
      </c>
      <c r="BX153" s="50">
        <f>BW$153*(BX$44+BX$94+BX$106+BX$136+BX$146+BX$152)</f>
        <v>623.46815002069422</v>
      </c>
      <c r="BY153" s="22"/>
      <c r="BZ153" s="10" t="s">
        <v>23</v>
      </c>
      <c r="CA153" s="916" t="s">
        <v>15</v>
      </c>
      <c r="CB153" s="917"/>
      <c r="CC153" s="918"/>
      <c r="CD153" s="1">
        <v>0.17132166403937935</v>
      </c>
      <c r="CE153" s="50">
        <f>CD$153*($CE$44+$CE$94+$CE$106+$CE$136+$CE$146+$CE$152)</f>
        <v>623.46815002069422</v>
      </c>
      <c r="CF153" s="22"/>
      <c r="CG153" s="10" t="s">
        <v>23</v>
      </c>
      <c r="CH153" s="916" t="s">
        <v>15</v>
      </c>
      <c r="CI153" s="917"/>
      <c r="CJ153" s="918"/>
      <c r="CK153" s="1">
        <v>0.17132166403937935</v>
      </c>
      <c r="CL153" s="50">
        <f>CK$153*($CL$44+$CL$94+$CL$106+$CL$136+$CL$146+$CL$152)</f>
        <v>623.46815002069422</v>
      </c>
      <c r="CN153" s="10" t="s">
        <v>23</v>
      </c>
      <c r="CO153" s="916" t="s">
        <v>15</v>
      </c>
      <c r="CP153" s="917"/>
      <c r="CQ153" s="918"/>
      <c r="CR153" s="1">
        <v>0.17132166403937935</v>
      </c>
      <c r="CS153" s="50">
        <f>CR$153*($CS$44+$CS$94+$CS$106+$CS$136+$CS$146+$CS$152)</f>
        <v>650.43079837348898</v>
      </c>
      <c r="CU153" s="10" t="s">
        <v>23</v>
      </c>
      <c r="CV153" s="916" t="s">
        <v>15</v>
      </c>
      <c r="CW153" s="917"/>
      <c r="CX153" s="918"/>
      <c r="CY153" s="1">
        <v>0.17132166403937935</v>
      </c>
      <c r="CZ153" s="50">
        <f>CY$153*($CZ$44+$CZ$94+$CZ$106+$CZ$136+$CZ$146+$CZ$152)</f>
        <v>651.08702541863113</v>
      </c>
      <c r="DB153" s="10" t="s">
        <v>23</v>
      </c>
      <c r="DC153" s="916" t="s">
        <v>15</v>
      </c>
      <c r="DD153" s="917"/>
      <c r="DE153" s="918"/>
      <c r="DF153" s="1">
        <v>0.17132166403937935</v>
      </c>
      <c r="DG153" s="50">
        <f>DF$153*($DG$44+$DG$94+$DG$106+$DG$136+$DG$146+$DG$152)</f>
        <v>688.37952661666327</v>
      </c>
      <c r="DI153" s="10" t="s">
        <v>23</v>
      </c>
      <c r="DJ153" s="916" t="s">
        <v>15</v>
      </c>
      <c r="DK153" s="917"/>
      <c r="DL153" s="918"/>
      <c r="DM153" s="1">
        <v>0.17132166403937935</v>
      </c>
      <c r="DN153" s="50">
        <f>DM$153*($DN$44+$DN$94+$DN$106+$DN$136+$DN$146+$DN$152)</f>
        <v>706.81460509183876</v>
      </c>
      <c r="DO153" s="1">
        <v>0.17132166403937935</v>
      </c>
      <c r="DP153" s="50">
        <f>DO$153*($DP$44+$DP$94+$DP$106+$DP$136+$DP$146+$DP$152)</f>
        <v>687.4719598332581</v>
      </c>
      <c r="DQ153" s="22"/>
      <c r="DR153" s="10" t="s">
        <v>23</v>
      </c>
      <c r="DS153" s="916" t="s">
        <v>15</v>
      </c>
      <c r="DT153" s="917"/>
      <c r="DU153" s="918"/>
      <c r="DV153" s="1">
        <v>0.17132166403937935</v>
      </c>
      <c r="DW153" s="50">
        <f>DV$153*($DW$44+$DW$94+$DW$106+$DW$136+$DW$146+$DW$152)</f>
        <v>707.41756128052623</v>
      </c>
      <c r="DX153" s="1">
        <v>0.17132166403937935</v>
      </c>
      <c r="DY153" s="50">
        <f>DX$153*($DY$44+$DY$94+$DY$106+$DY$136+$DY$146+$DY$152)</f>
        <v>688.07491602194557</v>
      </c>
      <c r="DZ153" s="22"/>
      <c r="EA153" s="10" t="s">
        <v>23</v>
      </c>
      <c r="EB153" s="916" t="s">
        <v>15</v>
      </c>
      <c r="EC153" s="917"/>
      <c r="ED153" s="918"/>
      <c r="EE153" s="1">
        <v>0.17132166403937935</v>
      </c>
      <c r="EF153" s="50">
        <f>EE$153*($EF$44+$EF$94+$EF$106+$EF$136+$EF$146+$EF$152)</f>
        <v>738.26437764430125</v>
      </c>
      <c r="EG153" s="1">
        <v>0.17132166403937935</v>
      </c>
      <c r="EH153" s="50">
        <f>EG$153*($EH$44+$EH$94+$EH$106+$EH$136+$EH$146+$EH$152)</f>
        <v>717.94572734973713</v>
      </c>
      <c r="EJ153" s="10" t="s">
        <v>23</v>
      </c>
      <c r="EK153" s="916" t="s">
        <v>15</v>
      </c>
      <c r="EL153" s="917"/>
      <c r="EM153" s="918"/>
      <c r="EN153" s="1">
        <v>0.17132166403937935</v>
      </c>
      <c r="EO153" s="50">
        <f>EN$153*($EO$44+$EO$94+$EO$106+$EO$136+$EO$146+$EO$152)</f>
        <v>737.896184285186</v>
      </c>
      <c r="EP153" s="1">
        <v>0.17132166403937935</v>
      </c>
      <c r="EQ153" s="50">
        <f>EP$153*($EQ$44+$EQ$94+$EQ$106+$EQ$136+$EQ$146+$EQ$152)</f>
        <v>717.59117078170016</v>
      </c>
    </row>
    <row r="154" spans="1:147" x14ac:dyDescent="0.2">
      <c r="A154" s="155" t="s">
        <v>24</v>
      </c>
      <c r="B154" s="1141" t="s">
        <v>16</v>
      </c>
      <c r="C154" s="1142"/>
      <c r="D154" s="1142"/>
      <c r="E154" s="116">
        <f>E155+E156+E157+E158</f>
        <v>0.10149999999999999</v>
      </c>
      <c r="F154" s="114">
        <f>SUM(F155:F158)</f>
        <v>416.28216147298303</v>
      </c>
      <c r="H154" s="155" t="s">
        <v>24</v>
      </c>
      <c r="I154" s="1141" t="s">
        <v>16</v>
      </c>
      <c r="J154" s="1142"/>
      <c r="K154" s="1142"/>
      <c r="L154" s="116">
        <f>L155+L156+L157+L158</f>
        <v>0.10149999999999999</v>
      </c>
      <c r="M154" s="114">
        <f>SUM(M155:M158)</f>
        <v>425.17807829947947</v>
      </c>
      <c r="O154" s="155" t="s">
        <v>24</v>
      </c>
      <c r="P154" s="1141" t="s">
        <v>16</v>
      </c>
      <c r="Q154" s="1142"/>
      <c r="R154" s="1142"/>
      <c r="S154" s="116">
        <f>S155+S156+S157+S158</f>
        <v>0.10149999999999999</v>
      </c>
      <c r="T154" s="114">
        <f>SUM(T155:T158)</f>
        <v>419.54455290054932</v>
      </c>
      <c r="V154" s="155" t="s">
        <v>24</v>
      </c>
      <c r="W154" s="1141" t="s">
        <v>16</v>
      </c>
      <c r="X154" s="1142"/>
      <c r="Y154" s="1142"/>
      <c r="Z154" s="116">
        <f>Z155+Z156+Z157+Z158</f>
        <v>0.10149999999999999</v>
      </c>
      <c r="AA154" s="114">
        <f>SUM(AA155:AA158)</f>
        <v>425.86278724922329</v>
      </c>
      <c r="AC154" s="155" t="s">
        <v>24</v>
      </c>
      <c r="AD154" s="1141" t="s">
        <v>16</v>
      </c>
      <c r="AE154" s="1142"/>
      <c r="AF154" s="1142"/>
      <c r="AG154" s="116">
        <f>AG155+AG156+AG157+AG158</f>
        <v>0.10149999999999999</v>
      </c>
      <c r="AH154" s="114">
        <f>SUM(AH155:AH158)</f>
        <v>443.22574757102848</v>
      </c>
      <c r="AJ154" s="155" t="s">
        <v>24</v>
      </c>
      <c r="AK154" s="1141" t="s">
        <v>16</v>
      </c>
      <c r="AL154" s="1142"/>
      <c r="AM154" s="1142"/>
      <c r="AN154" s="116">
        <f>AN155+AN156+AN157+AN158</f>
        <v>0.10149999999999999</v>
      </c>
      <c r="AO154" s="114">
        <f>SUM(AO155:AO158)</f>
        <v>437.36603963636531</v>
      </c>
      <c r="AQ154" s="155" t="s">
        <v>24</v>
      </c>
      <c r="AR154" s="1141" t="s">
        <v>16</v>
      </c>
      <c r="AS154" s="1142"/>
      <c r="AT154" s="1142"/>
      <c r="AU154" s="116">
        <f>AU155+AU156+AU157+AU158</f>
        <v>0.10149999999999999</v>
      </c>
      <c r="AV154" s="114">
        <f>SUM(AV155:AV158)</f>
        <v>449.26403924181051</v>
      </c>
      <c r="AW154" s="175"/>
      <c r="AX154" s="155" t="s">
        <v>24</v>
      </c>
      <c r="AY154" s="1141" t="s">
        <v>16</v>
      </c>
      <c r="AZ154" s="1142"/>
      <c r="BA154" s="1142"/>
      <c r="BB154" s="116">
        <f>BB155+BB156+BB157+BB158</f>
        <v>0.10149999999999999</v>
      </c>
      <c r="BC154" s="114">
        <f>SUM(BC155:BC158)</f>
        <v>449.7910602020512</v>
      </c>
      <c r="BD154" s="40"/>
      <c r="BE154" s="10" t="s">
        <v>24</v>
      </c>
      <c r="BF154" s="914" t="s">
        <v>16</v>
      </c>
      <c r="BG154" s="915"/>
      <c r="BH154" s="915"/>
      <c r="BI154" s="607">
        <f>BI155+BI156+BI157+BI158</f>
        <v>0.10149999999999999</v>
      </c>
      <c r="BJ154" s="11">
        <f>SUM(BJ$155:BJ$158)</f>
        <v>450.57572159131871</v>
      </c>
      <c r="BK154" s="40"/>
      <c r="BL154" s="10" t="s">
        <v>24</v>
      </c>
      <c r="BM154" s="914" t="s">
        <v>16</v>
      </c>
      <c r="BN154" s="915"/>
      <c r="BO154" s="915"/>
      <c r="BP154" s="607">
        <f>BP155+BP156+BP157+BP158</f>
        <v>0.10149999999999999</v>
      </c>
      <c r="BQ154" s="11">
        <f>SUM(BQ$155:BQ$158)</f>
        <v>481.48264178538489</v>
      </c>
      <c r="BS154" s="10" t="s">
        <v>24</v>
      </c>
      <c r="BT154" s="914" t="s">
        <v>16</v>
      </c>
      <c r="BU154" s="915"/>
      <c r="BV154" s="915"/>
      <c r="BW154" s="607">
        <f>BW155+BW156+BW157+BW158</f>
        <v>0.10149999999999999</v>
      </c>
      <c r="BX154" s="11">
        <f>SUM(BX$155:BX$158)</f>
        <v>481.53307736899364</v>
      </c>
      <c r="BY154" s="40"/>
      <c r="BZ154" s="10" t="s">
        <v>24</v>
      </c>
      <c r="CA154" s="914" t="s">
        <v>16</v>
      </c>
      <c r="CB154" s="915"/>
      <c r="CC154" s="915"/>
      <c r="CD154" s="607">
        <f>CD155+CD156+CD157+CD158</f>
        <v>0.10149999999999999</v>
      </c>
      <c r="CE154" s="11">
        <f>SUM(CE$155:CE$158)</f>
        <v>481.53307736899364</v>
      </c>
      <c r="CF154" s="40"/>
      <c r="CG154" s="10" t="s">
        <v>24</v>
      </c>
      <c r="CH154" s="914" t="s">
        <v>16</v>
      </c>
      <c r="CI154" s="915"/>
      <c r="CJ154" s="915"/>
      <c r="CK154" s="607">
        <f>CK155+CK156+CK157+CK158</f>
        <v>0.10149999999999999</v>
      </c>
      <c r="CL154" s="11">
        <f>SUM(CL$155:CL$158)</f>
        <v>481.53307736899364</v>
      </c>
      <c r="CN154" s="10" t="s">
        <v>24</v>
      </c>
      <c r="CO154" s="914" t="s">
        <v>16</v>
      </c>
      <c r="CP154" s="915"/>
      <c r="CQ154" s="915"/>
      <c r="CR154" s="607">
        <f>CR155+CR156+CR157+CR158</f>
        <v>0.10149999999999999</v>
      </c>
      <c r="CS154" s="11">
        <f>SUM(CS$155:CS$158)</f>
        <v>502.35756861992337</v>
      </c>
      <c r="CU154" s="10" t="s">
        <v>24</v>
      </c>
      <c r="CV154" s="914" t="s">
        <v>16</v>
      </c>
      <c r="CW154" s="915"/>
      <c r="CX154" s="915"/>
      <c r="CY154" s="607">
        <f>CY155+CY156+CY157+CY158</f>
        <v>0.10149999999999999</v>
      </c>
      <c r="CZ154" s="11">
        <f>SUM(CZ$155:CZ$158)</f>
        <v>502.86440289604406</v>
      </c>
      <c r="DB154" s="10" t="s">
        <v>24</v>
      </c>
      <c r="DC154" s="914" t="s">
        <v>16</v>
      </c>
      <c r="DD154" s="915"/>
      <c r="DE154" s="915"/>
      <c r="DF154" s="607">
        <f>DF155+DF156+DF157+DF158</f>
        <v>0.10149999999999999</v>
      </c>
      <c r="DG154" s="11">
        <f>SUM(DG$155:DG$158)</f>
        <v>531.66711377081663</v>
      </c>
      <c r="DI154" s="10" t="s">
        <v>24</v>
      </c>
      <c r="DJ154" s="914" t="s">
        <v>16</v>
      </c>
      <c r="DK154" s="915"/>
      <c r="DL154" s="915"/>
      <c r="DM154" s="607">
        <f>DM155+DM156+DM157+DM158</f>
        <v>0.10149999999999999</v>
      </c>
      <c r="DN154" s="11">
        <f>SUM(DN$155:DN$158)</f>
        <v>545.90537128147764</v>
      </c>
      <c r="DO154" s="607">
        <f>DO155+DO156+DO157+DO158</f>
        <v>0.10149999999999999</v>
      </c>
      <c r="DP154" s="11">
        <f>SUM(DP$155:DP$158)</f>
        <v>530.96615827514847</v>
      </c>
      <c r="DQ154" s="40"/>
      <c r="DR154" s="10" t="s">
        <v>24</v>
      </c>
      <c r="DS154" s="914" t="s">
        <v>16</v>
      </c>
      <c r="DT154" s="915"/>
      <c r="DU154" s="915"/>
      <c r="DV154" s="607">
        <f>DV155+DV156+DV157+DV158</f>
        <v>0.10149999999999999</v>
      </c>
      <c r="DW154" s="11">
        <f>SUM(DW$155:DW$158)</f>
        <v>546.37106202934945</v>
      </c>
      <c r="DX154" s="607">
        <f>DX155+DX156+DX157+DX158</f>
        <v>0.10149999999999999</v>
      </c>
      <c r="DY154" s="11">
        <f>SUM(DY$155:DY$158)</f>
        <v>531.43184902302028</v>
      </c>
      <c r="DZ154" s="40"/>
      <c r="EA154" s="10" t="s">
        <v>24</v>
      </c>
      <c r="EB154" s="914" t="s">
        <v>16</v>
      </c>
      <c r="EC154" s="915"/>
      <c r="ED154" s="915"/>
      <c r="EE154" s="607">
        <f>EE155+EE156+EE157+EE158</f>
        <v>0.10149999999999999</v>
      </c>
      <c r="EF154" s="11">
        <f>SUM(EF$155:EF$158)</f>
        <v>570.19547456781152</v>
      </c>
      <c r="EG154" s="607">
        <f>EG155+EG156+EG157+EG158</f>
        <v>0.10149999999999999</v>
      </c>
      <c r="EH154" s="11">
        <f>SUM(EH$155:EH$158)</f>
        <v>554.50244806116302</v>
      </c>
      <c r="EJ154" s="10" t="s">
        <v>24</v>
      </c>
      <c r="EK154" s="914" t="s">
        <v>16</v>
      </c>
      <c r="EL154" s="915"/>
      <c r="EM154" s="915"/>
      <c r="EN154" s="607">
        <f>EN155+EN156+EN157+EN158</f>
        <v>0.10149999999999999</v>
      </c>
      <c r="EO154" s="11">
        <f>SUM(EO$155:EO$158)</f>
        <v>569.91110193181441</v>
      </c>
      <c r="EP154" s="607">
        <f>EP155+EP156+EP157+EP158</f>
        <v>0.10149999999999999</v>
      </c>
      <c r="EQ154" s="11">
        <f>SUM(EQ$155:EQ$158)</f>
        <v>554.22860774501771</v>
      </c>
    </row>
    <row r="155" spans="1:147" x14ac:dyDescent="0.2">
      <c r="A155" s="180" t="s">
        <v>88</v>
      </c>
      <c r="B155" s="1018" t="s">
        <v>17</v>
      </c>
      <c r="C155" s="1019"/>
      <c r="D155" s="1020"/>
      <c r="E155" s="1">
        <f>'Eng Eletricista'!E155</f>
        <v>0.03</v>
      </c>
      <c r="F155" s="38">
        <f>E155*(F44+F94+F106+F136+F146+F152+F153)/(1-E154)</f>
        <v>123.03906250432996</v>
      </c>
      <c r="H155" s="180" t="s">
        <v>88</v>
      </c>
      <c r="I155" s="1018" t="s">
        <v>17</v>
      </c>
      <c r="J155" s="1019"/>
      <c r="K155" s="1020"/>
      <c r="L155" s="1">
        <v>0.03</v>
      </c>
      <c r="M155" s="38">
        <f>L155*(M44+M94+M106+M136+M146+M152+M153)/(1-L154)</f>
        <v>125.66839752693973</v>
      </c>
      <c r="O155" s="180" t="s">
        <v>88</v>
      </c>
      <c r="P155" s="1018" t="s">
        <v>17</v>
      </c>
      <c r="Q155" s="1019"/>
      <c r="R155" s="1020"/>
      <c r="S155" s="1">
        <v>0.03</v>
      </c>
      <c r="T155" s="38">
        <f>S155*(T44+T94+T106+T136+T146+T152+T153)/(1-S154)</f>
        <v>124.00331612824118</v>
      </c>
      <c r="V155" s="180" t="s">
        <v>88</v>
      </c>
      <c r="W155" s="1018" t="s">
        <v>17</v>
      </c>
      <c r="X155" s="1019"/>
      <c r="Y155" s="1020"/>
      <c r="Z155" s="1">
        <v>0.03</v>
      </c>
      <c r="AA155" s="38">
        <f>Z155*(AA44+AA94+AA106+AA136+AA146+AA152+AA153)/(1-Z154)</f>
        <v>125.87077455642068</v>
      </c>
      <c r="AC155" s="180" t="s">
        <v>88</v>
      </c>
      <c r="AD155" s="1018" t="s">
        <v>17</v>
      </c>
      <c r="AE155" s="1019"/>
      <c r="AF155" s="1020"/>
      <c r="AG155" s="1">
        <v>0.03</v>
      </c>
      <c r="AH155" s="38">
        <f>AG155*(AH44+AH94+AH106+AH136+AH146+AH152+AH153)/(1-AG154)</f>
        <v>131.00268401114141</v>
      </c>
      <c r="AJ155" s="180" t="s">
        <v>88</v>
      </c>
      <c r="AK155" s="1018" t="s">
        <v>17</v>
      </c>
      <c r="AL155" s="1019"/>
      <c r="AM155" s="1020"/>
      <c r="AN155" s="1">
        <v>0.03</v>
      </c>
      <c r="AO155" s="38">
        <f>AN155*(AO44+AO94+AO106+AO136+AO146+AO152+AO153)/(1-AN154)</f>
        <v>129.27075063143801</v>
      </c>
      <c r="AQ155" s="180" t="s">
        <v>88</v>
      </c>
      <c r="AR155" s="1018" t="s">
        <v>17</v>
      </c>
      <c r="AS155" s="1019"/>
      <c r="AT155" s="1020"/>
      <c r="AU155" s="1">
        <v>0.03</v>
      </c>
      <c r="AV155" s="38">
        <f>AU155*(AV44+AV94+AV106+AV136+AV146+AV152+AV153)/(1-AU154)</f>
        <v>132.78740076112626</v>
      </c>
      <c r="AW155" s="159"/>
      <c r="AX155" s="180" t="s">
        <v>88</v>
      </c>
      <c r="AY155" s="1018" t="s">
        <v>17</v>
      </c>
      <c r="AZ155" s="1019"/>
      <c r="BA155" s="1020"/>
      <c r="BB155" s="1">
        <v>0.03</v>
      </c>
      <c r="BC155" s="38">
        <f>BB155*(BC44+BC94+BC106+BC136+BC146+BC152+BC153)/(1-BB154)</f>
        <v>132.94317050306933</v>
      </c>
      <c r="BD155" s="22"/>
      <c r="BE155" s="30" t="s">
        <v>88</v>
      </c>
      <c r="BF155" s="916" t="s">
        <v>17</v>
      </c>
      <c r="BG155" s="917"/>
      <c r="BH155" s="918"/>
      <c r="BI155" s="1">
        <v>0.03</v>
      </c>
      <c r="BJ155" s="50">
        <f>BI$155*(BJ$44+BJ$94+BJ$106+BJ$136+BJ$146+BJ$152+BJ$153)/(1-BI$154)</f>
        <v>133.17509012551292</v>
      </c>
      <c r="BK155" s="22"/>
      <c r="BL155" s="30" t="s">
        <v>88</v>
      </c>
      <c r="BM155" s="916" t="s">
        <v>17</v>
      </c>
      <c r="BN155" s="917"/>
      <c r="BO155" s="918"/>
      <c r="BP155" s="1">
        <v>0.03</v>
      </c>
      <c r="BQ155" s="50">
        <f>BP$155*(BQ$44+BQ$94+BQ$106+BQ$136+BQ$146+BQ$152+BQ$153)/(1-BP$154)</f>
        <v>142.31014042917781</v>
      </c>
      <c r="BS155" s="30" t="s">
        <v>88</v>
      </c>
      <c r="BT155" s="916" t="s">
        <v>17</v>
      </c>
      <c r="BU155" s="917"/>
      <c r="BV155" s="918"/>
      <c r="BW155" s="1">
        <v>0.03</v>
      </c>
      <c r="BX155" s="50">
        <f>BW$155*(BX$44+BX$94+BX$106+BX$136+BX$146+BX$152+BX$153)/(1-BW$154)</f>
        <v>142.32504749822473</v>
      </c>
      <c r="BY155" s="22"/>
      <c r="BZ155" s="30" t="s">
        <v>88</v>
      </c>
      <c r="CA155" s="916" t="s">
        <v>17</v>
      </c>
      <c r="CB155" s="917"/>
      <c r="CC155" s="918"/>
      <c r="CD155" s="1">
        <v>0.03</v>
      </c>
      <c r="CE155" s="50">
        <f>CD$155*(CE$44+CE$94+CE$106+CE$136+CE$146+CE$152+CE$153)/(1-CD$154)</f>
        <v>142.32504749822473</v>
      </c>
      <c r="CF155" s="22"/>
      <c r="CG155" s="30" t="s">
        <v>88</v>
      </c>
      <c r="CH155" s="916" t="s">
        <v>17</v>
      </c>
      <c r="CI155" s="917"/>
      <c r="CJ155" s="918"/>
      <c r="CK155" s="1">
        <v>0.03</v>
      </c>
      <c r="CL155" s="50">
        <f>CK$155*(CL$44+CL$94+CL$106+CL$136+CL$146+CL$152+CL$153)/(1-CK$154)</f>
        <v>142.32504749822473</v>
      </c>
      <c r="CN155" s="30" t="s">
        <v>88</v>
      </c>
      <c r="CO155" s="916" t="s">
        <v>17</v>
      </c>
      <c r="CP155" s="917"/>
      <c r="CQ155" s="918"/>
      <c r="CR155" s="1">
        <v>0.03</v>
      </c>
      <c r="CS155" s="50">
        <f>CR$155*(CS$44+CS$94+CS$106+CS$136+CS$146+CS$152+CS$153)/(1-CR$154)</f>
        <v>148.48006954283449</v>
      </c>
      <c r="CU155" s="30" t="s">
        <v>88</v>
      </c>
      <c r="CV155" s="916" t="s">
        <v>17</v>
      </c>
      <c r="CW155" s="917"/>
      <c r="CX155" s="918"/>
      <c r="CY155" s="1">
        <v>0.03</v>
      </c>
      <c r="CZ155" s="50">
        <f>CY$155*(CZ$44+CZ$94+CZ$106+CZ$136+CZ$146+CZ$152+CZ$153)/(1-CY$154)</f>
        <v>148.62987277715587</v>
      </c>
      <c r="DB155" s="30" t="s">
        <v>88</v>
      </c>
      <c r="DC155" s="916" t="s">
        <v>17</v>
      </c>
      <c r="DD155" s="917"/>
      <c r="DE155" s="918"/>
      <c r="DF155" s="1">
        <v>0.03</v>
      </c>
      <c r="DG155" s="50">
        <f>DF$155*(DG$44+DG$94+DG$106+DG$136+DG$146+DG$152+DG$153)/(1-DF$154)</f>
        <v>157.14298929186697</v>
      </c>
      <c r="DI155" s="30" t="s">
        <v>88</v>
      </c>
      <c r="DJ155" s="916" t="s">
        <v>17</v>
      </c>
      <c r="DK155" s="917"/>
      <c r="DL155" s="918"/>
      <c r="DM155" s="1">
        <v>0.03</v>
      </c>
      <c r="DN155" s="50">
        <f>DM$155*(DN$44+DN$94+DN$106+DN$136+DN$146+DN$152+DN$153)/(1-DM$154)</f>
        <v>161.35134126546137</v>
      </c>
      <c r="DO155" s="1">
        <v>0.03</v>
      </c>
      <c r="DP155" s="50">
        <f>DO$155*(DP$44+DP$94+DP$106+DP$136+DP$146+DP$152+DP$153)/(1-DO$154)</f>
        <v>156.93581032763009</v>
      </c>
      <c r="DQ155" s="22"/>
      <c r="DR155" s="30" t="s">
        <v>88</v>
      </c>
      <c r="DS155" s="916" t="s">
        <v>17</v>
      </c>
      <c r="DT155" s="917"/>
      <c r="DU155" s="918"/>
      <c r="DV155" s="1">
        <v>0.03</v>
      </c>
      <c r="DW155" s="50">
        <f>DV$155*(DW$44+DW$94+DW$106+DW$136+DW$146+DW$152+DW$153)/(1-DV$154)</f>
        <v>161.48898385103925</v>
      </c>
      <c r="DX155" s="1">
        <v>0.03</v>
      </c>
      <c r="DY155" s="50">
        <f>DX$155*(DY$44+DY$94+DY$106+DY$136+DY$146+DY$152+DY$153)/(1-DX$154)</f>
        <v>157.07345291320794</v>
      </c>
      <c r="DZ155" s="22"/>
      <c r="EA155" s="30" t="s">
        <v>88</v>
      </c>
      <c r="EB155" s="916" t="s">
        <v>17</v>
      </c>
      <c r="EC155" s="917"/>
      <c r="ED155" s="918"/>
      <c r="EE155" s="1">
        <v>0.03</v>
      </c>
      <c r="EF155" s="50">
        <f>EE$155*(EF$44+EF$94+EF$106+EF$136+EF$146+EF$152+EF$153)/(1-EE$154)</f>
        <v>168.53068213826941</v>
      </c>
      <c r="EG155" s="1">
        <v>0.03</v>
      </c>
      <c r="EH155" s="50">
        <f>EG$155*(EH$44+EH$94+EH$106+EH$136+EH$146+EH$152+EH$153)/(1-EG$154)</f>
        <v>163.89234918063931</v>
      </c>
      <c r="EJ155" s="30" t="s">
        <v>88</v>
      </c>
      <c r="EK155" s="916" t="s">
        <v>17</v>
      </c>
      <c r="EL155" s="917"/>
      <c r="EM155" s="918"/>
      <c r="EN155" s="1">
        <v>0.03</v>
      </c>
      <c r="EO155" s="50">
        <f>EN$155*(EO$44+EO$94+EO$106+EO$136+EO$146+EO$152+EO$153)/(1-EN$154)</f>
        <v>168.44663111285158</v>
      </c>
      <c r="EP155" s="1">
        <v>0.03</v>
      </c>
      <c r="EQ155" s="50">
        <f>EP$155*(EQ$44+EQ$94+EQ$106+EQ$136+EQ$146+EQ$152+EQ$153)/(1-EP$154)</f>
        <v>163.81141115616288</v>
      </c>
    </row>
    <row r="156" spans="1:147" x14ac:dyDescent="0.2">
      <c r="A156" s="180" t="s">
        <v>89</v>
      </c>
      <c r="B156" s="1018" t="s">
        <v>18</v>
      </c>
      <c r="C156" s="1019"/>
      <c r="D156" s="1020"/>
      <c r="E156" s="1">
        <f>'Eng Eletricista'!E156</f>
        <v>6.4999999999999997E-3</v>
      </c>
      <c r="F156" s="38">
        <f>E156*(F44+F94+F106+F136+F146+F152+F153)/(1-E154)</f>
        <v>26.658463542604828</v>
      </c>
      <c r="H156" s="180" t="s">
        <v>89</v>
      </c>
      <c r="I156" s="1018" t="s">
        <v>18</v>
      </c>
      <c r="J156" s="1019"/>
      <c r="K156" s="1020"/>
      <c r="L156" s="1">
        <v>6.4999999999999997E-3</v>
      </c>
      <c r="M156" s="38">
        <f>L156*(M44+M94+M106+M136+M146+M152+M153)/(1-L154)</f>
        <v>27.228152797503611</v>
      </c>
      <c r="O156" s="180" t="s">
        <v>89</v>
      </c>
      <c r="P156" s="1018" t="s">
        <v>18</v>
      </c>
      <c r="Q156" s="1019"/>
      <c r="R156" s="1020"/>
      <c r="S156" s="1">
        <v>6.4999999999999997E-3</v>
      </c>
      <c r="T156" s="38">
        <f>S156*(T44+T94+T106+T136+T146+T152+T153)/(1-S154)</f>
        <v>26.867385161118921</v>
      </c>
      <c r="V156" s="180" t="s">
        <v>89</v>
      </c>
      <c r="W156" s="1018" t="s">
        <v>18</v>
      </c>
      <c r="X156" s="1019"/>
      <c r="Y156" s="1020"/>
      <c r="Z156" s="1">
        <v>6.4999999999999997E-3</v>
      </c>
      <c r="AA156" s="38">
        <f>Z156*(AA44+AA94+AA106+AA136+AA146+AA152+AA153)/(1-Z154)</f>
        <v>27.272001153891146</v>
      </c>
      <c r="AC156" s="180" t="s">
        <v>89</v>
      </c>
      <c r="AD156" s="1018" t="s">
        <v>18</v>
      </c>
      <c r="AE156" s="1019"/>
      <c r="AF156" s="1020"/>
      <c r="AG156" s="1">
        <v>6.4999999999999997E-3</v>
      </c>
      <c r="AH156" s="38">
        <f>AG156*(AH44+AH94+AH106+AH136+AH146+AH152+AH153)/(1-AG154)</f>
        <v>28.383914869080638</v>
      </c>
      <c r="AJ156" s="180" t="s">
        <v>89</v>
      </c>
      <c r="AK156" s="1018" t="s">
        <v>18</v>
      </c>
      <c r="AL156" s="1019"/>
      <c r="AM156" s="1020"/>
      <c r="AN156" s="1">
        <v>6.4999999999999997E-3</v>
      </c>
      <c r="AO156" s="38">
        <f>AN156*(AO44+AO94+AO106+AO136+AO146+AO152+AO153)/(1-AN154)</f>
        <v>28.008662636811572</v>
      </c>
      <c r="AQ156" s="180" t="s">
        <v>89</v>
      </c>
      <c r="AR156" s="1018" t="s">
        <v>18</v>
      </c>
      <c r="AS156" s="1019"/>
      <c r="AT156" s="1020"/>
      <c r="AU156" s="1">
        <v>6.4999999999999997E-3</v>
      </c>
      <c r="AV156" s="38">
        <f>AU156*(AV44+AV94+AV106+AV136+AV146+AV152+AV153)/(1-AU154)</f>
        <v>28.770603498244022</v>
      </c>
      <c r="AW156" s="159"/>
      <c r="AX156" s="180" t="s">
        <v>89</v>
      </c>
      <c r="AY156" s="1018" t="s">
        <v>18</v>
      </c>
      <c r="AZ156" s="1019"/>
      <c r="BA156" s="1020"/>
      <c r="BB156" s="1">
        <v>6.4999999999999997E-3</v>
      </c>
      <c r="BC156" s="38">
        <f>BB156*(BC44+BC94+BC106+BC136+BC146+BC152+BC153)/(1-BB154)</f>
        <v>28.804353608998351</v>
      </c>
      <c r="BD156" s="22"/>
      <c r="BE156" s="30" t="s">
        <v>89</v>
      </c>
      <c r="BF156" s="916" t="s">
        <v>18</v>
      </c>
      <c r="BG156" s="917"/>
      <c r="BH156" s="918"/>
      <c r="BI156" s="1">
        <v>6.4999999999999997E-3</v>
      </c>
      <c r="BJ156" s="50">
        <f>BI$156*(BJ$44+BJ$94+BJ$106+BJ$136+BJ$146+BJ$152+BJ$153)/(1-BI$154)</f>
        <v>28.854602860527798</v>
      </c>
      <c r="BK156" s="22"/>
      <c r="BL156" s="30" t="s">
        <v>89</v>
      </c>
      <c r="BM156" s="916" t="s">
        <v>18</v>
      </c>
      <c r="BN156" s="917"/>
      <c r="BO156" s="918"/>
      <c r="BP156" s="1">
        <v>6.4999999999999997E-3</v>
      </c>
      <c r="BQ156" s="50">
        <f>BP$156*(BQ$44+BQ$94+BQ$106+BQ$136+BQ$146+BQ$152+BQ$153)/(1-BP$154)</f>
        <v>30.833863759655188</v>
      </c>
      <c r="BS156" s="30" t="s">
        <v>89</v>
      </c>
      <c r="BT156" s="916" t="s">
        <v>18</v>
      </c>
      <c r="BU156" s="917"/>
      <c r="BV156" s="918"/>
      <c r="BW156" s="1">
        <v>6.4999999999999997E-3</v>
      </c>
      <c r="BX156" s="50">
        <f>BW$156*(BX$44+BX$94+BX$106+BX$136+BX$146+BX$152+BX$153)/(1-BW$154)</f>
        <v>30.837093624615356</v>
      </c>
      <c r="BY156" s="22"/>
      <c r="BZ156" s="30" t="s">
        <v>89</v>
      </c>
      <c r="CA156" s="916" t="s">
        <v>18</v>
      </c>
      <c r="CB156" s="917"/>
      <c r="CC156" s="918"/>
      <c r="CD156" s="1">
        <v>6.4999999999999997E-3</v>
      </c>
      <c r="CE156" s="50">
        <f>CD$156*(CE$44+CE$94+CE$106+CE$136+CE$146+CE$152+CE$153)/(1-CD$154)</f>
        <v>30.837093624615356</v>
      </c>
      <c r="CF156" s="22"/>
      <c r="CG156" s="30" t="s">
        <v>89</v>
      </c>
      <c r="CH156" s="916" t="s">
        <v>18</v>
      </c>
      <c r="CI156" s="917"/>
      <c r="CJ156" s="918"/>
      <c r="CK156" s="1">
        <v>6.4999999999999997E-3</v>
      </c>
      <c r="CL156" s="50">
        <f>CK$156*(CL$44+CL$94+CL$106+CL$136+CL$146+CL$152+CL$153)/(1-CK$154)</f>
        <v>30.837093624615356</v>
      </c>
      <c r="CN156" s="30" t="s">
        <v>89</v>
      </c>
      <c r="CO156" s="916" t="s">
        <v>18</v>
      </c>
      <c r="CP156" s="917"/>
      <c r="CQ156" s="918"/>
      <c r="CR156" s="1">
        <v>6.4999999999999997E-3</v>
      </c>
      <c r="CS156" s="50">
        <f>CR$156*(CS$44+CS$94+CS$106+CS$136+CS$146+CS$152+CS$153)/(1-CR$154)</f>
        <v>32.170681734280805</v>
      </c>
      <c r="CU156" s="30" t="s">
        <v>89</v>
      </c>
      <c r="CV156" s="916" t="s">
        <v>18</v>
      </c>
      <c r="CW156" s="917"/>
      <c r="CX156" s="918"/>
      <c r="CY156" s="1">
        <v>6.4999999999999997E-3</v>
      </c>
      <c r="CZ156" s="50">
        <f>CY$156*(CZ$44+CZ$94+CZ$106+CZ$136+CZ$146+CZ$152+CZ$153)/(1-CY$154)</f>
        <v>32.203139101717106</v>
      </c>
      <c r="DB156" s="30" t="s">
        <v>89</v>
      </c>
      <c r="DC156" s="916" t="s">
        <v>18</v>
      </c>
      <c r="DD156" s="917"/>
      <c r="DE156" s="918"/>
      <c r="DF156" s="1">
        <v>6.4999999999999997E-3</v>
      </c>
      <c r="DG156" s="50">
        <f>DF$156*(DG$44+DG$94+DG$106+DG$136+DG$146+DG$152+DG$153)/(1-DF$154)</f>
        <v>34.047647679904507</v>
      </c>
      <c r="DI156" s="30" t="s">
        <v>89</v>
      </c>
      <c r="DJ156" s="916" t="s">
        <v>18</v>
      </c>
      <c r="DK156" s="917"/>
      <c r="DL156" s="918"/>
      <c r="DM156" s="1">
        <v>6.4999999999999997E-3</v>
      </c>
      <c r="DN156" s="50">
        <f>DM$156*(DN$44+DN$94+DN$106+DN$136+DN$146+DN$152+DN$153)/(1-DM$154)</f>
        <v>34.959457274183293</v>
      </c>
      <c r="DO156" s="1">
        <v>6.4999999999999997E-3</v>
      </c>
      <c r="DP156" s="50">
        <f>DO$156*(DP$44+DP$94+DP$106+DP$136+DP$146+DP$152+DP$153)/(1-DO$154)</f>
        <v>34.002758904319855</v>
      </c>
      <c r="DQ156" s="22"/>
      <c r="DR156" s="30" t="s">
        <v>89</v>
      </c>
      <c r="DS156" s="916" t="s">
        <v>18</v>
      </c>
      <c r="DT156" s="917"/>
      <c r="DU156" s="918"/>
      <c r="DV156" s="1">
        <v>6.4999999999999997E-3</v>
      </c>
      <c r="DW156" s="50">
        <f>DV$156*(DW$44+DW$94+DW$106+DW$136+DW$146+DW$152+DW$153)/(1-DV$154)</f>
        <v>34.989279834391837</v>
      </c>
      <c r="DX156" s="1">
        <v>6.4999999999999997E-3</v>
      </c>
      <c r="DY156" s="50">
        <f>DX$156*(DY$44+DY$94+DY$106+DY$136+DY$146+DY$152+DY$153)/(1-DX$154)</f>
        <v>34.032581464528384</v>
      </c>
      <c r="DZ156" s="22"/>
      <c r="EA156" s="30" t="s">
        <v>89</v>
      </c>
      <c r="EB156" s="916" t="s">
        <v>18</v>
      </c>
      <c r="EC156" s="917"/>
      <c r="ED156" s="918"/>
      <c r="EE156" s="1">
        <v>6.4999999999999997E-3</v>
      </c>
      <c r="EF156" s="50">
        <f>EE$156*(EF$44+EF$94+EF$106+EF$136+EF$146+EF$152+EF$153)/(1-EE$154)</f>
        <v>36.514981129958372</v>
      </c>
      <c r="EG156" s="1">
        <v>6.4999999999999997E-3</v>
      </c>
      <c r="EH156" s="50">
        <f>EG$156*(EH$44+EH$94+EH$106+EH$136+EH$146+EH$152+EH$153)/(1-EG$154)</f>
        <v>35.51000898913852</v>
      </c>
      <c r="EJ156" s="30" t="s">
        <v>89</v>
      </c>
      <c r="EK156" s="916" t="s">
        <v>18</v>
      </c>
      <c r="EL156" s="917"/>
      <c r="EM156" s="918"/>
      <c r="EN156" s="1">
        <v>6.4999999999999997E-3</v>
      </c>
      <c r="EO156" s="50">
        <f>EN$156*(EO$44+EO$94+EO$106+EO$136+EO$146+EO$152+EO$153)/(1-EN$154)</f>
        <v>36.49677007445117</v>
      </c>
      <c r="EP156" s="1">
        <v>6.4999999999999997E-3</v>
      </c>
      <c r="EQ156" s="50">
        <f>EP$156*(EQ$44+EQ$94+EQ$106+EQ$136+EQ$146+EQ$152+EQ$153)/(1-EP$154)</f>
        <v>35.492472417168621</v>
      </c>
    </row>
    <row r="157" spans="1:147" x14ac:dyDescent="0.2">
      <c r="A157" s="180" t="s">
        <v>90</v>
      </c>
      <c r="B157" s="1144" t="s">
        <v>19</v>
      </c>
      <c r="C157" s="1145"/>
      <c r="D157" s="1146"/>
      <c r="E157" s="1">
        <f>'Eng Eletricista'!E157</f>
        <v>0.02</v>
      </c>
      <c r="F157" s="38">
        <f>E157*(F44+F94+F106+F136+F146+F152+F153)/(1-E154)</f>
        <v>82.026041669553308</v>
      </c>
      <c r="H157" s="180" t="s">
        <v>90</v>
      </c>
      <c r="I157" s="1144" t="s">
        <v>19</v>
      </c>
      <c r="J157" s="1145"/>
      <c r="K157" s="1146"/>
      <c r="L157" s="1">
        <v>0.02</v>
      </c>
      <c r="M157" s="38">
        <f>L157*(M44+M94+M106+M136+M146+M152+M153)/(1-L154)</f>
        <v>83.778931684626485</v>
      </c>
      <c r="O157" s="180" t="s">
        <v>90</v>
      </c>
      <c r="P157" s="1144" t="s">
        <v>19</v>
      </c>
      <c r="Q157" s="1145"/>
      <c r="R157" s="1146"/>
      <c r="S157" s="1">
        <v>0.02</v>
      </c>
      <c r="T157" s="38">
        <f>S157*(T44+T94+T106+T136+T146+T152+T153)/(1-S154)</f>
        <v>82.668877418827464</v>
      </c>
      <c r="V157" s="180" t="s">
        <v>90</v>
      </c>
      <c r="W157" s="1144" t="s">
        <v>19</v>
      </c>
      <c r="X157" s="1145"/>
      <c r="Y157" s="1146"/>
      <c r="Z157" s="1">
        <v>0.02</v>
      </c>
      <c r="AA157" s="38">
        <f>Z157*(AA44+AA94+AA106+AA136+AA146+AA152+AA153)/(1-Z154)</f>
        <v>83.913849704280452</v>
      </c>
      <c r="AC157" s="180" t="s">
        <v>90</v>
      </c>
      <c r="AD157" s="1144" t="s">
        <v>19</v>
      </c>
      <c r="AE157" s="1145"/>
      <c r="AF157" s="1146"/>
      <c r="AG157" s="1">
        <v>0.02</v>
      </c>
      <c r="AH157" s="38">
        <f>AG157*(AH44+AH94+AH106+AH136+AH146+AH152+AH153)/(1-AG154)</f>
        <v>87.335122674094279</v>
      </c>
      <c r="AJ157" s="180" t="s">
        <v>90</v>
      </c>
      <c r="AK157" s="1144" t="s">
        <v>19</v>
      </c>
      <c r="AL157" s="1145"/>
      <c r="AM157" s="1146"/>
      <c r="AN157" s="1">
        <v>0.02</v>
      </c>
      <c r="AO157" s="38">
        <f>AN157*(AO44+AO94+AO106+AO136+AO146+AO152+AO153)/(1-AN154)</f>
        <v>86.18050042095868</v>
      </c>
      <c r="AQ157" s="180" t="s">
        <v>90</v>
      </c>
      <c r="AR157" s="1144" t="s">
        <v>19</v>
      </c>
      <c r="AS157" s="1145"/>
      <c r="AT157" s="1146"/>
      <c r="AU157" s="1">
        <v>0.02</v>
      </c>
      <c r="AV157" s="38">
        <f>AU157*(AV44+AV94+AV106+AV136+AV146+AV152+AV153)/(1-AU154)</f>
        <v>88.524933840750847</v>
      </c>
      <c r="AW157" s="159"/>
      <c r="AX157" s="180" t="s">
        <v>90</v>
      </c>
      <c r="AY157" s="1144" t="s">
        <v>19</v>
      </c>
      <c r="AZ157" s="1145"/>
      <c r="BA157" s="1146"/>
      <c r="BB157" s="1">
        <v>0.02</v>
      </c>
      <c r="BC157" s="38">
        <f>BB157*(BC44+BC94+BC106+BC136+BC146+BC152+BC153)/(1-BB154)</f>
        <v>88.628780335379545</v>
      </c>
      <c r="BD157" s="22"/>
      <c r="BE157" s="30" t="s">
        <v>90</v>
      </c>
      <c r="BF157" s="919" t="s">
        <v>19</v>
      </c>
      <c r="BG157" s="920"/>
      <c r="BH157" s="921"/>
      <c r="BI157" s="1">
        <v>0.02</v>
      </c>
      <c r="BJ157" s="50">
        <f>BI$157*(BJ$44+BJ$94+BJ$106+BJ$136+BJ$146+BJ$152+BJ$153)/(1-BI$154)</f>
        <v>88.783393417008625</v>
      </c>
      <c r="BK157" s="22"/>
      <c r="BL157" s="30" t="s">
        <v>90</v>
      </c>
      <c r="BM157" s="919" t="s">
        <v>19</v>
      </c>
      <c r="BN157" s="920"/>
      <c r="BO157" s="921"/>
      <c r="BP157" s="1">
        <v>0.02</v>
      </c>
      <c r="BQ157" s="50">
        <f>BP$157*(BQ$44+BQ$94+BQ$106+BQ$136+BQ$146+BQ$152+BQ$153)/(1-BP$154)</f>
        <v>94.873426952785209</v>
      </c>
      <c r="BS157" s="30" t="s">
        <v>90</v>
      </c>
      <c r="BT157" s="919" t="s">
        <v>19</v>
      </c>
      <c r="BU157" s="920"/>
      <c r="BV157" s="921"/>
      <c r="BW157" s="1">
        <v>0.02</v>
      </c>
      <c r="BX157" s="50">
        <f>BW$157*(BX$44+BX$94+BX$106+BX$136+BX$146+BX$152+BX$153)/(1-BW$154)</f>
        <v>94.883364998816489</v>
      </c>
      <c r="BY157" s="22"/>
      <c r="BZ157" s="30" t="s">
        <v>90</v>
      </c>
      <c r="CA157" s="919" t="s">
        <v>19</v>
      </c>
      <c r="CB157" s="920"/>
      <c r="CC157" s="921"/>
      <c r="CD157" s="1">
        <v>0.02</v>
      </c>
      <c r="CE157" s="50">
        <f>CD$157*(CE$44+CE$94+CE$106+CE$136+CE$146+CE$152+CE$153)/(1-CD$154)</f>
        <v>94.883364998816489</v>
      </c>
      <c r="CF157" s="22"/>
      <c r="CG157" s="30" t="s">
        <v>90</v>
      </c>
      <c r="CH157" s="919" t="s">
        <v>19</v>
      </c>
      <c r="CI157" s="920"/>
      <c r="CJ157" s="921"/>
      <c r="CK157" s="1">
        <v>0.02</v>
      </c>
      <c r="CL157" s="50">
        <f>CK$157*(CL$44+CL$94+CL$106+CL$136+CL$146+CL$152+CL$153)/(1-CK$154)</f>
        <v>94.883364998816489</v>
      </c>
      <c r="CN157" s="30" t="s">
        <v>90</v>
      </c>
      <c r="CO157" s="919" t="s">
        <v>19</v>
      </c>
      <c r="CP157" s="920"/>
      <c r="CQ157" s="921"/>
      <c r="CR157" s="1">
        <v>0.02</v>
      </c>
      <c r="CS157" s="50">
        <f>CR$157*(CS$44+CS$94+CS$106+CS$136+CS$146+CS$152+CS$153)/(1-CR$154)</f>
        <v>98.986713028556338</v>
      </c>
      <c r="CU157" s="30" t="s">
        <v>90</v>
      </c>
      <c r="CV157" s="919" t="s">
        <v>19</v>
      </c>
      <c r="CW157" s="920"/>
      <c r="CX157" s="921"/>
      <c r="CY157" s="1">
        <v>0.02</v>
      </c>
      <c r="CZ157" s="50">
        <f>CY$157*(CZ$44+CZ$94+CZ$106+CZ$136+CZ$146+CZ$152+CZ$153)/(1-CY$154)</f>
        <v>99.086581851437259</v>
      </c>
      <c r="DB157" s="30" t="s">
        <v>90</v>
      </c>
      <c r="DC157" s="919" t="s">
        <v>19</v>
      </c>
      <c r="DD157" s="920"/>
      <c r="DE157" s="921"/>
      <c r="DF157" s="1">
        <v>0.02</v>
      </c>
      <c r="DG157" s="50">
        <f>DF$157*(DG$44+DG$94+DG$106+DG$136+DG$146+DG$152+DG$153)/(1-DF$154)</f>
        <v>104.76199286124465</v>
      </c>
      <c r="DI157" s="30" t="s">
        <v>90</v>
      </c>
      <c r="DJ157" s="919" t="s">
        <v>19</v>
      </c>
      <c r="DK157" s="920"/>
      <c r="DL157" s="921"/>
      <c r="DM157" s="1">
        <v>0.02</v>
      </c>
      <c r="DN157" s="50">
        <f>DM$157*(DN$44+DN$94+DN$106+DN$136+DN$146+DN$152+DN$153)/(1-DM$154)</f>
        <v>107.56756084364092</v>
      </c>
      <c r="DO157" s="1">
        <v>0.02</v>
      </c>
      <c r="DP157" s="50">
        <f>DO$157*(DP$44+DP$94+DP$106+DP$136+DP$146+DP$152+DP$153)/(1-DO$154)</f>
        <v>104.62387355175341</v>
      </c>
      <c r="DQ157" s="22"/>
      <c r="DR157" s="30" t="s">
        <v>90</v>
      </c>
      <c r="DS157" s="919" t="s">
        <v>19</v>
      </c>
      <c r="DT157" s="920"/>
      <c r="DU157" s="921"/>
      <c r="DV157" s="1">
        <v>0.02</v>
      </c>
      <c r="DW157" s="50">
        <f>DV$157*(DW$44+DW$94+DW$106+DW$136+DW$146+DW$152+DW$153)/(1-DV$154)</f>
        <v>107.65932256735951</v>
      </c>
      <c r="DX157" s="1">
        <v>0.02</v>
      </c>
      <c r="DY157" s="50">
        <f>DX$157*(DY$44+DY$94+DY$106+DY$136+DY$146+DY$152+DY$153)/(1-DX$154)</f>
        <v>104.71563527547198</v>
      </c>
      <c r="DZ157" s="22"/>
      <c r="EA157" s="30" t="s">
        <v>90</v>
      </c>
      <c r="EB157" s="919" t="s">
        <v>19</v>
      </c>
      <c r="EC157" s="920"/>
      <c r="ED157" s="921"/>
      <c r="EE157" s="1">
        <v>0.02</v>
      </c>
      <c r="EF157" s="50">
        <f>EE$157*(EF$44+EF$94+EF$106+EF$136+EF$146+EF$152+EF$153)/(1-EE$154)</f>
        <v>112.35378809217961</v>
      </c>
      <c r="EG157" s="1">
        <v>0.02</v>
      </c>
      <c r="EH157" s="50">
        <f>EG$157*(EH$44+EH$94+EH$106+EH$136+EH$146+EH$152+EH$153)/(1-EG$154)</f>
        <v>109.26156612042622</v>
      </c>
      <c r="EJ157" s="30" t="s">
        <v>90</v>
      </c>
      <c r="EK157" s="919" t="s">
        <v>19</v>
      </c>
      <c r="EL157" s="920"/>
      <c r="EM157" s="921"/>
      <c r="EN157" s="1">
        <v>0.02</v>
      </c>
      <c r="EO157" s="50">
        <f>EN$157*(EO$44+EO$94+EO$106+EO$136+EO$146+EO$152+EO$153)/(1-EN$154)</f>
        <v>112.29775407523438</v>
      </c>
      <c r="EP157" s="1">
        <v>0.02</v>
      </c>
      <c r="EQ157" s="50">
        <f>EP$157*(EQ$44+EQ$94+EQ$106+EQ$136+EQ$146+EQ$152+EQ$153)/(1-EP$154)</f>
        <v>109.20760743744191</v>
      </c>
    </row>
    <row r="158" spans="1:147" x14ac:dyDescent="0.2">
      <c r="A158" s="180" t="s">
        <v>825</v>
      </c>
      <c r="B158" s="1144" t="s">
        <v>826</v>
      </c>
      <c r="C158" s="1145"/>
      <c r="D158" s="1146"/>
      <c r="E158" s="1">
        <f>'Eng Eletricista'!E158</f>
        <v>4.4999999999999998E-2</v>
      </c>
      <c r="F158" s="38">
        <f>E158*(F44+F94+F106+F136+F146+F152+F153)/(1-E154)</f>
        <v>184.55859375649496</v>
      </c>
      <c r="H158" s="180" t="s">
        <v>825</v>
      </c>
      <c r="I158" s="1144" t="s">
        <v>826</v>
      </c>
      <c r="J158" s="1145"/>
      <c r="K158" s="1146"/>
      <c r="L158" s="1">
        <v>4.4999999999999998E-2</v>
      </c>
      <c r="M158" s="38">
        <f>L158*(M44+M94+M106+M136+M146+M152+M153)/(1-L154)</f>
        <v>188.50259629040963</v>
      </c>
      <c r="O158" s="180" t="s">
        <v>825</v>
      </c>
      <c r="P158" s="1144" t="s">
        <v>826</v>
      </c>
      <c r="Q158" s="1145"/>
      <c r="R158" s="1146"/>
      <c r="S158" s="1">
        <v>4.4999999999999998E-2</v>
      </c>
      <c r="T158" s="38">
        <f>S158*(T44+T94+T106+T136+T146+T152+T153)/(1-S154)</f>
        <v>186.00497419236177</v>
      </c>
      <c r="V158" s="180" t="s">
        <v>825</v>
      </c>
      <c r="W158" s="1144" t="s">
        <v>826</v>
      </c>
      <c r="X158" s="1145"/>
      <c r="Y158" s="1146"/>
      <c r="Z158" s="1">
        <v>4.4999999999999998E-2</v>
      </c>
      <c r="AA158" s="38">
        <f>Z158*(AA44+AA94+AA106+AA136+AA146+AA152+AA153)/(1-Z154)</f>
        <v>188.80616183463101</v>
      </c>
      <c r="AC158" s="180" t="s">
        <v>825</v>
      </c>
      <c r="AD158" s="1144" t="s">
        <v>826</v>
      </c>
      <c r="AE158" s="1145"/>
      <c r="AF158" s="1146"/>
      <c r="AG158" s="1">
        <v>4.4999999999999998E-2</v>
      </c>
      <c r="AH158" s="38">
        <f>AG158*(AH44+AH94+AH106+AH136+AH146+AH152+AH153)/(1-AG154)</f>
        <v>196.50402601671212</v>
      </c>
      <c r="AJ158" s="180" t="s">
        <v>825</v>
      </c>
      <c r="AK158" s="1144" t="s">
        <v>826</v>
      </c>
      <c r="AL158" s="1145"/>
      <c r="AM158" s="1146"/>
      <c r="AN158" s="1">
        <v>4.4999999999999998E-2</v>
      </c>
      <c r="AO158" s="38">
        <f>AN158*(AO44+AO94+AO106+AO136+AO146+AO152+AO153)/(1-AN154)</f>
        <v>193.90612594715705</v>
      </c>
      <c r="AQ158" s="180" t="s">
        <v>825</v>
      </c>
      <c r="AR158" s="1144" t="s">
        <v>826</v>
      </c>
      <c r="AS158" s="1145"/>
      <c r="AT158" s="1146"/>
      <c r="AU158" s="1">
        <v>4.4999999999999998E-2</v>
      </c>
      <c r="AV158" s="38">
        <f>AU158*(AV44+AV94+AV106+AV136+AV146+AV152+AV153)/(1-AU154)</f>
        <v>199.1811011416894</v>
      </c>
      <c r="AW158" s="159"/>
      <c r="AX158" s="180" t="s">
        <v>825</v>
      </c>
      <c r="AY158" s="1144" t="s">
        <v>826</v>
      </c>
      <c r="AZ158" s="1145"/>
      <c r="BA158" s="1146"/>
      <c r="BB158" s="1">
        <v>4.4999999999999998E-2</v>
      </c>
      <c r="BC158" s="38">
        <f>BB158*(BC44+BC94+BC106+BC136+BC146+BC152+BC153)/(1-BB154)</f>
        <v>199.41475575460396</v>
      </c>
      <c r="BD158" s="22"/>
      <c r="BE158" s="30" t="s">
        <v>825</v>
      </c>
      <c r="BF158" s="919" t="s">
        <v>826</v>
      </c>
      <c r="BG158" s="920"/>
      <c r="BH158" s="921"/>
      <c r="BI158" s="1">
        <v>4.4999999999999998E-2</v>
      </c>
      <c r="BJ158" s="50">
        <f>BI$158*(BJ$44+BJ$94+BJ$106+BJ$136+BJ$146+BJ$152+BJ$153)/(1-BI$154)</f>
        <v>199.76263518826937</v>
      </c>
      <c r="BK158" s="22"/>
      <c r="BL158" s="30" t="s">
        <v>825</v>
      </c>
      <c r="BM158" s="919" t="s">
        <v>826</v>
      </c>
      <c r="BN158" s="920"/>
      <c r="BO158" s="921"/>
      <c r="BP158" s="1">
        <v>4.4999999999999998E-2</v>
      </c>
      <c r="BQ158" s="50">
        <f>BP$158*(BQ$44+BQ$94+BQ$106+BQ$136+BQ$146+BQ$152+BQ$153)/(1-BP$154)</f>
        <v>213.46521064376671</v>
      </c>
      <c r="BS158" s="30" t="s">
        <v>825</v>
      </c>
      <c r="BT158" s="919" t="s">
        <v>826</v>
      </c>
      <c r="BU158" s="920"/>
      <c r="BV158" s="921"/>
      <c r="BW158" s="1">
        <v>4.4999999999999998E-2</v>
      </c>
      <c r="BX158" s="50">
        <f>BW$158*(BX$44+BX$94+BX$106+BX$136+BX$146+BX$152+BX$153)/(1-BW$154)</f>
        <v>213.48757124733709</v>
      </c>
      <c r="BY158" s="22"/>
      <c r="BZ158" s="30" t="s">
        <v>825</v>
      </c>
      <c r="CA158" s="919" t="s">
        <v>826</v>
      </c>
      <c r="CB158" s="920"/>
      <c r="CC158" s="921"/>
      <c r="CD158" s="1">
        <v>4.4999999999999998E-2</v>
      </c>
      <c r="CE158" s="50">
        <f>CD$158*(CE$44+CE$94+CE$106+CE$136+CE$146+CE$152+CE$153)/(1-CD$154)</f>
        <v>213.48757124733709</v>
      </c>
      <c r="CF158" s="22"/>
      <c r="CG158" s="30" t="s">
        <v>825</v>
      </c>
      <c r="CH158" s="919" t="s">
        <v>826</v>
      </c>
      <c r="CI158" s="920"/>
      <c r="CJ158" s="921"/>
      <c r="CK158" s="1">
        <v>4.4999999999999998E-2</v>
      </c>
      <c r="CL158" s="50">
        <f>CK$158*(CL$44+CL$94+CL$106+CL$136+CL$146+CL$152+CL$153)/(1-CK$154)</f>
        <v>213.48757124733709</v>
      </c>
      <c r="CN158" s="30" t="s">
        <v>825</v>
      </c>
      <c r="CO158" s="919" t="s">
        <v>826</v>
      </c>
      <c r="CP158" s="920"/>
      <c r="CQ158" s="921"/>
      <c r="CR158" s="1">
        <v>4.4999999999999998E-2</v>
      </c>
      <c r="CS158" s="50">
        <f>CR$158*(CS$44+CS$94+CS$106+CS$136+CS$146+CS$152+CS$153)/(1-CR$154)</f>
        <v>222.72010431425173</v>
      </c>
      <c r="CU158" s="30" t="s">
        <v>825</v>
      </c>
      <c r="CV158" s="919" t="s">
        <v>826</v>
      </c>
      <c r="CW158" s="920"/>
      <c r="CX158" s="921"/>
      <c r="CY158" s="1">
        <v>4.4999999999999998E-2</v>
      </c>
      <c r="CZ158" s="50">
        <f>CY$158*(CZ$44+CZ$94+CZ$106+CZ$136+CZ$146+CZ$152+CZ$153)/(1-CY$154)</f>
        <v>222.94480916573383</v>
      </c>
      <c r="DB158" s="30" t="s">
        <v>825</v>
      </c>
      <c r="DC158" s="919" t="s">
        <v>826</v>
      </c>
      <c r="DD158" s="920"/>
      <c r="DE158" s="921"/>
      <c r="DF158" s="1">
        <v>4.4999999999999998E-2</v>
      </c>
      <c r="DG158" s="50">
        <f>DF$158*(DG$44+DG$94+DG$106+DG$136+DG$146+DG$152+DG$153)/(1-DF$154)</f>
        <v>235.71448393780045</v>
      </c>
      <c r="DI158" s="30" t="s">
        <v>825</v>
      </c>
      <c r="DJ158" s="919" t="s">
        <v>826</v>
      </c>
      <c r="DK158" s="920"/>
      <c r="DL158" s="921"/>
      <c r="DM158" s="1">
        <v>4.4999999999999998E-2</v>
      </c>
      <c r="DN158" s="50">
        <f>DM$158*(DN$44+DN$94+DN$106+DN$136+DN$146+DN$152+DN$153)/(1-DM$154)</f>
        <v>242.02701189819206</v>
      </c>
      <c r="DO158" s="1">
        <v>4.4999999999999998E-2</v>
      </c>
      <c r="DP158" s="50">
        <f>DO$158*(DP$44+DP$94+DP$106+DP$136+DP$146+DP$152+DP$153)/(1-DO$154)</f>
        <v>235.40371549144515</v>
      </c>
      <c r="DQ158" s="22"/>
      <c r="DR158" s="30" t="s">
        <v>825</v>
      </c>
      <c r="DS158" s="919" t="s">
        <v>826</v>
      </c>
      <c r="DT158" s="920"/>
      <c r="DU158" s="921"/>
      <c r="DV158" s="1">
        <v>4.4999999999999998E-2</v>
      </c>
      <c r="DW158" s="50">
        <f>DV$158*(DW$44+DW$94+DW$106+DW$136+DW$146+DW$152+DW$153)/(1-DV$154)</f>
        <v>242.23347577655889</v>
      </c>
      <c r="DX158" s="1">
        <v>4.4999999999999998E-2</v>
      </c>
      <c r="DY158" s="50">
        <f>DX$158*(DY$44+DY$94+DY$106+DY$136+DY$146+DY$152+DY$153)/(1-DX$154)</f>
        <v>235.61017936981193</v>
      </c>
      <c r="DZ158" s="22"/>
      <c r="EA158" s="30" t="s">
        <v>825</v>
      </c>
      <c r="EB158" s="919" t="s">
        <v>826</v>
      </c>
      <c r="EC158" s="920"/>
      <c r="ED158" s="921"/>
      <c r="EE158" s="1">
        <v>4.4999999999999998E-2</v>
      </c>
      <c r="EF158" s="50">
        <f>EE$158*(EF$44+EF$94+EF$106+EF$136+EF$146+EF$152+EF$153)/(1-EE$154)</f>
        <v>252.79602320740412</v>
      </c>
      <c r="EG158" s="1">
        <v>4.4999999999999998E-2</v>
      </c>
      <c r="EH158" s="50">
        <f>EG$158*(EH$44+EH$94+EH$106+EH$136+EH$146+EH$152+EH$153)/(1-EG$154)</f>
        <v>245.83852377095897</v>
      </c>
      <c r="EJ158" s="30" t="s">
        <v>825</v>
      </c>
      <c r="EK158" s="919" t="s">
        <v>826</v>
      </c>
      <c r="EL158" s="920"/>
      <c r="EM158" s="921"/>
      <c r="EN158" s="1">
        <v>4.4999999999999998E-2</v>
      </c>
      <c r="EO158" s="50">
        <f>EN$158*(EO$44+EO$94+EO$106+EO$136+EO$146+EO$152+EO$153)/(1-EN$154)</f>
        <v>252.66994666927732</v>
      </c>
      <c r="EP158" s="1">
        <v>4.4999999999999998E-2</v>
      </c>
      <c r="EQ158" s="50">
        <f>EP$158*(EQ$44+EQ$94+EQ$106+EQ$136+EQ$146+EQ$152+EQ$153)/(1-EP$154)</f>
        <v>245.71711673424429</v>
      </c>
    </row>
    <row r="159" spans="1:147" x14ac:dyDescent="0.2">
      <c r="A159" s="1021" t="s">
        <v>40</v>
      </c>
      <c r="B159" s="1022"/>
      <c r="C159" s="1022"/>
      <c r="D159" s="1022"/>
      <c r="E159" s="1023"/>
      <c r="F159" s="114">
        <f>F152+F153+F154</f>
        <v>1161.0816828200363</v>
      </c>
      <c r="H159" s="1021" t="s">
        <v>40</v>
      </c>
      <c r="I159" s="1022"/>
      <c r="J159" s="1022"/>
      <c r="K159" s="1022"/>
      <c r="L159" s="1023"/>
      <c r="M159" s="114">
        <f>M152+M153+M154</f>
        <v>1185.893906439198</v>
      </c>
      <c r="O159" s="1021" t="s">
        <v>40</v>
      </c>
      <c r="P159" s="1022"/>
      <c r="Q159" s="1022"/>
      <c r="R159" s="1022"/>
      <c r="S159" s="1023"/>
      <c r="T159" s="114">
        <f>T152+T153+T154</f>
        <v>1170.1810468555577</v>
      </c>
      <c r="V159" s="1021" t="s">
        <v>40</v>
      </c>
      <c r="W159" s="1022"/>
      <c r="X159" s="1022"/>
      <c r="Y159" s="1022"/>
      <c r="Z159" s="1023"/>
      <c r="AA159" s="114">
        <f>AA152+AA153+AA154</f>
        <v>1187.8036760454606</v>
      </c>
      <c r="AC159" s="1021" t="s">
        <v>40</v>
      </c>
      <c r="AD159" s="1022"/>
      <c r="AE159" s="1022"/>
      <c r="AF159" s="1022"/>
      <c r="AG159" s="1023"/>
      <c r="AH159" s="114">
        <f>AH152+AH153+AH154</f>
        <v>1236.2319226891436</v>
      </c>
      <c r="AJ159" s="1021" t="s">
        <v>40</v>
      </c>
      <c r="AK159" s="1022"/>
      <c r="AL159" s="1022"/>
      <c r="AM159" s="1022"/>
      <c r="AN159" s="1023"/>
      <c r="AO159" s="114">
        <f>AO152+AO153+AO154</f>
        <v>1219.8882015805125</v>
      </c>
      <c r="AQ159" s="1021" t="s">
        <v>40</v>
      </c>
      <c r="AR159" s="1022"/>
      <c r="AS159" s="1022"/>
      <c r="AT159" s="1022"/>
      <c r="AU159" s="1023"/>
      <c r="AV159" s="114">
        <f>AV152+AV153+AV154</f>
        <v>1253.0737441826761</v>
      </c>
      <c r="AW159" s="175"/>
      <c r="AX159" s="1021" t="s">
        <v>40</v>
      </c>
      <c r="AY159" s="1022"/>
      <c r="AZ159" s="1022"/>
      <c r="BA159" s="1022"/>
      <c r="BB159" s="1023"/>
      <c r="BC159" s="114">
        <f>BC152+BC153+BC154</f>
        <v>1254.5436951919446</v>
      </c>
      <c r="BD159" s="40"/>
      <c r="BE159" s="922" t="s">
        <v>40</v>
      </c>
      <c r="BF159" s="923"/>
      <c r="BG159" s="923"/>
      <c r="BH159" s="923"/>
      <c r="BI159" s="924"/>
      <c r="BJ159" s="11">
        <f>BJ$152+BJ$153+BJ$154</f>
        <v>1256.7322491359114</v>
      </c>
      <c r="BK159" s="40"/>
      <c r="BL159" s="922" t="s">
        <v>40</v>
      </c>
      <c r="BM159" s="923"/>
      <c r="BN159" s="923"/>
      <c r="BO159" s="923"/>
      <c r="BP159" s="924"/>
      <c r="BQ159" s="11">
        <f>BQ$152+BQ$153+BQ$154</f>
        <v>1342.9369012467125</v>
      </c>
      <c r="BS159" s="922" t="s">
        <v>40</v>
      </c>
      <c r="BT159" s="923"/>
      <c r="BU159" s="923"/>
      <c r="BV159" s="923"/>
      <c r="BW159" s="924"/>
      <c r="BX159" s="11">
        <f>BX$152+BX$153+BX$154</f>
        <v>1343.0775746593886</v>
      </c>
      <c r="BY159" s="40"/>
      <c r="BZ159" s="922" t="s">
        <v>40</v>
      </c>
      <c r="CA159" s="923"/>
      <c r="CB159" s="923"/>
      <c r="CC159" s="923"/>
      <c r="CD159" s="924"/>
      <c r="CE159" s="11">
        <f>CE$152+CE$153+CE$154</f>
        <v>1343.0775746593886</v>
      </c>
      <c r="CF159" s="40"/>
      <c r="CG159" s="922" t="s">
        <v>40</v>
      </c>
      <c r="CH159" s="923"/>
      <c r="CI159" s="923"/>
      <c r="CJ159" s="923"/>
      <c r="CK159" s="924"/>
      <c r="CL159" s="11">
        <f>CL$152+CL$153+CL$154</f>
        <v>1343.0775746593886</v>
      </c>
      <c r="CN159" s="922" t="s">
        <v>40</v>
      </c>
      <c r="CO159" s="923"/>
      <c r="CP159" s="923"/>
      <c r="CQ159" s="923"/>
      <c r="CR159" s="924"/>
      <c r="CS159" s="11">
        <f>CS$152+CS$153+CS$154</f>
        <v>1401.1606192461304</v>
      </c>
      <c r="CU159" s="922" t="s">
        <v>40</v>
      </c>
      <c r="CV159" s="923"/>
      <c r="CW159" s="923"/>
      <c r="CX159" s="923"/>
      <c r="CY159" s="924"/>
      <c r="CZ159" s="11">
        <f>CZ$152+CZ$153+CZ$154</f>
        <v>1402.5742661632762</v>
      </c>
      <c r="DB159" s="922" t="s">
        <v>40</v>
      </c>
      <c r="DC159" s="923"/>
      <c r="DD159" s="923"/>
      <c r="DE159" s="923"/>
      <c r="DF159" s="924"/>
      <c r="DG159" s="11">
        <f>DG$152+DG$153+DG$154</f>
        <v>1482.9099209362953</v>
      </c>
      <c r="DI159" s="922" t="s">
        <v>40</v>
      </c>
      <c r="DJ159" s="923"/>
      <c r="DK159" s="923"/>
      <c r="DL159" s="923"/>
      <c r="DM159" s="924"/>
      <c r="DN159" s="11">
        <f>DN$152+DN$153+DN$154</f>
        <v>1522.6228404916446</v>
      </c>
      <c r="DO159" s="40"/>
      <c r="DP159" s="11">
        <f>DP$152+DP$153+DP$154</f>
        <v>1480.9548369528443</v>
      </c>
      <c r="DQ159" s="40"/>
      <c r="DR159" s="922" t="s">
        <v>40</v>
      </c>
      <c r="DS159" s="923"/>
      <c r="DT159" s="923"/>
      <c r="DU159" s="923"/>
      <c r="DV159" s="924"/>
      <c r="DW159" s="11">
        <f>DW$152+DW$153+DW$154</f>
        <v>1523.9217311174148</v>
      </c>
      <c r="DX159" s="40"/>
      <c r="DY159" s="11">
        <f>DY$152+DY$153+DY$154</f>
        <v>1482.2537275786149</v>
      </c>
      <c r="DZ159" s="40"/>
      <c r="EA159" s="922" t="s">
        <v>40</v>
      </c>
      <c r="EB159" s="923"/>
      <c r="EC159" s="923"/>
      <c r="ED159" s="923"/>
      <c r="EE159" s="924"/>
      <c r="EF159" s="11">
        <f>EF$152+EF$153+EF$154</f>
        <v>1590.3720659203191</v>
      </c>
      <c r="EG159" s="40"/>
      <c r="EH159" s="11">
        <f>EH$152+EH$153+EH$154</f>
        <v>1546.6015484414877</v>
      </c>
      <c r="EJ159" s="922" t="s">
        <v>40</v>
      </c>
      <c r="EK159" s="923"/>
      <c r="EL159" s="923"/>
      <c r="EM159" s="923"/>
      <c r="EN159" s="924"/>
      <c r="EO159" s="11">
        <f>EO$152+EO$153+EO$154</f>
        <v>1589.5789023180569</v>
      </c>
      <c r="EP159" s="40"/>
      <c r="EQ159" s="11">
        <f>EQ$152+EQ$153+EQ$154</f>
        <v>1545.8377612689387</v>
      </c>
    </row>
    <row r="160" spans="1:147" x14ac:dyDescent="0.2">
      <c r="A160" s="206"/>
      <c r="B160" s="206"/>
      <c r="C160" s="176"/>
      <c r="D160" s="176"/>
      <c r="E160" s="176"/>
      <c r="F160" s="159"/>
      <c r="H160" s="206"/>
      <c r="I160" s="206"/>
      <c r="J160" s="176"/>
      <c r="K160" s="176"/>
      <c r="L160" s="176"/>
      <c r="M160" s="159"/>
      <c r="O160" s="206"/>
      <c r="P160" s="206"/>
      <c r="Q160" s="176"/>
      <c r="R160" s="176"/>
      <c r="S160" s="176"/>
      <c r="T160" s="159"/>
      <c r="V160" s="206"/>
      <c r="W160" s="206"/>
      <c r="X160" s="176"/>
      <c r="Y160" s="176"/>
      <c r="Z160" s="176"/>
      <c r="AA160" s="159"/>
      <c r="AC160" s="206"/>
      <c r="AD160" s="206"/>
      <c r="AE160" s="176"/>
      <c r="AF160" s="176"/>
      <c r="AG160" s="176"/>
      <c r="AH160" s="159"/>
      <c r="AJ160" s="206"/>
      <c r="AK160" s="206"/>
      <c r="AL160" s="176"/>
      <c r="AM160" s="176"/>
      <c r="AN160" s="176"/>
      <c r="AO160" s="159"/>
      <c r="AQ160" s="206"/>
      <c r="AR160" s="206"/>
      <c r="AS160" s="176"/>
      <c r="AT160" s="176"/>
      <c r="AU160" s="176"/>
      <c r="AV160" s="159"/>
      <c r="AW160" s="159"/>
      <c r="AX160" s="206"/>
      <c r="AY160" s="206"/>
      <c r="AZ160" s="176"/>
      <c r="BA160" s="176"/>
      <c r="BB160" s="176"/>
      <c r="BC160" s="159"/>
      <c r="BD160" s="22"/>
      <c r="BE160" s="225"/>
      <c r="BF160" s="225"/>
      <c r="BG160" s="41"/>
      <c r="BH160" s="41"/>
      <c r="BI160" s="41"/>
      <c r="BJ160" s="22"/>
      <c r="BK160" s="22"/>
      <c r="BL160" s="225"/>
      <c r="BM160" s="225"/>
      <c r="BN160" s="41"/>
      <c r="BO160" s="41"/>
      <c r="BP160" s="41"/>
      <c r="BQ160" s="22"/>
      <c r="BS160" s="225"/>
      <c r="BT160" s="225"/>
      <c r="BU160" s="41"/>
      <c r="BV160" s="41"/>
      <c r="BW160" s="41"/>
      <c r="BX160" s="22"/>
      <c r="BY160" s="22"/>
      <c r="BZ160" s="225"/>
      <c r="CA160" s="225"/>
      <c r="CB160" s="41"/>
      <c r="CC160" s="41"/>
      <c r="CD160" s="41"/>
      <c r="CE160" s="22"/>
      <c r="CF160" s="22"/>
      <c r="CG160" s="225"/>
      <c r="CH160" s="225"/>
      <c r="CI160" s="41"/>
      <c r="CJ160" s="41"/>
      <c r="CK160" s="41"/>
      <c r="CL160" s="22"/>
      <c r="CN160" s="225"/>
      <c r="CO160" s="225"/>
      <c r="CP160" s="41"/>
      <c r="CQ160" s="41"/>
      <c r="CR160" s="41"/>
      <c r="CS160" s="22"/>
      <c r="CU160" s="225"/>
      <c r="CV160" s="225"/>
      <c r="CW160" s="41"/>
      <c r="CX160" s="41"/>
      <c r="CY160" s="41"/>
      <c r="CZ160" s="22"/>
      <c r="DB160" s="225"/>
      <c r="DC160" s="225"/>
      <c r="DD160" s="41"/>
      <c r="DE160" s="41"/>
      <c r="DF160" s="41"/>
      <c r="DG160" s="22"/>
      <c r="DI160" s="225"/>
      <c r="DJ160" s="225"/>
      <c r="DK160" s="41"/>
      <c r="DL160" s="41"/>
      <c r="DM160" s="41"/>
      <c r="DN160" s="22"/>
      <c r="DO160" s="41"/>
      <c r="DP160" s="22"/>
      <c r="DQ160" s="22"/>
      <c r="DR160" s="225"/>
      <c r="DS160" s="225"/>
      <c r="DT160" s="41"/>
      <c r="DU160" s="41"/>
      <c r="DV160" s="41"/>
      <c r="DW160" s="22"/>
      <c r="DX160" s="41"/>
      <c r="DY160" s="22"/>
      <c r="DZ160" s="22"/>
      <c r="EA160" s="225"/>
      <c r="EB160" s="225"/>
      <c r="EC160" s="41"/>
      <c r="ED160" s="41"/>
      <c r="EE160" s="41"/>
      <c r="EF160" s="22"/>
      <c r="EG160" s="41"/>
      <c r="EH160" s="22"/>
      <c r="EJ160" s="225"/>
      <c r="EK160" s="225"/>
      <c r="EL160" s="41"/>
      <c r="EM160" s="41"/>
      <c r="EN160" s="41"/>
      <c r="EO160" s="22"/>
      <c r="EP160" s="41"/>
      <c r="EQ160" s="22"/>
    </row>
    <row r="161" spans="1:147" x14ac:dyDescent="0.2">
      <c r="A161" s="206"/>
      <c r="B161" s="206"/>
      <c r="C161" s="176"/>
      <c r="D161" s="176"/>
      <c r="E161" s="176"/>
      <c r="F161" s="159"/>
      <c r="H161" s="206"/>
      <c r="I161" s="206"/>
      <c r="J161" s="176"/>
      <c r="K161" s="176"/>
      <c r="L161" s="176"/>
      <c r="M161" s="159"/>
      <c r="O161" s="206"/>
      <c r="P161" s="206"/>
      <c r="Q161" s="176"/>
      <c r="R161" s="176"/>
      <c r="S161" s="176"/>
      <c r="T161" s="159"/>
      <c r="V161" s="206"/>
      <c r="W161" s="206"/>
      <c r="X161" s="176"/>
      <c r="Y161" s="176"/>
      <c r="Z161" s="176"/>
      <c r="AA161" s="159"/>
      <c r="AC161" s="206"/>
      <c r="AD161" s="206"/>
      <c r="AE161" s="176"/>
      <c r="AF161" s="176"/>
      <c r="AG161" s="176"/>
      <c r="AH161" s="159"/>
      <c r="AJ161" s="206"/>
      <c r="AK161" s="206"/>
      <c r="AL161" s="176"/>
      <c r="AM161" s="176"/>
      <c r="AN161" s="176"/>
      <c r="AO161" s="159"/>
      <c r="AQ161" s="206"/>
      <c r="AR161" s="206"/>
      <c r="AS161" s="176"/>
      <c r="AT161" s="176"/>
      <c r="AU161" s="176"/>
      <c r="AV161" s="159"/>
      <c r="AW161" s="159"/>
      <c r="AX161" s="206"/>
      <c r="AY161" s="206"/>
      <c r="AZ161" s="176"/>
      <c r="BA161" s="176"/>
      <c r="BB161" s="176"/>
      <c r="BC161" s="159"/>
      <c r="BD161" s="22"/>
      <c r="BE161" s="225"/>
      <c r="BF161" s="225"/>
      <c r="BG161" s="41"/>
      <c r="BH161" s="41"/>
      <c r="BI161" s="41"/>
      <c r="BJ161" s="22"/>
      <c r="BK161" s="22"/>
      <c r="BL161" s="225"/>
      <c r="BM161" s="225"/>
      <c r="BN161" s="41"/>
      <c r="BO161" s="41"/>
      <c r="BP161" s="41"/>
      <c r="BQ161" s="22"/>
      <c r="BS161" s="225"/>
      <c r="BT161" s="225"/>
      <c r="BU161" s="41"/>
      <c r="BV161" s="41"/>
      <c r="BW161" s="41"/>
      <c r="BX161" s="22"/>
      <c r="BY161" s="22"/>
      <c r="BZ161" s="225"/>
      <c r="CA161" s="225"/>
      <c r="CB161" s="41"/>
      <c r="CC161" s="41"/>
      <c r="CD161" s="41"/>
      <c r="CE161" s="22"/>
      <c r="CF161" s="22"/>
      <c r="CG161" s="225"/>
      <c r="CH161" s="225"/>
      <c r="CI161" s="41"/>
      <c r="CJ161" s="41"/>
      <c r="CK161" s="41"/>
      <c r="CL161" s="22"/>
      <c r="CN161" s="225"/>
      <c r="CO161" s="225"/>
      <c r="CP161" s="41"/>
      <c r="CQ161" s="41"/>
      <c r="CR161" s="41"/>
      <c r="CS161" s="22"/>
      <c r="CU161" s="225"/>
      <c r="CV161" s="225"/>
      <c r="CW161" s="41"/>
      <c r="CX161" s="41"/>
      <c r="CY161" s="41"/>
      <c r="CZ161" s="22"/>
      <c r="DB161" s="225"/>
      <c r="DC161" s="225"/>
      <c r="DD161" s="41"/>
      <c r="DE161" s="41"/>
      <c r="DF161" s="41"/>
      <c r="DG161" s="22"/>
      <c r="DI161" s="225"/>
      <c r="DJ161" s="225"/>
      <c r="DK161" s="41"/>
      <c r="DL161" s="41"/>
      <c r="DM161" s="41"/>
      <c r="DN161" s="22"/>
      <c r="DO161" s="41"/>
      <c r="DP161" s="22"/>
      <c r="DQ161" s="22"/>
      <c r="DR161" s="225"/>
      <c r="DS161" s="225"/>
      <c r="DT161" s="41"/>
      <c r="DU161" s="41"/>
      <c r="DV161" s="41"/>
      <c r="DW161" s="22"/>
      <c r="DX161" s="41"/>
      <c r="DY161" s="22"/>
      <c r="DZ161" s="22"/>
      <c r="EA161" s="225"/>
      <c r="EB161" s="225"/>
      <c r="EC161" s="41"/>
      <c r="ED161" s="41"/>
      <c r="EE161" s="41"/>
      <c r="EF161" s="22"/>
      <c r="EG161" s="41"/>
      <c r="EH161" s="22"/>
      <c r="EJ161" s="225"/>
      <c r="EK161" s="225"/>
      <c r="EL161" s="41"/>
      <c r="EM161" s="41"/>
      <c r="EN161" s="41"/>
      <c r="EO161" s="22"/>
      <c r="EP161" s="41"/>
      <c r="EQ161" s="22"/>
    </row>
    <row r="162" spans="1:147" x14ac:dyDescent="0.2">
      <c r="A162" s="206"/>
      <c r="B162" s="206"/>
      <c r="C162" s="176"/>
      <c r="D162" s="176"/>
      <c r="E162" s="176"/>
      <c r="F162" s="159"/>
      <c r="H162" s="206"/>
      <c r="I162" s="206"/>
      <c r="J162" s="176"/>
      <c r="K162" s="176"/>
      <c r="L162" s="176"/>
      <c r="M162" s="159"/>
      <c r="O162" s="206"/>
      <c r="P162" s="206"/>
      <c r="Q162" s="176"/>
      <c r="R162" s="176"/>
      <c r="S162" s="176"/>
      <c r="T162" s="159"/>
      <c r="V162" s="206"/>
      <c r="W162" s="206"/>
      <c r="X162" s="176"/>
      <c r="Y162" s="176"/>
      <c r="Z162" s="176"/>
      <c r="AA162" s="159"/>
      <c r="AC162" s="206"/>
      <c r="AD162" s="206"/>
      <c r="AE162" s="176"/>
      <c r="AF162" s="176"/>
      <c r="AG162" s="176"/>
      <c r="AH162" s="159"/>
      <c r="AJ162" s="206"/>
      <c r="AK162" s="206"/>
      <c r="AL162" s="176"/>
      <c r="AM162" s="176"/>
      <c r="AN162" s="176"/>
      <c r="AO162" s="159"/>
      <c r="AQ162" s="206"/>
      <c r="AR162" s="206"/>
      <c r="AS162" s="176"/>
      <c r="AT162" s="176"/>
      <c r="AU162" s="176"/>
      <c r="AV162" s="159"/>
      <c r="AW162" s="159"/>
      <c r="AX162" s="206"/>
      <c r="AY162" s="206"/>
      <c r="AZ162" s="176"/>
      <c r="BA162" s="176"/>
      <c r="BB162" s="176"/>
      <c r="BC162" s="159"/>
      <c r="BD162" s="22"/>
      <c r="BE162" s="225"/>
      <c r="BF162" s="225"/>
      <c r="BG162" s="41"/>
      <c r="BH162" s="41"/>
      <c r="BI162" s="41"/>
      <c r="BJ162" s="22"/>
      <c r="BK162" s="22"/>
      <c r="BL162" s="225"/>
      <c r="BM162" s="225"/>
      <c r="BN162" s="41"/>
      <c r="BO162" s="41"/>
      <c r="BP162" s="41"/>
      <c r="BQ162" s="22"/>
      <c r="BS162" s="225"/>
      <c r="BT162" s="225"/>
      <c r="BU162" s="41"/>
      <c r="BV162" s="41"/>
      <c r="BW162" s="41"/>
      <c r="BX162" s="22"/>
      <c r="BY162" s="22"/>
      <c r="BZ162" s="225"/>
      <c r="CA162" s="225"/>
      <c r="CB162" s="41"/>
      <c r="CC162" s="41"/>
      <c r="CD162" s="41"/>
      <c r="CE162" s="22"/>
      <c r="CF162" s="22"/>
      <c r="CG162" s="225"/>
      <c r="CH162" s="225"/>
      <c r="CI162" s="41"/>
      <c r="CJ162" s="41"/>
      <c r="CK162" s="41"/>
      <c r="CL162" s="22"/>
      <c r="CN162" s="225"/>
      <c r="CO162" s="225"/>
      <c r="CP162" s="41"/>
      <c r="CQ162" s="41"/>
      <c r="CR162" s="41"/>
      <c r="CS162" s="22"/>
      <c r="CU162" s="225"/>
      <c r="CV162" s="225"/>
      <c r="CW162" s="41"/>
      <c r="CX162" s="41"/>
      <c r="CY162" s="41"/>
      <c r="CZ162" s="22"/>
      <c r="DB162" s="225"/>
      <c r="DC162" s="225"/>
      <c r="DD162" s="41"/>
      <c r="DE162" s="41"/>
      <c r="DF162" s="41"/>
      <c r="DG162" s="22"/>
      <c r="DI162" s="225"/>
      <c r="DJ162" s="225"/>
      <c r="DK162" s="41"/>
      <c r="DL162" s="41"/>
      <c r="DM162" s="41"/>
      <c r="DN162" s="22"/>
      <c r="DO162" s="41"/>
      <c r="DP162" s="22"/>
      <c r="DQ162" s="22"/>
      <c r="DR162" s="225"/>
      <c r="DS162" s="225"/>
      <c r="DT162" s="41"/>
      <c r="DU162" s="41"/>
      <c r="DV162" s="41"/>
      <c r="DW162" s="22"/>
      <c r="DX162" s="41"/>
      <c r="DY162" s="22"/>
      <c r="DZ162" s="22"/>
      <c r="EA162" s="225"/>
      <c r="EB162" s="225"/>
      <c r="EC162" s="41"/>
      <c r="ED162" s="41"/>
      <c r="EE162" s="41"/>
      <c r="EF162" s="22"/>
      <c r="EG162" s="41"/>
      <c r="EH162" s="22"/>
      <c r="EJ162" s="225"/>
      <c r="EK162" s="225"/>
      <c r="EL162" s="41"/>
      <c r="EM162" s="41"/>
      <c r="EN162" s="41"/>
      <c r="EO162" s="22"/>
      <c r="EP162" s="41"/>
      <c r="EQ162" s="22"/>
    </row>
    <row r="163" spans="1:147" x14ac:dyDescent="0.2">
      <c r="A163" s="206"/>
      <c r="B163" s="206"/>
      <c r="C163" s="176"/>
      <c r="D163" s="176"/>
      <c r="E163" s="176"/>
      <c r="F163" s="159"/>
      <c r="H163" s="206"/>
      <c r="I163" s="206"/>
      <c r="J163" s="176"/>
      <c r="K163" s="176"/>
      <c r="L163" s="176"/>
      <c r="M163" s="159"/>
      <c r="O163" s="206"/>
      <c r="P163" s="206"/>
      <c r="Q163" s="176"/>
      <c r="R163" s="176"/>
      <c r="S163" s="176"/>
      <c r="T163" s="159"/>
      <c r="V163" s="206"/>
      <c r="W163" s="206"/>
      <c r="X163" s="176"/>
      <c r="Y163" s="176"/>
      <c r="Z163" s="176"/>
      <c r="AA163" s="159"/>
      <c r="AC163" s="206"/>
      <c r="AD163" s="206"/>
      <c r="AE163" s="176"/>
      <c r="AF163" s="176"/>
      <c r="AG163" s="176"/>
      <c r="AH163" s="159"/>
      <c r="AJ163" s="206"/>
      <c r="AK163" s="206"/>
      <c r="AL163" s="176"/>
      <c r="AM163" s="176"/>
      <c r="AN163" s="176"/>
      <c r="AO163" s="159"/>
      <c r="AQ163" s="206"/>
      <c r="AR163" s="206"/>
      <c r="AS163" s="176"/>
      <c r="AT163" s="176"/>
      <c r="AU163" s="176"/>
      <c r="AV163" s="159"/>
      <c r="AW163" s="159"/>
      <c r="AX163" s="206"/>
      <c r="AY163" s="206"/>
      <c r="AZ163" s="176"/>
      <c r="BA163" s="176"/>
      <c r="BB163" s="176"/>
      <c r="BC163" s="159"/>
      <c r="BD163" s="22"/>
      <c r="BE163" s="225"/>
      <c r="BF163" s="225"/>
      <c r="BG163" s="41"/>
      <c r="BH163" s="41"/>
      <c r="BI163" s="41"/>
      <c r="BJ163" s="22"/>
      <c r="BK163" s="22"/>
      <c r="BL163" s="225"/>
      <c r="BM163" s="225"/>
      <c r="BN163" s="41"/>
      <c r="BO163" s="41"/>
      <c r="BP163" s="41"/>
      <c r="BQ163" s="22"/>
      <c r="BS163" s="225"/>
      <c r="BT163" s="225"/>
      <c r="BU163" s="41"/>
      <c r="BV163" s="41"/>
      <c r="BW163" s="41"/>
      <c r="BX163" s="22"/>
      <c r="BY163" s="22"/>
      <c r="BZ163" s="225"/>
      <c r="CA163" s="225"/>
      <c r="CB163" s="41"/>
      <c r="CC163" s="41"/>
      <c r="CD163" s="41"/>
      <c r="CE163" s="22"/>
      <c r="CF163" s="22"/>
      <c r="CG163" s="225"/>
      <c r="CH163" s="225"/>
      <c r="CI163" s="41"/>
      <c r="CJ163" s="41"/>
      <c r="CK163" s="41"/>
      <c r="CL163" s="22"/>
      <c r="CN163" s="225"/>
      <c r="CO163" s="225"/>
      <c r="CP163" s="41"/>
      <c r="CQ163" s="41"/>
      <c r="CR163" s="41"/>
      <c r="CS163" s="22"/>
      <c r="CU163" s="225"/>
      <c r="CV163" s="225"/>
      <c r="CW163" s="41"/>
      <c r="CX163" s="41"/>
      <c r="CY163" s="41"/>
      <c r="CZ163" s="22"/>
      <c r="DB163" s="225"/>
      <c r="DC163" s="225"/>
      <c r="DD163" s="41"/>
      <c r="DE163" s="41"/>
      <c r="DF163" s="41"/>
      <c r="DG163" s="22"/>
      <c r="DI163" s="225"/>
      <c r="DJ163" s="225"/>
      <c r="DK163" s="41"/>
      <c r="DL163" s="41"/>
      <c r="DM163" s="41"/>
      <c r="DN163" s="22"/>
      <c r="DO163" s="41"/>
      <c r="DP163" s="22"/>
      <c r="DQ163" s="22"/>
      <c r="DR163" s="225"/>
      <c r="DS163" s="225"/>
      <c r="DT163" s="41"/>
      <c r="DU163" s="41"/>
      <c r="DV163" s="41"/>
      <c r="DW163" s="22"/>
      <c r="DX163" s="41"/>
      <c r="DY163" s="22"/>
      <c r="DZ163" s="22"/>
      <c r="EA163" s="225"/>
      <c r="EB163" s="225"/>
      <c r="EC163" s="41"/>
      <c r="ED163" s="41"/>
      <c r="EE163" s="41"/>
      <c r="EF163" s="22"/>
      <c r="EG163" s="41"/>
      <c r="EH163" s="22"/>
      <c r="EJ163" s="225"/>
      <c r="EK163" s="225"/>
      <c r="EL163" s="41"/>
      <c r="EM163" s="41"/>
      <c r="EN163" s="41"/>
      <c r="EO163" s="22"/>
      <c r="EP163" s="41"/>
      <c r="EQ163" s="22"/>
    </row>
    <row r="164" spans="1:147" x14ac:dyDescent="0.2">
      <c r="A164" s="1140" t="s">
        <v>117</v>
      </c>
      <c r="B164" s="1140"/>
      <c r="C164" s="1140"/>
      <c r="D164" s="1140"/>
      <c r="E164" s="1140"/>
      <c r="F164" s="1140"/>
      <c r="H164" s="1140" t="s">
        <v>117</v>
      </c>
      <c r="I164" s="1140"/>
      <c r="J164" s="1140"/>
      <c r="K164" s="1140"/>
      <c r="L164" s="1140"/>
      <c r="M164" s="1140"/>
      <c r="O164" s="1140" t="s">
        <v>117</v>
      </c>
      <c r="P164" s="1140"/>
      <c r="Q164" s="1140"/>
      <c r="R164" s="1140"/>
      <c r="S164" s="1140"/>
      <c r="T164" s="1140"/>
      <c r="V164" s="1140" t="s">
        <v>117</v>
      </c>
      <c r="W164" s="1140"/>
      <c r="X164" s="1140"/>
      <c r="Y164" s="1140"/>
      <c r="Z164" s="1140"/>
      <c r="AA164" s="1140"/>
      <c r="AC164" s="1140" t="s">
        <v>117</v>
      </c>
      <c r="AD164" s="1140"/>
      <c r="AE164" s="1140"/>
      <c r="AF164" s="1140"/>
      <c r="AG164" s="1140"/>
      <c r="AH164" s="1140"/>
      <c r="AJ164" s="1140" t="s">
        <v>117</v>
      </c>
      <c r="AK164" s="1140"/>
      <c r="AL164" s="1140"/>
      <c r="AM164" s="1140"/>
      <c r="AN164" s="1140"/>
      <c r="AO164" s="1140"/>
      <c r="AQ164" s="1140" t="s">
        <v>117</v>
      </c>
      <c r="AR164" s="1140"/>
      <c r="AS164" s="1140"/>
      <c r="AT164" s="1140"/>
      <c r="AU164" s="1140"/>
      <c r="AV164" s="1140"/>
      <c r="AW164" s="178"/>
      <c r="AX164" s="1140" t="s">
        <v>117</v>
      </c>
      <c r="AY164" s="1140"/>
      <c r="AZ164" s="1140"/>
      <c r="BA164" s="1140"/>
      <c r="BB164" s="1140"/>
      <c r="BC164" s="1140"/>
      <c r="BD164" s="52"/>
      <c r="BE164" s="925" t="s">
        <v>117</v>
      </c>
      <c r="BF164" s="925"/>
      <c r="BG164" s="925"/>
      <c r="BH164" s="925"/>
      <c r="BI164" s="925"/>
      <c r="BJ164" s="925"/>
      <c r="BK164" s="52"/>
      <c r="BL164" s="925" t="s">
        <v>117</v>
      </c>
      <c r="BM164" s="925"/>
      <c r="BN164" s="925"/>
      <c r="BO164" s="925"/>
      <c r="BP164" s="925"/>
      <c r="BQ164" s="925"/>
      <c r="BS164" s="925" t="s">
        <v>117</v>
      </c>
      <c r="BT164" s="925"/>
      <c r="BU164" s="925"/>
      <c r="BV164" s="925"/>
      <c r="BW164" s="925"/>
      <c r="BX164" s="925"/>
      <c r="BY164" s="52"/>
      <c r="BZ164" s="925" t="s">
        <v>117</v>
      </c>
      <c r="CA164" s="925"/>
      <c r="CB164" s="925"/>
      <c r="CC164" s="925"/>
      <c r="CD164" s="925"/>
      <c r="CE164" s="925"/>
      <c r="CF164" s="52"/>
      <c r="CG164" s="925" t="s">
        <v>117</v>
      </c>
      <c r="CH164" s="925"/>
      <c r="CI164" s="925"/>
      <c r="CJ164" s="925"/>
      <c r="CK164" s="925"/>
      <c r="CL164" s="925"/>
      <c r="CN164" s="925" t="s">
        <v>117</v>
      </c>
      <c r="CO164" s="925"/>
      <c r="CP164" s="925"/>
      <c r="CQ164" s="925"/>
      <c r="CR164" s="925"/>
      <c r="CS164" s="925"/>
      <c r="CU164" s="925" t="s">
        <v>117</v>
      </c>
      <c r="CV164" s="925"/>
      <c r="CW164" s="925"/>
      <c r="CX164" s="925"/>
      <c r="CY164" s="925"/>
      <c r="CZ164" s="925"/>
      <c r="DB164" s="925" t="s">
        <v>117</v>
      </c>
      <c r="DC164" s="925"/>
      <c r="DD164" s="925"/>
      <c r="DE164" s="925"/>
      <c r="DF164" s="925"/>
      <c r="DG164" s="925"/>
      <c r="DI164" s="925" t="s">
        <v>117</v>
      </c>
      <c r="DJ164" s="925"/>
      <c r="DK164" s="925"/>
      <c r="DL164" s="925"/>
      <c r="DM164" s="925"/>
      <c r="DN164" s="925"/>
      <c r="DO164" s="52"/>
      <c r="DP164" s="52"/>
      <c r="DQ164" s="52"/>
      <c r="DR164" s="925" t="s">
        <v>117</v>
      </c>
      <c r="DS164" s="925"/>
      <c r="DT164" s="925"/>
      <c r="DU164" s="925"/>
      <c r="DV164" s="925"/>
      <c r="DW164" s="925"/>
      <c r="DX164" s="52"/>
      <c r="DY164" s="52"/>
      <c r="DZ164" s="52"/>
      <c r="EA164" s="925" t="s">
        <v>117</v>
      </c>
      <c r="EB164" s="925"/>
      <c r="EC164" s="925"/>
      <c r="ED164" s="925"/>
      <c r="EE164" s="925"/>
      <c r="EF164" s="925"/>
      <c r="EG164" s="52"/>
      <c r="EH164" s="52"/>
      <c r="EJ164" s="925" t="s">
        <v>117</v>
      </c>
      <c r="EK164" s="925"/>
      <c r="EL164" s="925"/>
      <c r="EM164" s="925"/>
      <c r="EN164" s="925"/>
      <c r="EO164" s="925"/>
      <c r="EP164" s="52"/>
      <c r="EQ164" s="52"/>
    </row>
    <row r="165" spans="1:147" ht="12.75" customHeight="1" x14ac:dyDescent="0.2">
      <c r="A165" s="1141" t="s">
        <v>56</v>
      </c>
      <c r="B165" s="1142"/>
      <c r="C165" s="1142"/>
      <c r="D165" s="1142"/>
      <c r="E165" s="1143"/>
      <c r="F165" s="114" t="s">
        <v>8</v>
      </c>
      <c r="H165" s="1141" t="s">
        <v>56</v>
      </c>
      <c r="I165" s="1142"/>
      <c r="J165" s="1142"/>
      <c r="K165" s="1142"/>
      <c r="L165" s="1143"/>
      <c r="M165" s="114" t="s">
        <v>8</v>
      </c>
      <c r="O165" s="1141" t="s">
        <v>56</v>
      </c>
      <c r="P165" s="1142"/>
      <c r="Q165" s="1142"/>
      <c r="R165" s="1142"/>
      <c r="S165" s="1143"/>
      <c r="T165" s="114" t="s">
        <v>8</v>
      </c>
      <c r="V165" s="1141" t="s">
        <v>56</v>
      </c>
      <c r="W165" s="1142"/>
      <c r="X165" s="1142"/>
      <c r="Y165" s="1142"/>
      <c r="Z165" s="1143"/>
      <c r="AA165" s="114" t="s">
        <v>8</v>
      </c>
      <c r="AC165" s="1141" t="s">
        <v>56</v>
      </c>
      <c r="AD165" s="1142"/>
      <c r="AE165" s="1142"/>
      <c r="AF165" s="1142"/>
      <c r="AG165" s="1143"/>
      <c r="AH165" s="114" t="s">
        <v>8</v>
      </c>
      <c r="AJ165" s="1141" t="s">
        <v>56</v>
      </c>
      <c r="AK165" s="1142"/>
      <c r="AL165" s="1142"/>
      <c r="AM165" s="1142"/>
      <c r="AN165" s="1143"/>
      <c r="AO165" s="114" t="s">
        <v>8</v>
      </c>
      <c r="AQ165" s="1141" t="s">
        <v>56</v>
      </c>
      <c r="AR165" s="1142"/>
      <c r="AS165" s="1142"/>
      <c r="AT165" s="1142"/>
      <c r="AU165" s="1143"/>
      <c r="AV165" s="114" t="s">
        <v>8</v>
      </c>
      <c r="AW165" s="175"/>
      <c r="AX165" s="1141" t="s">
        <v>56</v>
      </c>
      <c r="AY165" s="1142"/>
      <c r="AZ165" s="1142"/>
      <c r="BA165" s="1142"/>
      <c r="BB165" s="1143"/>
      <c r="BC165" s="114" t="s">
        <v>8</v>
      </c>
      <c r="BD165" s="40"/>
      <c r="BE165" s="914" t="s">
        <v>56</v>
      </c>
      <c r="BF165" s="915"/>
      <c r="BG165" s="915"/>
      <c r="BH165" s="915"/>
      <c r="BI165" s="926"/>
      <c r="BJ165" s="11" t="s">
        <v>8</v>
      </c>
      <c r="BK165" s="40"/>
      <c r="BL165" s="914" t="s">
        <v>56</v>
      </c>
      <c r="BM165" s="915"/>
      <c r="BN165" s="915"/>
      <c r="BO165" s="915"/>
      <c r="BP165" s="926"/>
      <c r="BQ165" s="11" t="s">
        <v>8</v>
      </c>
      <c r="BS165" s="914" t="s">
        <v>56</v>
      </c>
      <c r="BT165" s="915"/>
      <c r="BU165" s="915"/>
      <c r="BV165" s="915"/>
      <c r="BW165" s="926"/>
      <c r="BX165" s="11" t="s">
        <v>8</v>
      </c>
      <c r="BY165" s="40"/>
      <c r="BZ165" s="914" t="s">
        <v>56</v>
      </c>
      <c r="CA165" s="915"/>
      <c r="CB165" s="915"/>
      <c r="CC165" s="915"/>
      <c r="CD165" s="926"/>
      <c r="CE165" s="11" t="s">
        <v>8</v>
      </c>
      <c r="CF165" s="40"/>
      <c r="CG165" s="914" t="s">
        <v>56</v>
      </c>
      <c r="CH165" s="915"/>
      <c r="CI165" s="915"/>
      <c r="CJ165" s="915"/>
      <c r="CK165" s="926"/>
      <c r="CL165" s="11" t="s">
        <v>8</v>
      </c>
      <c r="CN165" s="914" t="s">
        <v>56</v>
      </c>
      <c r="CO165" s="915"/>
      <c r="CP165" s="915"/>
      <c r="CQ165" s="915"/>
      <c r="CR165" s="926"/>
      <c r="CS165" s="11" t="s">
        <v>8</v>
      </c>
      <c r="CU165" s="914" t="s">
        <v>56</v>
      </c>
      <c r="CV165" s="915"/>
      <c r="CW165" s="915"/>
      <c r="CX165" s="915"/>
      <c r="CY165" s="926"/>
      <c r="CZ165" s="11" t="s">
        <v>8</v>
      </c>
      <c r="DB165" s="914" t="s">
        <v>56</v>
      </c>
      <c r="DC165" s="915"/>
      <c r="DD165" s="915"/>
      <c r="DE165" s="915"/>
      <c r="DF165" s="926"/>
      <c r="DG165" s="11" t="s">
        <v>8</v>
      </c>
      <c r="DI165" s="914" t="s">
        <v>56</v>
      </c>
      <c r="DJ165" s="915"/>
      <c r="DK165" s="915"/>
      <c r="DL165" s="915"/>
      <c r="DM165" s="926"/>
      <c r="DN165" s="11" t="s">
        <v>8</v>
      </c>
      <c r="DO165" s="40"/>
      <c r="DP165" s="11" t="s">
        <v>8</v>
      </c>
      <c r="DQ165" s="40"/>
      <c r="DR165" s="914" t="s">
        <v>56</v>
      </c>
      <c r="DS165" s="915"/>
      <c r="DT165" s="915"/>
      <c r="DU165" s="915"/>
      <c r="DV165" s="926"/>
      <c r="DW165" s="11" t="s">
        <v>8</v>
      </c>
      <c r="DX165" s="40"/>
      <c r="DY165" s="11" t="s">
        <v>8</v>
      </c>
      <c r="DZ165" s="40"/>
      <c r="EA165" s="914" t="s">
        <v>56</v>
      </c>
      <c r="EB165" s="915"/>
      <c r="EC165" s="915"/>
      <c r="ED165" s="915"/>
      <c r="EE165" s="926"/>
      <c r="EF165" s="11" t="s">
        <v>8</v>
      </c>
      <c r="EG165" s="40"/>
      <c r="EH165" s="11" t="s">
        <v>8</v>
      </c>
      <c r="EJ165" s="914" t="s">
        <v>56</v>
      </c>
      <c r="EK165" s="915"/>
      <c r="EL165" s="915"/>
      <c r="EM165" s="915"/>
      <c r="EN165" s="926"/>
      <c r="EO165" s="11" t="s">
        <v>8</v>
      </c>
      <c r="EP165" s="40"/>
      <c r="EQ165" s="11" t="s">
        <v>8</v>
      </c>
    </row>
    <row r="166" spans="1:147" x14ac:dyDescent="0.2">
      <c r="A166" s="155" t="s">
        <v>22</v>
      </c>
      <c r="B166" s="1027" t="s">
        <v>45</v>
      </c>
      <c r="C166" s="1028"/>
      <c r="D166" s="1028"/>
      <c r="E166" s="1029"/>
      <c r="F166" s="38">
        <f>F44</f>
        <v>1435.72</v>
      </c>
      <c r="G166" s="361" t="s">
        <v>827</v>
      </c>
      <c r="H166" s="155" t="s">
        <v>22</v>
      </c>
      <c r="I166" s="1027" t="s">
        <v>45</v>
      </c>
      <c r="J166" s="1028"/>
      <c r="K166" s="1028"/>
      <c r="L166" s="1029"/>
      <c r="M166" s="38">
        <f>M44</f>
        <v>1471.038712</v>
      </c>
      <c r="O166" s="155" t="s">
        <v>22</v>
      </c>
      <c r="P166" s="1027" t="s">
        <v>45</v>
      </c>
      <c r="Q166" s="1028"/>
      <c r="R166" s="1028"/>
      <c r="S166" s="1029"/>
      <c r="T166" s="38">
        <f>T44</f>
        <v>1471.038712</v>
      </c>
      <c r="U166" s="361" t="s">
        <v>827</v>
      </c>
      <c r="V166" s="155" t="s">
        <v>22</v>
      </c>
      <c r="W166" s="1027" t="s">
        <v>45</v>
      </c>
      <c r="X166" s="1028"/>
      <c r="Y166" s="1028"/>
      <c r="Z166" s="1029"/>
      <c r="AA166" s="38">
        <f>AA44</f>
        <v>1471.038712</v>
      </c>
      <c r="AB166" s="361" t="s">
        <v>827</v>
      </c>
      <c r="AC166" s="155" t="s">
        <v>22</v>
      </c>
      <c r="AD166" s="1027" t="s">
        <v>45</v>
      </c>
      <c r="AE166" s="1028"/>
      <c r="AF166" s="1028"/>
      <c r="AG166" s="1029"/>
      <c r="AH166" s="38">
        <f>AH44</f>
        <v>1530.1</v>
      </c>
      <c r="AJ166" s="155" t="s">
        <v>22</v>
      </c>
      <c r="AK166" s="1027" t="s">
        <v>45</v>
      </c>
      <c r="AL166" s="1028"/>
      <c r="AM166" s="1028"/>
      <c r="AN166" s="1029"/>
      <c r="AO166" s="38">
        <f>AO44</f>
        <v>1530.1</v>
      </c>
      <c r="AQ166" s="155" t="s">
        <v>22</v>
      </c>
      <c r="AR166" s="1027" t="s">
        <v>45</v>
      </c>
      <c r="AS166" s="1028"/>
      <c r="AT166" s="1028"/>
      <c r="AU166" s="1029"/>
      <c r="AV166" s="38">
        <f>AV44</f>
        <v>1587.3</v>
      </c>
      <c r="AW166" s="159"/>
      <c r="AX166" s="155" t="s">
        <v>22</v>
      </c>
      <c r="AY166" s="1027" t="s">
        <v>45</v>
      </c>
      <c r="AZ166" s="1028"/>
      <c r="BA166" s="1028"/>
      <c r="BB166" s="1029"/>
      <c r="BC166" s="38">
        <f>BC44</f>
        <v>1587.3</v>
      </c>
      <c r="BD166" s="22"/>
      <c r="BE166" s="10" t="s">
        <v>22</v>
      </c>
      <c r="BF166" s="927" t="s">
        <v>45</v>
      </c>
      <c r="BG166" s="928"/>
      <c r="BH166" s="928"/>
      <c r="BI166" s="929"/>
      <c r="BJ166" s="50">
        <f>BJ$44</f>
        <v>1587.3</v>
      </c>
      <c r="BK166" s="22"/>
      <c r="BL166" s="10" t="s">
        <v>22</v>
      </c>
      <c r="BM166" s="927" t="s">
        <v>45</v>
      </c>
      <c r="BN166" s="928"/>
      <c r="BO166" s="928"/>
      <c r="BP166" s="929"/>
      <c r="BQ166" s="50">
        <f>BQ$44</f>
        <v>1687.4</v>
      </c>
      <c r="BS166" s="10" t="s">
        <v>22</v>
      </c>
      <c r="BT166" s="927" t="s">
        <v>45</v>
      </c>
      <c r="BU166" s="928"/>
      <c r="BV166" s="928"/>
      <c r="BW166" s="929"/>
      <c r="BX166" s="50">
        <f>BX$44</f>
        <v>1687.4</v>
      </c>
      <c r="BY166" s="22"/>
      <c r="BZ166" s="10" t="s">
        <v>22</v>
      </c>
      <c r="CA166" s="927" t="s">
        <v>45</v>
      </c>
      <c r="CB166" s="928"/>
      <c r="CC166" s="928"/>
      <c r="CD166" s="929"/>
      <c r="CE166" s="50">
        <f>CE$44</f>
        <v>1687.4</v>
      </c>
      <c r="CF166" s="22"/>
      <c r="CG166" s="10" t="s">
        <v>22</v>
      </c>
      <c r="CH166" s="927" t="s">
        <v>45</v>
      </c>
      <c r="CI166" s="928"/>
      <c r="CJ166" s="928"/>
      <c r="CK166" s="929"/>
      <c r="CL166" s="50">
        <f>CL$44</f>
        <v>1687.4</v>
      </c>
      <c r="CN166" s="10" t="s">
        <v>22</v>
      </c>
      <c r="CO166" s="927" t="s">
        <v>45</v>
      </c>
      <c r="CP166" s="928"/>
      <c r="CQ166" s="928"/>
      <c r="CR166" s="929"/>
      <c r="CS166" s="50">
        <f>CS$44</f>
        <v>1787.5</v>
      </c>
      <c r="CU166" s="10" t="s">
        <v>22</v>
      </c>
      <c r="CV166" s="927" t="s">
        <v>45</v>
      </c>
      <c r="CW166" s="928"/>
      <c r="CX166" s="928"/>
      <c r="CY166" s="929"/>
      <c r="CZ166" s="50">
        <f>CZ$44</f>
        <v>1787.5</v>
      </c>
      <c r="DB166" s="10" t="s">
        <v>22</v>
      </c>
      <c r="DC166" s="927" t="s">
        <v>45</v>
      </c>
      <c r="DD166" s="928"/>
      <c r="DE166" s="928"/>
      <c r="DF166" s="929"/>
      <c r="DG166" s="50">
        <f>DG$44</f>
        <v>1870.44</v>
      </c>
      <c r="DI166" s="10" t="s">
        <v>22</v>
      </c>
      <c r="DJ166" s="927" t="s">
        <v>45</v>
      </c>
      <c r="DK166" s="928"/>
      <c r="DL166" s="928"/>
      <c r="DM166" s="929"/>
      <c r="DN166" s="50">
        <f>DN$44</f>
        <v>1942.38</v>
      </c>
      <c r="DO166" s="22"/>
      <c r="DP166" s="50">
        <f>DP$44</f>
        <v>1870.44</v>
      </c>
      <c r="DQ166" s="22"/>
      <c r="DR166" s="10" t="s">
        <v>22</v>
      </c>
      <c r="DS166" s="927" t="s">
        <v>45</v>
      </c>
      <c r="DT166" s="928"/>
      <c r="DU166" s="928"/>
      <c r="DV166" s="929"/>
      <c r="DW166" s="50">
        <f>DW$44</f>
        <v>1942.38</v>
      </c>
      <c r="DX166" s="22"/>
      <c r="DY166" s="50">
        <f>DY$44</f>
        <v>1870.44</v>
      </c>
      <c r="DZ166" s="22"/>
      <c r="EA166" s="10" t="s">
        <v>22</v>
      </c>
      <c r="EB166" s="927" t="s">
        <v>45</v>
      </c>
      <c r="EC166" s="928"/>
      <c r="ED166" s="928"/>
      <c r="EE166" s="929"/>
      <c r="EF166" s="50">
        <f>EF$44</f>
        <v>2040.39</v>
      </c>
      <c r="EG166" s="22"/>
      <c r="EH166" s="50">
        <f>EH$44</f>
        <v>1964.8200000000002</v>
      </c>
      <c r="EJ166" s="10" t="s">
        <v>22</v>
      </c>
      <c r="EK166" s="927" t="s">
        <v>45</v>
      </c>
      <c r="EL166" s="928"/>
      <c r="EM166" s="928"/>
      <c r="EN166" s="929"/>
      <c r="EO166" s="50">
        <f>EO$44</f>
        <v>2040.39</v>
      </c>
      <c r="EP166" s="22"/>
      <c r="EQ166" s="50">
        <f>EQ$44</f>
        <v>1964.8200000000002</v>
      </c>
    </row>
    <row r="167" spans="1:147" x14ac:dyDescent="0.2">
      <c r="A167" s="155" t="s">
        <v>23</v>
      </c>
      <c r="B167" s="1027" t="s">
        <v>91</v>
      </c>
      <c r="C167" s="1028"/>
      <c r="D167" s="1028"/>
      <c r="E167" s="1029"/>
      <c r="F167" s="38">
        <f>F94</f>
        <v>1252.2079069493334</v>
      </c>
      <c r="G167" s="362">
        <f>(F167+F168+F169-F84)/F166</f>
        <v>0.49621189851139319</v>
      </c>
      <c r="H167" s="155" t="s">
        <v>23</v>
      </c>
      <c r="I167" s="1027" t="s">
        <v>91</v>
      </c>
      <c r="J167" s="1028"/>
      <c r="K167" s="1028"/>
      <c r="L167" s="1029"/>
      <c r="M167" s="38">
        <f>M94</f>
        <v>1276.507618860287</v>
      </c>
      <c r="O167" s="155" t="s">
        <v>23</v>
      </c>
      <c r="P167" s="1027" t="s">
        <v>91</v>
      </c>
      <c r="Q167" s="1028"/>
      <c r="R167" s="1028"/>
      <c r="S167" s="1029"/>
      <c r="T167" s="38">
        <f>T94</f>
        <v>1276.507618860287</v>
      </c>
      <c r="U167" s="362">
        <f>(T167+T168+T169-T84)/T166</f>
        <v>0.46916308369657855</v>
      </c>
      <c r="V167" s="155" t="s">
        <v>23</v>
      </c>
      <c r="W167" s="1027" t="s">
        <v>91</v>
      </c>
      <c r="X167" s="1028"/>
      <c r="Y167" s="1028"/>
      <c r="Z167" s="1029"/>
      <c r="AA167" s="38">
        <f>AA94</f>
        <v>1276.507618860287</v>
      </c>
      <c r="AB167" s="362">
        <f>(AA167+AA168+AA169-AA84)/AA166</f>
        <v>0.49621189851139341</v>
      </c>
      <c r="AC167" s="155" t="s">
        <v>23</v>
      </c>
      <c r="AD167" s="1027" t="s">
        <v>91</v>
      </c>
      <c r="AE167" s="1028"/>
      <c r="AF167" s="1028"/>
      <c r="AG167" s="1029"/>
      <c r="AH167" s="38">
        <f>AH94</f>
        <v>1334.7074056133333</v>
      </c>
      <c r="AJ167" s="155" t="s">
        <v>23</v>
      </c>
      <c r="AK167" s="1027" t="s">
        <v>91</v>
      </c>
      <c r="AL167" s="1028"/>
      <c r="AM167" s="1028"/>
      <c r="AN167" s="1029"/>
      <c r="AO167" s="38">
        <f>AO94</f>
        <v>1334.7074056133333</v>
      </c>
      <c r="AQ167" s="155" t="s">
        <v>23</v>
      </c>
      <c r="AR167" s="1027" t="s">
        <v>91</v>
      </c>
      <c r="AS167" s="1028"/>
      <c r="AT167" s="1028"/>
      <c r="AU167" s="1029"/>
      <c r="AV167" s="38">
        <f>AV94</f>
        <v>1357.88576844</v>
      </c>
      <c r="AW167" s="159"/>
      <c r="AX167" s="155" t="s">
        <v>23</v>
      </c>
      <c r="AY167" s="1027" t="s">
        <v>91</v>
      </c>
      <c r="AZ167" s="1028"/>
      <c r="BA167" s="1028"/>
      <c r="BB167" s="1029"/>
      <c r="BC167" s="38">
        <f>BC94</f>
        <v>1357.88576844</v>
      </c>
      <c r="BD167" s="22"/>
      <c r="BE167" s="10" t="s">
        <v>23</v>
      </c>
      <c r="BF167" s="927" t="s">
        <v>91</v>
      </c>
      <c r="BG167" s="928"/>
      <c r="BH167" s="928"/>
      <c r="BI167" s="929"/>
      <c r="BJ167" s="50">
        <f>BJ$94</f>
        <v>1357.88576844</v>
      </c>
      <c r="BK167" s="22"/>
      <c r="BL167" s="10" t="s">
        <v>23</v>
      </c>
      <c r="BM167" s="927" t="s">
        <v>91</v>
      </c>
      <c r="BN167" s="928"/>
      <c r="BO167" s="928"/>
      <c r="BP167" s="929"/>
      <c r="BQ167" s="50">
        <f>BQ$94</f>
        <v>1469.6817033866664</v>
      </c>
      <c r="BS167" s="10" t="s">
        <v>23</v>
      </c>
      <c r="BT167" s="927" t="s">
        <v>91</v>
      </c>
      <c r="BU167" s="928"/>
      <c r="BV167" s="928"/>
      <c r="BW167" s="929"/>
      <c r="BX167" s="50">
        <f>BX$94</f>
        <v>1469.6817033866664</v>
      </c>
      <c r="BY167" s="22"/>
      <c r="BZ167" s="10" t="s">
        <v>23</v>
      </c>
      <c r="CA167" s="927" t="s">
        <v>91</v>
      </c>
      <c r="CB167" s="928"/>
      <c r="CC167" s="928"/>
      <c r="CD167" s="929"/>
      <c r="CE167" s="50">
        <f>CE$94</f>
        <v>1469.6817033866664</v>
      </c>
      <c r="CF167" s="22"/>
      <c r="CG167" s="10" t="s">
        <v>23</v>
      </c>
      <c r="CH167" s="927" t="s">
        <v>91</v>
      </c>
      <c r="CI167" s="928"/>
      <c r="CJ167" s="928"/>
      <c r="CK167" s="929"/>
      <c r="CL167" s="50">
        <f>CL$94</f>
        <v>1469.6817033866664</v>
      </c>
      <c r="CN167" s="10" t="s">
        <v>23</v>
      </c>
      <c r="CO167" s="927" t="s">
        <v>91</v>
      </c>
      <c r="CP167" s="928"/>
      <c r="CQ167" s="928"/>
      <c r="CR167" s="929"/>
      <c r="CS167" s="50">
        <f>CS$94</f>
        <v>1510.2438383333333</v>
      </c>
      <c r="CU167" s="10" t="s">
        <v>23</v>
      </c>
      <c r="CV167" s="927" t="s">
        <v>91</v>
      </c>
      <c r="CW167" s="928"/>
      <c r="CX167" s="928"/>
      <c r="CY167" s="929"/>
      <c r="CZ167" s="50">
        <f>CZ$94</f>
        <v>1510.2438383333333</v>
      </c>
      <c r="DB167" s="10" t="s">
        <v>23</v>
      </c>
      <c r="DC167" s="927" t="s">
        <v>91</v>
      </c>
      <c r="DD167" s="928"/>
      <c r="DE167" s="928"/>
      <c r="DF167" s="929"/>
      <c r="DG167" s="50">
        <f>DG$94</f>
        <v>1625.4174644320001</v>
      </c>
      <c r="DI167" s="10" t="s">
        <v>23</v>
      </c>
      <c r="DJ167" s="927" t="s">
        <v>91</v>
      </c>
      <c r="DK167" s="928"/>
      <c r="DL167" s="928"/>
      <c r="DM167" s="929"/>
      <c r="DN167" s="50">
        <f>DN$94</f>
        <v>1654.5687130639999</v>
      </c>
      <c r="DO167" s="22"/>
      <c r="DP167" s="50">
        <f>DP$94</f>
        <v>1625.4174644320001</v>
      </c>
      <c r="DQ167" s="22"/>
      <c r="DR167" s="10" t="s">
        <v>23</v>
      </c>
      <c r="DS167" s="927" t="s">
        <v>91</v>
      </c>
      <c r="DT167" s="928"/>
      <c r="DU167" s="928"/>
      <c r="DV167" s="929"/>
      <c r="DW167" s="50">
        <f>DW$94</f>
        <v>1654.5687130639999</v>
      </c>
      <c r="DX167" s="22"/>
      <c r="DY167" s="50">
        <f>DY$94</f>
        <v>1625.4174644320001</v>
      </c>
      <c r="DZ167" s="22"/>
      <c r="EA167" s="10" t="s">
        <v>23</v>
      </c>
      <c r="EB167" s="927" t="s">
        <v>91</v>
      </c>
      <c r="EC167" s="928"/>
      <c r="ED167" s="928"/>
      <c r="EE167" s="929"/>
      <c r="EF167" s="50">
        <f>EF$94</f>
        <v>1718.8029462919999</v>
      </c>
      <c r="EG167" s="22"/>
      <c r="EH167" s="50">
        <f>EH$94</f>
        <v>1688.1807630960002</v>
      </c>
      <c r="EJ167" s="10" t="s">
        <v>23</v>
      </c>
      <c r="EK167" s="927" t="s">
        <v>91</v>
      </c>
      <c r="EL167" s="928"/>
      <c r="EM167" s="928"/>
      <c r="EN167" s="929"/>
      <c r="EO167" s="50">
        <f>EO$94</f>
        <v>1718.8029462919999</v>
      </c>
      <c r="EP167" s="22"/>
      <c r="EQ167" s="50">
        <f>EQ$94</f>
        <v>1688.1807630960002</v>
      </c>
    </row>
    <row r="168" spans="1:147" x14ac:dyDescent="0.2">
      <c r="A168" s="155" t="s">
        <v>24</v>
      </c>
      <c r="B168" s="1027" t="s">
        <v>92</v>
      </c>
      <c r="C168" s="1028"/>
      <c r="D168" s="1028"/>
      <c r="E168" s="1029"/>
      <c r="F168" s="38">
        <f>F106</f>
        <v>96.462836311111118</v>
      </c>
      <c r="H168" s="155" t="s">
        <v>24</v>
      </c>
      <c r="I168" s="1027" t="s">
        <v>92</v>
      </c>
      <c r="J168" s="1028"/>
      <c r="K168" s="1028"/>
      <c r="L168" s="1029"/>
      <c r="M168" s="38">
        <f>M106</f>
        <v>98.835822084364438</v>
      </c>
      <c r="O168" s="155" t="s">
        <v>24</v>
      </c>
      <c r="P168" s="1027" t="s">
        <v>92</v>
      </c>
      <c r="Q168" s="1028"/>
      <c r="R168" s="1028"/>
      <c r="S168" s="1029"/>
      <c r="T168" s="38">
        <f>T106</f>
        <v>68.403409073830517</v>
      </c>
      <c r="V168" s="155" t="s">
        <v>24</v>
      </c>
      <c r="W168" s="1027" t="s">
        <v>92</v>
      </c>
      <c r="X168" s="1028"/>
      <c r="Y168" s="1028"/>
      <c r="Z168" s="1029"/>
      <c r="AA168" s="38">
        <f>AA106</f>
        <v>98.835822084364438</v>
      </c>
      <c r="AC168" s="155" t="s">
        <v>24</v>
      </c>
      <c r="AD168" s="1027" t="s">
        <v>92</v>
      </c>
      <c r="AE168" s="1028"/>
      <c r="AF168" s="1028"/>
      <c r="AG168" s="1029"/>
      <c r="AH168" s="38">
        <f>AH106</f>
        <v>102.80401877777777</v>
      </c>
      <c r="AJ168" s="155" t="s">
        <v>24</v>
      </c>
      <c r="AK168" s="1027" t="s">
        <v>92</v>
      </c>
      <c r="AL168" s="1028"/>
      <c r="AM168" s="1028"/>
      <c r="AN168" s="1029"/>
      <c r="AO168" s="38">
        <f>AO106</f>
        <v>71.149763340740733</v>
      </c>
      <c r="AQ168" s="155" t="s">
        <v>24</v>
      </c>
      <c r="AR168" s="1027" t="s">
        <v>92</v>
      </c>
      <c r="AS168" s="1028"/>
      <c r="AT168" s="1028"/>
      <c r="AU168" s="1029"/>
      <c r="AV168" s="38">
        <f>AV106</f>
        <v>73.809567577777756</v>
      </c>
      <c r="AW168" s="159"/>
      <c r="AX168" s="155" t="s">
        <v>24</v>
      </c>
      <c r="AY168" s="1027" t="s">
        <v>92</v>
      </c>
      <c r="AZ168" s="1028"/>
      <c r="BA168" s="1028"/>
      <c r="BB168" s="1029"/>
      <c r="BC168" s="38">
        <f>BC106</f>
        <v>73.809567577777756</v>
      </c>
      <c r="BD168" s="22"/>
      <c r="BE168" s="10" t="s">
        <v>24</v>
      </c>
      <c r="BF168" s="927" t="s">
        <v>92</v>
      </c>
      <c r="BG168" s="928"/>
      <c r="BH168" s="928"/>
      <c r="BI168" s="929"/>
      <c r="BJ168" s="50">
        <f>BJ$106</f>
        <v>73.809567577777756</v>
      </c>
      <c r="BK168" s="22"/>
      <c r="BL168" s="10" t="s">
        <v>24</v>
      </c>
      <c r="BM168" s="927" t="s">
        <v>92</v>
      </c>
      <c r="BN168" s="928"/>
      <c r="BO168" s="928"/>
      <c r="BP168" s="929"/>
      <c r="BQ168" s="50">
        <f>BQ$106</f>
        <v>78.464224992592577</v>
      </c>
      <c r="BS168" s="10" t="s">
        <v>24</v>
      </c>
      <c r="BT168" s="927" t="s">
        <v>92</v>
      </c>
      <c r="BU168" s="928"/>
      <c r="BV168" s="928"/>
      <c r="BW168" s="929"/>
      <c r="BX168" s="50">
        <f>BX$106</f>
        <v>78.464224992592577</v>
      </c>
      <c r="BY168" s="22"/>
      <c r="BZ168" s="10" t="s">
        <v>24</v>
      </c>
      <c r="CA168" s="927" t="s">
        <v>92</v>
      </c>
      <c r="CB168" s="928"/>
      <c r="CC168" s="928"/>
      <c r="CD168" s="929"/>
      <c r="CE168" s="50">
        <f>CE$106</f>
        <v>78.464224992592577</v>
      </c>
      <c r="CF168" s="22"/>
      <c r="CG168" s="10" t="s">
        <v>24</v>
      </c>
      <c r="CH168" s="927" t="s">
        <v>92</v>
      </c>
      <c r="CI168" s="928"/>
      <c r="CJ168" s="928"/>
      <c r="CK168" s="929"/>
      <c r="CL168" s="50">
        <f>CL$106</f>
        <v>78.464224992592577</v>
      </c>
      <c r="CN168" s="10" t="s">
        <v>24</v>
      </c>
      <c r="CO168" s="927" t="s">
        <v>92</v>
      </c>
      <c r="CP168" s="928"/>
      <c r="CQ168" s="928"/>
      <c r="CR168" s="929"/>
      <c r="CS168" s="50">
        <f>CS$106</f>
        <v>83.118882407407398</v>
      </c>
      <c r="CU168" s="10" t="s">
        <v>24</v>
      </c>
      <c r="CV168" s="927" t="s">
        <v>92</v>
      </c>
      <c r="CW168" s="928"/>
      <c r="CX168" s="928"/>
      <c r="CY168" s="929"/>
      <c r="CZ168" s="50">
        <f>CZ$106</f>
        <v>83.118882407407398</v>
      </c>
      <c r="DB168" s="10" t="s">
        <v>24</v>
      </c>
      <c r="DC168" s="927" t="s">
        <v>92</v>
      </c>
      <c r="DD168" s="928"/>
      <c r="DE168" s="928"/>
      <c r="DF168" s="929"/>
      <c r="DG168" s="50">
        <f>DG$106</f>
        <v>86.975598551111105</v>
      </c>
      <c r="DI168" s="10" t="s">
        <v>24</v>
      </c>
      <c r="DJ168" s="927" t="s">
        <v>92</v>
      </c>
      <c r="DK168" s="928"/>
      <c r="DL168" s="928"/>
      <c r="DM168" s="929"/>
      <c r="DN168" s="50">
        <f>DN$106</f>
        <v>85.179513869999994</v>
      </c>
      <c r="DO168" s="22"/>
      <c r="DP168" s="50">
        <f>DP$106</f>
        <v>82.024717059999986</v>
      </c>
      <c r="DQ168" s="22"/>
      <c r="DR168" s="10" t="s">
        <v>24</v>
      </c>
      <c r="DS168" s="927" t="s">
        <v>92</v>
      </c>
      <c r="DT168" s="928"/>
      <c r="DU168" s="928"/>
      <c r="DV168" s="929"/>
      <c r="DW168" s="50">
        <f>DW$106</f>
        <v>85.179513869999994</v>
      </c>
      <c r="DX168" s="22"/>
      <c r="DY168" s="50">
        <f>DY$106</f>
        <v>82.024717059999986</v>
      </c>
      <c r="DZ168" s="22"/>
      <c r="EA168" s="10" t="s">
        <v>24</v>
      </c>
      <c r="EB168" s="927" t="s">
        <v>92</v>
      </c>
      <c r="EC168" s="928"/>
      <c r="ED168" s="928"/>
      <c r="EE168" s="929"/>
      <c r="EF168" s="50">
        <f>EF$106</f>
        <v>89.477562735000006</v>
      </c>
      <c r="EG168" s="22"/>
      <c r="EH168" s="50">
        <f>EH$106</f>
        <v>86.16357893</v>
      </c>
      <c r="EJ168" s="10" t="s">
        <v>24</v>
      </c>
      <c r="EK168" s="927" t="s">
        <v>92</v>
      </c>
      <c r="EL168" s="928"/>
      <c r="EM168" s="928"/>
      <c r="EN168" s="929"/>
      <c r="EO168" s="50">
        <f>EO$106</f>
        <v>87.469025490000007</v>
      </c>
      <c r="EP168" s="22"/>
      <c r="EQ168" s="50">
        <f>EQ$106</f>
        <v>84.229431953333346</v>
      </c>
    </row>
    <row r="169" spans="1:147" x14ac:dyDescent="0.2">
      <c r="A169" s="155" t="s">
        <v>25</v>
      </c>
      <c r="B169" s="1027" t="s">
        <v>93</v>
      </c>
      <c r="C169" s="1028"/>
      <c r="D169" s="1028"/>
      <c r="E169" s="1029"/>
      <c r="F169" s="38">
        <f>F136</f>
        <v>34.181603670333118</v>
      </c>
      <c r="H169" s="155" t="s">
        <v>25</v>
      </c>
      <c r="I169" s="1027" t="s">
        <v>93</v>
      </c>
      <c r="J169" s="1028"/>
      <c r="K169" s="1028"/>
      <c r="L169" s="1029"/>
      <c r="M169" s="38">
        <f>M136</f>
        <v>35.022471120623315</v>
      </c>
      <c r="O169" s="155" t="s">
        <v>25</v>
      </c>
      <c r="P169" s="1027" t="s">
        <v>93</v>
      </c>
      <c r="Q169" s="1028"/>
      <c r="R169" s="1028"/>
      <c r="S169" s="1029"/>
      <c r="T169" s="38">
        <f>T136</f>
        <v>25.66503042484554</v>
      </c>
      <c r="V169" s="155" t="s">
        <v>25</v>
      </c>
      <c r="W169" s="1027" t="s">
        <v>93</v>
      </c>
      <c r="X169" s="1028"/>
      <c r="Y169" s="1028"/>
      <c r="Z169" s="1029"/>
      <c r="AA169" s="38">
        <f>AA136</f>
        <v>35.022471120623315</v>
      </c>
      <c r="AC169" s="155" t="s">
        <v>25</v>
      </c>
      <c r="AD169" s="1027" t="s">
        <v>93</v>
      </c>
      <c r="AE169" s="1028"/>
      <c r="AF169" s="1028"/>
      <c r="AG169" s="1029"/>
      <c r="AH169" s="38">
        <f>AH136</f>
        <v>36.428601521171757</v>
      </c>
      <c r="AJ169" s="155" t="s">
        <v>25</v>
      </c>
      <c r="AK169" s="1027" t="s">
        <v>93</v>
      </c>
      <c r="AL169" s="1028"/>
      <c r="AM169" s="1028"/>
      <c r="AN169" s="1029"/>
      <c r="AO169" s="38">
        <f>AO136</f>
        <v>26.695465410060642</v>
      </c>
      <c r="AQ169" s="155" t="s">
        <v>25</v>
      </c>
      <c r="AR169" s="1027" t="s">
        <v>93</v>
      </c>
      <c r="AS169" s="1028"/>
      <c r="AT169" s="1028"/>
      <c r="AU169" s="1029"/>
      <c r="AV169" s="38">
        <f>AV136</f>
        <v>27.693426733801225</v>
      </c>
      <c r="AW169" s="159"/>
      <c r="AX169" s="155" t="s">
        <v>25</v>
      </c>
      <c r="AY169" s="1027" t="s">
        <v>93</v>
      </c>
      <c r="AZ169" s="1028"/>
      <c r="BA169" s="1028"/>
      <c r="BB169" s="1029"/>
      <c r="BC169" s="38">
        <f>BC136</f>
        <v>28.02852340046789</v>
      </c>
      <c r="BD169" s="22"/>
      <c r="BE169" s="10" t="s">
        <v>25</v>
      </c>
      <c r="BF169" s="927" t="s">
        <v>93</v>
      </c>
      <c r="BG169" s="928"/>
      <c r="BH169" s="928"/>
      <c r="BI169" s="929"/>
      <c r="BJ169" s="50">
        <f>BJ$136</f>
        <v>27.693426733801225</v>
      </c>
      <c r="BK169" s="22"/>
      <c r="BL169" s="10" t="s">
        <v>25</v>
      </c>
      <c r="BM169" s="927" t="s">
        <v>93</v>
      </c>
      <c r="BN169" s="928"/>
      <c r="BO169" s="928"/>
      <c r="BP169" s="929"/>
      <c r="BQ169" s="50">
        <f>BQ$136</f>
        <v>29.439859050347252</v>
      </c>
      <c r="BS169" s="10" t="s">
        <v>25</v>
      </c>
      <c r="BT169" s="927" t="s">
        <v>93</v>
      </c>
      <c r="BU169" s="928"/>
      <c r="BV169" s="928"/>
      <c r="BW169" s="929"/>
      <c r="BX169" s="50">
        <f>BX$136</f>
        <v>29.796087939236141</v>
      </c>
      <c r="BY169" s="22"/>
      <c r="BZ169" s="10" t="s">
        <v>25</v>
      </c>
      <c r="CA169" s="927" t="s">
        <v>93</v>
      </c>
      <c r="CB169" s="928"/>
      <c r="CC169" s="928"/>
      <c r="CD169" s="929"/>
      <c r="CE169" s="50">
        <f>CE$136</f>
        <v>29.796087939236141</v>
      </c>
      <c r="CF169" s="22"/>
      <c r="CG169" s="10" t="s">
        <v>25</v>
      </c>
      <c r="CH169" s="927" t="s">
        <v>93</v>
      </c>
      <c r="CI169" s="928"/>
      <c r="CJ169" s="928"/>
      <c r="CK169" s="929"/>
      <c r="CL169" s="50">
        <f>CL$136</f>
        <v>29.796087939236141</v>
      </c>
      <c r="CN169" s="10" t="s">
        <v>25</v>
      </c>
      <c r="CO169" s="927" t="s">
        <v>93</v>
      </c>
      <c r="CP169" s="928"/>
      <c r="CQ169" s="928"/>
      <c r="CR169" s="929"/>
      <c r="CS169" s="50">
        <f>CS$136</f>
        <v>31.563652478004382</v>
      </c>
      <c r="CU169" s="10" t="s">
        <v>25</v>
      </c>
      <c r="CV169" s="927" t="s">
        <v>93</v>
      </c>
      <c r="CW169" s="928"/>
      <c r="CX169" s="928"/>
      <c r="CY169" s="929"/>
      <c r="CZ169" s="50">
        <f>CZ$136</f>
        <v>31.563652478004382</v>
      </c>
      <c r="DB169" s="10" t="s">
        <v>25</v>
      </c>
      <c r="DC169" s="927" t="s">
        <v>93</v>
      </c>
      <c r="DD169" s="928"/>
      <c r="DE169" s="928"/>
      <c r="DF169" s="929"/>
      <c r="DG169" s="50">
        <f>DG$136</f>
        <v>33.028205952983789</v>
      </c>
      <c r="DI169" s="10" t="s">
        <v>25</v>
      </c>
      <c r="DJ169" s="927" t="s">
        <v>93</v>
      </c>
      <c r="DK169" s="928"/>
      <c r="DL169" s="928"/>
      <c r="DM169" s="929"/>
      <c r="DN169" s="50">
        <f>DN$136</f>
        <v>34.29852156656009</v>
      </c>
      <c r="DO169" s="22"/>
      <c r="DP169" s="50">
        <f>DP$136</f>
        <v>33.028205952983789</v>
      </c>
      <c r="DQ169" s="22"/>
      <c r="DR169" s="10" t="s">
        <v>25</v>
      </c>
      <c r="DS169" s="927" t="s">
        <v>93</v>
      </c>
      <c r="DT169" s="928"/>
      <c r="DU169" s="928"/>
      <c r="DV169" s="929"/>
      <c r="DW169" s="50">
        <f>DW$136</f>
        <v>34.29852156656009</v>
      </c>
      <c r="DX169" s="22"/>
      <c r="DY169" s="50">
        <f>DY$136</f>
        <v>33.028205952983789</v>
      </c>
      <c r="DZ169" s="22"/>
      <c r="EA169" s="10" t="s">
        <v>25</v>
      </c>
      <c r="EB169" s="927" t="s">
        <v>93</v>
      </c>
      <c r="EC169" s="928"/>
      <c r="ED169" s="928"/>
      <c r="EE169" s="929"/>
      <c r="EF169" s="50">
        <f>EF$136</f>
        <v>36.029180911661747</v>
      </c>
      <c r="EG169" s="22"/>
      <c r="EH169" s="50">
        <f>EH$136</f>
        <v>34.694766803822418</v>
      </c>
      <c r="EJ169" s="10" t="s">
        <v>25</v>
      </c>
      <c r="EK169" s="927" t="s">
        <v>93</v>
      </c>
      <c r="EL169" s="928"/>
      <c r="EM169" s="928"/>
      <c r="EN169" s="929"/>
      <c r="EO169" s="50">
        <f>EO$136</f>
        <v>36.029180911661747</v>
      </c>
      <c r="EP169" s="22"/>
      <c r="EQ169" s="50">
        <f>EQ$136</f>
        <v>34.694766803822418</v>
      </c>
    </row>
    <row r="170" spans="1:147" x14ac:dyDescent="0.2">
      <c r="A170" s="155" t="s">
        <v>32</v>
      </c>
      <c r="B170" s="1027" t="s">
        <v>120</v>
      </c>
      <c r="C170" s="1028"/>
      <c r="D170" s="1028"/>
      <c r="E170" s="1029"/>
      <c r="F170" s="38">
        <f>F146</f>
        <v>121.64805372685184</v>
      </c>
      <c r="H170" s="155" t="s">
        <v>32</v>
      </c>
      <c r="I170" s="1027" t="s">
        <v>120</v>
      </c>
      <c r="J170" s="1028"/>
      <c r="K170" s="1028"/>
      <c r="L170" s="1029"/>
      <c r="M170" s="38">
        <f>M146</f>
        <v>121.64805372685184</v>
      </c>
      <c r="O170" s="155" t="s">
        <v>32</v>
      </c>
      <c r="P170" s="1027" t="s">
        <v>120</v>
      </c>
      <c r="Q170" s="1028"/>
      <c r="R170" s="1028"/>
      <c r="S170" s="1029"/>
      <c r="T170" s="38">
        <f>T146</f>
        <v>121.64805372685184</v>
      </c>
      <c r="V170" s="155" t="s">
        <v>32</v>
      </c>
      <c r="W170" s="1027" t="s">
        <v>120</v>
      </c>
      <c r="X170" s="1028"/>
      <c r="Y170" s="1028"/>
      <c r="Z170" s="1029"/>
      <c r="AA170" s="38">
        <f>AA146</f>
        <v>126.48418510328705</v>
      </c>
      <c r="AC170" s="155" t="s">
        <v>32</v>
      </c>
      <c r="AD170" s="1027" t="s">
        <v>120</v>
      </c>
      <c r="AE170" s="1028"/>
      <c r="AF170" s="1028"/>
      <c r="AG170" s="1029"/>
      <c r="AH170" s="38">
        <f>AH146</f>
        <v>126.48418510328705</v>
      </c>
      <c r="AJ170" s="155" t="s">
        <v>32</v>
      </c>
      <c r="AK170" s="1027" t="s">
        <v>120</v>
      </c>
      <c r="AL170" s="1028"/>
      <c r="AM170" s="1028"/>
      <c r="AN170" s="1029"/>
      <c r="AO170" s="38">
        <f>AO146</f>
        <v>126.48418510328705</v>
      </c>
      <c r="AQ170" s="155" t="s">
        <v>32</v>
      </c>
      <c r="AR170" s="1027" t="s">
        <v>120</v>
      </c>
      <c r="AS170" s="1028"/>
      <c r="AT170" s="1028"/>
      <c r="AU170" s="1029"/>
      <c r="AV170" s="38">
        <f>AV146</f>
        <v>126.48418510328705</v>
      </c>
      <c r="AW170" s="159"/>
      <c r="AX170" s="155" t="s">
        <v>32</v>
      </c>
      <c r="AY170" s="1027" t="s">
        <v>120</v>
      </c>
      <c r="AZ170" s="1028"/>
      <c r="BA170" s="1028"/>
      <c r="BB170" s="1029"/>
      <c r="BC170" s="38">
        <f>BC146</f>
        <v>129.87146215878704</v>
      </c>
      <c r="BD170" s="22"/>
      <c r="BE170" s="10" t="s">
        <v>32</v>
      </c>
      <c r="BF170" s="927" t="s">
        <v>120</v>
      </c>
      <c r="BG170" s="928"/>
      <c r="BH170" s="928"/>
      <c r="BI170" s="929"/>
      <c r="BJ170" s="50">
        <f>BJ$146</f>
        <v>135.74865896294074</v>
      </c>
      <c r="BK170" s="22"/>
      <c r="BL170" s="10" t="s">
        <v>32</v>
      </c>
      <c r="BM170" s="927" t="s">
        <v>120</v>
      </c>
      <c r="BN170" s="928"/>
      <c r="BO170" s="928"/>
      <c r="BP170" s="929"/>
      <c r="BQ170" s="50">
        <f>BQ$146</f>
        <v>135.74865896294074</v>
      </c>
      <c r="BS170" s="10" t="s">
        <v>32</v>
      </c>
      <c r="BT170" s="927" t="s">
        <v>120</v>
      </c>
      <c r="BU170" s="928"/>
      <c r="BV170" s="928"/>
      <c r="BW170" s="929"/>
      <c r="BX170" s="50">
        <f>BX$146</f>
        <v>135.74865896294074</v>
      </c>
      <c r="BY170" s="22"/>
      <c r="BZ170" s="10" t="s">
        <v>32</v>
      </c>
      <c r="CA170" s="927" t="s">
        <v>120</v>
      </c>
      <c r="CB170" s="928"/>
      <c r="CC170" s="928"/>
      <c r="CD170" s="929"/>
      <c r="CE170" s="50">
        <f>CE$146</f>
        <v>135.74865896294077</v>
      </c>
      <c r="CF170" s="22"/>
      <c r="CG170" s="10" t="s">
        <v>32</v>
      </c>
      <c r="CH170" s="927" t="s">
        <v>120</v>
      </c>
      <c r="CI170" s="928"/>
      <c r="CJ170" s="928"/>
      <c r="CK170" s="929"/>
      <c r="CL170" s="50">
        <f>CL$146</f>
        <v>135.74865896294077</v>
      </c>
      <c r="CN170" s="10" t="s">
        <v>32</v>
      </c>
      <c r="CO170" s="927" t="s">
        <v>120</v>
      </c>
      <c r="CP170" s="928"/>
      <c r="CQ170" s="928"/>
      <c r="CR170" s="929"/>
      <c r="CS170" s="50">
        <f>CS$146</f>
        <v>135.74865896294074</v>
      </c>
      <c r="CU170" s="10" t="s">
        <v>32</v>
      </c>
      <c r="CV170" s="927" t="s">
        <v>120</v>
      </c>
      <c r="CW170" s="928"/>
      <c r="CX170" s="928"/>
      <c r="CY170" s="929"/>
      <c r="CZ170" s="50">
        <f>CZ$146</f>
        <v>139.3284531898417</v>
      </c>
      <c r="DB170" s="10" t="s">
        <v>32</v>
      </c>
      <c r="DC170" s="927" t="s">
        <v>120</v>
      </c>
      <c r="DD170" s="928"/>
      <c r="DE170" s="928"/>
      <c r="DF170" s="929"/>
      <c r="DG170" s="50">
        <f>DG$146</f>
        <v>139.3284531898417</v>
      </c>
      <c r="DI170" s="10" t="s">
        <v>32</v>
      </c>
      <c r="DJ170" s="927" t="s">
        <v>120</v>
      </c>
      <c r="DK170" s="928"/>
      <c r="DL170" s="928"/>
      <c r="DM170" s="929"/>
      <c r="DN170" s="50">
        <f>DN$146</f>
        <v>139.3284531898417</v>
      </c>
      <c r="DO170" s="22"/>
      <c r="DP170" s="50">
        <f>DP$146</f>
        <v>139.3284531898417</v>
      </c>
      <c r="DQ170" s="22"/>
      <c r="DR170" s="10" t="s">
        <v>32</v>
      </c>
      <c r="DS170" s="927" t="s">
        <v>120</v>
      </c>
      <c r="DT170" s="928"/>
      <c r="DU170" s="928"/>
      <c r="DV170" s="929"/>
      <c r="DW170" s="50">
        <f>DW$146</f>
        <v>142.61764875</v>
      </c>
      <c r="DX170" s="22"/>
      <c r="DY170" s="50">
        <f>DY$146</f>
        <v>142.61764875</v>
      </c>
      <c r="DZ170" s="22"/>
      <c r="EA170" s="10" t="s">
        <v>32</v>
      </c>
      <c r="EB170" s="927" t="s">
        <v>120</v>
      </c>
      <c r="EC170" s="928"/>
      <c r="ED170" s="928"/>
      <c r="EE170" s="929"/>
      <c r="EF170" s="50">
        <f>EF$146</f>
        <v>142.61764875</v>
      </c>
      <c r="EG170" s="22"/>
      <c r="EH170" s="50">
        <f>EH$146</f>
        <v>142.61764875</v>
      </c>
      <c r="EJ170" s="10" t="s">
        <v>32</v>
      </c>
      <c r="EK170" s="927" t="s">
        <v>120</v>
      </c>
      <c r="EL170" s="928"/>
      <c r="EM170" s="928"/>
      <c r="EN170" s="929"/>
      <c r="EO170" s="50">
        <f>EO$146</f>
        <v>142.61764875</v>
      </c>
      <c r="EP170" s="22"/>
      <c r="EQ170" s="50">
        <f>EQ$146</f>
        <v>142.61764875</v>
      </c>
    </row>
    <row r="171" spans="1:147" x14ac:dyDescent="0.2">
      <c r="A171" s="1021" t="s">
        <v>119</v>
      </c>
      <c r="B171" s="1022"/>
      <c r="C171" s="1022"/>
      <c r="D171" s="1022"/>
      <c r="E171" s="1023"/>
      <c r="F171" s="114">
        <f>SUM(F166:F170)</f>
        <v>2940.2204006576289</v>
      </c>
      <c r="H171" s="1021" t="s">
        <v>119</v>
      </c>
      <c r="I171" s="1022"/>
      <c r="J171" s="1022"/>
      <c r="K171" s="1022"/>
      <c r="L171" s="1023"/>
      <c r="M171" s="114">
        <f>SUM(M166:M170)</f>
        <v>3003.0526777921264</v>
      </c>
      <c r="O171" s="1021" t="s">
        <v>119</v>
      </c>
      <c r="P171" s="1022"/>
      <c r="Q171" s="1022"/>
      <c r="R171" s="1022"/>
      <c r="S171" s="1023"/>
      <c r="T171" s="114">
        <f>SUM(T166:T170)</f>
        <v>2963.2628240858148</v>
      </c>
      <c r="V171" s="1021" t="s">
        <v>119</v>
      </c>
      <c r="W171" s="1022"/>
      <c r="X171" s="1022"/>
      <c r="Y171" s="1022"/>
      <c r="Z171" s="1023"/>
      <c r="AA171" s="114">
        <f>SUM(AA166:AA170)</f>
        <v>3007.8888091685617</v>
      </c>
      <c r="AC171" s="1021" t="s">
        <v>119</v>
      </c>
      <c r="AD171" s="1022"/>
      <c r="AE171" s="1022"/>
      <c r="AF171" s="1022"/>
      <c r="AG171" s="1023"/>
      <c r="AH171" s="114">
        <f>SUM(AH166:AH170)</f>
        <v>3130.52421101557</v>
      </c>
      <c r="AJ171" s="1021" t="s">
        <v>119</v>
      </c>
      <c r="AK171" s="1022"/>
      <c r="AL171" s="1022"/>
      <c r="AM171" s="1022"/>
      <c r="AN171" s="1023"/>
      <c r="AO171" s="114">
        <f>SUM(AO166:AO170)</f>
        <v>3089.1368194674214</v>
      </c>
      <c r="AQ171" s="1021" t="s">
        <v>119</v>
      </c>
      <c r="AR171" s="1022"/>
      <c r="AS171" s="1022"/>
      <c r="AT171" s="1022"/>
      <c r="AU171" s="1023"/>
      <c r="AV171" s="114">
        <f>SUM(AV166:AV170)</f>
        <v>3173.1729478548659</v>
      </c>
      <c r="AW171" s="175"/>
      <c r="AX171" s="1021" t="s">
        <v>119</v>
      </c>
      <c r="AY171" s="1022"/>
      <c r="AZ171" s="1022"/>
      <c r="BA171" s="1022"/>
      <c r="BB171" s="1023"/>
      <c r="BC171" s="114">
        <f>SUM(BC166:BC170)</f>
        <v>3176.8953215770325</v>
      </c>
      <c r="BD171" s="40"/>
      <c r="BE171" s="922" t="s">
        <v>119</v>
      </c>
      <c r="BF171" s="923"/>
      <c r="BG171" s="923"/>
      <c r="BH171" s="923"/>
      <c r="BI171" s="924"/>
      <c r="BJ171" s="11">
        <f>SUM(BJ$166:BJ$170)</f>
        <v>3182.4374217145196</v>
      </c>
      <c r="BK171" s="40"/>
      <c r="BL171" s="922" t="s">
        <v>119</v>
      </c>
      <c r="BM171" s="923"/>
      <c r="BN171" s="923"/>
      <c r="BO171" s="923"/>
      <c r="BP171" s="924"/>
      <c r="BQ171" s="11">
        <f>SUM(BQ$166:BQ$170)</f>
        <v>3400.7344463925474</v>
      </c>
      <c r="BS171" s="922" t="s">
        <v>119</v>
      </c>
      <c r="BT171" s="923"/>
      <c r="BU171" s="923"/>
      <c r="BV171" s="923"/>
      <c r="BW171" s="924"/>
      <c r="BX171" s="11">
        <f>SUM(BX$166:BX$170)</f>
        <v>3401.0906752814362</v>
      </c>
      <c r="BY171" s="40"/>
      <c r="BZ171" s="922" t="s">
        <v>119</v>
      </c>
      <c r="CA171" s="923"/>
      <c r="CB171" s="923"/>
      <c r="CC171" s="923"/>
      <c r="CD171" s="924"/>
      <c r="CE171" s="11">
        <f>SUM(CE$166:CE$170)</f>
        <v>3401.0906752814362</v>
      </c>
      <c r="CF171" s="40"/>
      <c r="CG171" s="922" t="s">
        <v>119</v>
      </c>
      <c r="CH171" s="923"/>
      <c r="CI171" s="923"/>
      <c r="CJ171" s="923"/>
      <c r="CK171" s="924"/>
      <c r="CL171" s="11">
        <f>SUM(CL$166:CL$170)</f>
        <v>3401.0906752814362</v>
      </c>
      <c r="CN171" s="922" t="s">
        <v>119</v>
      </c>
      <c r="CO171" s="923"/>
      <c r="CP171" s="923"/>
      <c r="CQ171" s="923"/>
      <c r="CR171" s="924"/>
      <c r="CS171" s="11">
        <f>SUM(CS$166:CS$170)</f>
        <v>3548.1750321816858</v>
      </c>
      <c r="CU171" s="922" t="s">
        <v>119</v>
      </c>
      <c r="CV171" s="923"/>
      <c r="CW171" s="923"/>
      <c r="CX171" s="923"/>
      <c r="CY171" s="924"/>
      <c r="CZ171" s="11">
        <f>SUM(CZ$166:CZ$170)</f>
        <v>3551.7548264085867</v>
      </c>
      <c r="DB171" s="922" t="s">
        <v>119</v>
      </c>
      <c r="DC171" s="923"/>
      <c r="DD171" s="923"/>
      <c r="DE171" s="923"/>
      <c r="DF171" s="924"/>
      <c r="DG171" s="11">
        <f>SUM(DG$166:DG$170)</f>
        <v>3755.1897221259364</v>
      </c>
      <c r="DI171" s="922" t="s">
        <v>119</v>
      </c>
      <c r="DJ171" s="923"/>
      <c r="DK171" s="923"/>
      <c r="DL171" s="923"/>
      <c r="DM171" s="924"/>
      <c r="DN171" s="11">
        <f>SUM(DN$166:DN$170)</f>
        <v>3855.7552016904015</v>
      </c>
      <c r="DO171" s="40"/>
      <c r="DP171" s="11">
        <f>SUM(DP$166:DP$170)</f>
        <v>3750.2388406348255</v>
      </c>
      <c r="DQ171" s="40"/>
      <c r="DR171" s="922" t="s">
        <v>119</v>
      </c>
      <c r="DS171" s="923"/>
      <c r="DT171" s="923"/>
      <c r="DU171" s="923"/>
      <c r="DV171" s="924"/>
      <c r="DW171" s="11">
        <f>SUM(DW$166:DW$170)</f>
        <v>3859.04439725056</v>
      </c>
      <c r="DX171" s="40"/>
      <c r="DY171" s="11">
        <f>SUM(DY$166:DY$170)</f>
        <v>3753.528036194984</v>
      </c>
      <c r="DZ171" s="40"/>
      <c r="EA171" s="922" t="s">
        <v>119</v>
      </c>
      <c r="EB171" s="923"/>
      <c r="EC171" s="923"/>
      <c r="ED171" s="923"/>
      <c r="EE171" s="924"/>
      <c r="EF171" s="11">
        <f>SUM(EF$166:EF$170)</f>
        <v>4027.3173386886615</v>
      </c>
      <c r="EG171" s="40"/>
      <c r="EH171" s="11">
        <f>SUM(EH$166:EH$170)</f>
        <v>3916.4767575798228</v>
      </c>
      <c r="EJ171" s="922" t="s">
        <v>119</v>
      </c>
      <c r="EK171" s="923"/>
      <c r="EL171" s="923"/>
      <c r="EM171" s="923"/>
      <c r="EN171" s="924"/>
      <c r="EO171" s="11">
        <f>SUM(EO$166:EO$170)</f>
        <v>4025.3088014436617</v>
      </c>
      <c r="EP171" s="40"/>
      <c r="EQ171" s="11">
        <f>SUM(EQ$166:EQ$170)</f>
        <v>3914.5426106031564</v>
      </c>
    </row>
    <row r="172" spans="1:147" x14ac:dyDescent="0.2">
      <c r="A172" s="155" t="s">
        <v>33</v>
      </c>
      <c r="B172" s="1027" t="s">
        <v>121</v>
      </c>
      <c r="C172" s="1028"/>
      <c r="D172" s="1028"/>
      <c r="E172" s="1029"/>
      <c r="F172" s="38">
        <f>F159</f>
        <v>1161.0816828200363</v>
      </c>
      <c r="H172" s="155" t="s">
        <v>33</v>
      </c>
      <c r="I172" s="1027" t="s">
        <v>121</v>
      </c>
      <c r="J172" s="1028"/>
      <c r="K172" s="1028"/>
      <c r="L172" s="1029"/>
      <c r="M172" s="38">
        <f>M159</f>
        <v>1185.893906439198</v>
      </c>
      <c r="O172" s="155" t="s">
        <v>33</v>
      </c>
      <c r="P172" s="1027" t="s">
        <v>121</v>
      </c>
      <c r="Q172" s="1028"/>
      <c r="R172" s="1028"/>
      <c r="S172" s="1029"/>
      <c r="T172" s="38">
        <f>T159</f>
        <v>1170.1810468555577</v>
      </c>
      <c r="V172" s="155" t="s">
        <v>33</v>
      </c>
      <c r="W172" s="1027" t="s">
        <v>121</v>
      </c>
      <c r="X172" s="1028"/>
      <c r="Y172" s="1028"/>
      <c r="Z172" s="1029"/>
      <c r="AA172" s="38">
        <f>AA159</f>
        <v>1187.8036760454606</v>
      </c>
      <c r="AC172" s="155" t="s">
        <v>33</v>
      </c>
      <c r="AD172" s="1027" t="s">
        <v>121</v>
      </c>
      <c r="AE172" s="1028"/>
      <c r="AF172" s="1028"/>
      <c r="AG172" s="1029"/>
      <c r="AH172" s="38">
        <f>AH159</f>
        <v>1236.2319226891436</v>
      </c>
      <c r="AJ172" s="155" t="s">
        <v>33</v>
      </c>
      <c r="AK172" s="1027" t="s">
        <v>121</v>
      </c>
      <c r="AL172" s="1028"/>
      <c r="AM172" s="1028"/>
      <c r="AN172" s="1029"/>
      <c r="AO172" s="38">
        <f>AO159</f>
        <v>1219.8882015805125</v>
      </c>
      <c r="AQ172" s="155" t="s">
        <v>33</v>
      </c>
      <c r="AR172" s="1027" t="s">
        <v>121</v>
      </c>
      <c r="AS172" s="1028"/>
      <c r="AT172" s="1028"/>
      <c r="AU172" s="1029"/>
      <c r="AV172" s="38">
        <f>AV159</f>
        <v>1253.0737441826761</v>
      </c>
      <c r="AW172" s="159"/>
      <c r="AX172" s="155" t="s">
        <v>33</v>
      </c>
      <c r="AY172" s="1027" t="s">
        <v>121</v>
      </c>
      <c r="AZ172" s="1028"/>
      <c r="BA172" s="1028"/>
      <c r="BB172" s="1029"/>
      <c r="BC172" s="38">
        <f>BC159</f>
        <v>1254.5436951919446</v>
      </c>
      <c r="BD172" s="22"/>
      <c r="BE172" s="10" t="s">
        <v>33</v>
      </c>
      <c r="BF172" s="927" t="s">
        <v>121</v>
      </c>
      <c r="BG172" s="928"/>
      <c r="BH172" s="928"/>
      <c r="BI172" s="929"/>
      <c r="BJ172" s="50">
        <f>BJ$159</f>
        <v>1256.7322491359114</v>
      </c>
      <c r="BK172" s="22"/>
      <c r="BL172" s="10" t="s">
        <v>33</v>
      </c>
      <c r="BM172" s="927" t="s">
        <v>121</v>
      </c>
      <c r="BN172" s="928"/>
      <c r="BO172" s="928"/>
      <c r="BP172" s="929"/>
      <c r="BQ172" s="50">
        <f>BQ$159</f>
        <v>1342.9369012467125</v>
      </c>
      <c r="BS172" s="10" t="s">
        <v>33</v>
      </c>
      <c r="BT172" s="927" t="s">
        <v>121</v>
      </c>
      <c r="BU172" s="928"/>
      <c r="BV172" s="928"/>
      <c r="BW172" s="929"/>
      <c r="BX172" s="50">
        <f>BX$159</f>
        <v>1343.0775746593886</v>
      </c>
      <c r="BY172" s="22"/>
      <c r="BZ172" s="10" t="s">
        <v>33</v>
      </c>
      <c r="CA172" s="927" t="s">
        <v>121</v>
      </c>
      <c r="CB172" s="928"/>
      <c r="CC172" s="928"/>
      <c r="CD172" s="929"/>
      <c r="CE172" s="50">
        <f>CE$159</f>
        <v>1343.0775746593886</v>
      </c>
      <c r="CF172" s="22"/>
      <c r="CG172" s="10" t="s">
        <v>33</v>
      </c>
      <c r="CH172" s="927" t="s">
        <v>121</v>
      </c>
      <c r="CI172" s="928"/>
      <c r="CJ172" s="928"/>
      <c r="CK172" s="929"/>
      <c r="CL172" s="50">
        <f>CL$159</f>
        <v>1343.0775746593886</v>
      </c>
      <c r="CN172" s="10" t="s">
        <v>33</v>
      </c>
      <c r="CO172" s="927" t="s">
        <v>121</v>
      </c>
      <c r="CP172" s="928"/>
      <c r="CQ172" s="928"/>
      <c r="CR172" s="929"/>
      <c r="CS172" s="50">
        <f>CS$159</f>
        <v>1401.1606192461304</v>
      </c>
      <c r="CU172" s="10" t="s">
        <v>33</v>
      </c>
      <c r="CV172" s="927" t="s">
        <v>121</v>
      </c>
      <c r="CW172" s="928"/>
      <c r="CX172" s="928"/>
      <c r="CY172" s="929"/>
      <c r="CZ172" s="50">
        <f>CZ$159</f>
        <v>1402.5742661632762</v>
      </c>
      <c r="DB172" s="10" t="s">
        <v>33</v>
      </c>
      <c r="DC172" s="927" t="s">
        <v>121</v>
      </c>
      <c r="DD172" s="928"/>
      <c r="DE172" s="928"/>
      <c r="DF172" s="929"/>
      <c r="DG172" s="50">
        <f>DG$159</f>
        <v>1482.9099209362953</v>
      </c>
      <c r="DI172" s="10" t="s">
        <v>33</v>
      </c>
      <c r="DJ172" s="927" t="s">
        <v>121</v>
      </c>
      <c r="DK172" s="928"/>
      <c r="DL172" s="928"/>
      <c r="DM172" s="929"/>
      <c r="DN172" s="50">
        <f>DN$159</f>
        <v>1522.6228404916446</v>
      </c>
      <c r="DO172" s="22"/>
      <c r="DP172" s="50">
        <f>DP$159</f>
        <v>1480.9548369528443</v>
      </c>
      <c r="DQ172" s="22"/>
      <c r="DR172" s="10" t="s">
        <v>33</v>
      </c>
      <c r="DS172" s="927" t="s">
        <v>121</v>
      </c>
      <c r="DT172" s="928"/>
      <c r="DU172" s="928"/>
      <c r="DV172" s="929"/>
      <c r="DW172" s="50">
        <f>DW$159</f>
        <v>1523.9217311174148</v>
      </c>
      <c r="DX172" s="22"/>
      <c r="DY172" s="50">
        <f>DY$159</f>
        <v>1482.2537275786149</v>
      </c>
      <c r="DZ172" s="22"/>
      <c r="EA172" s="10" t="s">
        <v>33</v>
      </c>
      <c r="EB172" s="927" t="s">
        <v>121</v>
      </c>
      <c r="EC172" s="928"/>
      <c r="ED172" s="928"/>
      <c r="EE172" s="929"/>
      <c r="EF172" s="50">
        <f>EF$159</f>
        <v>1590.3720659203191</v>
      </c>
      <c r="EG172" s="22"/>
      <c r="EH172" s="50">
        <f>EH$159</f>
        <v>1546.6015484414877</v>
      </c>
      <c r="EJ172" s="10" t="s">
        <v>33</v>
      </c>
      <c r="EK172" s="927" t="s">
        <v>121</v>
      </c>
      <c r="EL172" s="928"/>
      <c r="EM172" s="928"/>
      <c r="EN172" s="929"/>
      <c r="EO172" s="50">
        <f>EO$159</f>
        <v>1589.5789023180569</v>
      </c>
      <c r="EP172" s="22"/>
      <c r="EQ172" s="50">
        <f>EQ$159</f>
        <v>1545.8377612689387</v>
      </c>
    </row>
    <row r="173" spans="1:147" x14ac:dyDescent="0.2">
      <c r="A173" s="1021" t="s">
        <v>118</v>
      </c>
      <c r="B173" s="1022"/>
      <c r="C173" s="1022"/>
      <c r="D173" s="1022"/>
      <c r="E173" s="1023"/>
      <c r="F173" s="114">
        <f>SUM(F171:F172)</f>
        <v>4101.3020834776653</v>
      </c>
      <c r="H173" s="1021" t="s">
        <v>118</v>
      </c>
      <c r="I173" s="1022"/>
      <c r="J173" s="1022"/>
      <c r="K173" s="1022"/>
      <c r="L173" s="1023"/>
      <c r="M173" s="114">
        <f>SUM(M171:M172)</f>
        <v>4188.9465842313239</v>
      </c>
      <c r="O173" s="1021" t="s">
        <v>118</v>
      </c>
      <c r="P173" s="1022"/>
      <c r="Q173" s="1022"/>
      <c r="R173" s="1022"/>
      <c r="S173" s="1023"/>
      <c r="T173" s="114">
        <f>SUM(T171:T172)</f>
        <v>4133.4438709413726</v>
      </c>
      <c r="V173" s="1021" t="s">
        <v>118</v>
      </c>
      <c r="W173" s="1022"/>
      <c r="X173" s="1022"/>
      <c r="Y173" s="1022"/>
      <c r="Z173" s="1023"/>
      <c r="AA173" s="114">
        <f>SUM(AA171:AA172)</f>
        <v>4195.6924852140219</v>
      </c>
      <c r="AC173" s="1021" t="s">
        <v>118</v>
      </c>
      <c r="AD173" s="1022"/>
      <c r="AE173" s="1022"/>
      <c r="AF173" s="1022"/>
      <c r="AG173" s="1023"/>
      <c r="AH173" s="114">
        <f>SUM(AH171:AH172)</f>
        <v>4366.7561337047136</v>
      </c>
      <c r="AJ173" s="1021" t="s">
        <v>118</v>
      </c>
      <c r="AK173" s="1022"/>
      <c r="AL173" s="1022"/>
      <c r="AM173" s="1022"/>
      <c r="AN173" s="1023"/>
      <c r="AO173" s="114">
        <f>SUM(AO171:AO172)</f>
        <v>4309.0250210479335</v>
      </c>
      <c r="AQ173" s="1021" t="s">
        <v>118</v>
      </c>
      <c r="AR173" s="1022"/>
      <c r="AS173" s="1022"/>
      <c r="AT173" s="1022"/>
      <c r="AU173" s="1023"/>
      <c r="AV173" s="114">
        <f>SUM(AV171:AV172)</f>
        <v>4426.2466920375418</v>
      </c>
      <c r="AW173" s="175"/>
      <c r="AX173" s="1021" t="s">
        <v>118</v>
      </c>
      <c r="AY173" s="1022"/>
      <c r="AZ173" s="1022"/>
      <c r="BA173" s="1022"/>
      <c r="BB173" s="1023"/>
      <c r="BC173" s="114">
        <f>SUM(BC171:BC172)</f>
        <v>4431.4390167689771</v>
      </c>
      <c r="BD173" s="40"/>
      <c r="BE173" s="922" t="s">
        <v>118</v>
      </c>
      <c r="BF173" s="923"/>
      <c r="BG173" s="923"/>
      <c r="BH173" s="923"/>
      <c r="BI173" s="924"/>
      <c r="BJ173" s="11">
        <f>SUM(BJ$171:BJ$172)</f>
        <v>4439.1696708504314</v>
      </c>
      <c r="BK173" s="40"/>
      <c r="BL173" s="922" t="s">
        <v>118</v>
      </c>
      <c r="BM173" s="923"/>
      <c r="BN173" s="923"/>
      <c r="BO173" s="923"/>
      <c r="BP173" s="924"/>
      <c r="BQ173" s="11">
        <f>SUM(BQ$171:BQ$172)</f>
        <v>4743.6713476392597</v>
      </c>
      <c r="BS173" s="922" t="s">
        <v>118</v>
      </c>
      <c r="BT173" s="923"/>
      <c r="BU173" s="923"/>
      <c r="BV173" s="923"/>
      <c r="BW173" s="924"/>
      <c r="BX173" s="11">
        <f>SUM(BX$171:BX$172)</f>
        <v>4744.1682499408253</v>
      </c>
      <c r="BY173" s="40"/>
      <c r="BZ173" s="922" t="s">
        <v>118</v>
      </c>
      <c r="CA173" s="923"/>
      <c r="CB173" s="923"/>
      <c r="CC173" s="923"/>
      <c r="CD173" s="924"/>
      <c r="CE173" s="11">
        <f>SUM(CE$171:CE$172)</f>
        <v>4744.1682499408253</v>
      </c>
      <c r="CF173" s="40"/>
      <c r="CG173" s="922" t="s">
        <v>118</v>
      </c>
      <c r="CH173" s="923"/>
      <c r="CI173" s="923"/>
      <c r="CJ173" s="923"/>
      <c r="CK173" s="924"/>
      <c r="CL173" s="11">
        <f>SUM(CL$171:CL$172)</f>
        <v>4744.1682499408253</v>
      </c>
      <c r="CN173" s="922" t="s">
        <v>118</v>
      </c>
      <c r="CO173" s="923"/>
      <c r="CP173" s="923"/>
      <c r="CQ173" s="923"/>
      <c r="CR173" s="924"/>
      <c r="CS173" s="11">
        <f>SUM(CS$171:CS$172)</f>
        <v>4949.3356514278166</v>
      </c>
      <c r="CU173" s="922" t="s">
        <v>118</v>
      </c>
      <c r="CV173" s="923"/>
      <c r="CW173" s="923"/>
      <c r="CX173" s="923"/>
      <c r="CY173" s="924"/>
      <c r="CZ173" s="11">
        <f>SUM(CZ$171:CZ$172)</f>
        <v>4954.3290925718629</v>
      </c>
      <c r="DB173" s="922" t="s">
        <v>118</v>
      </c>
      <c r="DC173" s="923"/>
      <c r="DD173" s="923"/>
      <c r="DE173" s="923"/>
      <c r="DF173" s="924"/>
      <c r="DG173" s="11">
        <f>SUM(DG$171:DG$172)</f>
        <v>5238.0996430622317</v>
      </c>
      <c r="DI173" s="922" t="s">
        <v>118</v>
      </c>
      <c r="DJ173" s="923"/>
      <c r="DK173" s="923"/>
      <c r="DL173" s="923"/>
      <c r="DM173" s="924"/>
      <c r="DN173" s="11">
        <f>SUM(DN$171:DN$172)</f>
        <v>5378.3780421820466</v>
      </c>
      <c r="DO173" s="40"/>
      <c r="DP173" s="11">
        <f>SUM(DP$171:DP$172)</f>
        <v>5231.1936775876693</v>
      </c>
      <c r="DQ173" s="40"/>
      <c r="DR173" s="922" t="s">
        <v>118</v>
      </c>
      <c r="DS173" s="923"/>
      <c r="DT173" s="923"/>
      <c r="DU173" s="923"/>
      <c r="DV173" s="924"/>
      <c r="DW173" s="11">
        <f>SUM(DW$171:DW$172)</f>
        <v>5382.9661283679743</v>
      </c>
      <c r="DX173" s="40"/>
      <c r="DY173" s="11">
        <f>SUM(DY$171:DY$172)</f>
        <v>5235.7817637735989</v>
      </c>
      <c r="DZ173" s="40"/>
      <c r="EA173" s="922" t="s">
        <v>118</v>
      </c>
      <c r="EB173" s="923"/>
      <c r="EC173" s="923"/>
      <c r="ED173" s="923"/>
      <c r="EE173" s="924"/>
      <c r="EF173" s="11">
        <f>SUM(EF$171:EF$172)</f>
        <v>5617.6894046089801</v>
      </c>
      <c r="EG173" s="40"/>
      <c r="EH173" s="11">
        <f>SUM(EH$171:EH$172)</f>
        <v>5463.0783060213107</v>
      </c>
      <c r="EJ173" s="922" t="s">
        <v>118</v>
      </c>
      <c r="EK173" s="923"/>
      <c r="EL173" s="923"/>
      <c r="EM173" s="923"/>
      <c r="EN173" s="924"/>
      <c r="EO173" s="11">
        <f>SUM(EO$171:EO$172)</f>
        <v>5614.8877037617185</v>
      </c>
      <c r="EP173" s="40"/>
      <c r="EQ173" s="11">
        <f>SUM(EQ$171:EQ$172)</f>
        <v>5460.3803718720956</v>
      </c>
    </row>
    <row r="174" spans="1:147" ht="15" x14ac:dyDescent="0.2">
      <c r="A174" s="1138" t="s">
        <v>125</v>
      </c>
      <c r="B174" s="1139"/>
      <c r="C174" s="1139"/>
      <c r="D174" s="1139"/>
      <c r="E174" s="1139"/>
      <c r="F174" s="114">
        <f>F173/F44</f>
        <v>2.8566169472304246</v>
      </c>
      <c r="H174" s="1138" t="s">
        <v>125</v>
      </c>
      <c r="I174" s="1139"/>
      <c r="J174" s="1139"/>
      <c r="K174" s="1139"/>
      <c r="L174" s="1139"/>
      <c r="M174" s="114">
        <f>M173/M44</f>
        <v>2.8476113851117493</v>
      </c>
      <c r="O174" s="1138" t="s">
        <v>125</v>
      </c>
      <c r="P174" s="1139"/>
      <c r="Q174" s="1139"/>
      <c r="R174" s="1139"/>
      <c r="S174" s="1139"/>
      <c r="T174" s="114">
        <f>T173/T44</f>
        <v>2.8098810977731579</v>
      </c>
      <c r="V174" s="1138" t="s">
        <v>125</v>
      </c>
      <c r="W174" s="1139"/>
      <c r="X174" s="1139"/>
      <c r="Y174" s="1139"/>
      <c r="Z174" s="1139"/>
      <c r="AA174" s="114">
        <f>AA173/AA44</f>
        <v>2.8521971930362238</v>
      </c>
      <c r="AC174" s="1138" t="s">
        <v>125</v>
      </c>
      <c r="AD174" s="1139"/>
      <c r="AE174" s="1139"/>
      <c r="AF174" s="1139"/>
      <c r="AG174" s="1139"/>
      <c r="AH174" s="114">
        <f>AH173/AH44</f>
        <v>2.8539024467059106</v>
      </c>
      <c r="AJ174" s="1138" t="s">
        <v>125</v>
      </c>
      <c r="AK174" s="1139"/>
      <c r="AL174" s="1139"/>
      <c r="AM174" s="1139"/>
      <c r="AN174" s="1139"/>
      <c r="AO174" s="114">
        <f>AO173/AO44</f>
        <v>2.8161721593673184</v>
      </c>
      <c r="AQ174" s="1138" t="s">
        <v>125</v>
      </c>
      <c r="AR174" s="1139"/>
      <c r="AS174" s="1139"/>
      <c r="AT174" s="1139"/>
      <c r="AU174" s="1139"/>
      <c r="AV174" s="114">
        <f>AV173/AV44</f>
        <v>2.7885382045218559</v>
      </c>
      <c r="AW174" s="175"/>
      <c r="AX174" s="1138" t="s">
        <v>125</v>
      </c>
      <c r="AY174" s="1139"/>
      <c r="AZ174" s="1139"/>
      <c r="BA174" s="1139"/>
      <c r="BB174" s="1139"/>
      <c r="BC174" s="114">
        <f>BC173/BC44</f>
        <v>2.791809372373828</v>
      </c>
      <c r="BD174" s="40"/>
      <c r="BE174" s="930" t="s">
        <v>125</v>
      </c>
      <c r="BF174" s="1098"/>
      <c r="BG174" s="1098"/>
      <c r="BH174" s="1098"/>
      <c r="BI174" s="1098"/>
      <c r="BJ174" s="11">
        <f>BJ$173/BJ$44</f>
        <v>2.7966796893154613</v>
      </c>
      <c r="BK174" s="40"/>
      <c r="BL174" s="930" t="s">
        <v>125</v>
      </c>
      <c r="BM174" s="1098"/>
      <c r="BN174" s="1098"/>
      <c r="BO174" s="1098"/>
      <c r="BP174" s="1098"/>
      <c r="BQ174" s="11">
        <f>BQ$173/BQ$44</f>
        <v>2.81123109377697</v>
      </c>
      <c r="BS174" s="930" t="s">
        <v>125</v>
      </c>
      <c r="BT174" s="1098"/>
      <c r="BU174" s="1098"/>
      <c r="BV174" s="1098"/>
      <c r="BW174" s="1098"/>
      <c r="BX174" s="11">
        <f>BX$173/BX$44</f>
        <v>2.8115255718506726</v>
      </c>
      <c r="BY174" s="40"/>
      <c r="BZ174" s="930" t="s">
        <v>125</v>
      </c>
      <c r="CA174" s="1098"/>
      <c r="CB174" s="1098"/>
      <c r="CC174" s="1098"/>
      <c r="CD174" s="1098"/>
      <c r="CE174" s="11">
        <f>CE$173/CE$44</f>
        <v>2.8115255718506726</v>
      </c>
      <c r="CF174" s="40"/>
      <c r="CG174" s="930" t="s">
        <v>125</v>
      </c>
      <c r="CH174" s="1098"/>
      <c r="CI174" s="1098"/>
      <c r="CJ174" s="1098"/>
      <c r="CK174" s="1098"/>
      <c r="CL174" s="11">
        <f>CL$173/CL$44</f>
        <v>2.8115255718506726</v>
      </c>
      <c r="CN174" s="930" t="s">
        <v>125</v>
      </c>
      <c r="CO174" s="1098"/>
      <c r="CP174" s="1098"/>
      <c r="CQ174" s="1098"/>
      <c r="CR174" s="1098"/>
      <c r="CS174" s="11">
        <f>CS$173/CS$44</f>
        <v>2.7688591056938834</v>
      </c>
      <c r="CU174" s="930" t="s">
        <v>125</v>
      </c>
      <c r="CV174" s="1098"/>
      <c r="CW174" s="1098"/>
      <c r="CX174" s="1098"/>
      <c r="CY174" s="1098"/>
      <c r="CZ174" s="11">
        <f>CZ$173/CZ$44</f>
        <v>2.7716526392010423</v>
      </c>
      <c r="DB174" s="930" t="s">
        <v>125</v>
      </c>
      <c r="DC174" s="1098"/>
      <c r="DD174" s="1098"/>
      <c r="DE174" s="1098"/>
      <c r="DF174" s="1098"/>
      <c r="DG174" s="11">
        <f>DG$173/DG$44</f>
        <v>2.8004638711010412</v>
      </c>
      <c r="DI174" s="930" t="s">
        <v>125</v>
      </c>
      <c r="DJ174" s="1098"/>
      <c r="DK174" s="1098"/>
      <c r="DL174" s="1098"/>
      <c r="DM174" s="1098"/>
      <c r="DN174" s="11">
        <f>DN$173/DN$44</f>
        <v>2.7689628405265942</v>
      </c>
      <c r="DO174" s="40"/>
      <c r="DP174" s="11">
        <f>DP$173/DP$44</f>
        <v>2.7967717101792462</v>
      </c>
      <c r="DQ174" s="40"/>
      <c r="DR174" s="930" t="s">
        <v>125</v>
      </c>
      <c r="DS174" s="1098"/>
      <c r="DT174" s="1098"/>
      <c r="DU174" s="1098"/>
      <c r="DV174" s="1098"/>
      <c r="DW174" s="11">
        <f>DW$173/DW$44</f>
        <v>2.7713249355779888</v>
      </c>
      <c r="DX174" s="40"/>
      <c r="DY174" s="11">
        <f>DY$173/DY$44</f>
        <v>2.7992246550403106</v>
      </c>
      <c r="DZ174" s="40"/>
      <c r="EA174" s="930" t="s">
        <v>125</v>
      </c>
      <c r="EB174" s="1098"/>
      <c r="EC174" s="1098"/>
      <c r="ED174" s="1098"/>
      <c r="EE174" s="1098"/>
      <c r="EF174" s="11">
        <f>EF$173/EF$44</f>
        <v>2.753242960712893</v>
      </c>
      <c r="EG174" s="40"/>
      <c r="EH174" s="11">
        <f>EH$173/EH$44</f>
        <v>2.7804472196034804</v>
      </c>
      <c r="EJ174" s="930" t="s">
        <v>125</v>
      </c>
      <c r="EK174" s="1098"/>
      <c r="EL174" s="1098"/>
      <c r="EM174" s="1098"/>
      <c r="EN174" s="1098"/>
      <c r="EO174" s="11">
        <f>EO$173/EO$44</f>
        <v>2.7518698404529127</v>
      </c>
      <c r="EP174" s="40"/>
      <c r="EQ174" s="11">
        <f>EQ$173/EQ$44</f>
        <v>2.7790740993434997</v>
      </c>
    </row>
    <row r="175" spans="1:147" x14ac:dyDescent="0.2">
      <c r="D175" s="44"/>
      <c r="E175" s="44"/>
      <c r="F175" s="45"/>
      <c r="K175" s="44"/>
      <c r="L175" s="44"/>
      <c r="M175" s="45"/>
      <c r="R175" s="44"/>
      <c r="S175" s="44"/>
      <c r="T175" s="45"/>
      <c r="Y175" s="44"/>
      <c r="Z175" s="44"/>
      <c r="AA175" s="45"/>
      <c r="AF175" s="44"/>
      <c r="AG175" s="44"/>
      <c r="AH175" s="45"/>
      <c r="AM175" s="44"/>
      <c r="AN175" s="44"/>
      <c r="AO175" s="45"/>
      <c r="AT175" s="44"/>
      <c r="AU175" s="44"/>
      <c r="AV175" s="45"/>
      <c r="AW175" s="640"/>
      <c r="AX175" s="34"/>
      <c r="AY175" s="34"/>
      <c r="AZ175" s="34"/>
      <c r="BA175" s="44"/>
      <c r="BB175" s="44"/>
      <c r="BC175" s="45"/>
      <c r="BD175" s="45"/>
      <c r="BE175" s="34"/>
      <c r="BF175" s="34"/>
      <c r="BG175" s="34"/>
      <c r="BH175" s="44"/>
      <c r="BI175" s="44"/>
      <c r="BJ175" s="45"/>
      <c r="BK175" s="45"/>
      <c r="BL175" s="34"/>
      <c r="BM175" s="34"/>
      <c r="BN175" s="34"/>
      <c r="BO175" s="44"/>
      <c r="BP175" s="44"/>
      <c r="BQ175" s="45"/>
      <c r="BS175" s="34"/>
      <c r="BT175" s="34"/>
      <c r="BU175" s="34"/>
      <c r="BV175" s="44"/>
      <c r="BW175" s="44"/>
      <c r="BX175" s="45"/>
      <c r="BY175" s="45"/>
      <c r="BZ175" s="34"/>
      <c r="CA175" s="34"/>
      <c r="CB175" s="34"/>
      <c r="CC175" s="44"/>
      <c r="CD175" s="44"/>
      <c r="CE175" s="45"/>
      <c r="CF175" s="45"/>
      <c r="CG175" s="34"/>
      <c r="CH175" s="34"/>
      <c r="CI175" s="34"/>
      <c r="CJ175" s="44"/>
      <c r="CK175" s="44"/>
      <c r="CL175" s="45"/>
      <c r="CN175" s="34"/>
      <c r="CO175" s="34"/>
      <c r="CP175" s="34"/>
      <c r="CQ175" s="44"/>
      <c r="CR175" s="44"/>
      <c r="CS175" s="45"/>
      <c r="CU175" s="34"/>
      <c r="CV175" s="34"/>
      <c r="CW175" s="34"/>
      <c r="CX175" s="44"/>
      <c r="CY175" s="44"/>
      <c r="CZ175" s="45"/>
      <c r="DB175" s="34"/>
      <c r="DC175" s="34"/>
      <c r="DD175" s="34"/>
      <c r="DE175" s="44"/>
      <c r="DF175" s="44"/>
      <c r="DG175" s="45"/>
      <c r="DI175" s="34"/>
      <c r="DJ175" s="34"/>
      <c r="DK175" s="34"/>
      <c r="DL175" s="44"/>
      <c r="DM175" s="44"/>
      <c r="DN175" s="45"/>
      <c r="DO175" s="44"/>
      <c r="DP175" s="45"/>
      <c r="DQ175" s="45"/>
      <c r="DR175" s="34"/>
      <c r="DS175" s="34"/>
      <c r="DT175" s="34"/>
      <c r="DU175" s="44"/>
      <c r="DV175" s="44"/>
      <c r="DW175" s="45"/>
      <c r="DX175" s="44"/>
      <c r="DY175" s="45"/>
      <c r="DZ175" s="45"/>
      <c r="EA175" s="34"/>
      <c r="EB175" s="34"/>
      <c r="EC175" s="34"/>
      <c r="ED175" s="44"/>
      <c r="EE175" s="44"/>
      <c r="EF175" s="45"/>
      <c r="EG175" s="44"/>
      <c r="EH175" s="45"/>
      <c r="EJ175" s="34"/>
      <c r="EK175" s="34"/>
      <c r="EL175" s="34"/>
      <c r="EM175" s="44"/>
      <c r="EN175" s="44"/>
      <c r="EO175" s="45"/>
      <c r="EP175" s="44"/>
      <c r="EQ175" s="45"/>
    </row>
    <row r="176" spans="1:147" ht="12.75" customHeight="1" x14ac:dyDescent="0.2">
      <c r="A176" s="882" t="s">
        <v>123</v>
      </c>
      <c r="B176" s="882"/>
      <c r="C176" s="882"/>
      <c r="D176" s="882"/>
      <c r="E176" s="882"/>
      <c r="F176" s="882"/>
      <c r="H176" s="882" t="s">
        <v>123</v>
      </c>
      <c r="I176" s="882"/>
      <c r="J176" s="882"/>
      <c r="K176" s="882"/>
      <c r="L176" s="882"/>
      <c r="M176" s="882"/>
      <c r="O176" s="882" t="s">
        <v>123</v>
      </c>
      <c r="P176" s="882"/>
      <c r="Q176" s="882"/>
      <c r="R176" s="882"/>
      <c r="S176" s="882"/>
      <c r="T176" s="882"/>
      <c r="V176" s="882" t="s">
        <v>123</v>
      </c>
      <c r="W176" s="882"/>
      <c r="X176" s="882"/>
      <c r="Y176" s="882"/>
      <c r="Z176" s="882"/>
      <c r="AA176" s="882"/>
      <c r="AC176" s="882" t="s">
        <v>123</v>
      </c>
      <c r="AD176" s="882"/>
      <c r="AE176" s="882"/>
      <c r="AF176" s="882"/>
      <c r="AG176" s="882"/>
      <c r="AH176" s="882"/>
      <c r="AJ176" s="882" t="s">
        <v>123</v>
      </c>
      <c r="AK176" s="882"/>
      <c r="AL176" s="882"/>
      <c r="AM176" s="882"/>
      <c r="AN176" s="882"/>
      <c r="AO176" s="882"/>
      <c r="AQ176" s="882" t="s">
        <v>123</v>
      </c>
      <c r="AR176" s="882"/>
      <c r="AS176" s="882"/>
      <c r="AT176" s="882"/>
      <c r="AU176" s="882"/>
      <c r="AV176" s="882"/>
      <c r="AW176" s="439"/>
      <c r="AX176" s="1089" t="s">
        <v>123</v>
      </c>
      <c r="AY176" s="1089"/>
      <c r="AZ176" s="1089"/>
      <c r="BA176" s="1089"/>
      <c r="BB176" s="1089"/>
      <c r="BC176" s="1089"/>
      <c r="BD176" s="413"/>
      <c r="BE176" s="882" t="s">
        <v>123</v>
      </c>
      <c r="BF176" s="882"/>
      <c r="BG176" s="882"/>
      <c r="BH176" s="882"/>
      <c r="BI176" s="882"/>
      <c r="BJ176" s="882"/>
      <c r="BK176" s="413"/>
      <c r="BL176" s="882" t="s">
        <v>123</v>
      </c>
      <c r="BM176" s="882"/>
      <c r="BN176" s="882"/>
      <c r="BO176" s="882"/>
      <c r="BP176" s="882"/>
      <c r="BQ176" s="882"/>
      <c r="BS176" s="882" t="s">
        <v>123</v>
      </c>
      <c r="BT176" s="882"/>
      <c r="BU176" s="882"/>
      <c r="BV176" s="882"/>
      <c r="BW176" s="882"/>
      <c r="BX176" s="882"/>
      <c r="BY176" s="413"/>
      <c r="BZ176" s="882" t="s">
        <v>123</v>
      </c>
      <c r="CA176" s="882"/>
      <c r="CB176" s="882"/>
      <c r="CC176" s="882"/>
      <c r="CD176" s="882"/>
      <c r="CE176" s="882"/>
      <c r="CF176" s="413"/>
      <c r="CG176" s="882" t="s">
        <v>123</v>
      </c>
      <c r="CH176" s="882"/>
      <c r="CI176" s="882"/>
      <c r="CJ176" s="882"/>
      <c r="CK176" s="882"/>
      <c r="CL176" s="882"/>
      <c r="CN176" s="882" t="s">
        <v>123</v>
      </c>
      <c r="CO176" s="882"/>
      <c r="CP176" s="882"/>
      <c r="CQ176" s="882"/>
      <c r="CR176" s="882"/>
      <c r="CS176" s="882"/>
      <c r="CU176" s="882" t="s">
        <v>123</v>
      </c>
      <c r="CV176" s="882"/>
      <c r="CW176" s="882"/>
      <c r="CX176" s="882"/>
      <c r="CY176" s="882"/>
      <c r="CZ176" s="882"/>
      <c r="DB176" s="882" t="s">
        <v>123</v>
      </c>
      <c r="DC176" s="882"/>
      <c r="DD176" s="882"/>
      <c r="DE176" s="882"/>
      <c r="DF176" s="882"/>
      <c r="DG176" s="882"/>
      <c r="DI176" s="882" t="s">
        <v>123</v>
      </c>
      <c r="DJ176" s="882"/>
      <c r="DK176" s="882"/>
      <c r="DL176" s="882"/>
      <c r="DM176" s="882"/>
      <c r="DN176" s="882"/>
      <c r="DO176" s="413"/>
      <c r="DP176" s="413"/>
      <c r="DQ176" s="413"/>
      <c r="DR176" s="882" t="s">
        <v>123</v>
      </c>
      <c r="DS176" s="882"/>
      <c r="DT176" s="882"/>
      <c r="DU176" s="882"/>
      <c r="DV176" s="882"/>
      <c r="DW176" s="882"/>
      <c r="DX176" s="413"/>
      <c r="DY176" s="413"/>
      <c r="DZ176" s="413"/>
      <c r="EA176" s="882" t="s">
        <v>123</v>
      </c>
      <c r="EB176" s="882"/>
      <c r="EC176" s="882"/>
      <c r="ED176" s="882"/>
      <c r="EE176" s="882"/>
      <c r="EF176" s="882"/>
      <c r="EG176" s="413"/>
      <c r="EH176" s="413"/>
      <c r="EJ176" s="882" t="s">
        <v>123</v>
      </c>
      <c r="EK176" s="882"/>
      <c r="EL176" s="882"/>
      <c r="EM176" s="882"/>
      <c r="EN176" s="882"/>
      <c r="EO176" s="882"/>
      <c r="EP176" s="413"/>
      <c r="EQ176" s="413"/>
    </row>
    <row r="177" spans="1:147" ht="13.5" thickBot="1" x14ac:dyDescent="0.25">
      <c r="A177" s="370"/>
      <c r="B177" s="370"/>
      <c r="C177" s="370"/>
      <c r="D177" s="370"/>
      <c r="E177" s="370"/>
      <c r="F177" s="370"/>
      <c r="H177" s="370"/>
      <c r="I177" s="370"/>
      <c r="J177" s="370"/>
      <c r="K177" s="370"/>
      <c r="L177" s="370"/>
      <c r="M177" s="370"/>
      <c r="O177" s="370"/>
      <c r="P177" s="370"/>
      <c r="Q177" s="370"/>
      <c r="R177" s="370"/>
      <c r="S177" s="370"/>
      <c r="T177" s="370"/>
      <c r="V177" s="370"/>
      <c r="W177" s="370"/>
      <c r="X177" s="370"/>
      <c r="Y177" s="370"/>
      <c r="Z177" s="370"/>
      <c r="AA177" s="370"/>
      <c r="AC177" s="370"/>
      <c r="AD177" s="370"/>
      <c r="AE177" s="370"/>
      <c r="AF177" s="370"/>
      <c r="AG177" s="370"/>
      <c r="AH177" s="370"/>
      <c r="AJ177" s="370"/>
      <c r="AK177" s="370"/>
      <c r="AL177" s="370"/>
      <c r="AM177" s="370"/>
      <c r="AN177" s="370"/>
      <c r="AO177" s="370"/>
      <c r="AQ177" s="370"/>
      <c r="AR177" s="370"/>
      <c r="AS177" s="370"/>
      <c r="AT177" s="370"/>
      <c r="AU177" s="370"/>
      <c r="AV177" s="370"/>
      <c r="AW177" s="440"/>
      <c r="AX177" s="370"/>
      <c r="AY177" s="370"/>
      <c r="AZ177" s="370"/>
      <c r="BA177" s="370"/>
      <c r="BB177" s="370"/>
      <c r="BC177" s="370"/>
      <c r="BD177" s="370"/>
      <c r="BE177" s="370"/>
      <c r="BF177" s="370"/>
      <c r="BG177" s="370"/>
      <c r="BH177" s="370"/>
      <c r="BI177" s="370"/>
      <c r="BJ177" s="370"/>
      <c r="BK177" s="370"/>
      <c r="BL177" s="370"/>
      <c r="BM177" s="370"/>
      <c r="BN177" s="370"/>
      <c r="BO177" s="370"/>
      <c r="BP177" s="370"/>
      <c r="BQ177" s="370"/>
      <c r="BS177" s="370"/>
      <c r="BT177" s="370"/>
      <c r="BU177" s="370"/>
      <c r="BV177" s="370"/>
      <c r="BW177" s="370"/>
      <c r="BX177" s="370"/>
      <c r="BY177" s="370"/>
      <c r="BZ177" s="370"/>
      <c r="CA177" s="370"/>
      <c r="CB177" s="370"/>
      <c r="CC177" s="370"/>
      <c r="CD177" s="370"/>
      <c r="CE177" s="370"/>
      <c r="CF177" s="370"/>
      <c r="CG177" s="370"/>
      <c r="CH177" s="370"/>
      <c r="CI177" s="370"/>
      <c r="CJ177" s="370"/>
      <c r="CK177" s="370"/>
      <c r="CL177" s="370"/>
      <c r="CN177" s="370"/>
      <c r="CO177" s="370"/>
      <c r="CP177" s="370"/>
      <c r="CQ177" s="370"/>
      <c r="CR177" s="370"/>
      <c r="CS177" s="370"/>
      <c r="CU177" s="370"/>
      <c r="CV177" s="370"/>
      <c r="CW177" s="370"/>
      <c r="CX177" s="370"/>
      <c r="CY177" s="370"/>
      <c r="CZ177" s="370"/>
      <c r="DB177" s="370"/>
      <c r="DC177" s="370"/>
      <c r="DD177" s="370"/>
      <c r="DE177" s="370"/>
      <c r="DF177" s="370"/>
      <c r="DG177" s="370"/>
      <c r="DI177" s="370"/>
      <c r="DJ177" s="370"/>
      <c r="DK177" s="370"/>
      <c r="DL177" s="370"/>
      <c r="DM177" s="370"/>
      <c r="DN177" s="370"/>
      <c r="DO177" s="370"/>
      <c r="DP177" s="370"/>
      <c r="DQ177" s="370"/>
      <c r="DR177" s="370"/>
      <c r="DS177" s="370"/>
      <c r="DT177" s="370"/>
      <c r="DU177" s="370"/>
      <c r="DV177" s="370"/>
      <c r="DW177" s="370"/>
      <c r="DX177" s="370"/>
      <c r="DY177" s="370"/>
      <c r="DZ177" s="370"/>
      <c r="EA177" s="370"/>
      <c r="EB177" s="370"/>
      <c r="EC177" s="370"/>
      <c r="ED177" s="370"/>
      <c r="EE177" s="370"/>
      <c r="EF177" s="370"/>
      <c r="EG177" s="370"/>
      <c r="EH177" s="370"/>
      <c r="EJ177" s="370"/>
      <c r="EK177" s="370"/>
      <c r="EL177" s="370"/>
      <c r="EM177" s="370"/>
      <c r="EN177" s="370"/>
      <c r="EO177" s="370"/>
      <c r="EP177" s="370"/>
      <c r="EQ177" s="370"/>
    </row>
    <row r="178" spans="1:147" ht="16.5" customHeight="1" thickBot="1" x14ac:dyDescent="0.25">
      <c r="A178" s="1009" t="s">
        <v>47</v>
      </c>
      <c r="B178" s="1010"/>
      <c r="C178" s="1011"/>
      <c r="D178" s="1010" t="s">
        <v>51</v>
      </c>
      <c r="E178" s="1010"/>
      <c r="F178" s="1011"/>
      <c r="H178" s="1009" t="s">
        <v>47</v>
      </c>
      <c r="I178" s="1010"/>
      <c r="J178" s="1011"/>
      <c r="K178" s="1010" t="s">
        <v>51</v>
      </c>
      <c r="L178" s="1010"/>
      <c r="M178" s="1011"/>
      <c r="O178" s="1009" t="s">
        <v>47</v>
      </c>
      <c r="P178" s="1010"/>
      <c r="Q178" s="1011"/>
      <c r="R178" s="1010" t="s">
        <v>51</v>
      </c>
      <c r="S178" s="1010"/>
      <c r="T178" s="1011"/>
      <c r="V178" s="1009" t="s">
        <v>47</v>
      </c>
      <c r="W178" s="1010"/>
      <c r="X178" s="1011"/>
      <c r="Y178" s="1010" t="s">
        <v>51</v>
      </c>
      <c r="Z178" s="1010"/>
      <c r="AA178" s="1011"/>
      <c r="AC178" s="1009" t="s">
        <v>47</v>
      </c>
      <c r="AD178" s="1010"/>
      <c r="AE178" s="1011"/>
      <c r="AF178" s="1010" t="s">
        <v>51</v>
      </c>
      <c r="AG178" s="1010"/>
      <c r="AH178" s="1011"/>
      <c r="AJ178" s="1009" t="s">
        <v>47</v>
      </c>
      <c r="AK178" s="1010"/>
      <c r="AL178" s="1011"/>
      <c r="AM178" s="1010" t="s">
        <v>51</v>
      </c>
      <c r="AN178" s="1010"/>
      <c r="AO178" s="1011"/>
      <c r="AQ178" s="1009" t="s">
        <v>47</v>
      </c>
      <c r="AR178" s="1010"/>
      <c r="AS178" s="1011"/>
      <c r="AT178" s="1010" t="s">
        <v>51</v>
      </c>
      <c r="AU178" s="1010"/>
      <c r="AV178" s="1011"/>
      <c r="AW178" s="136"/>
      <c r="AX178" s="1009" t="s">
        <v>47</v>
      </c>
      <c r="AY178" s="1010"/>
      <c r="AZ178" s="1011"/>
      <c r="BA178" s="1010" t="s">
        <v>51</v>
      </c>
      <c r="BB178" s="1010"/>
      <c r="BC178" s="1011"/>
      <c r="BD178" s="49"/>
      <c r="BE178" s="883" t="s">
        <v>47</v>
      </c>
      <c r="BF178" s="884"/>
      <c r="BG178" s="885"/>
      <c r="BH178" s="884" t="s">
        <v>51</v>
      </c>
      <c r="BI178" s="884"/>
      <c r="BJ178" s="885"/>
      <c r="BK178" s="49"/>
      <c r="BL178" s="883" t="s">
        <v>47</v>
      </c>
      <c r="BM178" s="884"/>
      <c r="BN178" s="885"/>
      <c r="BO178" s="884" t="s">
        <v>51</v>
      </c>
      <c r="BP178" s="884"/>
      <c r="BQ178" s="885"/>
      <c r="BS178" s="883" t="s">
        <v>47</v>
      </c>
      <c r="BT178" s="884"/>
      <c r="BU178" s="885"/>
      <c r="BV178" s="884" t="s">
        <v>51</v>
      </c>
      <c r="BW178" s="884"/>
      <c r="BX178" s="885"/>
      <c r="BY178" s="49"/>
      <c r="BZ178" s="883" t="s">
        <v>47</v>
      </c>
      <c r="CA178" s="884"/>
      <c r="CB178" s="885"/>
      <c r="CC178" s="884" t="s">
        <v>51</v>
      </c>
      <c r="CD178" s="884"/>
      <c r="CE178" s="885"/>
      <c r="CF178" s="49"/>
      <c r="CG178" s="883" t="s">
        <v>47</v>
      </c>
      <c r="CH178" s="884"/>
      <c r="CI178" s="885"/>
      <c r="CJ178" s="884" t="s">
        <v>51</v>
      </c>
      <c r="CK178" s="884"/>
      <c r="CL178" s="885"/>
      <c r="CN178" s="883" t="s">
        <v>47</v>
      </c>
      <c r="CO178" s="884"/>
      <c r="CP178" s="885"/>
      <c r="CQ178" s="884" t="s">
        <v>51</v>
      </c>
      <c r="CR178" s="884"/>
      <c r="CS178" s="885"/>
      <c r="CU178" s="883" t="s">
        <v>47</v>
      </c>
      <c r="CV178" s="884"/>
      <c r="CW178" s="885"/>
      <c r="CX178" s="884" t="s">
        <v>51</v>
      </c>
      <c r="CY178" s="884"/>
      <c r="CZ178" s="885"/>
      <c r="DB178" s="883" t="s">
        <v>47</v>
      </c>
      <c r="DC178" s="884"/>
      <c r="DD178" s="885"/>
      <c r="DE178" s="884" t="s">
        <v>51</v>
      </c>
      <c r="DF178" s="884"/>
      <c r="DG178" s="885"/>
      <c r="DI178" s="883" t="s">
        <v>47</v>
      </c>
      <c r="DJ178" s="884"/>
      <c r="DK178" s="885"/>
      <c r="DL178" s="884" t="s">
        <v>51</v>
      </c>
      <c r="DM178" s="884"/>
      <c r="DN178" s="885"/>
      <c r="DO178" s="49"/>
      <c r="DP178" s="49"/>
      <c r="DQ178" s="49"/>
      <c r="DR178" s="883" t="s">
        <v>47</v>
      </c>
      <c r="DS178" s="884"/>
      <c r="DT178" s="885"/>
      <c r="DU178" s="884" t="s">
        <v>51</v>
      </c>
      <c r="DV178" s="884"/>
      <c r="DW178" s="885"/>
      <c r="DX178" s="49"/>
      <c r="DY178" s="49"/>
      <c r="DZ178" s="49"/>
      <c r="EA178" s="883" t="s">
        <v>47</v>
      </c>
      <c r="EB178" s="884"/>
      <c r="EC178" s="885"/>
      <c r="ED178" s="884" t="s">
        <v>51</v>
      </c>
      <c r="EE178" s="884"/>
      <c r="EF178" s="885"/>
      <c r="EG178" s="49"/>
      <c r="EH178" s="49"/>
      <c r="EJ178" s="883" t="s">
        <v>47</v>
      </c>
      <c r="EK178" s="884"/>
      <c r="EL178" s="885"/>
      <c r="EM178" s="884" t="s">
        <v>51</v>
      </c>
      <c r="EN178" s="884"/>
      <c r="EO178" s="885"/>
      <c r="EP178" s="49"/>
      <c r="EQ178" s="49"/>
    </row>
    <row r="179" spans="1:147" ht="15.75" customHeight="1" thickTop="1" x14ac:dyDescent="0.2">
      <c r="A179" s="886" t="s">
        <v>54</v>
      </c>
      <c r="B179" s="887"/>
      <c r="C179" s="888"/>
      <c r="D179" s="889">
        <f>E53</f>
        <v>8.3333333333333329E-2</v>
      </c>
      <c r="E179" s="889"/>
      <c r="F179" s="890"/>
      <c r="H179" s="886" t="s">
        <v>54</v>
      </c>
      <c r="I179" s="887"/>
      <c r="J179" s="888"/>
      <c r="K179" s="889">
        <f>L53</f>
        <v>8.3333333333333329E-2</v>
      </c>
      <c r="L179" s="889"/>
      <c r="M179" s="890"/>
      <c r="O179" s="886" t="s">
        <v>54</v>
      </c>
      <c r="P179" s="887"/>
      <c r="Q179" s="888"/>
      <c r="R179" s="889">
        <f>S53</f>
        <v>8.3333333333333329E-2</v>
      </c>
      <c r="S179" s="889"/>
      <c r="T179" s="890"/>
      <c r="V179" s="886" t="s">
        <v>54</v>
      </c>
      <c r="W179" s="887"/>
      <c r="X179" s="888"/>
      <c r="Y179" s="889">
        <f>Z53</f>
        <v>8.3333333333333329E-2</v>
      </c>
      <c r="Z179" s="889"/>
      <c r="AA179" s="890"/>
      <c r="AC179" s="886" t="s">
        <v>54</v>
      </c>
      <c r="AD179" s="887"/>
      <c r="AE179" s="888"/>
      <c r="AF179" s="889">
        <f>AG53</f>
        <v>8.3333333333333329E-2</v>
      </c>
      <c r="AG179" s="889"/>
      <c r="AH179" s="890"/>
      <c r="AJ179" s="886" t="s">
        <v>54</v>
      </c>
      <c r="AK179" s="887"/>
      <c r="AL179" s="888"/>
      <c r="AM179" s="889">
        <f>AN53</f>
        <v>8.3333333333333329E-2</v>
      </c>
      <c r="AN179" s="889"/>
      <c r="AO179" s="890"/>
      <c r="AQ179" s="886" t="s">
        <v>54</v>
      </c>
      <c r="AR179" s="887"/>
      <c r="AS179" s="888"/>
      <c r="AT179" s="889">
        <f>AU53</f>
        <v>8.3333333333333329E-2</v>
      </c>
      <c r="AU179" s="889"/>
      <c r="AV179" s="890"/>
      <c r="AW179" s="441"/>
      <c r="AX179" s="886" t="s">
        <v>54</v>
      </c>
      <c r="AY179" s="887"/>
      <c r="AZ179" s="888"/>
      <c r="BA179" s="889">
        <f>BB53</f>
        <v>8.3333333333333329E-2</v>
      </c>
      <c r="BB179" s="889"/>
      <c r="BC179" s="890"/>
      <c r="BD179" s="431"/>
      <c r="BE179" s="886" t="s">
        <v>54</v>
      </c>
      <c r="BF179" s="887"/>
      <c r="BG179" s="888"/>
      <c r="BH179" s="889">
        <f>BI53</f>
        <v>8.3333333333333329E-2</v>
      </c>
      <c r="BI179" s="889"/>
      <c r="BJ179" s="890"/>
      <c r="BK179" s="431"/>
      <c r="BL179" s="886" t="s">
        <v>54</v>
      </c>
      <c r="BM179" s="887"/>
      <c r="BN179" s="888"/>
      <c r="BO179" s="889">
        <f>BP53</f>
        <v>8.3333333333333329E-2</v>
      </c>
      <c r="BP179" s="889"/>
      <c r="BQ179" s="890"/>
      <c r="BS179" s="886" t="s">
        <v>54</v>
      </c>
      <c r="BT179" s="887"/>
      <c r="BU179" s="888"/>
      <c r="BV179" s="889">
        <f>BW53</f>
        <v>8.3333333333333329E-2</v>
      </c>
      <c r="BW179" s="889"/>
      <c r="BX179" s="890"/>
      <c r="BY179" s="431"/>
      <c r="BZ179" s="886" t="s">
        <v>54</v>
      </c>
      <c r="CA179" s="887"/>
      <c r="CB179" s="888"/>
      <c r="CC179" s="889">
        <f>CD53</f>
        <v>8.3333333333333329E-2</v>
      </c>
      <c r="CD179" s="889"/>
      <c r="CE179" s="890"/>
      <c r="CF179" s="431"/>
      <c r="CG179" s="886" t="s">
        <v>54</v>
      </c>
      <c r="CH179" s="887"/>
      <c r="CI179" s="888"/>
      <c r="CJ179" s="889">
        <f>CK53</f>
        <v>8.3333333333333329E-2</v>
      </c>
      <c r="CK179" s="889"/>
      <c r="CL179" s="890"/>
      <c r="CN179" s="886" t="s">
        <v>54</v>
      </c>
      <c r="CO179" s="887"/>
      <c r="CP179" s="888"/>
      <c r="CQ179" s="889">
        <f>CR53</f>
        <v>8.3333333333333329E-2</v>
      </c>
      <c r="CR179" s="889"/>
      <c r="CS179" s="890"/>
      <c r="CU179" s="886" t="s">
        <v>54</v>
      </c>
      <c r="CV179" s="887"/>
      <c r="CW179" s="888"/>
      <c r="CX179" s="889">
        <f>CY53</f>
        <v>8.3333333333333329E-2</v>
      </c>
      <c r="CY179" s="889"/>
      <c r="CZ179" s="890"/>
      <c r="DB179" s="886" t="s">
        <v>54</v>
      </c>
      <c r="DC179" s="887"/>
      <c r="DD179" s="888"/>
      <c r="DE179" s="889">
        <f>DF53</f>
        <v>8.3333333333333329E-2</v>
      </c>
      <c r="DF179" s="889"/>
      <c r="DG179" s="890"/>
      <c r="DI179" s="886" t="s">
        <v>54</v>
      </c>
      <c r="DJ179" s="887"/>
      <c r="DK179" s="888"/>
      <c r="DL179" s="889">
        <f>DM53</f>
        <v>8.3333333333333329E-2</v>
      </c>
      <c r="DM179" s="889"/>
      <c r="DN179" s="890"/>
      <c r="DO179" s="431"/>
      <c r="DP179" s="431"/>
      <c r="DQ179" s="431"/>
      <c r="DR179" s="886" t="s">
        <v>54</v>
      </c>
      <c r="DS179" s="887"/>
      <c r="DT179" s="888"/>
      <c r="DU179" s="889">
        <f>DV53</f>
        <v>8.3333333333333329E-2</v>
      </c>
      <c r="DV179" s="889"/>
      <c r="DW179" s="890"/>
      <c r="DX179" s="431"/>
      <c r="DY179" s="431"/>
      <c r="DZ179" s="431"/>
      <c r="EA179" s="886" t="s">
        <v>54</v>
      </c>
      <c r="EB179" s="887"/>
      <c r="EC179" s="888"/>
      <c r="ED179" s="889">
        <f>EE53</f>
        <v>8.3333333333333329E-2</v>
      </c>
      <c r="EE179" s="889"/>
      <c r="EF179" s="890"/>
      <c r="EG179" s="431"/>
      <c r="EH179" s="431"/>
      <c r="EJ179" s="886" t="s">
        <v>54</v>
      </c>
      <c r="EK179" s="887"/>
      <c r="EL179" s="888"/>
      <c r="EM179" s="889">
        <f>EN53</f>
        <v>8.3333333333333329E-2</v>
      </c>
      <c r="EN179" s="889"/>
      <c r="EO179" s="890"/>
      <c r="EP179" s="431"/>
      <c r="EQ179" s="431"/>
    </row>
    <row r="180" spans="1:147" x14ac:dyDescent="0.2">
      <c r="A180" s="891" t="s">
        <v>53</v>
      </c>
      <c r="B180" s="892"/>
      <c r="C180" s="893"/>
      <c r="D180" s="894">
        <f>E54</f>
        <v>0.121</v>
      </c>
      <c r="E180" s="894"/>
      <c r="F180" s="895"/>
      <c r="H180" s="891" t="s">
        <v>53</v>
      </c>
      <c r="I180" s="892"/>
      <c r="J180" s="893"/>
      <c r="K180" s="894">
        <f>L54</f>
        <v>0.121</v>
      </c>
      <c r="L180" s="894"/>
      <c r="M180" s="895"/>
      <c r="O180" s="891" t="s">
        <v>53</v>
      </c>
      <c r="P180" s="892"/>
      <c r="Q180" s="893"/>
      <c r="R180" s="894">
        <f>S54</f>
        <v>0.121</v>
      </c>
      <c r="S180" s="894"/>
      <c r="T180" s="895"/>
      <c r="V180" s="891" t="s">
        <v>53</v>
      </c>
      <c r="W180" s="892"/>
      <c r="X180" s="893"/>
      <c r="Y180" s="894">
        <f>Z54</f>
        <v>0.121</v>
      </c>
      <c r="Z180" s="894"/>
      <c r="AA180" s="895"/>
      <c r="AC180" s="891" t="s">
        <v>53</v>
      </c>
      <c r="AD180" s="892"/>
      <c r="AE180" s="893"/>
      <c r="AF180" s="894">
        <f>AG54</f>
        <v>0.121</v>
      </c>
      <c r="AG180" s="894"/>
      <c r="AH180" s="895"/>
      <c r="AJ180" s="891" t="s">
        <v>53</v>
      </c>
      <c r="AK180" s="892"/>
      <c r="AL180" s="893"/>
      <c r="AM180" s="894">
        <f>AN54</f>
        <v>0.121</v>
      </c>
      <c r="AN180" s="894"/>
      <c r="AO180" s="895"/>
      <c r="AQ180" s="891" t="s">
        <v>53</v>
      </c>
      <c r="AR180" s="892"/>
      <c r="AS180" s="893"/>
      <c r="AT180" s="894">
        <f>AU54</f>
        <v>0.121</v>
      </c>
      <c r="AU180" s="894"/>
      <c r="AV180" s="895"/>
      <c r="AW180" s="441"/>
      <c r="AX180" s="891" t="s">
        <v>53</v>
      </c>
      <c r="AY180" s="892"/>
      <c r="AZ180" s="893"/>
      <c r="BA180" s="894">
        <f>BB54</f>
        <v>0.121</v>
      </c>
      <c r="BB180" s="894"/>
      <c r="BC180" s="895"/>
      <c r="BD180" s="431"/>
      <c r="BE180" s="891" t="s">
        <v>53</v>
      </c>
      <c r="BF180" s="892"/>
      <c r="BG180" s="893"/>
      <c r="BH180" s="894">
        <f>BI54</f>
        <v>0.121</v>
      </c>
      <c r="BI180" s="894"/>
      <c r="BJ180" s="895"/>
      <c r="BK180" s="431"/>
      <c r="BL180" s="891" t="s">
        <v>53</v>
      </c>
      <c r="BM180" s="892"/>
      <c r="BN180" s="893"/>
      <c r="BO180" s="894">
        <f>BP54</f>
        <v>0.121</v>
      </c>
      <c r="BP180" s="894"/>
      <c r="BQ180" s="895"/>
      <c r="BS180" s="891" t="s">
        <v>53</v>
      </c>
      <c r="BT180" s="892"/>
      <c r="BU180" s="893"/>
      <c r="BV180" s="894">
        <f>BW54</f>
        <v>0.121</v>
      </c>
      <c r="BW180" s="894"/>
      <c r="BX180" s="895"/>
      <c r="BY180" s="431"/>
      <c r="BZ180" s="891" t="s">
        <v>53</v>
      </c>
      <c r="CA180" s="892"/>
      <c r="CB180" s="893"/>
      <c r="CC180" s="894">
        <f>CD54</f>
        <v>0.121</v>
      </c>
      <c r="CD180" s="894"/>
      <c r="CE180" s="895"/>
      <c r="CF180" s="431"/>
      <c r="CG180" s="891" t="s">
        <v>53</v>
      </c>
      <c r="CH180" s="892"/>
      <c r="CI180" s="893"/>
      <c r="CJ180" s="894">
        <f>CK54</f>
        <v>0.121</v>
      </c>
      <c r="CK180" s="894"/>
      <c r="CL180" s="895"/>
      <c r="CN180" s="891" t="s">
        <v>53</v>
      </c>
      <c r="CO180" s="892"/>
      <c r="CP180" s="893"/>
      <c r="CQ180" s="894">
        <f>CR54</f>
        <v>0.121</v>
      </c>
      <c r="CR180" s="894"/>
      <c r="CS180" s="895"/>
      <c r="CU180" s="891" t="s">
        <v>53</v>
      </c>
      <c r="CV180" s="892"/>
      <c r="CW180" s="893"/>
      <c r="CX180" s="894">
        <f>CY54</f>
        <v>0.121</v>
      </c>
      <c r="CY180" s="894"/>
      <c r="CZ180" s="895"/>
      <c r="DB180" s="891" t="s">
        <v>53</v>
      </c>
      <c r="DC180" s="892"/>
      <c r="DD180" s="893"/>
      <c r="DE180" s="894">
        <f>DF54</f>
        <v>0.121</v>
      </c>
      <c r="DF180" s="894"/>
      <c r="DG180" s="895"/>
      <c r="DI180" s="891" t="s">
        <v>53</v>
      </c>
      <c r="DJ180" s="892"/>
      <c r="DK180" s="893"/>
      <c r="DL180" s="894">
        <f>DM54</f>
        <v>0.121</v>
      </c>
      <c r="DM180" s="894"/>
      <c r="DN180" s="895"/>
      <c r="DO180" s="431"/>
      <c r="DP180" s="431"/>
      <c r="DQ180" s="431"/>
      <c r="DR180" s="891" t="s">
        <v>53</v>
      </c>
      <c r="DS180" s="892"/>
      <c r="DT180" s="893"/>
      <c r="DU180" s="894">
        <f>DV54</f>
        <v>0.121</v>
      </c>
      <c r="DV180" s="894"/>
      <c r="DW180" s="895"/>
      <c r="DX180" s="431"/>
      <c r="DY180" s="431"/>
      <c r="DZ180" s="431"/>
      <c r="EA180" s="891" t="s">
        <v>53</v>
      </c>
      <c r="EB180" s="892"/>
      <c r="EC180" s="893"/>
      <c r="ED180" s="894">
        <f>EE54</f>
        <v>0.121</v>
      </c>
      <c r="EE180" s="894"/>
      <c r="EF180" s="895"/>
      <c r="EG180" s="431"/>
      <c r="EH180" s="431"/>
      <c r="EJ180" s="891" t="s">
        <v>53</v>
      </c>
      <c r="EK180" s="892"/>
      <c r="EL180" s="893"/>
      <c r="EM180" s="894">
        <f>EN54</f>
        <v>0.121</v>
      </c>
      <c r="EN180" s="894"/>
      <c r="EO180" s="895"/>
      <c r="EP180" s="431"/>
      <c r="EQ180" s="431"/>
    </row>
    <row r="181" spans="1:147" ht="30" customHeight="1" thickBot="1" x14ac:dyDescent="0.25">
      <c r="A181" s="896" t="s">
        <v>55</v>
      </c>
      <c r="B181" s="897"/>
      <c r="C181" s="898"/>
      <c r="D181" s="899">
        <f>E102+E105</f>
        <v>3.9999999999999994E-2</v>
      </c>
      <c r="E181" s="899"/>
      <c r="F181" s="900"/>
      <c r="H181" s="896" t="s">
        <v>55</v>
      </c>
      <c r="I181" s="897"/>
      <c r="J181" s="898"/>
      <c r="K181" s="899">
        <f>L102+L105</f>
        <v>3.9999999999999994E-2</v>
      </c>
      <c r="L181" s="899"/>
      <c r="M181" s="900"/>
      <c r="O181" s="896" t="s">
        <v>55</v>
      </c>
      <c r="P181" s="897"/>
      <c r="Q181" s="898"/>
      <c r="R181" s="899">
        <f>S102+S105</f>
        <v>3.9999999999999994E-2</v>
      </c>
      <c r="S181" s="899"/>
      <c r="T181" s="900"/>
      <c r="V181" s="896" t="s">
        <v>55</v>
      </c>
      <c r="W181" s="897"/>
      <c r="X181" s="898"/>
      <c r="Y181" s="899">
        <f>Z102+Z105</f>
        <v>3.9999999999999994E-2</v>
      </c>
      <c r="Z181" s="899"/>
      <c r="AA181" s="900"/>
      <c r="AC181" s="896" t="s">
        <v>55</v>
      </c>
      <c r="AD181" s="897"/>
      <c r="AE181" s="898"/>
      <c r="AF181" s="899">
        <f>AG102+AG105</f>
        <v>3.9999999999999994E-2</v>
      </c>
      <c r="AG181" s="899"/>
      <c r="AH181" s="900"/>
      <c r="AJ181" s="896" t="s">
        <v>55</v>
      </c>
      <c r="AK181" s="897"/>
      <c r="AL181" s="898"/>
      <c r="AM181" s="899">
        <f>AN102+AN105</f>
        <v>3.9999999999999994E-2</v>
      </c>
      <c r="AN181" s="899"/>
      <c r="AO181" s="900"/>
      <c r="AQ181" s="896" t="s">
        <v>55</v>
      </c>
      <c r="AR181" s="897"/>
      <c r="AS181" s="898"/>
      <c r="AT181" s="899">
        <f>AU102+AU105</f>
        <v>3.9999999999999994E-2</v>
      </c>
      <c r="AU181" s="899"/>
      <c r="AV181" s="900"/>
      <c r="AW181" s="441"/>
      <c r="AX181" s="896" t="s">
        <v>55</v>
      </c>
      <c r="AY181" s="897"/>
      <c r="AZ181" s="898"/>
      <c r="BA181" s="899">
        <f>BB102+BB105</f>
        <v>3.9999999999999994E-2</v>
      </c>
      <c r="BB181" s="899"/>
      <c r="BC181" s="900"/>
      <c r="BD181" s="431"/>
      <c r="BE181" s="896" t="s">
        <v>55</v>
      </c>
      <c r="BF181" s="897"/>
      <c r="BG181" s="898"/>
      <c r="BH181" s="899">
        <f>BI102+BI105</f>
        <v>3.9999999999999994E-2</v>
      </c>
      <c r="BI181" s="899"/>
      <c r="BJ181" s="900"/>
      <c r="BK181" s="431"/>
      <c r="BL181" s="896" t="s">
        <v>55</v>
      </c>
      <c r="BM181" s="897"/>
      <c r="BN181" s="898"/>
      <c r="BO181" s="899">
        <f>BP102+BP105</f>
        <v>3.9999999999999994E-2</v>
      </c>
      <c r="BP181" s="899"/>
      <c r="BQ181" s="900"/>
      <c r="BS181" s="896" t="s">
        <v>55</v>
      </c>
      <c r="BT181" s="897"/>
      <c r="BU181" s="898"/>
      <c r="BV181" s="899">
        <f>BW102+BW105</f>
        <v>3.9999999999999994E-2</v>
      </c>
      <c r="BW181" s="899"/>
      <c r="BX181" s="900"/>
      <c r="BY181" s="431"/>
      <c r="BZ181" s="896" t="s">
        <v>55</v>
      </c>
      <c r="CA181" s="897"/>
      <c r="CB181" s="898"/>
      <c r="CC181" s="899">
        <f>CD102+CD105</f>
        <v>3.9999999999999994E-2</v>
      </c>
      <c r="CD181" s="899"/>
      <c r="CE181" s="900"/>
      <c r="CF181" s="431"/>
      <c r="CG181" s="896" t="s">
        <v>55</v>
      </c>
      <c r="CH181" s="897"/>
      <c r="CI181" s="898"/>
      <c r="CJ181" s="899">
        <f>CK102+CK105</f>
        <v>3.9999999999999994E-2</v>
      </c>
      <c r="CK181" s="899"/>
      <c r="CL181" s="900"/>
      <c r="CN181" s="896" t="s">
        <v>55</v>
      </c>
      <c r="CO181" s="897"/>
      <c r="CP181" s="898"/>
      <c r="CQ181" s="899">
        <f>CR102+CR105</f>
        <v>3.9999999999999994E-2</v>
      </c>
      <c r="CR181" s="899"/>
      <c r="CS181" s="900"/>
      <c r="CU181" s="896" t="s">
        <v>55</v>
      </c>
      <c r="CV181" s="897"/>
      <c r="CW181" s="898"/>
      <c r="CX181" s="899">
        <f>CY102+CY105</f>
        <v>3.9999999999999994E-2</v>
      </c>
      <c r="CY181" s="899"/>
      <c r="CZ181" s="900"/>
      <c r="DB181" s="896" t="s">
        <v>55</v>
      </c>
      <c r="DC181" s="897"/>
      <c r="DD181" s="898"/>
      <c r="DE181" s="899">
        <f>DF102+DF105</f>
        <v>3.9999999999999994E-2</v>
      </c>
      <c r="DF181" s="899"/>
      <c r="DG181" s="900"/>
      <c r="DI181" s="896" t="s">
        <v>55</v>
      </c>
      <c r="DJ181" s="897"/>
      <c r="DK181" s="898"/>
      <c r="DL181" s="899">
        <f>DM102+DM105</f>
        <v>3.9999999999999994E-2</v>
      </c>
      <c r="DM181" s="899"/>
      <c r="DN181" s="900"/>
      <c r="DO181" s="431"/>
      <c r="DP181" s="431"/>
      <c r="DQ181" s="431"/>
      <c r="DR181" s="896" t="s">
        <v>55</v>
      </c>
      <c r="DS181" s="897"/>
      <c r="DT181" s="898"/>
      <c r="DU181" s="899">
        <f>DV102+DV105</f>
        <v>3.9999999999999994E-2</v>
      </c>
      <c r="DV181" s="899"/>
      <c r="DW181" s="900"/>
      <c r="DX181" s="431"/>
      <c r="DY181" s="431"/>
      <c r="DZ181" s="431"/>
      <c r="EA181" s="896" t="s">
        <v>55</v>
      </c>
      <c r="EB181" s="897"/>
      <c r="EC181" s="898"/>
      <c r="ED181" s="899">
        <f>EE102+EE105</f>
        <v>3.9999999999999994E-2</v>
      </c>
      <c r="EE181" s="899"/>
      <c r="EF181" s="900"/>
      <c r="EG181" s="431"/>
      <c r="EH181" s="431"/>
      <c r="EJ181" s="896" t="s">
        <v>55</v>
      </c>
      <c r="EK181" s="897"/>
      <c r="EL181" s="898"/>
      <c r="EM181" s="899">
        <f>EN102+EN105</f>
        <v>3.9999999999999994E-2</v>
      </c>
      <c r="EN181" s="899"/>
      <c r="EO181" s="900"/>
      <c r="EP181" s="431"/>
      <c r="EQ181" s="431"/>
    </row>
    <row r="182" spans="1:147" ht="15.75" customHeight="1" thickBot="1" x14ac:dyDescent="0.25">
      <c r="A182" s="999" t="s">
        <v>42</v>
      </c>
      <c r="B182" s="1000"/>
      <c r="C182" s="1001"/>
      <c r="D182" s="1002">
        <f>SUM(D179:F181)</f>
        <v>0.24433333333333329</v>
      </c>
      <c r="E182" s="1003"/>
      <c r="F182" s="1004"/>
      <c r="H182" s="999" t="s">
        <v>42</v>
      </c>
      <c r="I182" s="1000"/>
      <c r="J182" s="1001"/>
      <c r="K182" s="1002">
        <f>SUM(K179:M181)</f>
        <v>0.24433333333333329</v>
      </c>
      <c r="L182" s="1003"/>
      <c r="M182" s="1004"/>
      <c r="O182" s="999" t="s">
        <v>42</v>
      </c>
      <c r="P182" s="1000"/>
      <c r="Q182" s="1001"/>
      <c r="R182" s="1002">
        <f>SUM(R179:T181)</f>
        <v>0.24433333333333329</v>
      </c>
      <c r="S182" s="1003"/>
      <c r="T182" s="1004"/>
      <c r="V182" s="999" t="s">
        <v>42</v>
      </c>
      <c r="W182" s="1000"/>
      <c r="X182" s="1001"/>
      <c r="Y182" s="1002">
        <f>SUM(Y179:AA181)</f>
        <v>0.24433333333333329</v>
      </c>
      <c r="Z182" s="1003"/>
      <c r="AA182" s="1004"/>
      <c r="AC182" s="999" t="s">
        <v>42</v>
      </c>
      <c r="AD182" s="1000"/>
      <c r="AE182" s="1001"/>
      <c r="AF182" s="1002">
        <f>SUM(AF179:AH181)</f>
        <v>0.24433333333333329</v>
      </c>
      <c r="AG182" s="1003"/>
      <c r="AH182" s="1004"/>
      <c r="AJ182" s="999" t="s">
        <v>42</v>
      </c>
      <c r="AK182" s="1000"/>
      <c r="AL182" s="1001"/>
      <c r="AM182" s="1002">
        <f>SUM(AM179:AO181)</f>
        <v>0.24433333333333329</v>
      </c>
      <c r="AN182" s="1003"/>
      <c r="AO182" s="1004"/>
      <c r="AQ182" s="999" t="s">
        <v>42</v>
      </c>
      <c r="AR182" s="1000"/>
      <c r="AS182" s="1001"/>
      <c r="AT182" s="1002">
        <f>SUM(AT179:AV181)</f>
        <v>0.24433333333333329</v>
      </c>
      <c r="AU182" s="1003"/>
      <c r="AV182" s="1004"/>
      <c r="AW182" s="442"/>
      <c r="AX182" s="999" t="s">
        <v>42</v>
      </c>
      <c r="AY182" s="1000"/>
      <c r="AZ182" s="1001"/>
      <c r="BA182" s="1002">
        <f>SUM(BA179:BC181)</f>
        <v>0.24433333333333329</v>
      </c>
      <c r="BB182" s="1003"/>
      <c r="BC182" s="1004"/>
      <c r="BD182" s="534"/>
      <c r="BE182" s="901" t="s">
        <v>42</v>
      </c>
      <c r="BF182" s="902"/>
      <c r="BG182" s="903"/>
      <c r="BH182" s="904">
        <f>SUM(BH179:BJ181)</f>
        <v>0.24433333333333329</v>
      </c>
      <c r="BI182" s="905"/>
      <c r="BJ182" s="906"/>
      <c r="BK182" s="534"/>
      <c r="BL182" s="901" t="s">
        <v>42</v>
      </c>
      <c r="BM182" s="902"/>
      <c r="BN182" s="903"/>
      <c r="BO182" s="904">
        <f>SUM(BO179:BQ181)</f>
        <v>0.24433333333333329</v>
      </c>
      <c r="BP182" s="905"/>
      <c r="BQ182" s="906"/>
      <c r="BS182" s="901" t="s">
        <v>42</v>
      </c>
      <c r="BT182" s="902"/>
      <c r="BU182" s="903"/>
      <c r="BV182" s="904">
        <f>SUM(BV179:BX181)</f>
        <v>0.24433333333333329</v>
      </c>
      <c r="BW182" s="905"/>
      <c r="BX182" s="906"/>
      <c r="BY182" s="534"/>
      <c r="BZ182" s="901" t="s">
        <v>42</v>
      </c>
      <c r="CA182" s="902"/>
      <c r="CB182" s="903"/>
      <c r="CC182" s="904">
        <f>SUM(CC179:CE181)</f>
        <v>0.24433333333333329</v>
      </c>
      <c r="CD182" s="905"/>
      <c r="CE182" s="906"/>
      <c r="CF182" s="534"/>
      <c r="CG182" s="901" t="s">
        <v>42</v>
      </c>
      <c r="CH182" s="902"/>
      <c r="CI182" s="903"/>
      <c r="CJ182" s="904">
        <f>SUM(CJ179:CL181)</f>
        <v>0.24433333333333329</v>
      </c>
      <c r="CK182" s="905"/>
      <c r="CL182" s="906"/>
      <c r="CN182" s="901" t="s">
        <v>42</v>
      </c>
      <c r="CO182" s="902"/>
      <c r="CP182" s="903"/>
      <c r="CQ182" s="904">
        <f>SUM(CQ179:CS181)</f>
        <v>0.24433333333333329</v>
      </c>
      <c r="CR182" s="905"/>
      <c r="CS182" s="906"/>
      <c r="CU182" s="901" t="s">
        <v>42</v>
      </c>
      <c r="CV182" s="902"/>
      <c r="CW182" s="903"/>
      <c r="CX182" s="904">
        <f>SUM(CX179:CZ181)</f>
        <v>0.24433333333333329</v>
      </c>
      <c r="CY182" s="905"/>
      <c r="CZ182" s="906"/>
      <c r="DB182" s="901" t="s">
        <v>42</v>
      </c>
      <c r="DC182" s="902"/>
      <c r="DD182" s="903"/>
      <c r="DE182" s="904">
        <f>SUM(DE179:DG181)</f>
        <v>0.24433333333333329</v>
      </c>
      <c r="DF182" s="905"/>
      <c r="DG182" s="906"/>
      <c r="DI182" s="901" t="s">
        <v>42</v>
      </c>
      <c r="DJ182" s="902"/>
      <c r="DK182" s="903"/>
      <c r="DL182" s="904">
        <f>SUM(DL179:DN181)</f>
        <v>0.24433333333333329</v>
      </c>
      <c r="DM182" s="905"/>
      <c r="DN182" s="906"/>
      <c r="DO182" s="534"/>
      <c r="DP182" s="534"/>
      <c r="DQ182" s="534"/>
      <c r="DR182" s="901" t="s">
        <v>42</v>
      </c>
      <c r="DS182" s="902"/>
      <c r="DT182" s="903"/>
      <c r="DU182" s="904">
        <f>SUM(DU179:DW181)</f>
        <v>0.24433333333333329</v>
      </c>
      <c r="DV182" s="905"/>
      <c r="DW182" s="906"/>
      <c r="DX182" s="534"/>
      <c r="DY182" s="534"/>
      <c r="DZ182" s="534"/>
      <c r="EA182" s="901" t="s">
        <v>42</v>
      </c>
      <c r="EB182" s="902"/>
      <c r="EC182" s="903"/>
      <c r="ED182" s="904">
        <f>SUM(ED179:EF181)</f>
        <v>0.24433333333333329</v>
      </c>
      <c r="EE182" s="905"/>
      <c r="EF182" s="906"/>
      <c r="EG182" s="534"/>
      <c r="EH182" s="534"/>
      <c r="EJ182" s="901" t="s">
        <v>42</v>
      </c>
      <c r="EK182" s="902"/>
      <c r="EL182" s="903"/>
      <c r="EM182" s="904">
        <f>SUM(EM179:EO181)</f>
        <v>0.24433333333333329</v>
      </c>
      <c r="EN182" s="905"/>
      <c r="EO182" s="906"/>
      <c r="EP182" s="534"/>
      <c r="EQ182" s="534"/>
    </row>
    <row r="183" spans="1:147" ht="27.75" customHeight="1" thickBot="1" x14ac:dyDescent="0.25">
      <c r="A183" s="907" t="s">
        <v>122</v>
      </c>
      <c r="B183" s="908"/>
      <c r="C183" s="909"/>
      <c r="D183" s="373" t="s">
        <v>828</v>
      </c>
      <c r="E183" s="373" t="s">
        <v>828</v>
      </c>
      <c r="F183" s="374">
        <f>E56</f>
        <v>3.4082799999999996E-2</v>
      </c>
      <c r="H183" s="907" t="s">
        <v>122</v>
      </c>
      <c r="I183" s="908"/>
      <c r="J183" s="909"/>
      <c r="K183" s="373" t="s">
        <v>828</v>
      </c>
      <c r="L183" s="373" t="s">
        <v>828</v>
      </c>
      <c r="M183" s="374">
        <f>L56</f>
        <v>3.4082799999999996E-2</v>
      </c>
      <c r="O183" s="907" t="s">
        <v>122</v>
      </c>
      <c r="P183" s="908"/>
      <c r="Q183" s="909"/>
      <c r="R183" s="373" t="s">
        <v>828</v>
      </c>
      <c r="S183" s="373" t="s">
        <v>828</v>
      </c>
      <c r="T183" s="374">
        <f>S56</f>
        <v>3.4082799999999996E-2</v>
      </c>
      <c r="V183" s="907" t="s">
        <v>122</v>
      </c>
      <c r="W183" s="908"/>
      <c r="X183" s="909"/>
      <c r="Y183" s="373" t="s">
        <v>828</v>
      </c>
      <c r="Z183" s="373" t="s">
        <v>828</v>
      </c>
      <c r="AA183" s="374">
        <f>Z56</f>
        <v>3.4082799999999996E-2</v>
      </c>
      <c r="AC183" s="907" t="s">
        <v>122</v>
      </c>
      <c r="AD183" s="908"/>
      <c r="AE183" s="909"/>
      <c r="AF183" s="373" t="s">
        <v>828</v>
      </c>
      <c r="AG183" s="373" t="s">
        <v>828</v>
      </c>
      <c r="AH183" s="374">
        <f>AG56</f>
        <v>3.4082799999999996E-2</v>
      </c>
      <c r="AJ183" s="907" t="s">
        <v>122</v>
      </c>
      <c r="AK183" s="908"/>
      <c r="AL183" s="909"/>
      <c r="AM183" s="373" t="s">
        <v>828</v>
      </c>
      <c r="AN183" s="373" t="s">
        <v>828</v>
      </c>
      <c r="AO183" s="374">
        <f>AN56</f>
        <v>3.4082799999999996E-2</v>
      </c>
      <c r="AQ183" s="907" t="s">
        <v>122</v>
      </c>
      <c r="AR183" s="908"/>
      <c r="AS183" s="909"/>
      <c r="AT183" s="373" t="s">
        <v>828</v>
      </c>
      <c r="AU183" s="373" t="s">
        <v>828</v>
      </c>
      <c r="AV183" s="374">
        <f>AU56</f>
        <v>3.4082799999999996E-2</v>
      </c>
      <c r="AW183" s="441"/>
      <c r="AX183" s="907" t="s">
        <v>122</v>
      </c>
      <c r="AY183" s="908"/>
      <c r="AZ183" s="909"/>
      <c r="BA183" s="373" t="s">
        <v>828</v>
      </c>
      <c r="BB183" s="373" t="s">
        <v>828</v>
      </c>
      <c r="BC183" s="374">
        <f>BB56</f>
        <v>3.4082799999999996E-2</v>
      </c>
      <c r="BD183" s="431"/>
      <c r="BE183" s="907" t="s">
        <v>122</v>
      </c>
      <c r="BF183" s="908"/>
      <c r="BG183" s="909"/>
      <c r="BH183" s="373" t="s">
        <v>828</v>
      </c>
      <c r="BI183" s="373" t="s">
        <v>828</v>
      </c>
      <c r="BJ183" s="374">
        <f>BI56</f>
        <v>3.4082799999999996E-2</v>
      </c>
      <c r="BK183" s="431"/>
      <c r="BL183" s="907" t="s">
        <v>122</v>
      </c>
      <c r="BM183" s="908"/>
      <c r="BN183" s="909"/>
      <c r="BO183" s="373" t="s">
        <v>828</v>
      </c>
      <c r="BP183" s="373" t="s">
        <v>828</v>
      </c>
      <c r="BQ183" s="374">
        <f>BP56</f>
        <v>3.4082799999999996E-2</v>
      </c>
      <c r="BS183" s="907" t="s">
        <v>122</v>
      </c>
      <c r="BT183" s="908"/>
      <c r="BU183" s="909"/>
      <c r="BV183" s="373" t="s">
        <v>828</v>
      </c>
      <c r="BW183" s="373" t="s">
        <v>828</v>
      </c>
      <c r="BX183" s="374">
        <f>BW56</f>
        <v>3.4082799999999996E-2</v>
      </c>
      <c r="BY183" s="431"/>
      <c r="BZ183" s="907" t="s">
        <v>122</v>
      </c>
      <c r="CA183" s="908"/>
      <c r="CB183" s="909"/>
      <c r="CC183" s="373" t="s">
        <v>828</v>
      </c>
      <c r="CD183" s="373" t="s">
        <v>828</v>
      </c>
      <c r="CE183" s="374">
        <f>CD56</f>
        <v>3.4082799999999996E-2</v>
      </c>
      <c r="CF183" s="431"/>
      <c r="CG183" s="907" t="s">
        <v>122</v>
      </c>
      <c r="CH183" s="908"/>
      <c r="CI183" s="909"/>
      <c r="CJ183" s="373" t="s">
        <v>828</v>
      </c>
      <c r="CK183" s="373" t="s">
        <v>828</v>
      </c>
      <c r="CL183" s="374">
        <f>CK56</f>
        <v>3.4082799999999996E-2</v>
      </c>
      <c r="CN183" s="907" t="s">
        <v>122</v>
      </c>
      <c r="CO183" s="908"/>
      <c r="CP183" s="909"/>
      <c r="CQ183" s="373" t="s">
        <v>828</v>
      </c>
      <c r="CR183" s="373" t="s">
        <v>828</v>
      </c>
      <c r="CS183" s="374">
        <f>CR56</f>
        <v>3.4082799999999996E-2</v>
      </c>
      <c r="CU183" s="907" t="s">
        <v>122</v>
      </c>
      <c r="CV183" s="908"/>
      <c r="CW183" s="909"/>
      <c r="CX183" s="373" t="s">
        <v>828</v>
      </c>
      <c r="CY183" s="373" t="s">
        <v>828</v>
      </c>
      <c r="CZ183" s="374">
        <f>CY56</f>
        <v>3.4082799999999996E-2</v>
      </c>
      <c r="DB183" s="907" t="s">
        <v>122</v>
      </c>
      <c r="DC183" s="908"/>
      <c r="DD183" s="909"/>
      <c r="DE183" s="373" t="s">
        <v>828</v>
      </c>
      <c r="DF183" s="373" t="s">
        <v>828</v>
      </c>
      <c r="DG183" s="374">
        <f>DF56</f>
        <v>3.4082799999999996E-2</v>
      </c>
      <c r="DI183" s="907" t="s">
        <v>122</v>
      </c>
      <c r="DJ183" s="908"/>
      <c r="DK183" s="909"/>
      <c r="DL183" s="373" t="s">
        <v>828</v>
      </c>
      <c r="DM183" s="373" t="s">
        <v>828</v>
      </c>
      <c r="DN183" s="374">
        <f>DM56</f>
        <v>3.4082799999999996E-2</v>
      </c>
      <c r="DO183" s="373" t="s">
        <v>828</v>
      </c>
      <c r="DP183" s="374">
        <f>DO56</f>
        <v>3.4082799999999996E-2</v>
      </c>
      <c r="DQ183" s="431"/>
      <c r="DR183" s="907" t="s">
        <v>122</v>
      </c>
      <c r="DS183" s="908"/>
      <c r="DT183" s="909"/>
      <c r="DU183" s="373" t="s">
        <v>828</v>
      </c>
      <c r="DV183" s="373" t="s">
        <v>828</v>
      </c>
      <c r="DW183" s="374">
        <f>DV56</f>
        <v>3.4082799999999996E-2</v>
      </c>
      <c r="DX183" s="373" t="s">
        <v>828</v>
      </c>
      <c r="DY183" s="374">
        <f>DX56</f>
        <v>3.4082799999999996E-2</v>
      </c>
      <c r="DZ183" s="431"/>
      <c r="EA183" s="907" t="s">
        <v>122</v>
      </c>
      <c r="EB183" s="908"/>
      <c r="EC183" s="909"/>
      <c r="ED183" s="373" t="s">
        <v>828</v>
      </c>
      <c r="EE183" s="373" t="s">
        <v>828</v>
      </c>
      <c r="EF183" s="374">
        <f>EE56</f>
        <v>3.4082799999999996E-2</v>
      </c>
      <c r="EG183" s="373" t="s">
        <v>828</v>
      </c>
      <c r="EH183" s="374">
        <f>EG56</f>
        <v>3.4082799999999996E-2</v>
      </c>
      <c r="EJ183" s="907" t="s">
        <v>122</v>
      </c>
      <c r="EK183" s="908"/>
      <c r="EL183" s="909"/>
      <c r="EM183" s="373" t="s">
        <v>828</v>
      </c>
      <c r="EN183" s="373" t="s">
        <v>828</v>
      </c>
      <c r="EO183" s="374">
        <f>EN56</f>
        <v>3.4082799999999996E-2</v>
      </c>
      <c r="EP183" s="373" t="s">
        <v>828</v>
      </c>
      <c r="EQ183" s="374">
        <f>EP56</f>
        <v>3.4082799999999996E-2</v>
      </c>
    </row>
    <row r="184" spans="1:147" ht="13.5" thickBot="1" x14ac:dyDescent="0.25">
      <c r="A184" s="1005" t="s">
        <v>52</v>
      </c>
      <c r="B184" s="1006"/>
      <c r="C184" s="1007"/>
      <c r="D184" s="371" t="s">
        <v>828</v>
      </c>
      <c r="E184" s="371" t="s">
        <v>828</v>
      </c>
      <c r="F184" s="372">
        <f>F183+D182</f>
        <v>0.27841613333333326</v>
      </c>
      <c r="H184" s="1005" t="s">
        <v>52</v>
      </c>
      <c r="I184" s="1006"/>
      <c r="J184" s="1007"/>
      <c r="K184" s="371" t="s">
        <v>828</v>
      </c>
      <c r="L184" s="371" t="s">
        <v>828</v>
      </c>
      <c r="M184" s="372">
        <f>M183+K182</f>
        <v>0.27841613333333326</v>
      </c>
      <c r="O184" s="1005" t="s">
        <v>52</v>
      </c>
      <c r="P184" s="1006"/>
      <c r="Q184" s="1007"/>
      <c r="R184" s="371" t="s">
        <v>828</v>
      </c>
      <c r="S184" s="371" t="s">
        <v>828</v>
      </c>
      <c r="T184" s="372">
        <f>T183+R182</f>
        <v>0.27841613333333326</v>
      </c>
      <c r="V184" s="1005" t="s">
        <v>52</v>
      </c>
      <c r="W184" s="1006"/>
      <c r="X184" s="1007"/>
      <c r="Y184" s="371" t="s">
        <v>828</v>
      </c>
      <c r="Z184" s="371" t="s">
        <v>828</v>
      </c>
      <c r="AA184" s="372">
        <f>AA183+Y182</f>
        <v>0.27841613333333326</v>
      </c>
      <c r="AC184" s="1005" t="s">
        <v>52</v>
      </c>
      <c r="AD184" s="1006"/>
      <c r="AE184" s="1007"/>
      <c r="AF184" s="371" t="s">
        <v>828</v>
      </c>
      <c r="AG184" s="371" t="s">
        <v>828</v>
      </c>
      <c r="AH184" s="372">
        <f>AH183+AF182</f>
        <v>0.27841613333333326</v>
      </c>
      <c r="AJ184" s="1005" t="s">
        <v>52</v>
      </c>
      <c r="AK184" s="1006"/>
      <c r="AL184" s="1007"/>
      <c r="AM184" s="371" t="s">
        <v>828</v>
      </c>
      <c r="AN184" s="371" t="s">
        <v>828</v>
      </c>
      <c r="AO184" s="372">
        <f>AO183+AM182</f>
        <v>0.27841613333333326</v>
      </c>
      <c r="AQ184" s="1005" t="s">
        <v>52</v>
      </c>
      <c r="AR184" s="1006"/>
      <c r="AS184" s="1007"/>
      <c r="AT184" s="371" t="s">
        <v>828</v>
      </c>
      <c r="AU184" s="371" t="s">
        <v>828</v>
      </c>
      <c r="AV184" s="372">
        <f>AV183+AT182</f>
        <v>0.27841613333333326</v>
      </c>
      <c r="AW184" s="441"/>
      <c r="AX184" s="1005" t="s">
        <v>52</v>
      </c>
      <c r="AY184" s="1006"/>
      <c r="AZ184" s="1007"/>
      <c r="BA184" s="371" t="s">
        <v>828</v>
      </c>
      <c r="BB184" s="371" t="s">
        <v>828</v>
      </c>
      <c r="BC184" s="372">
        <f>BC183+BA182</f>
        <v>0.27841613333333326</v>
      </c>
      <c r="BD184" s="431"/>
      <c r="BE184" s="910" t="s">
        <v>52</v>
      </c>
      <c r="BF184" s="911"/>
      <c r="BG184" s="912"/>
      <c r="BH184" s="608" t="s">
        <v>828</v>
      </c>
      <c r="BI184" s="608" t="s">
        <v>828</v>
      </c>
      <c r="BJ184" s="609">
        <f>BJ183+BH182</f>
        <v>0.27841613333333326</v>
      </c>
      <c r="BK184" s="431"/>
      <c r="BL184" s="910" t="s">
        <v>52</v>
      </c>
      <c r="BM184" s="911"/>
      <c r="BN184" s="912"/>
      <c r="BO184" s="608" t="s">
        <v>828</v>
      </c>
      <c r="BP184" s="608" t="s">
        <v>828</v>
      </c>
      <c r="BQ184" s="609">
        <f>BQ183+BO182</f>
        <v>0.27841613333333326</v>
      </c>
      <c r="BS184" s="910" t="s">
        <v>52</v>
      </c>
      <c r="BT184" s="911"/>
      <c r="BU184" s="912"/>
      <c r="BV184" s="608" t="s">
        <v>828</v>
      </c>
      <c r="BW184" s="608" t="s">
        <v>828</v>
      </c>
      <c r="BX184" s="609">
        <f>BX183+BV182</f>
        <v>0.27841613333333326</v>
      </c>
      <c r="BY184" s="431"/>
      <c r="BZ184" s="910" t="s">
        <v>52</v>
      </c>
      <c r="CA184" s="911"/>
      <c r="CB184" s="912"/>
      <c r="CC184" s="608" t="s">
        <v>828</v>
      </c>
      <c r="CD184" s="608" t="s">
        <v>828</v>
      </c>
      <c r="CE184" s="609">
        <f>CE183+CC182</f>
        <v>0.27841613333333326</v>
      </c>
      <c r="CF184" s="431"/>
      <c r="CG184" s="910" t="s">
        <v>52</v>
      </c>
      <c r="CH184" s="911"/>
      <c r="CI184" s="912"/>
      <c r="CJ184" s="608" t="s">
        <v>828</v>
      </c>
      <c r="CK184" s="608" t="s">
        <v>828</v>
      </c>
      <c r="CL184" s="609">
        <f>CL183+CJ182</f>
        <v>0.27841613333333326</v>
      </c>
      <c r="CN184" s="910" t="s">
        <v>52</v>
      </c>
      <c r="CO184" s="911"/>
      <c r="CP184" s="912"/>
      <c r="CQ184" s="608" t="s">
        <v>828</v>
      </c>
      <c r="CR184" s="608" t="s">
        <v>828</v>
      </c>
      <c r="CS184" s="609">
        <f>CS183+CQ182</f>
        <v>0.27841613333333326</v>
      </c>
      <c r="CU184" s="910" t="s">
        <v>52</v>
      </c>
      <c r="CV184" s="911"/>
      <c r="CW184" s="912"/>
      <c r="CX184" s="608" t="s">
        <v>828</v>
      </c>
      <c r="CY184" s="608" t="s">
        <v>828</v>
      </c>
      <c r="CZ184" s="609">
        <f>CZ183+CX182</f>
        <v>0.27841613333333326</v>
      </c>
      <c r="DB184" s="910" t="s">
        <v>52</v>
      </c>
      <c r="DC184" s="911"/>
      <c r="DD184" s="912"/>
      <c r="DE184" s="608" t="s">
        <v>828</v>
      </c>
      <c r="DF184" s="608" t="s">
        <v>828</v>
      </c>
      <c r="DG184" s="609">
        <f>DG183+DE182</f>
        <v>0.27841613333333326</v>
      </c>
      <c r="DI184" s="910" t="s">
        <v>52</v>
      </c>
      <c r="DJ184" s="911"/>
      <c r="DK184" s="912"/>
      <c r="DL184" s="608" t="s">
        <v>828</v>
      </c>
      <c r="DM184" s="608" t="s">
        <v>828</v>
      </c>
      <c r="DN184" s="609">
        <f>DN183+DL182</f>
        <v>0.27841613333333326</v>
      </c>
      <c r="DO184" s="608" t="s">
        <v>828</v>
      </c>
      <c r="DP184" s="609">
        <f>DP183+DN182</f>
        <v>3.4082799999999996E-2</v>
      </c>
      <c r="DQ184" s="431"/>
      <c r="DR184" s="910" t="s">
        <v>52</v>
      </c>
      <c r="DS184" s="911"/>
      <c r="DT184" s="912"/>
      <c r="DU184" s="608" t="s">
        <v>828</v>
      </c>
      <c r="DV184" s="608" t="s">
        <v>828</v>
      </c>
      <c r="DW184" s="609">
        <f>DW183+DU182</f>
        <v>0.27841613333333326</v>
      </c>
      <c r="DX184" s="608" t="s">
        <v>828</v>
      </c>
      <c r="DY184" s="609">
        <f>DY183+DW182</f>
        <v>3.4082799999999996E-2</v>
      </c>
      <c r="DZ184" s="431"/>
      <c r="EA184" s="910" t="s">
        <v>52</v>
      </c>
      <c r="EB184" s="911"/>
      <c r="EC184" s="912"/>
      <c r="ED184" s="608" t="s">
        <v>828</v>
      </c>
      <c r="EE184" s="608" t="s">
        <v>828</v>
      </c>
      <c r="EF184" s="609">
        <f>EF183+ED182</f>
        <v>0.27841613333333326</v>
      </c>
      <c r="EG184" s="608" t="s">
        <v>828</v>
      </c>
      <c r="EH184" s="609">
        <f>EH183+EF182</f>
        <v>3.4082799999999996E-2</v>
      </c>
      <c r="EJ184" s="910" t="s">
        <v>52</v>
      </c>
      <c r="EK184" s="911"/>
      <c r="EL184" s="912"/>
      <c r="EM184" s="608" t="s">
        <v>828</v>
      </c>
      <c r="EN184" s="608" t="s">
        <v>828</v>
      </c>
      <c r="EO184" s="609">
        <f>EO183+EM182</f>
        <v>0.27841613333333326</v>
      </c>
      <c r="EP184" s="608" t="s">
        <v>828</v>
      </c>
      <c r="EQ184" s="609">
        <f>EQ183+EO182</f>
        <v>3.4082799999999996E-2</v>
      </c>
    </row>
    <row r="185" spans="1:147" ht="25.5" customHeight="1" x14ac:dyDescent="0.2">
      <c r="A185" s="881" t="s">
        <v>58</v>
      </c>
      <c r="B185" s="881"/>
      <c r="C185" s="881"/>
      <c r="D185" s="881"/>
      <c r="E185" s="881"/>
      <c r="F185" s="881"/>
      <c r="H185" s="881" t="s">
        <v>58</v>
      </c>
      <c r="I185" s="881"/>
      <c r="J185" s="881"/>
      <c r="K185" s="881"/>
      <c r="L185" s="881"/>
      <c r="M185" s="881"/>
      <c r="O185" s="881" t="s">
        <v>58</v>
      </c>
      <c r="P185" s="881"/>
      <c r="Q185" s="881"/>
      <c r="R185" s="881"/>
      <c r="S185" s="881"/>
      <c r="T185" s="881"/>
      <c r="V185" s="881" t="s">
        <v>58</v>
      </c>
      <c r="W185" s="881"/>
      <c r="X185" s="881"/>
      <c r="Y185" s="881"/>
      <c r="Z185" s="881"/>
      <c r="AA185" s="881"/>
      <c r="AC185" s="881" t="s">
        <v>58</v>
      </c>
      <c r="AD185" s="881"/>
      <c r="AE185" s="881"/>
      <c r="AF185" s="881"/>
      <c r="AG185" s="881"/>
      <c r="AH185" s="881"/>
      <c r="AJ185" s="881" t="s">
        <v>58</v>
      </c>
      <c r="AK185" s="881"/>
      <c r="AL185" s="881"/>
      <c r="AM185" s="881"/>
      <c r="AN185" s="881"/>
      <c r="AO185" s="881"/>
      <c r="AQ185" s="881" t="s">
        <v>58</v>
      </c>
      <c r="AR185" s="881"/>
      <c r="AS185" s="881"/>
      <c r="AT185" s="881"/>
      <c r="AU185" s="881"/>
      <c r="AV185" s="881"/>
      <c r="AW185" s="443"/>
      <c r="AX185" s="881" t="s">
        <v>58</v>
      </c>
      <c r="AY185" s="881"/>
      <c r="AZ185" s="881"/>
      <c r="BA185" s="881"/>
      <c r="BB185" s="881"/>
      <c r="BC185" s="881"/>
      <c r="BD185" s="365"/>
      <c r="BE185" s="881" t="s">
        <v>58</v>
      </c>
      <c r="BF185" s="881"/>
      <c r="BG185" s="881"/>
      <c r="BH185" s="881"/>
      <c r="BI185" s="881"/>
      <c r="BJ185" s="881"/>
      <c r="BK185" s="365"/>
      <c r="BL185" s="881" t="s">
        <v>58</v>
      </c>
      <c r="BM185" s="881"/>
      <c r="BN185" s="881"/>
      <c r="BO185" s="881"/>
      <c r="BP185" s="881"/>
      <c r="BQ185" s="881"/>
      <c r="BS185" s="881" t="s">
        <v>58</v>
      </c>
      <c r="BT185" s="881"/>
      <c r="BU185" s="881"/>
      <c r="BV185" s="881"/>
      <c r="BW185" s="881"/>
      <c r="BX185" s="881"/>
      <c r="BY185" s="365"/>
      <c r="BZ185" s="881" t="s">
        <v>58</v>
      </c>
      <c r="CA185" s="881"/>
      <c r="CB185" s="881"/>
      <c r="CC185" s="881"/>
      <c r="CD185" s="881"/>
      <c r="CE185" s="881"/>
      <c r="CF185" s="365"/>
      <c r="CG185" s="881" t="s">
        <v>58</v>
      </c>
      <c r="CH185" s="881"/>
      <c r="CI185" s="881"/>
      <c r="CJ185" s="881"/>
      <c r="CK185" s="881"/>
      <c r="CL185" s="881"/>
      <c r="CN185" s="881" t="s">
        <v>58</v>
      </c>
      <c r="CO185" s="881"/>
      <c r="CP185" s="881"/>
      <c r="CQ185" s="881"/>
      <c r="CR185" s="881"/>
      <c r="CS185" s="881"/>
      <c r="CU185" s="881" t="s">
        <v>58</v>
      </c>
      <c r="CV185" s="881"/>
      <c r="CW185" s="881"/>
      <c r="CX185" s="881"/>
      <c r="CY185" s="881"/>
      <c r="CZ185" s="881"/>
      <c r="DB185" s="881" t="s">
        <v>58</v>
      </c>
      <c r="DC185" s="881"/>
      <c r="DD185" s="881"/>
      <c r="DE185" s="881"/>
      <c r="DF185" s="881"/>
      <c r="DG185" s="881"/>
      <c r="DI185" s="881" t="s">
        <v>58</v>
      </c>
      <c r="DJ185" s="881"/>
      <c r="DK185" s="881"/>
      <c r="DL185" s="881"/>
      <c r="DM185" s="881"/>
      <c r="DN185" s="881"/>
      <c r="DO185" s="365"/>
      <c r="DP185" s="365"/>
      <c r="DQ185" s="365"/>
      <c r="DR185" s="881" t="s">
        <v>58</v>
      </c>
      <c r="DS185" s="881"/>
      <c r="DT185" s="881"/>
      <c r="DU185" s="881"/>
      <c r="DV185" s="881"/>
      <c r="DW185" s="881"/>
      <c r="DX185" s="365"/>
      <c r="DY185" s="365"/>
      <c r="DZ185" s="365"/>
      <c r="EA185" s="881" t="s">
        <v>58</v>
      </c>
      <c r="EB185" s="881"/>
      <c r="EC185" s="881"/>
      <c r="ED185" s="881"/>
      <c r="EE185" s="881"/>
      <c r="EF185" s="881"/>
      <c r="EG185" s="365"/>
      <c r="EH185" s="365"/>
      <c r="EJ185" s="881" t="s">
        <v>58</v>
      </c>
      <c r="EK185" s="881"/>
      <c r="EL185" s="881"/>
      <c r="EM185" s="881"/>
      <c r="EN185" s="881"/>
      <c r="EO185" s="881"/>
      <c r="EP185" s="365"/>
      <c r="EQ185" s="365"/>
    </row>
    <row r="186" spans="1:147" x14ac:dyDescent="0.2">
      <c r="A186" s="366"/>
      <c r="B186" s="366"/>
      <c r="C186" s="366"/>
      <c r="D186" s="367"/>
      <c r="E186" s="367"/>
      <c r="F186" s="367"/>
      <c r="H186" s="366"/>
      <c r="I186" s="366"/>
      <c r="J186" s="366"/>
      <c r="K186" s="367"/>
      <c r="L186" s="367"/>
      <c r="M186" s="367"/>
      <c r="O186" s="366"/>
      <c r="P186" s="366"/>
      <c r="Q186" s="366"/>
      <c r="R186" s="367"/>
      <c r="S186" s="367"/>
      <c r="T186" s="367"/>
      <c r="V186" s="366"/>
      <c r="W186" s="366"/>
      <c r="X186" s="366"/>
      <c r="Y186" s="367"/>
      <c r="Z186" s="367"/>
      <c r="AA186" s="367"/>
      <c r="AC186" s="366"/>
      <c r="AD186" s="366"/>
      <c r="AE186" s="366"/>
      <c r="AF186" s="367"/>
      <c r="AG186" s="367"/>
      <c r="AH186" s="367"/>
      <c r="AJ186" s="366"/>
      <c r="AK186" s="366"/>
      <c r="AL186" s="366"/>
      <c r="AM186" s="367"/>
      <c r="AN186" s="367"/>
      <c r="AO186" s="367"/>
      <c r="AQ186" s="366"/>
      <c r="AR186" s="366"/>
      <c r="AS186" s="366"/>
      <c r="AT186" s="367"/>
      <c r="AU186" s="367"/>
      <c r="AV186" s="367"/>
      <c r="AW186" s="444"/>
      <c r="AX186" s="366"/>
      <c r="AY186" s="366"/>
      <c r="AZ186" s="366"/>
      <c r="BA186" s="367"/>
      <c r="BB186" s="367"/>
      <c r="BC186" s="367"/>
      <c r="BD186" s="367"/>
      <c r="BE186" s="366"/>
      <c r="BF186" s="366"/>
      <c r="BG186" s="366"/>
      <c r="BH186" s="367"/>
      <c r="BI186" s="367"/>
      <c r="BJ186" s="367"/>
      <c r="BK186" s="367"/>
      <c r="BL186" s="366"/>
      <c r="BM186" s="366"/>
      <c r="BN186" s="366"/>
      <c r="BO186" s="367"/>
      <c r="BP186" s="367"/>
      <c r="BQ186" s="367"/>
      <c r="BS186" s="366"/>
      <c r="BT186" s="366"/>
      <c r="BU186" s="366"/>
      <c r="BV186" s="367"/>
      <c r="BW186" s="367"/>
      <c r="BX186" s="367"/>
      <c r="BY186" s="367"/>
      <c r="BZ186" s="366"/>
      <c r="CA186" s="366"/>
      <c r="CB186" s="366"/>
      <c r="CC186" s="367"/>
      <c r="CD186" s="367"/>
      <c r="CE186" s="367"/>
      <c r="CF186" s="367"/>
      <c r="CG186" s="366"/>
      <c r="CH186" s="366"/>
      <c r="CI186" s="366"/>
      <c r="CJ186" s="367"/>
      <c r="CK186" s="367"/>
      <c r="CL186" s="367"/>
      <c r="CN186" s="366"/>
      <c r="CO186" s="366"/>
      <c r="CP186" s="366"/>
      <c r="CQ186" s="367"/>
      <c r="CR186" s="367"/>
      <c r="CS186" s="367"/>
      <c r="CU186" s="366"/>
      <c r="CV186" s="366"/>
      <c r="CW186" s="366"/>
      <c r="CX186" s="367"/>
      <c r="CY186" s="367"/>
      <c r="CZ186" s="367"/>
      <c r="DB186" s="366"/>
      <c r="DC186" s="366"/>
      <c r="DD186" s="366"/>
      <c r="DE186" s="367"/>
      <c r="DF186" s="367"/>
      <c r="DG186" s="367"/>
      <c r="DI186" s="366"/>
      <c r="DJ186" s="366"/>
      <c r="DK186" s="366"/>
      <c r="DL186" s="367"/>
      <c r="DM186" s="367"/>
      <c r="DN186" s="367"/>
      <c r="DO186" s="367"/>
      <c r="DP186" s="367"/>
      <c r="DQ186" s="367"/>
      <c r="DR186" s="366"/>
      <c r="DS186" s="366"/>
      <c r="DT186" s="366"/>
      <c r="DU186" s="367"/>
      <c r="DV186" s="367"/>
      <c r="DW186" s="367"/>
      <c r="DX186" s="367"/>
      <c r="DY186" s="367"/>
      <c r="DZ186" s="367"/>
      <c r="EA186" s="366"/>
      <c r="EB186" s="366"/>
      <c r="EC186" s="366"/>
      <c r="ED186" s="367"/>
      <c r="EE186" s="367"/>
      <c r="EF186" s="367"/>
      <c r="EG186" s="367"/>
      <c r="EH186" s="367"/>
      <c r="EJ186" s="366"/>
      <c r="EK186" s="366"/>
      <c r="EL186" s="366"/>
      <c r="EM186" s="367"/>
      <c r="EN186" s="367"/>
      <c r="EO186" s="367"/>
      <c r="EP186" s="367"/>
      <c r="EQ186" s="367"/>
    </row>
    <row r="187" spans="1:147" ht="50.25" customHeight="1" x14ac:dyDescent="0.2">
      <c r="A187" s="881" t="s">
        <v>829</v>
      </c>
      <c r="B187" s="881"/>
      <c r="C187" s="881"/>
      <c r="D187" s="881"/>
      <c r="E187" s="881"/>
      <c r="F187" s="881"/>
      <c r="H187" s="881" t="s">
        <v>829</v>
      </c>
      <c r="I187" s="881"/>
      <c r="J187" s="881"/>
      <c r="K187" s="881"/>
      <c r="L187" s="881"/>
      <c r="M187" s="881"/>
      <c r="O187" s="881" t="s">
        <v>829</v>
      </c>
      <c r="P187" s="881"/>
      <c r="Q187" s="881"/>
      <c r="R187" s="881"/>
      <c r="S187" s="881"/>
      <c r="T187" s="881"/>
      <c r="V187" s="881" t="s">
        <v>829</v>
      </c>
      <c r="W187" s="881"/>
      <c r="X187" s="881"/>
      <c r="Y187" s="881"/>
      <c r="Z187" s="881"/>
      <c r="AA187" s="881"/>
      <c r="AC187" s="881" t="s">
        <v>829</v>
      </c>
      <c r="AD187" s="881"/>
      <c r="AE187" s="881"/>
      <c r="AF187" s="881"/>
      <c r="AG187" s="881"/>
      <c r="AH187" s="881"/>
      <c r="AJ187" s="881" t="s">
        <v>829</v>
      </c>
      <c r="AK187" s="881"/>
      <c r="AL187" s="881"/>
      <c r="AM187" s="881"/>
      <c r="AN187" s="881"/>
      <c r="AO187" s="881"/>
      <c r="AQ187" s="881" t="s">
        <v>829</v>
      </c>
      <c r="AR187" s="881"/>
      <c r="AS187" s="881"/>
      <c r="AT187" s="881"/>
      <c r="AU187" s="881"/>
      <c r="AV187" s="881"/>
      <c r="AW187" s="443"/>
      <c r="AX187" s="881" t="s">
        <v>829</v>
      </c>
      <c r="AY187" s="881"/>
      <c r="AZ187" s="881"/>
      <c r="BA187" s="881"/>
      <c r="BB187" s="881"/>
      <c r="BC187" s="881"/>
      <c r="BD187" s="365"/>
      <c r="BE187" s="881" t="s">
        <v>829</v>
      </c>
      <c r="BF187" s="881"/>
      <c r="BG187" s="881"/>
      <c r="BH187" s="881"/>
      <c r="BI187" s="881"/>
      <c r="BJ187" s="881"/>
      <c r="BK187" s="365"/>
      <c r="BL187" s="881" t="s">
        <v>829</v>
      </c>
      <c r="BM187" s="881"/>
      <c r="BN187" s="881"/>
      <c r="BO187" s="881"/>
      <c r="BP187" s="881"/>
      <c r="BQ187" s="881"/>
      <c r="BS187" s="881" t="s">
        <v>829</v>
      </c>
      <c r="BT187" s="881"/>
      <c r="BU187" s="881"/>
      <c r="BV187" s="881"/>
      <c r="BW187" s="881"/>
      <c r="BX187" s="881"/>
      <c r="BY187" s="365"/>
      <c r="BZ187" s="881" t="s">
        <v>829</v>
      </c>
      <c r="CA187" s="881"/>
      <c r="CB187" s="881"/>
      <c r="CC187" s="881"/>
      <c r="CD187" s="881"/>
      <c r="CE187" s="881"/>
      <c r="CF187" s="365"/>
      <c r="CG187" s="881" t="s">
        <v>829</v>
      </c>
      <c r="CH187" s="881"/>
      <c r="CI187" s="881"/>
      <c r="CJ187" s="881"/>
      <c r="CK187" s="881"/>
      <c r="CL187" s="881"/>
      <c r="CN187" s="881" t="s">
        <v>829</v>
      </c>
      <c r="CO187" s="881"/>
      <c r="CP187" s="881"/>
      <c r="CQ187" s="881"/>
      <c r="CR187" s="881"/>
      <c r="CS187" s="881"/>
      <c r="CU187" s="881" t="s">
        <v>829</v>
      </c>
      <c r="CV187" s="881"/>
      <c r="CW187" s="881"/>
      <c r="CX187" s="881"/>
      <c r="CY187" s="881"/>
      <c r="CZ187" s="881"/>
      <c r="DB187" s="881" t="s">
        <v>829</v>
      </c>
      <c r="DC187" s="881"/>
      <c r="DD187" s="881"/>
      <c r="DE187" s="881"/>
      <c r="DF187" s="881"/>
      <c r="DG187" s="881"/>
      <c r="DI187" s="881" t="s">
        <v>829</v>
      </c>
      <c r="DJ187" s="881"/>
      <c r="DK187" s="881"/>
      <c r="DL187" s="881"/>
      <c r="DM187" s="881"/>
      <c r="DN187" s="881"/>
      <c r="DO187" s="365"/>
      <c r="DP187" s="365"/>
      <c r="DQ187" s="365"/>
      <c r="DR187" s="881" t="s">
        <v>829</v>
      </c>
      <c r="DS187" s="881"/>
      <c r="DT187" s="881"/>
      <c r="DU187" s="881"/>
      <c r="DV187" s="881"/>
      <c r="DW187" s="881"/>
      <c r="DX187" s="365"/>
      <c r="DY187" s="365"/>
      <c r="DZ187" s="365"/>
      <c r="EA187" s="881" t="s">
        <v>829</v>
      </c>
      <c r="EB187" s="881"/>
      <c r="EC187" s="881"/>
      <c r="ED187" s="881"/>
      <c r="EE187" s="881"/>
      <c r="EF187" s="881"/>
      <c r="EG187" s="365"/>
      <c r="EH187" s="365"/>
      <c r="EJ187" s="881" t="s">
        <v>829</v>
      </c>
      <c r="EK187" s="881"/>
      <c r="EL187" s="881"/>
      <c r="EM187" s="881"/>
      <c r="EN187" s="881"/>
      <c r="EO187" s="881"/>
      <c r="EP187" s="365"/>
      <c r="EQ187" s="365"/>
    </row>
    <row r="188" spans="1:147" ht="12.75" customHeight="1" x14ac:dyDescent="0.2">
      <c r="A188" s="881" t="s">
        <v>839</v>
      </c>
      <c r="B188" s="881"/>
      <c r="C188" s="881"/>
      <c r="D188" s="881"/>
      <c r="E188" s="881"/>
      <c r="F188" s="881"/>
      <c r="H188" s="881" t="s">
        <v>839</v>
      </c>
      <c r="I188" s="881"/>
      <c r="J188" s="881"/>
      <c r="K188" s="881"/>
      <c r="L188" s="881"/>
      <c r="M188" s="881"/>
      <c r="O188" s="881" t="s">
        <v>839</v>
      </c>
      <c r="P188" s="881"/>
      <c r="Q188" s="881"/>
      <c r="R188" s="881"/>
      <c r="S188" s="881"/>
      <c r="T188" s="881"/>
      <c r="V188" s="881" t="s">
        <v>839</v>
      </c>
      <c r="W188" s="881"/>
      <c r="X188" s="881"/>
      <c r="Y188" s="881"/>
      <c r="Z188" s="881"/>
      <c r="AA188" s="881"/>
      <c r="AC188" s="881" t="s">
        <v>839</v>
      </c>
      <c r="AD188" s="881"/>
      <c r="AE188" s="881"/>
      <c r="AF188" s="881"/>
      <c r="AG188" s="881"/>
      <c r="AH188" s="881"/>
      <c r="AJ188" s="881" t="s">
        <v>839</v>
      </c>
      <c r="AK188" s="881"/>
      <c r="AL188" s="881"/>
      <c r="AM188" s="881"/>
      <c r="AN188" s="881"/>
      <c r="AO188" s="881"/>
      <c r="AQ188" s="881" t="s">
        <v>839</v>
      </c>
      <c r="AR188" s="881"/>
      <c r="AS188" s="881"/>
      <c r="AT188" s="881"/>
      <c r="AU188" s="881"/>
      <c r="AV188" s="881"/>
      <c r="AW188" s="443"/>
      <c r="AX188" s="881" t="s">
        <v>839</v>
      </c>
      <c r="AY188" s="881"/>
      <c r="AZ188" s="881"/>
      <c r="BA188" s="881"/>
      <c r="BB188" s="881"/>
      <c r="BC188" s="881"/>
      <c r="BD188" s="365"/>
      <c r="BE188" s="881" t="s">
        <v>839</v>
      </c>
      <c r="BF188" s="881"/>
      <c r="BG188" s="881"/>
      <c r="BH188" s="881"/>
      <c r="BI188" s="881"/>
      <c r="BJ188" s="881"/>
      <c r="BK188" s="365"/>
      <c r="BL188" s="881" t="s">
        <v>839</v>
      </c>
      <c r="BM188" s="881"/>
      <c r="BN188" s="881"/>
      <c r="BO188" s="881"/>
      <c r="BP188" s="881"/>
      <c r="BQ188" s="881"/>
      <c r="BS188" s="881" t="s">
        <v>839</v>
      </c>
      <c r="BT188" s="881"/>
      <c r="BU188" s="881"/>
      <c r="BV188" s="881"/>
      <c r="BW188" s="881"/>
      <c r="BX188" s="881"/>
      <c r="BY188" s="365"/>
      <c r="BZ188" s="881" t="s">
        <v>839</v>
      </c>
      <c r="CA188" s="881"/>
      <c r="CB188" s="881"/>
      <c r="CC188" s="881"/>
      <c r="CD188" s="881"/>
      <c r="CE188" s="881"/>
      <c r="CF188" s="365"/>
      <c r="CG188" s="881" t="s">
        <v>839</v>
      </c>
      <c r="CH188" s="881"/>
      <c r="CI188" s="881"/>
      <c r="CJ188" s="881"/>
      <c r="CK188" s="881"/>
      <c r="CL188" s="881"/>
      <c r="CN188" s="881" t="s">
        <v>839</v>
      </c>
      <c r="CO188" s="881"/>
      <c r="CP188" s="881"/>
      <c r="CQ188" s="881"/>
      <c r="CR188" s="881"/>
      <c r="CS188" s="881"/>
      <c r="CU188" s="881" t="s">
        <v>839</v>
      </c>
      <c r="CV188" s="881"/>
      <c r="CW188" s="881"/>
      <c r="CX188" s="881"/>
      <c r="CY188" s="881"/>
      <c r="CZ188" s="881"/>
      <c r="DB188" s="881" t="s">
        <v>839</v>
      </c>
      <c r="DC188" s="881"/>
      <c r="DD188" s="881"/>
      <c r="DE188" s="881"/>
      <c r="DF188" s="881"/>
      <c r="DG188" s="881"/>
      <c r="DI188" s="881" t="s">
        <v>839</v>
      </c>
      <c r="DJ188" s="881"/>
      <c r="DK188" s="881"/>
      <c r="DL188" s="881"/>
      <c r="DM188" s="881"/>
      <c r="DN188" s="881"/>
      <c r="DO188" s="365"/>
      <c r="DP188" s="365"/>
      <c r="DQ188" s="365"/>
      <c r="DR188" s="881" t="s">
        <v>839</v>
      </c>
      <c r="DS188" s="881"/>
      <c r="DT188" s="881"/>
      <c r="DU188" s="881"/>
      <c r="DV188" s="881"/>
      <c r="DW188" s="881"/>
      <c r="DX188" s="365"/>
      <c r="DY188" s="365"/>
      <c r="DZ188" s="365"/>
      <c r="EA188" s="881" t="s">
        <v>839</v>
      </c>
      <c r="EB188" s="881"/>
      <c r="EC188" s="881"/>
      <c r="ED188" s="881"/>
      <c r="EE188" s="881"/>
      <c r="EF188" s="881"/>
      <c r="EG188" s="365"/>
      <c r="EH188" s="365"/>
      <c r="EJ188" s="881" t="s">
        <v>839</v>
      </c>
      <c r="EK188" s="881"/>
      <c r="EL188" s="881"/>
      <c r="EM188" s="881"/>
      <c r="EN188" s="881"/>
      <c r="EO188" s="881"/>
      <c r="EP188" s="365"/>
      <c r="EQ188" s="365"/>
    </row>
    <row r="189" spans="1:147" ht="7.5" customHeight="1" x14ac:dyDescent="0.2">
      <c r="A189" s="365"/>
      <c r="B189" s="365"/>
      <c r="C189" s="365"/>
      <c r="D189" s="365"/>
      <c r="E189" s="365"/>
      <c r="F189" s="365"/>
      <c r="H189" s="365"/>
      <c r="I189" s="365"/>
      <c r="J189" s="365"/>
      <c r="K189" s="365"/>
      <c r="L189" s="365"/>
      <c r="M189" s="365"/>
      <c r="O189" s="365"/>
      <c r="P189" s="365"/>
      <c r="Q189" s="365"/>
      <c r="R189" s="365"/>
      <c r="S189" s="365"/>
      <c r="T189" s="365"/>
      <c r="V189" s="365"/>
      <c r="W189" s="365"/>
      <c r="X189" s="365"/>
      <c r="Y189" s="365"/>
      <c r="Z189" s="365"/>
      <c r="AA189" s="365"/>
      <c r="AC189" s="365"/>
      <c r="AD189" s="365"/>
      <c r="AE189" s="365"/>
      <c r="AF189" s="365"/>
      <c r="AG189" s="365"/>
      <c r="AH189" s="365"/>
      <c r="AJ189" s="365"/>
      <c r="AK189" s="365"/>
      <c r="AL189" s="365"/>
      <c r="AM189" s="365"/>
      <c r="AN189" s="365"/>
      <c r="AO189" s="365"/>
      <c r="AQ189" s="365"/>
      <c r="AR189" s="365"/>
      <c r="AS189" s="365"/>
      <c r="AT189" s="365"/>
      <c r="AU189" s="365"/>
      <c r="AV189" s="365"/>
      <c r="AW189" s="443"/>
      <c r="AX189" s="365"/>
      <c r="AY189" s="365"/>
      <c r="AZ189" s="365"/>
      <c r="BA189" s="365"/>
      <c r="BB189" s="365"/>
      <c r="BC189" s="365"/>
      <c r="BD189" s="365"/>
      <c r="BE189" s="365"/>
      <c r="BF189" s="365"/>
      <c r="BG189" s="365"/>
      <c r="BH189" s="365"/>
      <c r="BI189" s="365"/>
      <c r="BJ189" s="365"/>
      <c r="BK189" s="365"/>
      <c r="BL189" s="365"/>
      <c r="BM189" s="365"/>
      <c r="BN189" s="365"/>
      <c r="BO189" s="365"/>
      <c r="BP189" s="365"/>
      <c r="BQ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N189" s="365"/>
      <c r="CO189" s="365"/>
      <c r="CP189" s="365"/>
      <c r="CQ189" s="365"/>
      <c r="CR189" s="365"/>
      <c r="CS189" s="365"/>
      <c r="CU189" s="365"/>
      <c r="CV189" s="365"/>
      <c r="CW189" s="365"/>
      <c r="CX189" s="365"/>
      <c r="CY189" s="365"/>
      <c r="CZ189" s="365"/>
      <c r="DB189" s="365"/>
      <c r="DC189" s="365"/>
      <c r="DD189" s="365"/>
      <c r="DE189" s="365"/>
      <c r="DF189" s="365"/>
      <c r="DG189" s="365"/>
      <c r="DI189" s="365"/>
      <c r="DJ189" s="365"/>
      <c r="DK189" s="365"/>
      <c r="DL189" s="365"/>
      <c r="DM189" s="365"/>
      <c r="DN189" s="365"/>
      <c r="DO189" s="365"/>
      <c r="DP189" s="365"/>
      <c r="DQ189" s="365"/>
      <c r="DR189" s="365"/>
      <c r="DS189" s="365"/>
      <c r="DT189" s="365"/>
      <c r="DU189" s="365"/>
      <c r="DV189" s="365"/>
      <c r="DW189" s="365"/>
      <c r="DX189" s="365"/>
      <c r="DY189" s="365"/>
      <c r="DZ189" s="365"/>
      <c r="EA189" s="365"/>
      <c r="EB189" s="365"/>
      <c r="EC189" s="365"/>
      <c r="ED189" s="365"/>
      <c r="EE189" s="365"/>
      <c r="EF189" s="365"/>
      <c r="EG189" s="365"/>
      <c r="EH189" s="365"/>
      <c r="EJ189" s="365"/>
      <c r="EK189" s="365"/>
      <c r="EL189" s="365"/>
      <c r="EM189" s="365"/>
      <c r="EN189" s="365"/>
      <c r="EO189" s="365"/>
      <c r="EP189" s="365"/>
      <c r="EQ189" s="365"/>
    </row>
    <row r="190" spans="1:147" x14ac:dyDescent="0.2">
      <c r="A190" s="913" t="s">
        <v>830</v>
      </c>
      <c r="B190" s="913"/>
      <c r="C190" s="913"/>
      <c r="D190" s="913"/>
      <c r="E190" s="913"/>
      <c r="F190" s="913"/>
      <c r="H190" s="913" t="s">
        <v>830</v>
      </c>
      <c r="I190" s="913"/>
      <c r="J190" s="913"/>
      <c r="K190" s="913"/>
      <c r="L190" s="913"/>
      <c r="M190" s="913"/>
      <c r="O190" s="913" t="s">
        <v>830</v>
      </c>
      <c r="P190" s="913"/>
      <c r="Q190" s="913"/>
      <c r="R190" s="913"/>
      <c r="S190" s="913"/>
      <c r="T190" s="913"/>
      <c r="V190" s="913" t="s">
        <v>830</v>
      </c>
      <c r="W190" s="913"/>
      <c r="X190" s="913"/>
      <c r="Y190" s="913"/>
      <c r="Z190" s="913"/>
      <c r="AA190" s="913"/>
      <c r="AC190" s="913" t="s">
        <v>830</v>
      </c>
      <c r="AD190" s="913"/>
      <c r="AE190" s="913"/>
      <c r="AF190" s="913"/>
      <c r="AG190" s="913"/>
      <c r="AH190" s="913"/>
      <c r="AJ190" s="913" t="s">
        <v>830</v>
      </c>
      <c r="AK190" s="913"/>
      <c r="AL190" s="913"/>
      <c r="AM190" s="913"/>
      <c r="AN190" s="913"/>
      <c r="AO190" s="913"/>
      <c r="AQ190" s="913" t="s">
        <v>830</v>
      </c>
      <c r="AR190" s="913"/>
      <c r="AS190" s="913"/>
      <c r="AT190" s="913"/>
      <c r="AU190" s="913"/>
      <c r="AV190" s="913"/>
      <c r="AW190" s="146"/>
      <c r="AX190" s="913" t="s">
        <v>830</v>
      </c>
      <c r="AY190" s="913"/>
      <c r="AZ190" s="913"/>
      <c r="BA190" s="913"/>
      <c r="BB190" s="913"/>
      <c r="BC190" s="913"/>
      <c r="BD190" s="366"/>
      <c r="BE190" s="913" t="s">
        <v>830</v>
      </c>
      <c r="BF190" s="913"/>
      <c r="BG190" s="913"/>
      <c r="BH190" s="913"/>
      <c r="BI190" s="913"/>
      <c r="BJ190" s="913"/>
      <c r="BK190" s="366"/>
      <c r="BL190" s="913" t="s">
        <v>830</v>
      </c>
      <c r="BM190" s="913"/>
      <c r="BN190" s="913"/>
      <c r="BO190" s="913"/>
      <c r="BP190" s="913"/>
      <c r="BQ190" s="913"/>
      <c r="BS190" s="913" t="s">
        <v>830</v>
      </c>
      <c r="BT190" s="913"/>
      <c r="BU190" s="913"/>
      <c r="BV190" s="913"/>
      <c r="BW190" s="913"/>
      <c r="BX190" s="913"/>
      <c r="BY190" s="366"/>
      <c r="BZ190" s="913" t="s">
        <v>830</v>
      </c>
      <c r="CA190" s="913"/>
      <c r="CB190" s="913"/>
      <c r="CC190" s="913"/>
      <c r="CD190" s="913"/>
      <c r="CE190" s="913"/>
      <c r="CF190" s="366"/>
      <c r="CG190" s="913" t="s">
        <v>830</v>
      </c>
      <c r="CH190" s="913"/>
      <c r="CI190" s="913"/>
      <c r="CJ190" s="913"/>
      <c r="CK190" s="913"/>
      <c r="CL190" s="913"/>
      <c r="CN190" s="913" t="s">
        <v>830</v>
      </c>
      <c r="CO190" s="913"/>
      <c r="CP190" s="913"/>
      <c r="CQ190" s="913"/>
      <c r="CR190" s="913"/>
      <c r="CS190" s="913"/>
      <c r="CU190" s="913" t="s">
        <v>830</v>
      </c>
      <c r="CV190" s="913"/>
      <c r="CW190" s="913"/>
      <c r="CX190" s="913"/>
      <c r="CY190" s="913"/>
      <c r="CZ190" s="913"/>
      <c r="DB190" s="913" t="s">
        <v>830</v>
      </c>
      <c r="DC190" s="913"/>
      <c r="DD190" s="913"/>
      <c r="DE190" s="913"/>
      <c r="DF190" s="913"/>
      <c r="DG190" s="913"/>
      <c r="DI190" s="913" t="s">
        <v>830</v>
      </c>
      <c r="DJ190" s="913"/>
      <c r="DK190" s="913"/>
      <c r="DL190" s="913"/>
      <c r="DM190" s="913"/>
      <c r="DN190" s="913"/>
      <c r="DO190" s="366"/>
      <c r="DP190" s="366"/>
      <c r="DQ190" s="366"/>
      <c r="DR190" s="913" t="s">
        <v>830</v>
      </c>
      <c r="DS190" s="913"/>
      <c r="DT190" s="913"/>
      <c r="DU190" s="913"/>
      <c r="DV190" s="913"/>
      <c r="DW190" s="913"/>
      <c r="DX190" s="366"/>
      <c r="DY190" s="366"/>
      <c r="DZ190" s="366"/>
      <c r="EA190" s="913" t="s">
        <v>830</v>
      </c>
      <c r="EB190" s="913"/>
      <c r="EC190" s="913"/>
      <c r="ED190" s="913"/>
      <c r="EE190" s="913"/>
      <c r="EF190" s="913"/>
      <c r="EG190" s="366"/>
      <c r="EH190" s="366"/>
      <c r="EJ190" s="913" t="s">
        <v>830</v>
      </c>
      <c r="EK190" s="913"/>
      <c r="EL190" s="913"/>
      <c r="EM190" s="913"/>
      <c r="EN190" s="913"/>
      <c r="EO190" s="913"/>
      <c r="EP190" s="366"/>
      <c r="EQ190" s="366"/>
    </row>
    <row r="191" spans="1:147" ht="12.75" customHeight="1" x14ac:dyDescent="0.2">
      <c r="A191" s="368"/>
      <c r="B191" s="880" t="s">
        <v>834</v>
      </c>
      <c r="C191" s="880"/>
      <c r="D191" s="880"/>
      <c r="E191" s="880"/>
      <c r="F191" s="880"/>
      <c r="H191" s="368"/>
      <c r="I191" s="880" t="s">
        <v>834</v>
      </c>
      <c r="J191" s="880"/>
      <c r="K191" s="880"/>
      <c r="L191" s="880"/>
      <c r="M191" s="880"/>
      <c r="O191" s="368"/>
      <c r="P191" s="880" t="s">
        <v>834</v>
      </c>
      <c r="Q191" s="880"/>
      <c r="R191" s="880"/>
      <c r="S191" s="880"/>
      <c r="T191" s="880"/>
      <c r="V191" s="368"/>
      <c r="W191" s="880" t="s">
        <v>834</v>
      </c>
      <c r="X191" s="880"/>
      <c r="Y191" s="880"/>
      <c r="Z191" s="880"/>
      <c r="AA191" s="880"/>
      <c r="AC191" s="368"/>
      <c r="AD191" s="880" t="s">
        <v>834</v>
      </c>
      <c r="AE191" s="880"/>
      <c r="AF191" s="880"/>
      <c r="AG191" s="880"/>
      <c r="AH191" s="880"/>
      <c r="AJ191" s="368"/>
      <c r="AK191" s="880" t="s">
        <v>834</v>
      </c>
      <c r="AL191" s="880"/>
      <c r="AM191" s="880"/>
      <c r="AN191" s="880"/>
      <c r="AO191" s="880"/>
      <c r="AQ191" s="368"/>
      <c r="AR191" s="880" t="s">
        <v>834</v>
      </c>
      <c r="AS191" s="880"/>
      <c r="AT191" s="880"/>
      <c r="AU191" s="880"/>
      <c r="AV191" s="880"/>
      <c r="AW191" s="445"/>
      <c r="AX191" s="368"/>
      <c r="AY191" s="880" t="s">
        <v>834</v>
      </c>
      <c r="AZ191" s="880"/>
      <c r="BA191" s="880"/>
      <c r="BB191" s="880"/>
      <c r="BC191" s="880"/>
      <c r="BD191" s="412"/>
      <c r="BE191" s="368"/>
      <c r="BF191" s="880" t="s">
        <v>834</v>
      </c>
      <c r="BG191" s="880"/>
      <c r="BH191" s="880"/>
      <c r="BI191" s="880"/>
      <c r="BJ191" s="880"/>
      <c r="BK191" s="412"/>
      <c r="BL191" s="368"/>
      <c r="BM191" s="880" t="s">
        <v>834</v>
      </c>
      <c r="BN191" s="880"/>
      <c r="BO191" s="880"/>
      <c r="BP191" s="880"/>
      <c r="BQ191" s="880"/>
      <c r="BS191" s="368"/>
      <c r="BT191" s="880" t="s">
        <v>834</v>
      </c>
      <c r="BU191" s="880"/>
      <c r="BV191" s="880"/>
      <c r="BW191" s="880"/>
      <c r="BX191" s="880"/>
      <c r="BY191" s="412"/>
      <c r="BZ191" s="368"/>
      <c r="CA191" s="880" t="s">
        <v>834</v>
      </c>
      <c r="CB191" s="880"/>
      <c r="CC191" s="880"/>
      <c r="CD191" s="880"/>
      <c r="CE191" s="880"/>
      <c r="CF191" s="412"/>
      <c r="CG191" s="368"/>
      <c r="CH191" s="880" t="s">
        <v>834</v>
      </c>
      <c r="CI191" s="880"/>
      <c r="CJ191" s="880"/>
      <c r="CK191" s="880"/>
      <c r="CL191" s="880"/>
      <c r="CN191" s="368"/>
      <c r="CO191" s="880" t="s">
        <v>834</v>
      </c>
      <c r="CP191" s="880"/>
      <c r="CQ191" s="880"/>
      <c r="CR191" s="880"/>
      <c r="CS191" s="880"/>
      <c r="CU191" s="368"/>
      <c r="CV191" s="880" t="s">
        <v>834</v>
      </c>
      <c r="CW191" s="880"/>
      <c r="CX191" s="880"/>
      <c r="CY191" s="880"/>
      <c r="CZ191" s="880"/>
      <c r="DB191" s="368"/>
      <c r="DC191" s="880" t="s">
        <v>834</v>
      </c>
      <c r="DD191" s="880"/>
      <c r="DE191" s="880"/>
      <c r="DF191" s="880"/>
      <c r="DG191" s="880"/>
      <c r="DI191" s="368"/>
      <c r="DJ191" s="880" t="s">
        <v>834</v>
      </c>
      <c r="DK191" s="880"/>
      <c r="DL191" s="880"/>
      <c r="DM191" s="880"/>
      <c r="DN191" s="880"/>
      <c r="DO191" s="412"/>
      <c r="DP191" s="412"/>
      <c r="DQ191" s="412"/>
      <c r="DR191" s="368"/>
      <c r="DS191" s="880" t="s">
        <v>834</v>
      </c>
      <c r="DT191" s="880"/>
      <c r="DU191" s="880"/>
      <c r="DV191" s="880"/>
      <c r="DW191" s="880"/>
      <c r="DX191" s="412"/>
      <c r="DY191" s="412"/>
      <c r="DZ191" s="412"/>
      <c r="EA191" s="368"/>
      <c r="EB191" s="880" t="s">
        <v>834</v>
      </c>
      <c r="EC191" s="880"/>
      <c r="ED191" s="880"/>
      <c r="EE191" s="880"/>
      <c r="EF191" s="880"/>
      <c r="EG191" s="412"/>
      <c r="EH191" s="412"/>
      <c r="EJ191" s="368"/>
      <c r="EK191" s="880" t="s">
        <v>834</v>
      </c>
      <c r="EL191" s="880"/>
      <c r="EM191" s="880"/>
      <c r="EN191" s="880"/>
      <c r="EO191" s="880"/>
      <c r="EP191" s="412"/>
      <c r="EQ191" s="412"/>
    </row>
    <row r="192" spans="1:147" ht="12.75" customHeight="1" x14ac:dyDescent="0.2">
      <c r="A192" s="366"/>
      <c r="B192" s="880" t="s">
        <v>836</v>
      </c>
      <c r="C192" s="880"/>
      <c r="D192" s="880"/>
      <c r="E192" s="880"/>
      <c r="F192" s="880"/>
      <c r="H192" s="366"/>
      <c r="I192" s="880" t="s">
        <v>836</v>
      </c>
      <c r="J192" s="880"/>
      <c r="K192" s="880"/>
      <c r="L192" s="880"/>
      <c r="M192" s="880"/>
      <c r="O192" s="366"/>
      <c r="P192" s="880" t="s">
        <v>836</v>
      </c>
      <c r="Q192" s="880"/>
      <c r="R192" s="880"/>
      <c r="S192" s="880"/>
      <c r="T192" s="880"/>
      <c r="V192" s="366"/>
      <c r="W192" s="880" t="s">
        <v>836</v>
      </c>
      <c r="X192" s="880"/>
      <c r="Y192" s="880"/>
      <c r="Z192" s="880"/>
      <c r="AA192" s="880"/>
      <c r="AC192" s="366"/>
      <c r="AD192" s="880" t="s">
        <v>836</v>
      </c>
      <c r="AE192" s="880"/>
      <c r="AF192" s="880"/>
      <c r="AG192" s="880"/>
      <c r="AH192" s="880"/>
      <c r="AJ192" s="366"/>
      <c r="AK192" s="880" t="s">
        <v>836</v>
      </c>
      <c r="AL192" s="880"/>
      <c r="AM192" s="880"/>
      <c r="AN192" s="880"/>
      <c r="AO192" s="880"/>
      <c r="AQ192" s="366"/>
      <c r="AR192" s="880" t="s">
        <v>836</v>
      </c>
      <c r="AS192" s="880"/>
      <c r="AT192" s="880"/>
      <c r="AU192" s="880"/>
      <c r="AV192" s="880"/>
      <c r="AW192" s="445"/>
      <c r="AX192" s="366"/>
      <c r="AY192" s="880" t="s">
        <v>836</v>
      </c>
      <c r="AZ192" s="880"/>
      <c r="BA192" s="880"/>
      <c r="BB192" s="880"/>
      <c r="BC192" s="880"/>
      <c r="BD192" s="412"/>
      <c r="BE192" s="366"/>
      <c r="BF192" s="880" t="s">
        <v>836</v>
      </c>
      <c r="BG192" s="880"/>
      <c r="BH192" s="880"/>
      <c r="BI192" s="880"/>
      <c r="BJ192" s="880"/>
      <c r="BK192" s="412"/>
      <c r="BL192" s="366"/>
      <c r="BM192" s="880" t="s">
        <v>836</v>
      </c>
      <c r="BN192" s="880"/>
      <c r="BO192" s="880"/>
      <c r="BP192" s="880"/>
      <c r="BQ192" s="880"/>
      <c r="BS192" s="366"/>
      <c r="BT192" s="880" t="s">
        <v>836</v>
      </c>
      <c r="BU192" s="880"/>
      <c r="BV192" s="880"/>
      <c r="BW192" s="880"/>
      <c r="BX192" s="880"/>
      <c r="BY192" s="412"/>
      <c r="BZ192" s="366"/>
      <c r="CA192" s="880" t="s">
        <v>836</v>
      </c>
      <c r="CB192" s="880"/>
      <c r="CC192" s="880"/>
      <c r="CD192" s="880"/>
      <c r="CE192" s="880"/>
      <c r="CF192" s="412"/>
      <c r="CG192" s="366"/>
      <c r="CH192" s="880" t="s">
        <v>836</v>
      </c>
      <c r="CI192" s="880"/>
      <c r="CJ192" s="880"/>
      <c r="CK192" s="880"/>
      <c r="CL192" s="880"/>
      <c r="CN192" s="366"/>
      <c r="CO192" s="880" t="s">
        <v>836</v>
      </c>
      <c r="CP192" s="880"/>
      <c r="CQ192" s="880"/>
      <c r="CR192" s="880"/>
      <c r="CS192" s="880"/>
      <c r="CU192" s="366"/>
      <c r="CV192" s="880" t="s">
        <v>836</v>
      </c>
      <c r="CW192" s="880"/>
      <c r="CX192" s="880"/>
      <c r="CY192" s="880"/>
      <c r="CZ192" s="880"/>
      <c r="DB192" s="366"/>
      <c r="DC192" s="880" t="s">
        <v>836</v>
      </c>
      <c r="DD192" s="880"/>
      <c r="DE192" s="880"/>
      <c r="DF192" s="880"/>
      <c r="DG192" s="880"/>
      <c r="DI192" s="366"/>
      <c r="DJ192" s="880" t="s">
        <v>836</v>
      </c>
      <c r="DK192" s="880"/>
      <c r="DL192" s="880"/>
      <c r="DM192" s="880"/>
      <c r="DN192" s="880"/>
      <c r="DO192" s="412"/>
      <c r="DP192" s="412"/>
      <c r="DQ192" s="412"/>
      <c r="DR192" s="366"/>
      <c r="DS192" s="880" t="s">
        <v>836</v>
      </c>
      <c r="DT192" s="880"/>
      <c r="DU192" s="880"/>
      <c r="DV192" s="880"/>
      <c r="DW192" s="880"/>
      <c r="DX192" s="412"/>
      <c r="DY192" s="412"/>
      <c r="DZ192" s="412"/>
      <c r="EA192" s="366"/>
      <c r="EB192" s="880" t="s">
        <v>836</v>
      </c>
      <c r="EC192" s="880"/>
      <c r="ED192" s="880"/>
      <c r="EE192" s="880"/>
      <c r="EF192" s="880"/>
      <c r="EG192" s="412"/>
      <c r="EH192" s="412"/>
      <c r="EJ192" s="366"/>
      <c r="EK192" s="880" t="s">
        <v>836</v>
      </c>
      <c r="EL192" s="880"/>
      <c r="EM192" s="880"/>
      <c r="EN192" s="880"/>
      <c r="EO192" s="880"/>
      <c r="EP192" s="412"/>
      <c r="EQ192" s="412"/>
    </row>
    <row r="193" spans="1:147" ht="12.75" customHeight="1" x14ac:dyDescent="0.2">
      <c r="A193" s="366"/>
      <c r="B193" s="880" t="s">
        <v>837</v>
      </c>
      <c r="C193" s="880"/>
      <c r="D193" s="880"/>
      <c r="E193" s="880"/>
      <c r="F193" s="880"/>
      <c r="H193" s="366"/>
      <c r="I193" s="880" t="s">
        <v>837</v>
      </c>
      <c r="J193" s="880"/>
      <c r="K193" s="880"/>
      <c r="L193" s="880"/>
      <c r="M193" s="880"/>
      <c r="O193" s="366"/>
      <c r="P193" s="880" t="s">
        <v>837</v>
      </c>
      <c r="Q193" s="880"/>
      <c r="R193" s="880"/>
      <c r="S193" s="880"/>
      <c r="T193" s="880"/>
      <c r="V193" s="366"/>
      <c r="W193" s="880" t="s">
        <v>837</v>
      </c>
      <c r="X193" s="880"/>
      <c r="Y193" s="880"/>
      <c r="Z193" s="880"/>
      <c r="AA193" s="880"/>
      <c r="AC193" s="366"/>
      <c r="AD193" s="880" t="s">
        <v>837</v>
      </c>
      <c r="AE193" s="880"/>
      <c r="AF193" s="880"/>
      <c r="AG193" s="880"/>
      <c r="AH193" s="880"/>
      <c r="AJ193" s="366"/>
      <c r="AK193" s="880" t="s">
        <v>837</v>
      </c>
      <c r="AL193" s="880"/>
      <c r="AM193" s="880"/>
      <c r="AN193" s="880"/>
      <c r="AO193" s="880"/>
      <c r="AQ193" s="366"/>
      <c r="AR193" s="880" t="s">
        <v>837</v>
      </c>
      <c r="AS193" s="880"/>
      <c r="AT193" s="880"/>
      <c r="AU193" s="880"/>
      <c r="AV193" s="880"/>
      <c r="AW193" s="445"/>
      <c r="AX193" s="366"/>
      <c r="AY193" s="880" t="s">
        <v>837</v>
      </c>
      <c r="AZ193" s="880"/>
      <c r="BA193" s="880"/>
      <c r="BB193" s="880"/>
      <c r="BC193" s="880"/>
      <c r="BD193" s="412"/>
      <c r="BE193" s="366"/>
      <c r="BF193" s="880" t="s">
        <v>837</v>
      </c>
      <c r="BG193" s="880"/>
      <c r="BH193" s="880"/>
      <c r="BI193" s="880"/>
      <c r="BJ193" s="880"/>
      <c r="BK193" s="412"/>
      <c r="BL193" s="366"/>
      <c r="BM193" s="880" t="s">
        <v>837</v>
      </c>
      <c r="BN193" s="880"/>
      <c r="BO193" s="880"/>
      <c r="BP193" s="880"/>
      <c r="BQ193" s="880"/>
      <c r="BS193" s="366"/>
      <c r="BT193" s="880" t="s">
        <v>837</v>
      </c>
      <c r="BU193" s="880"/>
      <c r="BV193" s="880"/>
      <c r="BW193" s="880"/>
      <c r="BX193" s="880"/>
      <c r="BY193" s="412"/>
      <c r="BZ193" s="366"/>
      <c r="CA193" s="880" t="s">
        <v>837</v>
      </c>
      <c r="CB193" s="880"/>
      <c r="CC193" s="880"/>
      <c r="CD193" s="880"/>
      <c r="CE193" s="880"/>
      <c r="CF193" s="412"/>
      <c r="CG193" s="366"/>
      <c r="CH193" s="880" t="s">
        <v>837</v>
      </c>
      <c r="CI193" s="880"/>
      <c r="CJ193" s="880"/>
      <c r="CK193" s="880"/>
      <c r="CL193" s="880"/>
      <c r="CN193" s="366"/>
      <c r="CO193" s="880" t="s">
        <v>837</v>
      </c>
      <c r="CP193" s="880"/>
      <c r="CQ193" s="880"/>
      <c r="CR193" s="880"/>
      <c r="CS193" s="880"/>
      <c r="CU193" s="366"/>
      <c r="CV193" s="880" t="s">
        <v>837</v>
      </c>
      <c r="CW193" s="880"/>
      <c r="CX193" s="880"/>
      <c r="CY193" s="880"/>
      <c r="CZ193" s="880"/>
      <c r="DB193" s="366"/>
      <c r="DC193" s="880" t="s">
        <v>837</v>
      </c>
      <c r="DD193" s="880"/>
      <c r="DE193" s="880"/>
      <c r="DF193" s="880"/>
      <c r="DG193" s="880"/>
      <c r="DI193" s="366"/>
      <c r="DJ193" s="880" t="s">
        <v>837</v>
      </c>
      <c r="DK193" s="880"/>
      <c r="DL193" s="880"/>
      <c r="DM193" s="880"/>
      <c r="DN193" s="880"/>
      <c r="DO193" s="412"/>
      <c r="DP193" s="412"/>
      <c r="DQ193" s="412"/>
      <c r="DR193" s="366"/>
      <c r="DS193" s="880" t="s">
        <v>837</v>
      </c>
      <c r="DT193" s="880"/>
      <c r="DU193" s="880"/>
      <c r="DV193" s="880"/>
      <c r="DW193" s="880"/>
      <c r="DX193" s="412"/>
      <c r="DY193" s="412"/>
      <c r="DZ193" s="412"/>
      <c r="EA193" s="366"/>
      <c r="EB193" s="880" t="s">
        <v>837</v>
      </c>
      <c r="EC193" s="880"/>
      <c r="ED193" s="880"/>
      <c r="EE193" s="880"/>
      <c r="EF193" s="880"/>
      <c r="EG193" s="412"/>
      <c r="EH193" s="412"/>
      <c r="EJ193" s="366"/>
      <c r="EK193" s="880" t="s">
        <v>837</v>
      </c>
      <c r="EL193" s="880"/>
      <c r="EM193" s="880"/>
      <c r="EN193" s="880"/>
      <c r="EO193" s="880"/>
      <c r="EP193" s="412"/>
      <c r="EQ193" s="412"/>
    </row>
    <row r="194" spans="1:147" ht="24.75" customHeight="1" x14ac:dyDescent="0.2">
      <c r="A194" s="366"/>
      <c r="B194" s="880" t="s">
        <v>838</v>
      </c>
      <c r="C194" s="880"/>
      <c r="D194" s="880"/>
      <c r="E194" s="880"/>
      <c r="F194" s="880"/>
      <c r="H194" s="366"/>
      <c r="I194" s="880" t="s">
        <v>838</v>
      </c>
      <c r="J194" s="880"/>
      <c r="K194" s="880"/>
      <c r="L194" s="880"/>
      <c r="M194" s="880"/>
      <c r="O194" s="366"/>
      <c r="P194" s="880" t="s">
        <v>838</v>
      </c>
      <c r="Q194" s="880"/>
      <c r="R194" s="880"/>
      <c r="S194" s="880"/>
      <c r="T194" s="880"/>
      <c r="V194" s="366"/>
      <c r="W194" s="880" t="s">
        <v>838</v>
      </c>
      <c r="X194" s="880"/>
      <c r="Y194" s="880"/>
      <c r="Z194" s="880"/>
      <c r="AA194" s="880"/>
      <c r="AC194" s="366"/>
      <c r="AD194" s="880" t="s">
        <v>838</v>
      </c>
      <c r="AE194" s="880"/>
      <c r="AF194" s="880"/>
      <c r="AG194" s="880"/>
      <c r="AH194" s="880"/>
      <c r="AJ194" s="366"/>
      <c r="AK194" s="880" t="s">
        <v>838</v>
      </c>
      <c r="AL194" s="880"/>
      <c r="AM194" s="880"/>
      <c r="AN194" s="880"/>
      <c r="AO194" s="880"/>
      <c r="AQ194" s="366"/>
      <c r="AR194" s="880" t="s">
        <v>838</v>
      </c>
      <c r="AS194" s="880"/>
      <c r="AT194" s="880"/>
      <c r="AU194" s="880"/>
      <c r="AV194" s="880"/>
      <c r="AW194" s="445"/>
      <c r="AX194" s="366"/>
      <c r="AY194" s="880" t="s">
        <v>838</v>
      </c>
      <c r="AZ194" s="880"/>
      <c r="BA194" s="880"/>
      <c r="BB194" s="880"/>
      <c r="BC194" s="880"/>
      <c r="BD194" s="412"/>
      <c r="BE194" s="366"/>
      <c r="BF194" s="880" t="s">
        <v>838</v>
      </c>
      <c r="BG194" s="880"/>
      <c r="BH194" s="880"/>
      <c r="BI194" s="880"/>
      <c r="BJ194" s="880"/>
      <c r="BK194" s="412"/>
      <c r="BL194" s="366"/>
      <c r="BM194" s="880" t="s">
        <v>838</v>
      </c>
      <c r="BN194" s="880"/>
      <c r="BO194" s="880"/>
      <c r="BP194" s="880"/>
      <c r="BQ194" s="880"/>
      <c r="BS194" s="366"/>
      <c r="BT194" s="880" t="s">
        <v>838</v>
      </c>
      <c r="BU194" s="880"/>
      <c r="BV194" s="880"/>
      <c r="BW194" s="880"/>
      <c r="BX194" s="880"/>
      <c r="BY194" s="412"/>
      <c r="BZ194" s="366"/>
      <c r="CA194" s="880" t="s">
        <v>838</v>
      </c>
      <c r="CB194" s="880"/>
      <c r="CC194" s="880"/>
      <c r="CD194" s="880"/>
      <c r="CE194" s="880"/>
      <c r="CF194" s="412"/>
      <c r="CG194" s="366"/>
      <c r="CH194" s="880" t="s">
        <v>838</v>
      </c>
      <c r="CI194" s="880"/>
      <c r="CJ194" s="880"/>
      <c r="CK194" s="880"/>
      <c r="CL194" s="880"/>
      <c r="CN194" s="366"/>
      <c r="CO194" s="880" t="s">
        <v>838</v>
      </c>
      <c r="CP194" s="880"/>
      <c r="CQ194" s="880"/>
      <c r="CR194" s="880"/>
      <c r="CS194" s="880"/>
      <c r="CU194" s="366"/>
      <c r="CV194" s="880" t="s">
        <v>838</v>
      </c>
      <c r="CW194" s="880"/>
      <c r="CX194" s="880"/>
      <c r="CY194" s="880"/>
      <c r="CZ194" s="880"/>
      <c r="DB194" s="366"/>
      <c r="DC194" s="880" t="s">
        <v>838</v>
      </c>
      <c r="DD194" s="880"/>
      <c r="DE194" s="880"/>
      <c r="DF194" s="880"/>
      <c r="DG194" s="880"/>
      <c r="DI194" s="366"/>
      <c r="DJ194" s="880" t="s">
        <v>838</v>
      </c>
      <c r="DK194" s="880"/>
      <c r="DL194" s="880"/>
      <c r="DM194" s="880"/>
      <c r="DN194" s="880"/>
      <c r="DO194" s="412"/>
      <c r="DP194" s="412"/>
      <c r="DQ194" s="412"/>
      <c r="DR194" s="366"/>
      <c r="DS194" s="880" t="s">
        <v>838</v>
      </c>
      <c r="DT194" s="880"/>
      <c r="DU194" s="880"/>
      <c r="DV194" s="880"/>
      <c r="DW194" s="880"/>
      <c r="DX194" s="412"/>
      <c r="DY194" s="412"/>
      <c r="DZ194" s="412"/>
      <c r="EA194" s="366"/>
      <c r="EB194" s="880" t="s">
        <v>838</v>
      </c>
      <c r="EC194" s="880"/>
      <c r="ED194" s="880"/>
      <c r="EE194" s="880"/>
      <c r="EF194" s="880"/>
      <c r="EG194" s="412"/>
      <c r="EH194" s="412"/>
      <c r="EJ194" s="366"/>
      <c r="EK194" s="880" t="s">
        <v>838</v>
      </c>
      <c r="EL194" s="880"/>
      <c r="EM194" s="880"/>
      <c r="EN194" s="880"/>
      <c r="EO194" s="880"/>
      <c r="EP194" s="412"/>
      <c r="EQ194" s="412"/>
    </row>
    <row r="195" spans="1:147" ht="7.5" customHeight="1" x14ac:dyDescent="0.2">
      <c r="A195" s="366"/>
      <c r="B195" s="366"/>
      <c r="C195" s="366"/>
      <c r="D195" s="366"/>
      <c r="E195" s="366"/>
      <c r="F195" s="369"/>
      <c r="H195" s="366"/>
      <c r="I195" s="366"/>
      <c r="J195" s="366"/>
      <c r="K195" s="366"/>
      <c r="L195" s="366"/>
      <c r="M195" s="369"/>
      <c r="O195" s="366"/>
      <c r="P195" s="366"/>
      <c r="Q195" s="366"/>
      <c r="R195" s="366"/>
      <c r="S195" s="366"/>
      <c r="T195" s="369"/>
      <c r="V195" s="366"/>
      <c r="W195" s="366"/>
      <c r="X195" s="366"/>
      <c r="Y195" s="366"/>
      <c r="Z195" s="366"/>
      <c r="AA195" s="369"/>
      <c r="AC195" s="366"/>
      <c r="AD195" s="366"/>
      <c r="AE195" s="366"/>
      <c r="AF195" s="366"/>
      <c r="AG195" s="366"/>
      <c r="AH195" s="369"/>
      <c r="AJ195" s="366"/>
      <c r="AK195" s="366"/>
      <c r="AL195" s="366"/>
      <c r="AM195" s="366"/>
      <c r="AN195" s="366"/>
      <c r="AO195" s="369"/>
      <c r="AQ195" s="366"/>
      <c r="AR195" s="366"/>
      <c r="AS195" s="366"/>
      <c r="AT195" s="366"/>
      <c r="AU195" s="366"/>
      <c r="AV195" s="369"/>
      <c r="AW195" s="446"/>
      <c r="AX195" s="366"/>
      <c r="AY195" s="366"/>
      <c r="AZ195" s="366"/>
      <c r="BA195" s="366"/>
      <c r="BB195" s="366"/>
      <c r="BC195" s="369"/>
      <c r="BD195" s="369"/>
      <c r="BE195" s="366"/>
      <c r="BF195" s="366"/>
      <c r="BG195" s="366"/>
      <c r="BH195" s="366"/>
      <c r="BI195" s="366"/>
      <c r="BJ195" s="369"/>
      <c r="BK195" s="369"/>
      <c r="BL195" s="366"/>
      <c r="BM195" s="366"/>
      <c r="BN195" s="366"/>
      <c r="BO195" s="366"/>
      <c r="BP195" s="366"/>
      <c r="BQ195" s="369"/>
      <c r="BS195" s="366"/>
      <c r="BT195" s="366"/>
      <c r="BU195" s="366"/>
      <c r="BV195" s="366"/>
      <c r="BW195" s="366"/>
      <c r="BX195" s="369"/>
      <c r="BY195" s="369"/>
      <c r="BZ195" s="366"/>
      <c r="CA195" s="366"/>
      <c r="CB195" s="366"/>
      <c r="CC195" s="366"/>
      <c r="CD195" s="366"/>
      <c r="CE195" s="369"/>
      <c r="CF195" s="369"/>
      <c r="CG195" s="366"/>
      <c r="CH195" s="366"/>
      <c r="CI195" s="366"/>
      <c r="CJ195" s="366"/>
      <c r="CK195" s="366"/>
      <c r="CL195" s="369"/>
      <c r="CN195" s="366"/>
      <c r="CO195" s="366"/>
      <c r="CP195" s="366"/>
      <c r="CQ195" s="366"/>
      <c r="CR195" s="366"/>
      <c r="CS195" s="369"/>
      <c r="CU195" s="366"/>
      <c r="CV195" s="366"/>
      <c r="CW195" s="366"/>
      <c r="CX195" s="366"/>
      <c r="CY195" s="366"/>
      <c r="CZ195" s="369"/>
      <c r="DB195" s="366"/>
      <c r="DC195" s="366"/>
      <c r="DD195" s="366"/>
      <c r="DE195" s="366"/>
      <c r="DF195" s="366"/>
      <c r="DG195" s="369"/>
      <c r="DI195" s="366"/>
      <c r="DJ195" s="366"/>
      <c r="DK195" s="366"/>
      <c r="DL195" s="366"/>
      <c r="DM195" s="366"/>
      <c r="DN195" s="369"/>
      <c r="DO195" s="366"/>
      <c r="DP195" s="369"/>
      <c r="DQ195" s="369"/>
      <c r="DR195" s="366"/>
      <c r="DS195" s="366"/>
      <c r="DT195" s="366"/>
      <c r="DU195" s="366"/>
      <c r="DV195" s="366"/>
      <c r="DW195" s="369"/>
      <c r="DX195" s="366"/>
      <c r="DY195" s="369"/>
      <c r="DZ195" s="369"/>
      <c r="EA195" s="366"/>
      <c r="EB195" s="366"/>
      <c r="EC195" s="366"/>
      <c r="ED195" s="366"/>
      <c r="EE195" s="366"/>
      <c r="EF195" s="369"/>
      <c r="EG195" s="366"/>
      <c r="EH195" s="369"/>
      <c r="EJ195" s="366"/>
      <c r="EK195" s="366"/>
      <c r="EL195" s="366"/>
      <c r="EM195" s="366"/>
      <c r="EN195" s="366"/>
      <c r="EO195" s="369"/>
      <c r="EP195" s="366"/>
      <c r="EQ195" s="369"/>
    </row>
    <row r="196" spans="1:147" ht="12.75" customHeight="1" x14ac:dyDescent="0.2">
      <c r="A196" s="881" t="s">
        <v>835</v>
      </c>
      <c r="B196" s="881"/>
      <c r="C196" s="881"/>
      <c r="D196" s="881"/>
      <c r="E196" s="881"/>
      <c r="F196" s="881"/>
      <c r="H196" s="881" t="s">
        <v>835</v>
      </c>
      <c r="I196" s="881"/>
      <c r="J196" s="881"/>
      <c r="K196" s="881"/>
      <c r="L196" s="881"/>
      <c r="M196" s="881"/>
      <c r="O196" s="881" t="s">
        <v>835</v>
      </c>
      <c r="P196" s="881"/>
      <c r="Q196" s="881"/>
      <c r="R196" s="881"/>
      <c r="S196" s="881"/>
      <c r="T196" s="881"/>
      <c r="V196" s="881" t="s">
        <v>835</v>
      </c>
      <c r="W196" s="881"/>
      <c r="X196" s="881"/>
      <c r="Y196" s="881"/>
      <c r="Z196" s="881"/>
      <c r="AA196" s="881"/>
      <c r="AC196" s="881" t="s">
        <v>835</v>
      </c>
      <c r="AD196" s="881"/>
      <c r="AE196" s="881"/>
      <c r="AF196" s="881"/>
      <c r="AG196" s="881"/>
      <c r="AH196" s="881"/>
      <c r="AJ196" s="881" t="s">
        <v>835</v>
      </c>
      <c r="AK196" s="881"/>
      <c r="AL196" s="881"/>
      <c r="AM196" s="881"/>
      <c r="AN196" s="881"/>
      <c r="AO196" s="881"/>
      <c r="AQ196" s="881" t="s">
        <v>835</v>
      </c>
      <c r="AR196" s="881"/>
      <c r="AS196" s="881"/>
      <c r="AT196" s="881"/>
      <c r="AU196" s="881"/>
      <c r="AV196" s="881"/>
      <c r="AW196" s="443"/>
      <c r="AX196" s="881" t="s">
        <v>835</v>
      </c>
      <c r="AY196" s="881"/>
      <c r="AZ196" s="881"/>
      <c r="BA196" s="881"/>
      <c r="BB196" s="881"/>
      <c r="BC196" s="881"/>
      <c r="BD196" s="365"/>
      <c r="BE196" s="881" t="s">
        <v>835</v>
      </c>
      <c r="BF196" s="881"/>
      <c r="BG196" s="881"/>
      <c r="BH196" s="881"/>
      <c r="BI196" s="881"/>
      <c r="BJ196" s="881"/>
      <c r="BK196" s="365"/>
      <c r="BL196" s="881" t="s">
        <v>835</v>
      </c>
      <c r="BM196" s="881"/>
      <c r="BN196" s="881"/>
      <c r="BO196" s="881"/>
      <c r="BP196" s="881"/>
      <c r="BQ196" s="881"/>
      <c r="BS196" s="881" t="s">
        <v>835</v>
      </c>
      <c r="BT196" s="881"/>
      <c r="BU196" s="881"/>
      <c r="BV196" s="881"/>
      <c r="BW196" s="881"/>
      <c r="BX196" s="881"/>
      <c r="BY196" s="365"/>
      <c r="BZ196" s="881" t="s">
        <v>835</v>
      </c>
      <c r="CA196" s="881"/>
      <c r="CB196" s="881"/>
      <c r="CC196" s="881"/>
      <c r="CD196" s="881"/>
      <c r="CE196" s="881"/>
      <c r="CF196" s="365"/>
      <c r="CG196" s="881" t="s">
        <v>835</v>
      </c>
      <c r="CH196" s="881"/>
      <c r="CI196" s="881"/>
      <c r="CJ196" s="881"/>
      <c r="CK196" s="881"/>
      <c r="CL196" s="881"/>
      <c r="CN196" s="881" t="s">
        <v>835</v>
      </c>
      <c r="CO196" s="881"/>
      <c r="CP196" s="881"/>
      <c r="CQ196" s="881"/>
      <c r="CR196" s="881"/>
      <c r="CS196" s="881"/>
      <c r="CU196" s="881" t="s">
        <v>835</v>
      </c>
      <c r="CV196" s="881"/>
      <c r="CW196" s="881"/>
      <c r="CX196" s="881"/>
      <c r="CY196" s="881"/>
      <c r="CZ196" s="881"/>
      <c r="DB196" s="881" t="s">
        <v>835</v>
      </c>
      <c r="DC196" s="881"/>
      <c r="DD196" s="881"/>
      <c r="DE196" s="881"/>
      <c r="DF196" s="881"/>
      <c r="DG196" s="881"/>
      <c r="DI196" s="881" t="s">
        <v>835</v>
      </c>
      <c r="DJ196" s="881"/>
      <c r="DK196" s="881"/>
      <c r="DL196" s="881"/>
      <c r="DM196" s="881"/>
      <c r="DN196" s="881"/>
      <c r="DO196" s="365"/>
      <c r="DP196" s="365"/>
      <c r="DQ196" s="365"/>
      <c r="DR196" s="881" t="s">
        <v>835</v>
      </c>
      <c r="DS196" s="881"/>
      <c r="DT196" s="881"/>
      <c r="DU196" s="881"/>
      <c r="DV196" s="881"/>
      <c r="DW196" s="881"/>
      <c r="DX196" s="365"/>
      <c r="DY196" s="365"/>
      <c r="DZ196" s="365"/>
      <c r="EA196" s="881" t="s">
        <v>835</v>
      </c>
      <c r="EB196" s="881"/>
      <c r="EC196" s="881"/>
      <c r="ED196" s="881"/>
      <c r="EE196" s="881"/>
      <c r="EF196" s="881"/>
      <c r="EG196" s="365"/>
      <c r="EH196" s="365"/>
      <c r="EJ196" s="881" t="s">
        <v>835</v>
      </c>
      <c r="EK196" s="881"/>
      <c r="EL196" s="881"/>
      <c r="EM196" s="881"/>
      <c r="EN196" s="881"/>
      <c r="EO196" s="881"/>
      <c r="EP196" s="365"/>
      <c r="EQ196" s="365"/>
    </row>
    <row r="197" spans="1:147" x14ac:dyDescent="0.2">
      <c r="C197" s="46"/>
      <c r="J197" s="46"/>
      <c r="Q197" s="46"/>
      <c r="X197" s="46"/>
      <c r="AE197" s="46"/>
      <c r="AL197" s="46"/>
      <c r="AS197" s="46"/>
      <c r="AX197" s="34"/>
      <c r="AY197" s="34"/>
      <c r="AZ197" s="46"/>
      <c r="BA197" s="34"/>
      <c r="BB197" s="34"/>
      <c r="BC197" s="35"/>
      <c r="BE197" s="34"/>
      <c r="BF197" s="34"/>
      <c r="BG197" s="46"/>
      <c r="BH197" s="34"/>
      <c r="BI197" s="34"/>
      <c r="BS197" s="34"/>
      <c r="BT197" s="34"/>
      <c r="BU197" s="46"/>
      <c r="BV197" s="34"/>
      <c r="BW197" s="34"/>
      <c r="BX197" s="35"/>
      <c r="BY197" s="35"/>
      <c r="BZ197" s="34"/>
      <c r="CA197" s="34"/>
      <c r="CB197" s="46"/>
      <c r="CC197" s="34"/>
      <c r="CD197" s="34"/>
      <c r="CE197" s="35"/>
      <c r="CF197" s="35"/>
      <c r="CG197" s="34"/>
      <c r="CH197" s="34"/>
      <c r="CI197" s="46"/>
      <c r="CJ197" s="34"/>
      <c r="CK197" s="34"/>
      <c r="CL197" s="35"/>
    </row>
    <row r="198" spans="1:147" x14ac:dyDescent="0.2">
      <c r="AX198" s="34"/>
      <c r="AY198" s="34"/>
      <c r="AZ198" s="34"/>
      <c r="BA198" s="34"/>
      <c r="BB198" s="34"/>
      <c r="BC198" s="35"/>
      <c r="BS198" s="34"/>
      <c r="BT198" s="34"/>
      <c r="BU198" s="34"/>
      <c r="BV198" s="34"/>
      <c r="BW198" s="34"/>
      <c r="BX198" s="35"/>
      <c r="BY198" s="35"/>
      <c r="BZ198" s="34"/>
      <c r="CA198" s="34"/>
      <c r="CB198" s="34"/>
      <c r="CC198" s="34"/>
      <c r="CD198" s="34"/>
      <c r="CE198" s="35"/>
      <c r="CF198" s="35"/>
      <c r="CG198" s="34"/>
      <c r="CH198" s="34"/>
      <c r="CI198" s="34"/>
      <c r="CJ198" s="34"/>
      <c r="CK198" s="34"/>
      <c r="CL198" s="35"/>
    </row>
  </sheetData>
  <mergeCells count="2865">
    <mergeCell ref="EP6:EQ6"/>
    <mergeCell ref="EP41:EP42"/>
    <mergeCell ref="DO41:DO42"/>
    <mergeCell ref="DO6:DP6"/>
    <mergeCell ref="CV191:CZ191"/>
    <mergeCell ref="CV192:CZ192"/>
    <mergeCell ref="CV193:CZ193"/>
    <mergeCell ref="CV194:CZ194"/>
    <mergeCell ref="CU196:CZ196"/>
    <mergeCell ref="DC129:DG129"/>
    <mergeCell ref="CU176:CZ176"/>
    <mergeCell ref="CU178:CW178"/>
    <mergeCell ref="CX178:CZ178"/>
    <mergeCell ref="CU179:CW179"/>
    <mergeCell ref="CX179:CZ179"/>
    <mergeCell ref="CU180:CW180"/>
    <mergeCell ref="CX180:CZ180"/>
    <mergeCell ref="CU181:CW181"/>
    <mergeCell ref="CX181:CZ181"/>
    <mergeCell ref="CU182:CW182"/>
    <mergeCell ref="CX182:CZ182"/>
    <mergeCell ref="CU183:CW183"/>
    <mergeCell ref="CU184:CW184"/>
    <mergeCell ref="CU185:CZ185"/>
    <mergeCell ref="CU187:CZ187"/>
    <mergeCell ref="CU188:CZ188"/>
    <mergeCell ref="CU190:CZ190"/>
    <mergeCell ref="CV154:CX154"/>
    <mergeCell ref="CV155:CX155"/>
    <mergeCell ref="CV156:CX156"/>
    <mergeCell ref="CV157:CX157"/>
    <mergeCell ref="CV158:CX158"/>
    <mergeCell ref="CU159:CY159"/>
    <mergeCell ref="CU164:CZ164"/>
    <mergeCell ref="CU165:CY165"/>
    <mergeCell ref="CV166:CY166"/>
    <mergeCell ref="CV167:CY167"/>
    <mergeCell ref="CV168:CY168"/>
    <mergeCell ref="CV169:CY169"/>
    <mergeCell ref="CV170:CY170"/>
    <mergeCell ref="CU171:CY171"/>
    <mergeCell ref="CV172:CY172"/>
    <mergeCell ref="CU173:CY173"/>
    <mergeCell ref="CU174:CY174"/>
    <mergeCell ref="CV129:CZ129"/>
    <mergeCell ref="CU131:CZ131"/>
    <mergeCell ref="CV133:CY133"/>
    <mergeCell ref="CV134:CY134"/>
    <mergeCell ref="CV135:CY135"/>
    <mergeCell ref="CU136:CY136"/>
    <mergeCell ref="CU139:CZ139"/>
    <mergeCell ref="CV141:CY141"/>
    <mergeCell ref="CV142:CY142"/>
    <mergeCell ref="CV143:CY143"/>
    <mergeCell ref="CV144:CY144"/>
    <mergeCell ref="CV145:CY145"/>
    <mergeCell ref="CU146:CY146"/>
    <mergeCell ref="CU149:CZ149"/>
    <mergeCell ref="CV151:CX151"/>
    <mergeCell ref="CV152:CX152"/>
    <mergeCell ref="CV153:CX153"/>
    <mergeCell ref="CU106:CX106"/>
    <mergeCell ref="CU109:CZ109"/>
    <mergeCell ref="CU111:CZ111"/>
    <mergeCell ref="CV113:CX113"/>
    <mergeCell ref="CV114:CX114"/>
    <mergeCell ref="CV115:CX115"/>
    <mergeCell ref="CV116:CX116"/>
    <mergeCell ref="CV117:CX117"/>
    <mergeCell ref="CV118:CX118"/>
    <mergeCell ref="CV119:CX119"/>
    <mergeCell ref="CV120:CX120"/>
    <mergeCell ref="CV121:CZ121"/>
    <mergeCell ref="CV122:CZ122"/>
    <mergeCell ref="CU124:CZ124"/>
    <mergeCell ref="CV126:CX126"/>
    <mergeCell ref="CV127:CX127"/>
    <mergeCell ref="CU128:CX128"/>
    <mergeCell ref="CV85:CZ85"/>
    <mergeCell ref="CV86:CZ86"/>
    <mergeCell ref="CV87:CZ87"/>
    <mergeCell ref="CU89:CZ89"/>
    <mergeCell ref="CU90:CY90"/>
    <mergeCell ref="CV91:CY91"/>
    <mergeCell ref="CV92:CY92"/>
    <mergeCell ref="CV93:CY93"/>
    <mergeCell ref="CU94:CY94"/>
    <mergeCell ref="CU97:CZ97"/>
    <mergeCell ref="CV99:CX99"/>
    <mergeCell ref="CV100:CX100"/>
    <mergeCell ref="CV101:CX101"/>
    <mergeCell ref="CV102:CX102"/>
    <mergeCell ref="CV103:CX103"/>
    <mergeCell ref="CV104:CX104"/>
    <mergeCell ref="CV105:CX105"/>
    <mergeCell ref="CV65:CX65"/>
    <mergeCell ref="CV66:CX66"/>
    <mergeCell ref="CV67:CX67"/>
    <mergeCell ref="CV68:CX68"/>
    <mergeCell ref="CV69:CX69"/>
    <mergeCell ref="CU70:CX70"/>
    <mergeCell ref="CV71:CZ71"/>
    <mergeCell ref="CV72:CZ72"/>
    <mergeCell ref="CU74:CZ74"/>
    <mergeCell ref="CV76:CW76"/>
    <mergeCell ref="CV77:CW77"/>
    <mergeCell ref="CV78:CW78"/>
    <mergeCell ref="CV80:CY80"/>
    <mergeCell ref="CV81:CY81"/>
    <mergeCell ref="CV82:CY82"/>
    <mergeCell ref="CV83:CY83"/>
    <mergeCell ref="CU84:CY84"/>
    <mergeCell ref="CU44:CY44"/>
    <mergeCell ref="CV45:CZ45"/>
    <mergeCell ref="CV47:CZ47"/>
    <mergeCell ref="CU49:CZ49"/>
    <mergeCell ref="CU51:CZ51"/>
    <mergeCell ref="CV52:CX52"/>
    <mergeCell ref="CV53:CX53"/>
    <mergeCell ref="CV54:CX54"/>
    <mergeCell ref="CV55:CX55"/>
    <mergeCell ref="CV56:CX56"/>
    <mergeCell ref="CU57:CX57"/>
    <mergeCell ref="CV58:CZ58"/>
    <mergeCell ref="CU60:CZ60"/>
    <mergeCell ref="CV61:CX61"/>
    <mergeCell ref="CV62:CX62"/>
    <mergeCell ref="CV63:CX63"/>
    <mergeCell ref="CV64:CX64"/>
    <mergeCell ref="CU6:CZ6"/>
    <mergeCell ref="CW9:CZ9"/>
    <mergeCell ref="CW10:CZ10"/>
    <mergeCell ref="CW11:CZ11"/>
    <mergeCell ref="CU13:CZ13"/>
    <mergeCell ref="CU19:CZ19"/>
    <mergeCell ref="CU20:CW20"/>
    <mergeCell ref="CX20:CY20"/>
    <mergeCell ref="CU21:CW21"/>
    <mergeCell ref="CX21:CY21"/>
    <mergeCell ref="CX30:CY30"/>
    <mergeCell ref="CV35:CZ35"/>
    <mergeCell ref="CV37:CX37"/>
    <mergeCell ref="CV38:CX38"/>
    <mergeCell ref="CV39:CX39"/>
    <mergeCell ref="CV40:CX40"/>
    <mergeCell ref="CV41:CX41"/>
    <mergeCell ref="CY41:CY42"/>
    <mergeCell ref="CV42:CX42"/>
    <mergeCell ref="DJ192:DN192"/>
    <mergeCell ref="DJ193:DN193"/>
    <mergeCell ref="DJ194:DN194"/>
    <mergeCell ref="DI196:DN196"/>
    <mergeCell ref="DI178:DK178"/>
    <mergeCell ref="DL178:DN178"/>
    <mergeCell ref="DI179:DK179"/>
    <mergeCell ref="DL179:DN179"/>
    <mergeCell ref="DI180:DK180"/>
    <mergeCell ref="DL180:DN180"/>
    <mergeCell ref="DI181:DK181"/>
    <mergeCell ref="DL181:DN181"/>
    <mergeCell ref="DI182:DK182"/>
    <mergeCell ref="DL182:DN182"/>
    <mergeCell ref="DI183:DK183"/>
    <mergeCell ref="DI184:DK184"/>
    <mergeCell ref="DI185:DN185"/>
    <mergeCell ref="DI187:DN187"/>
    <mergeCell ref="DI188:DN188"/>
    <mergeCell ref="DI190:DN190"/>
    <mergeCell ref="DJ191:DN191"/>
    <mergeCell ref="DJ155:DL155"/>
    <mergeCell ref="DJ156:DL156"/>
    <mergeCell ref="DJ157:DL157"/>
    <mergeCell ref="DJ158:DL158"/>
    <mergeCell ref="DI159:DM159"/>
    <mergeCell ref="DI164:DN164"/>
    <mergeCell ref="DI165:DM165"/>
    <mergeCell ref="DJ166:DM166"/>
    <mergeCell ref="DJ167:DM167"/>
    <mergeCell ref="DJ168:DM168"/>
    <mergeCell ref="DJ169:DM169"/>
    <mergeCell ref="DJ170:DM170"/>
    <mergeCell ref="DI171:DM171"/>
    <mergeCell ref="DJ172:DM172"/>
    <mergeCell ref="DI173:DM173"/>
    <mergeCell ref="DI174:DM174"/>
    <mergeCell ref="DI176:DN176"/>
    <mergeCell ref="DI131:DN131"/>
    <mergeCell ref="DJ133:DM133"/>
    <mergeCell ref="DJ134:DM134"/>
    <mergeCell ref="DJ135:DM135"/>
    <mergeCell ref="DI136:DM136"/>
    <mergeCell ref="DI139:DN139"/>
    <mergeCell ref="DJ141:DM141"/>
    <mergeCell ref="DJ142:DM142"/>
    <mergeCell ref="DJ143:DM143"/>
    <mergeCell ref="DJ144:DM144"/>
    <mergeCell ref="DJ145:DM145"/>
    <mergeCell ref="DI146:DM146"/>
    <mergeCell ref="DI149:DN149"/>
    <mergeCell ref="DJ151:DL151"/>
    <mergeCell ref="DJ152:DL152"/>
    <mergeCell ref="DJ153:DL153"/>
    <mergeCell ref="DJ154:DL154"/>
    <mergeCell ref="DI106:DL106"/>
    <mergeCell ref="DI109:DN109"/>
    <mergeCell ref="DI111:DN111"/>
    <mergeCell ref="DJ113:DL113"/>
    <mergeCell ref="DJ114:DL114"/>
    <mergeCell ref="DJ115:DL115"/>
    <mergeCell ref="DJ116:DL116"/>
    <mergeCell ref="DJ117:DL117"/>
    <mergeCell ref="DJ118:DL118"/>
    <mergeCell ref="DJ119:DL119"/>
    <mergeCell ref="DJ120:DL120"/>
    <mergeCell ref="DJ121:DN121"/>
    <mergeCell ref="DJ122:DN122"/>
    <mergeCell ref="DI124:DN124"/>
    <mergeCell ref="DJ126:DL126"/>
    <mergeCell ref="DJ127:DL127"/>
    <mergeCell ref="DI128:DL128"/>
    <mergeCell ref="DJ85:DN85"/>
    <mergeCell ref="DJ86:DN86"/>
    <mergeCell ref="DJ87:DN87"/>
    <mergeCell ref="DI89:DN89"/>
    <mergeCell ref="DI90:DM90"/>
    <mergeCell ref="DJ91:DM91"/>
    <mergeCell ref="DJ92:DM92"/>
    <mergeCell ref="DJ93:DM93"/>
    <mergeCell ref="DI94:DM94"/>
    <mergeCell ref="DI97:DN97"/>
    <mergeCell ref="DJ99:DL99"/>
    <mergeCell ref="DJ100:DL100"/>
    <mergeCell ref="DJ101:DL101"/>
    <mergeCell ref="DJ102:DL102"/>
    <mergeCell ref="DJ103:DL103"/>
    <mergeCell ref="DJ104:DL104"/>
    <mergeCell ref="DJ105:DL105"/>
    <mergeCell ref="DJ65:DL65"/>
    <mergeCell ref="DJ66:DL66"/>
    <mergeCell ref="DJ67:DL67"/>
    <mergeCell ref="DJ68:DL68"/>
    <mergeCell ref="DJ69:DL69"/>
    <mergeCell ref="DI70:DL70"/>
    <mergeCell ref="DJ71:DN71"/>
    <mergeCell ref="DJ72:DN72"/>
    <mergeCell ref="DI74:DN74"/>
    <mergeCell ref="DJ76:DK76"/>
    <mergeCell ref="DJ77:DK77"/>
    <mergeCell ref="DJ78:DK78"/>
    <mergeCell ref="DJ80:DM80"/>
    <mergeCell ref="DJ81:DM81"/>
    <mergeCell ref="DJ82:DM82"/>
    <mergeCell ref="DJ83:DM83"/>
    <mergeCell ref="DI84:DM84"/>
    <mergeCell ref="DI44:DM44"/>
    <mergeCell ref="DJ45:DN45"/>
    <mergeCell ref="DJ47:DN47"/>
    <mergeCell ref="DI49:DN49"/>
    <mergeCell ref="DI51:DN51"/>
    <mergeCell ref="DJ52:DL52"/>
    <mergeCell ref="DJ53:DL53"/>
    <mergeCell ref="DJ54:DL54"/>
    <mergeCell ref="DJ55:DL55"/>
    <mergeCell ref="DJ56:DL56"/>
    <mergeCell ref="DI57:DL57"/>
    <mergeCell ref="DJ58:DN58"/>
    <mergeCell ref="DI60:DN60"/>
    <mergeCell ref="DJ61:DL61"/>
    <mergeCell ref="DJ62:DL62"/>
    <mergeCell ref="DJ63:DL63"/>
    <mergeCell ref="DJ64:DL64"/>
    <mergeCell ref="DI6:DN6"/>
    <mergeCell ref="DK9:DN9"/>
    <mergeCell ref="DK10:DN10"/>
    <mergeCell ref="DK11:DN11"/>
    <mergeCell ref="DI13:DN13"/>
    <mergeCell ref="DI19:DN19"/>
    <mergeCell ref="DI20:DK20"/>
    <mergeCell ref="DL20:DM20"/>
    <mergeCell ref="DI21:DK21"/>
    <mergeCell ref="DL21:DM21"/>
    <mergeCell ref="DL30:DM30"/>
    <mergeCell ref="DJ35:DN35"/>
    <mergeCell ref="DJ37:DL37"/>
    <mergeCell ref="DJ38:DL38"/>
    <mergeCell ref="DJ39:DL39"/>
    <mergeCell ref="DJ40:DL40"/>
    <mergeCell ref="DJ41:DL41"/>
    <mergeCell ref="DM41:DM42"/>
    <mergeCell ref="DJ42:DL42"/>
    <mergeCell ref="CH191:CL191"/>
    <mergeCell ref="CH192:CL192"/>
    <mergeCell ref="CH193:CL193"/>
    <mergeCell ref="CH194:CL194"/>
    <mergeCell ref="CG196:CL196"/>
    <mergeCell ref="CG176:CL176"/>
    <mergeCell ref="CG178:CI178"/>
    <mergeCell ref="CJ178:CL178"/>
    <mergeCell ref="CG179:CI179"/>
    <mergeCell ref="CJ179:CL179"/>
    <mergeCell ref="CG180:CI180"/>
    <mergeCell ref="CJ180:CL180"/>
    <mergeCell ref="CG181:CI181"/>
    <mergeCell ref="CJ181:CL181"/>
    <mergeCell ref="CG182:CI182"/>
    <mergeCell ref="CJ182:CL182"/>
    <mergeCell ref="CG183:CI183"/>
    <mergeCell ref="CG184:CI184"/>
    <mergeCell ref="CG185:CL185"/>
    <mergeCell ref="CG187:CL187"/>
    <mergeCell ref="CG188:CL188"/>
    <mergeCell ref="CG190:CL190"/>
    <mergeCell ref="CH154:CJ154"/>
    <mergeCell ref="CH155:CJ155"/>
    <mergeCell ref="CH156:CJ156"/>
    <mergeCell ref="CH157:CJ157"/>
    <mergeCell ref="CH158:CJ158"/>
    <mergeCell ref="CG159:CK159"/>
    <mergeCell ref="CG164:CL164"/>
    <mergeCell ref="CG165:CK165"/>
    <mergeCell ref="CH166:CK166"/>
    <mergeCell ref="CH167:CK167"/>
    <mergeCell ref="CH168:CK168"/>
    <mergeCell ref="CH169:CK169"/>
    <mergeCell ref="CH170:CK170"/>
    <mergeCell ref="CG171:CK171"/>
    <mergeCell ref="CH172:CK172"/>
    <mergeCell ref="CG173:CK173"/>
    <mergeCell ref="CG174:CK174"/>
    <mergeCell ref="CH129:CL129"/>
    <mergeCell ref="CG131:CL131"/>
    <mergeCell ref="CH133:CK133"/>
    <mergeCell ref="CH134:CK134"/>
    <mergeCell ref="CH135:CK135"/>
    <mergeCell ref="CG136:CK136"/>
    <mergeCell ref="CG139:CL139"/>
    <mergeCell ref="CH141:CK141"/>
    <mergeCell ref="CH142:CK142"/>
    <mergeCell ref="CH143:CK143"/>
    <mergeCell ref="CH144:CK144"/>
    <mergeCell ref="CH145:CK145"/>
    <mergeCell ref="CG146:CK146"/>
    <mergeCell ref="CG149:CL149"/>
    <mergeCell ref="CH151:CJ151"/>
    <mergeCell ref="CH152:CJ152"/>
    <mergeCell ref="CH153:CJ153"/>
    <mergeCell ref="CG106:CJ106"/>
    <mergeCell ref="CG109:CL109"/>
    <mergeCell ref="CG111:CL111"/>
    <mergeCell ref="CH113:CJ113"/>
    <mergeCell ref="CH114:CJ114"/>
    <mergeCell ref="CH115:CJ115"/>
    <mergeCell ref="CH116:CJ116"/>
    <mergeCell ref="CH117:CJ117"/>
    <mergeCell ref="CH118:CJ118"/>
    <mergeCell ref="CH119:CJ119"/>
    <mergeCell ref="CH120:CJ120"/>
    <mergeCell ref="CH121:CL121"/>
    <mergeCell ref="CH122:CL122"/>
    <mergeCell ref="CG124:CL124"/>
    <mergeCell ref="CH126:CJ126"/>
    <mergeCell ref="CH127:CJ127"/>
    <mergeCell ref="CG128:CJ128"/>
    <mergeCell ref="CH85:CL85"/>
    <mergeCell ref="CH86:CL86"/>
    <mergeCell ref="CH87:CL87"/>
    <mergeCell ref="CG89:CL89"/>
    <mergeCell ref="CG90:CK90"/>
    <mergeCell ref="CH91:CK91"/>
    <mergeCell ref="CH92:CK92"/>
    <mergeCell ref="CH93:CK93"/>
    <mergeCell ref="CG94:CK94"/>
    <mergeCell ref="CG97:CL97"/>
    <mergeCell ref="CH99:CJ99"/>
    <mergeCell ref="CH100:CJ100"/>
    <mergeCell ref="CH101:CJ101"/>
    <mergeCell ref="CH102:CJ102"/>
    <mergeCell ref="CH103:CJ103"/>
    <mergeCell ref="CH104:CJ104"/>
    <mergeCell ref="CH105:CJ105"/>
    <mergeCell ref="CH65:CJ65"/>
    <mergeCell ref="CH66:CJ66"/>
    <mergeCell ref="CH67:CJ67"/>
    <mergeCell ref="CH68:CJ68"/>
    <mergeCell ref="CH69:CJ69"/>
    <mergeCell ref="CG70:CJ70"/>
    <mergeCell ref="CH71:CL71"/>
    <mergeCell ref="CH72:CL72"/>
    <mergeCell ref="CG74:CL74"/>
    <mergeCell ref="CH76:CI76"/>
    <mergeCell ref="CH77:CI77"/>
    <mergeCell ref="CH78:CI78"/>
    <mergeCell ref="CH80:CK80"/>
    <mergeCell ref="CH81:CK81"/>
    <mergeCell ref="CH82:CK82"/>
    <mergeCell ref="CH83:CK83"/>
    <mergeCell ref="CG84:CK84"/>
    <mergeCell ref="CG44:CK44"/>
    <mergeCell ref="CH45:CL45"/>
    <mergeCell ref="CH47:CL47"/>
    <mergeCell ref="CG49:CL49"/>
    <mergeCell ref="CG51:CL51"/>
    <mergeCell ref="CH52:CJ52"/>
    <mergeCell ref="CH53:CJ53"/>
    <mergeCell ref="CH54:CJ54"/>
    <mergeCell ref="CH55:CJ55"/>
    <mergeCell ref="CH56:CJ56"/>
    <mergeCell ref="CG57:CJ57"/>
    <mergeCell ref="CH58:CL58"/>
    <mergeCell ref="CG60:CL60"/>
    <mergeCell ref="CH61:CJ61"/>
    <mergeCell ref="CH62:CJ62"/>
    <mergeCell ref="CH63:CJ63"/>
    <mergeCell ref="CH64:CJ64"/>
    <mergeCell ref="CG6:CL6"/>
    <mergeCell ref="CI9:CL9"/>
    <mergeCell ref="CI10:CL10"/>
    <mergeCell ref="CI11:CL11"/>
    <mergeCell ref="CG13:CL13"/>
    <mergeCell ref="CG19:CL19"/>
    <mergeCell ref="CG20:CI20"/>
    <mergeCell ref="CJ20:CK20"/>
    <mergeCell ref="CG21:CI21"/>
    <mergeCell ref="CJ21:CK21"/>
    <mergeCell ref="CJ30:CK30"/>
    <mergeCell ref="CH35:CL35"/>
    <mergeCell ref="CH37:CJ37"/>
    <mergeCell ref="CH38:CJ38"/>
    <mergeCell ref="CH39:CJ39"/>
    <mergeCell ref="CH40:CJ40"/>
    <mergeCell ref="CH41:CJ41"/>
    <mergeCell ref="CK41:CK42"/>
    <mergeCell ref="CH42:CJ42"/>
    <mergeCell ref="AY191:BC191"/>
    <mergeCell ref="AY192:BC192"/>
    <mergeCell ref="AY193:BC193"/>
    <mergeCell ref="AY194:BC194"/>
    <mergeCell ref="AX196:BC196"/>
    <mergeCell ref="AX176:BC176"/>
    <mergeCell ref="AX178:AZ178"/>
    <mergeCell ref="BA178:BC178"/>
    <mergeCell ref="AX179:AZ179"/>
    <mergeCell ref="BA179:BC179"/>
    <mergeCell ref="AX180:AZ180"/>
    <mergeCell ref="BA180:BC180"/>
    <mergeCell ref="AX181:AZ181"/>
    <mergeCell ref="BA181:BC181"/>
    <mergeCell ref="AX182:AZ182"/>
    <mergeCell ref="BA182:BC182"/>
    <mergeCell ref="AX183:AZ183"/>
    <mergeCell ref="AX184:AZ184"/>
    <mergeCell ref="AX185:BC185"/>
    <mergeCell ref="AX187:BC187"/>
    <mergeCell ref="AX188:BC188"/>
    <mergeCell ref="AX190:BC190"/>
    <mergeCell ref="AY154:BA154"/>
    <mergeCell ref="AY155:BA155"/>
    <mergeCell ref="AY156:BA156"/>
    <mergeCell ref="AY157:BA157"/>
    <mergeCell ref="AY158:BA158"/>
    <mergeCell ref="AX159:BB159"/>
    <mergeCell ref="AX164:BC164"/>
    <mergeCell ref="AX165:BB165"/>
    <mergeCell ref="AY166:BB166"/>
    <mergeCell ref="AY167:BB167"/>
    <mergeCell ref="AY168:BB168"/>
    <mergeCell ref="AY169:BB169"/>
    <mergeCell ref="AY170:BB170"/>
    <mergeCell ref="AX171:BB171"/>
    <mergeCell ref="AY172:BB172"/>
    <mergeCell ref="AX173:BB173"/>
    <mergeCell ref="AX174:BB174"/>
    <mergeCell ref="AY129:BC129"/>
    <mergeCell ref="AX131:BC131"/>
    <mergeCell ref="AY133:BB133"/>
    <mergeCell ref="AY134:BB134"/>
    <mergeCell ref="AY135:BB135"/>
    <mergeCell ref="AX136:BB136"/>
    <mergeCell ref="AX139:BC139"/>
    <mergeCell ref="AY141:BB141"/>
    <mergeCell ref="AY142:BB142"/>
    <mergeCell ref="AY143:BB143"/>
    <mergeCell ref="AY144:BB144"/>
    <mergeCell ref="AY145:BB145"/>
    <mergeCell ref="AX146:BB146"/>
    <mergeCell ref="AX149:BC149"/>
    <mergeCell ref="AY151:BA151"/>
    <mergeCell ref="AY152:BA152"/>
    <mergeCell ref="AY153:BA153"/>
    <mergeCell ref="AX106:BA106"/>
    <mergeCell ref="AX109:BC109"/>
    <mergeCell ref="AX111:BC111"/>
    <mergeCell ref="AY113:BA113"/>
    <mergeCell ref="AY114:BA114"/>
    <mergeCell ref="AY115:BA115"/>
    <mergeCell ref="AY116:BA116"/>
    <mergeCell ref="AY117:BA117"/>
    <mergeCell ref="AY118:BA118"/>
    <mergeCell ref="AY119:BA119"/>
    <mergeCell ref="AY120:BA120"/>
    <mergeCell ref="AY121:BC121"/>
    <mergeCell ref="AY122:BC122"/>
    <mergeCell ref="AX124:BC124"/>
    <mergeCell ref="AY126:BA126"/>
    <mergeCell ref="AY127:BA127"/>
    <mergeCell ref="AX128:BA128"/>
    <mergeCell ref="AY85:BC85"/>
    <mergeCell ref="AY86:BC86"/>
    <mergeCell ref="AY87:BC87"/>
    <mergeCell ref="AX89:BC89"/>
    <mergeCell ref="AX90:BB90"/>
    <mergeCell ref="AY91:BB91"/>
    <mergeCell ref="AY92:BB92"/>
    <mergeCell ref="AY93:BB93"/>
    <mergeCell ref="AX94:BB94"/>
    <mergeCell ref="AX97:BC97"/>
    <mergeCell ref="AY99:BA99"/>
    <mergeCell ref="AY100:BA100"/>
    <mergeCell ref="AY101:BA101"/>
    <mergeCell ref="AY102:BA102"/>
    <mergeCell ref="AY103:BA103"/>
    <mergeCell ref="AY104:BA104"/>
    <mergeCell ref="AY105:BA105"/>
    <mergeCell ref="AY65:BA65"/>
    <mergeCell ref="AY66:BA66"/>
    <mergeCell ref="AY67:BA67"/>
    <mergeCell ref="AY68:BA68"/>
    <mergeCell ref="AY69:BA69"/>
    <mergeCell ref="AX70:BA70"/>
    <mergeCell ref="AY71:BC71"/>
    <mergeCell ref="AY72:BC72"/>
    <mergeCell ref="AX74:BC74"/>
    <mergeCell ref="AY76:AZ76"/>
    <mergeCell ref="AY77:AZ77"/>
    <mergeCell ref="AY78:AZ78"/>
    <mergeCell ref="AY80:BB80"/>
    <mergeCell ref="AY81:BB81"/>
    <mergeCell ref="AY82:BB82"/>
    <mergeCell ref="AY83:BB83"/>
    <mergeCell ref="AX84:BB84"/>
    <mergeCell ref="AX44:BB44"/>
    <mergeCell ref="AY45:BC45"/>
    <mergeCell ref="AY47:BC47"/>
    <mergeCell ref="AX49:BC49"/>
    <mergeCell ref="AX51:BC51"/>
    <mergeCell ref="AY52:BA52"/>
    <mergeCell ref="AY53:BA53"/>
    <mergeCell ref="AY54:BA54"/>
    <mergeCell ref="AY55:BA55"/>
    <mergeCell ref="AY56:BA56"/>
    <mergeCell ref="AX57:BA57"/>
    <mergeCell ref="AY58:BC58"/>
    <mergeCell ref="AX60:BC60"/>
    <mergeCell ref="AY61:BA61"/>
    <mergeCell ref="AY62:BA62"/>
    <mergeCell ref="AY63:BA63"/>
    <mergeCell ref="AY64:BA64"/>
    <mergeCell ref="AX6:BC6"/>
    <mergeCell ref="AZ9:BC9"/>
    <mergeCell ref="AZ10:BC10"/>
    <mergeCell ref="AZ11:BC11"/>
    <mergeCell ref="AX13:BC13"/>
    <mergeCell ref="AX19:BC19"/>
    <mergeCell ref="AX20:AZ20"/>
    <mergeCell ref="BA20:BB20"/>
    <mergeCell ref="AX21:AZ21"/>
    <mergeCell ref="BA21:BB21"/>
    <mergeCell ref="BA30:BB30"/>
    <mergeCell ref="AY35:BC35"/>
    <mergeCell ref="AY37:BA37"/>
    <mergeCell ref="AY38:BA38"/>
    <mergeCell ref="AY39:BA39"/>
    <mergeCell ref="AY40:BA40"/>
    <mergeCell ref="AY41:BA41"/>
    <mergeCell ref="BB41:BB42"/>
    <mergeCell ref="AY42:BA42"/>
    <mergeCell ref="AJ176:AO176"/>
    <mergeCell ref="AJ178:AL178"/>
    <mergeCell ref="AM178:AO178"/>
    <mergeCell ref="AJ179:AL179"/>
    <mergeCell ref="AM179:AO179"/>
    <mergeCell ref="AJ180:AL180"/>
    <mergeCell ref="AM180:AO180"/>
    <mergeCell ref="AJ181:AL181"/>
    <mergeCell ref="AM181:AO181"/>
    <mergeCell ref="AJ182:AL182"/>
    <mergeCell ref="AM182:AO182"/>
    <mergeCell ref="AJ183:AL183"/>
    <mergeCell ref="AJ196:AO196"/>
    <mergeCell ref="AJ184:AL184"/>
    <mergeCell ref="AJ185:AO185"/>
    <mergeCell ref="AJ187:AO187"/>
    <mergeCell ref="AJ188:AO188"/>
    <mergeCell ref="AJ190:AO190"/>
    <mergeCell ref="AK191:AO191"/>
    <mergeCell ref="AK192:AO192"/>
    <mergeCell ref="AK193:AO193"/>
    <mergeCell ref="AK194:AO194"/>
    <mergeCell ref="AK154:AM154"/>
    <mergeCell ref="AK155:AM155"/>
    <mergeCell ref="AK156:AM156"/>
    <mergeCell ref="AK157:AM157"/>
    <mergeCell ref="AK158:AM158"/>
    <mergeCell ref="AJ159:AN159"/>
    <mergeCell ref="AJ164:AO164"/>
    <mergeCell ref="AJ165:AN165"/>
    <mergeCell ref="AK166:AN166"/>
    <mergeCell ref="AK167:AN167"/>
    <mergeCell ref="AK168:AN168"/>
    <mergeCell ref="AK169:AN169"/>
    <mergeCell ref="AK170:AN170"/>
    <mergeCell ref="AJ171:AN171"/>
    <mergeCell ref="AK172:AN172"/>
    <mergeCell ref="AJ173:AN173"/>
    <mergeCell ref="AJ174:AN174"/>
    <mergeCell ref="AK129:AO129"/>
    <mergeCell ref="AJ131:AO131"/>
    <mergeCell ref="AK133:AN133"/>
    <mergeCell ref="AK134:AN134"/>
    <mergeCell ref="AK135:AN135"/>
    <mergeCell ref="AJ136:AN136"/>
    <mergeCell ref="AJ139:AO139"/>
    <mergeCell ref="AK141:AN141"/>
    <mergeCell ref="AK142:AN142"/>
    <mergeCell ref="AK143:AN143"/>
    <mergeCell ref="AK144:AN144"/>
    <mergeCell ref="AK145:AN145"/>
    <mergeCell ref="AJ146:AN146"/>
    <mergeCell ref="AJ149:AO149"/>
    <mergeCell ref="AK151:AM151"/>
    <mergeCell ref="AK152:AM152"/>
    <mergeCell ref="AK153:AM153"/>
    <mergeCell ref="AJ106:AM106"/>
    <mergeCell ref="AJ109:AO109"/>
    <mergeCell ref="AJ111:AO111"/>
    <mergeCell ref="AK113:AM113"/>
    <mergeCell ref="AK114:AM114"/>
    <mergeCell ref="AK115:AM115"/>
    <mergeCell ref="AK116:AM116"/>
    <mergeCell ref="AK117:AM117"/>
    <mergeCell ref="AK118:AM118"/>
    <mergeCell ref="AK119:AM119"/>
    <mergeCell ref="AK120:AM120"/>
    <mergeCell ref="AK121:AO121"/>
    <mergeCell ref="AK122:AO122"/>
    <mergeCell ref="AJ124:AO124"/>
    <mergeCell ref="AK126:AM126"/>
    <mergeCell ref="AK127:AM127"/>
    <mergeCell ref="AJ128:AM128"/>
    <mergeCell ref="AK85:AO85"/>
    <mergeCell ref="AK86:AO86"/>
    <mergeCell ref="AK87:AO87"/>
    <mergeCell ref="AJ89:AO89"/>
    <mergeCell ref="AJ90:AN90"/>
    <mergeCell ref="AK91:AN91"/>
    <mergeCell ref="AK92:AN92"/>
    <mergeCell ref="AK93:AN93"/>
    <mergeCell ref="AJ94:AN94"/>
    <mergeCell ref="AJ97:AO97"/>
    <mergeCell ref="AK99:AM99"/>
    <mergeCell ref="AK100:AM100"/>
    <mergeCell ref="AK101:AM101"/>
    <mergeCell ref="AK102:AM102"/>
    <mergeCell ref="AK103:AM103"/>
    <mergeCell ref="AK104:AM104"/>
    <mergeCell ref="AK105:AM105"/>
    <mergeCell ref="AK65:AM65"/>
    <mergeCell ref="AK66:AM66"/>
    <mergeCell ref="AK67:AM67"/>
    <mergeCell ref="AK68:AM68"/>
    <mergeCell ref="AK69:AM69"/>
    <mergeCell ref="AJ70:AM70"/>
    <mergeCell ref="AK71:AO71"/>
    <mergeCell ref="AK72:AO72"/>
    <mergeCell ref="AJ74:AO74"/>
    <mergeCell ref="AK76:AL76"/>
    <mergeCell ref="AK77:AL77"/>
    <mergeCell ref="AK78:AL78"/>
    <mergeCell ref="AK80:AN80"/>
    <mergeCell ref="AK81:AN81"/>
    <mergeCell ref="AK82:AN82"/>
    <mergeCell ref="AK83:AN83"/>
    <mergeCell ref="AJ84:AN84"/>
    <mergeCell ref="AJ44:AN44"/>
    <mergeCell ref="AK45:AO45"/>
    <mergeCell ref="AK47:AO47"/>
    <mergeCell ref="AJ49:AO49"/>
    <mergeCell ref="AJ51:AO51"/>
    <mergeCell ref="AK52:AM52"/>
    <mergeCell ref="AK53:AM53"/>
    <mergeCell ref="AK54:AM54"/>
    <mergeCell ref="AK55:AM55"/>
    <mergeCell ref="AK56:AM56"/>
    <mergeCell ref="AJ57:AM57"/>
    <mergeCell ref="AK58:AO58"/>
    <mergeCell ref="AJ60:AO60"/>
    <mergeCell ref="AK61:AM61"/>
    <mergeCell ref="AK62:AM62"/>
    <mergeCell ref="AK63:AM63"/>
    <mergeCell ref="AK64:AM64"/>
    <mergeCell ref="AC182:AE182"/>
    <mergeCell ref="AF182:AH182"/>
    <mergeCell ref="AC183:AE183"/>
    <mergeCell ref="AC184:AE184"/>
    <mergeCell ref="AC185:AH185"/>
    <mergeCell ref="AC187:AH187"/>
    <mergeCell ref="AC188:AH188"/>
    <mergeCell ref="AC190:AH190"/>
    <mergeCell ref="AD191:AH191"/>
    <mergeCell ref="AD192:AH192"/>
    <mergeCell ref="AD193:AH193"/>
    <mergeCell ref="AD194:AH194"/>
    <mergeCell ref="AC196:AH196"/>
    <mergeCell ref="AJ6:AO6"/>
    <mergeCell ref="AL9:AO9"/>
    <mergeCell ref="AL10:AO10"/>
    <mergeCell ref="AL11:AO11"/>
    <mergeCell ref="AJ13:AO13"/>
    <mergeCell ref="AJ19:AO19"/>
    <mergeCell ref="AJ20:AL20"/>
    <mergeCell ref="AM20:AN20"/>
    <mergeCell ref="AJ21:AL21"/>
    <mergeCell ref="AM21:AN21"/>
    <mergeCell ref="AM30:AN30"/>
    <mergeCell ref="AK35:AO35"/>
    <mergeCell ref="AK37:AM37"/>
    <mergeCell ref="AK38:AM38"/>
    <mergeCell ref="AK39:AM39"/>
    <mergeCell ref="AK40:AM40"/>
    <mergeCell ref="AK41:AM41"/>
    <mergeCell ref="AN41:AN42"/>
    <mergeCell ref="AK42:AM42"/>
    <mergeCell ref="AD166:AG166"/>
    <mergeCell ref="AD167:AG167"/>
    <mergeCell ref="AD168:AG168"/>
    <mergeCell ref="AD169:AG169"/>
    <mergeCell ref="AD170:AG170"/>
    <mergeCell ref="AC171:AG171"/>
    <mergeCell ref="AD172:AG172"/>
    <mergeCell ref="AC173:AG173"/>
    <mergeCell ref="AC174:AG174"/>
    <mergeCell ref="AC176:AH176"/>
    <mergeCell ref="AC178:AE178"/>
    <mergeCell ref="AF178:AH178"/>
    <mergeCell ref="AC179:AE179"/>
    <mergeCell ref="AF179:AH179"/>
    <mergeCell ref="AC180:AE180"/>
    <mergeCell ref="AF180:AH180"/>
    <mergeCell ref="AC181:AE181"/>
    <mergeCell ref="AF181:AH181"/>
    <mergeCell ref="AD142:AG142"/>
    <mergeCell ref="AD143:AG143"/>
    <mergeCell ref="AD144:AG144"/>
    <mergeCell ref="AD145:AG145"/>
    <mergeCell ref="AC146:AG146"/>
    <mergeCell ref="AC149:AH149"/>
    <mergeCell ref="AD151:AF151"/>
    <mergeCell ref="AD152:AF152"/>
    <mergeCell ref="AD153:AF153"/>
    <mergeCell ref="AD154:AF154"/>
    <mergeCell ref="AD155:AF155"/>
    <mergeCell ref="AD156:AF156"/>
    <mergeCell ref="AD157:AF157"/>
    <mergeCell ref="AD158:AF158"/>
    <mergeCell ref="AC159:AG159"/>
    <mergeCell ref="AC164:AH164"/>
    <mergeCell ref="AC165:AG165"/>
    <mergeCell ref="AD118:AF118"/>
    <mergeCell ref="AD119:AF119"/>
    <mergeCell ref="AD120:AF120"/>
    <mergeCell ref="AD121:AH121"/>
    <mergeCell ref="AD122:AH122"/>
    <mergeCell ref="AC124:AH124"/>
    <mergeCell ref="AD126:AF126"/>
    <mergeCell ref="AD127:AF127"/>
    <mergeCell ref="AC128:AF128"/>
    <mergeCell ref="AD129:AH129"/>
    <mergeCell ref="AC131:AH131"/>
    <mergeCell ref="AD133:AG133"/>
    <mergeCell ref="AD134:AG134"/>
    <mergeCell ref="AD135:AG135"/>
    <mergeCell ref="AC136:AG136"/>
    <mergeCell ref="AC139:AH139"/>
    <mergeCell ref="AD141:AG141"/>
    <mergeCell ref="AC94:AG94"/>
    <mergeCell ref="AC97:AH97"/>
    <mergeCell ref="AD99:AF99"/>
    <mergeCell ref="AD100:AF100"/>
    <mergeCell ref="AD101:AF101"/>
    <mergeCell ref="AD102:AF102"/>
    <mergeCell ref="AD103:AF103"/>
    <mergeCell ref="AD104:AF104"/>
    <mergeCell ref="AD105:AF105"/>
    <mergeCell ref="AC106:AF106"/>
    <mergeCell ref="AC109:AH109"/>
    <mergeCell ref="AC111:AH111"/>
    <mergeCell ref="AD113:AF113"/>
    <mergeCell ref="AD114:AF114"/>
    <mergeCell ref="AD115:AF115"/>
    <mergeCell ref="AD116:AF116"/>
    <mergeCell ref="AD117:AF117"/>
    <mergeCell ref="AC74:AH74"/>
    <mergeCell ref="AD76:AE76"/>
    <mergeCell ref="AD77:AE77"/>
    <mergeCell ref="AD78:AE78"/>
    <mergeCell ref="AD80:AG80"/>
    <mergeCell ref="AD81:AG81"/>
    <mergeCell ref="AD82:AG82"/>
    <mergeCell ref="AD83:AG83"/>
    <mergeCell ref="AC84:AG84"/>
    <mergeCell ref="AD85:AH85"/>
    <mergeCell ref="AD86:AH86"/>
    <mergeCell ref="AD87:AH87"/>
    <mergeCell ref="AC89:AH89"/>
    <mergeCell ref="AC90:AG90"/>
    <mergeCell ref="AD91:AG91"/>
    <mergeCell ref="AD92:AG92"/>
    <mergeCell ref="AD93:AG93"/>
    <mergeCell ref="AD55:AF55"/>
    <mergeCell ref="AD56:AF56"/>
    <mergeCell ref="AC57:AF57"/>
    <mergeCell ref="AD58:AH58"/>
    <mergeCell ref="AC60:AH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AD69:AF69"/>
    <mergeCell ref="AC70:AF70"/>
    <mergeCell ref="AD71:AH71"/>
    <mergeCell ref="AD72:AH72"/>
    <mergeCell ref="W191:AA191"/>
    <mergeCell ref="W192:AA192"/>
    <mergeCell ref="W193:AA193"/>
    <mergeCell ref="W194:AA194"/>
    <mergeCell ref="V196:AA196"/>
    <mergeCell ref="AC6:AH6"/>
    <mergeCell ref="AE9:AH9"/>
    <mergeCell ref="AE10:AH10"/>
    <mergeCell ref="AE11:AH11"/>
    <mergeCell ref="AC13:AH13"/>
    <mergeCell ref="AC19:AH19"/>
    <mergeCell ref="AC20:AE20"/>
    <mergeCell ref="AF20:AG20"/>
    <mergeCell ref="AC21:AE21"/>
    <mergeCell ref="AF21:AG21"/>
    <mergeCell ref="AF30:AG30"/>
    <mergeCell ref="AD35:AH35"/>
    <mergeCell ref="AD37:AF37"/>
    <mergeCell ref="AD38:AF38"/>
    <mergeCell ref="AD39:AF39"/>
    <mergeCell ref="AD40:AF40"/>
    <mergeCell ref="AD41:AF41"/>
    <mergeCell ref="AG41:AG42"/>
    <mergeCell ref="AD42:AF42"/>
    <mergeCell ref="AC44:AG44"/>
    <mergeCell ref="AD45:AH45"/>
    <mergeCell ref="AD47:AH47"/>
    <mergeCell ref="AC49:AH49"/>
    <mergeCell ref="AC51:AH51"/>
    <mergeCell ref="AD52:AF52"/>
    <mergeCell ref="AD53:AF53"/>
    <mergeCell ref="AD54:AF54"/>
    <mergeCell ref="V176:AA176"/>
    <mergeCell ref="V178:X178"/>
    <mergeCell ref="Y178:AA178"/>
    <mergeCell ref="V179:X179"/>
    <mergeCell ref="Y179:AA179"/>
    <mergeCell ref="V180:X180"/>
    <mergeCell ref="Y180:AA180"/>
    <mergeCell ref="V181:X181"/>
    <mergeCell ref="Y181:AA181"/>
    <mergeCell ref="V182:X182"/>
    <mergeCell ref="Y182:AA182"/>
    <mergeCell ref="V183:X183"/>
    <mergeCell ref="V184:X184"/>
    <mergeCell ref="V185:AA185"/>
    <mergeCell ref="V187:AA187"/>
    <mergeCell ref="V188:AA188"/>
    <mergeCell ref="V190:AA190"/>
    <mergeCell ref="W154:Y154"/>
    <mergeCell ref="W155:Y155"/>
    <mergeCell ref="W156:Y156"/>
    <mergeCell ref="W157:Y157"/>
    <mergeCell ref="W158:Y158"/>
    <mergeCell ref="V159:Z159"/>
    <mergeCell ref="V164:AA164"/>
    <mergeCell ref="V165:Z165"/>
    <mergeCell ref="W166:Z166"/>
    <mergeCell ref="W167:Z167"/>
    <mergeCell ref="W168:Z168"/>
    <mergeCell ref="W169:Z169"/>
    <mergeCell ref="W170:Z170"/>
    <mergeCell ref="V171:Z171"/>
    <mergeCell ref="W172:Z172"/>
    <mergeCell ref="V173:Z173"/>
    <mergeCell ref="V174:Z174"/>
    <mergeCell ref="W129:AA129"/>
    <mergeCell ref="V131:AA131"/>
    <mergeCell ref="W133:Z133"/>
    <mergeCell ref="W134:Z134"/>
    <mergeCell ref="W135:Z135"/>
    <mergeCell ref="V136:Z136"/>
    <mergeCell ref="V139:AA139"/>
    <mergeCell ref="W141:Z141"/>
    <mergeCell ref="W142:Z142"/>
    <mergeCell ref="W143:Z143"/>
    <mergeCell ref="W144:Z144"/>
    <mergeCell ref="W145:Z145"/>
    <mergeCell ref="V146:Z146"/>
    <mergeCell ref="V149:AA149"/>
    <mergeCell ref="W151:Y151"/>
    <mergeCell ref="W152:Y152"/>
    <mergeCell ref="W153:Y153"/>
    <mergeCell ref="V106:Y106"/>
    <mergeCell ref="V109:AA109"/>
    <mergeCell ref="V111:AA111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AA121"/>
    <mergeCell ref="W122:AA122"/>
    <mergeCell ref="V124:AA124"/>
    <mergeCell ref="W126:Y126"/>
    <mergeCell ref="W127:Y127"/>
    <mergeCell ref="V128:Y128"/>
    <mergeCell ref="W85:AA85"/>
    <mergeCell ref="W86:AA86"/>
    <mergeCell ref="W87:AA87"/>
    <mergeCell ref="V89:AA89"/>
    <mergeCell ref="V90:Z90"/>
    <mergeCell ref="W91:Z91"/>
    <mergeCell ref="W92:Z92"/>
    <mergeCell ref="W93:Z93"/>
    <mergeCell ref="V94:Z94"/>
    <mergeCell ref="V97:AA97"/>
    <mergeCell ref="W99:Y99"/>
    <mergeCell ref="W100:Y100"/>
    <mergeCell ref="W101:Y101"/>
    <mergeCell ref="W102:Y102"/>
    <mergeCell ref="W103:Y103"/>
    <mergeCell ref="W104:Y104"/>
    <mergeCell ref="W105:Y105"/>
    <mergeCell ref="W65:Y65"/>
    <mergeCell ref="W66:Y66"/>
    <mergeCell ref="W67:Y67"/>
    <mergeCell ref="W68:Y68"/>
    <mergeCell ref="W69:Y69"/>
    <mergeCell ref="V70:Y70"/>
    <mergeCell ref="W71:AA71"/>
    <mergeCell ref="W72:AA72"/>
    <mergeCell ref="V74:AA74"/>
    <mergeCell ref="W76:X76"/>
    <mergeCell ref="W77:X77"/>
    <mergeCell ref="W78:X78"/>
    <mergeCell ref="W80:Z80"/>
    <mergeCell ref="W81:Z81"/>
    <mergeCell ref="W82:Z82"/>
    <mergeCell ref="W83:Z83"/>
    <mergeCell ref="V84:Z84"/>
    <mergeCell ref="V44:Z44"/>
    <mergeCell ref="W45:AA45"/>
    <mergeCell ref="W47:AA47"/>
    <mergeCell ref="V49:AA49"/>
    <mergeCell ref="V51:AA51"/>
    <mergeCell ref="W52:Y52"/>
    <mergeCell ref="W53:Y53"/>
    <mergeCell ref="W54:Y54"/>
    <mergeCell ref="W55:Y55"/>
    <mergeCell ref="W56:Y56"/>
    <mergeCell ref="V57:Y57"/>
    <mergeCell ref="W58:AA58"/>
    <mergeCell ref="V60:AA60"/>
    <mergeCell ref="W61:Y61"/>
    <mergeCell ref="W62:Y62"/>
    <mergeCell ref="W63:Y63"/>
    <mergeCell ref="W64:Y64"/>
    <mergeCell ref="V6:AA6"/>
    <mergeCell ref="X9:AA9"/>
    <mergeCell ref="X10:AA10"/>
    <mergeCell ref="X11:AA11"/>
    <mergeCell ref="V13:AA13"/>
    <mergeCell ref="V19:AA19"/>
    <mergeCell ref="V20:X20"/>
    <mergeCell ref="Y20:Z20"/>
    <mergeCell ref="V21:X21"/>
    <mergeCell ref="Y21:Z21"/>
    <mergeCell ref="Y30:Z30"/>
    <mergeCell ref="W35:AA35"/>
    <mergeCell ref="W37:Y37"/>
    <mergeCell ref="W38:Y38"/>
    <mergeCell ref="W39:Y39"/>
    <mergeCell ref="W40:Y40"/>
    <mergeCell ref="W41:Y41"/>
    <mergeCell ref="Z41:Z42"/>
    <mergeCell ref="W42:Y42"/>
    <mergeCell ref="O176:T176"/>
    <mergeCell ref="O178:Q178"/>
    <mergeCell ref="R178:T178"/>
    <mergeCell ref="O179:Q179"/>
    <mergeCell ref="R179:T179"/>
    <mergeCell ref="O180:Q180"/>
    <mergeCell ref="R180:T180"/>
    <mergeCell ref="O190:T190"/>
    <mergeCell ref="P191:T191"/>
    <mergeCell ref="P192:T192"/>
    <mergeCell ref="P193:T193"/>
    <mergeCell ref="P194:T194"/>
    <mergeCell ref="O196:T196"/>
    <mergeCell ref="O181:Q181"/>
    <mergeCell ref="R181:T181"/>
    <mergeCell ref="O182:Q182"/>
    <mergeCell ref="R182:T182"/>
    <mergeCell ref="O183:Q183"/>
    <mergeCell ref="O184:Q184"/>
    <mergeCell ref="O185:T185"/>
    <mergeCell ref="O187:T187"/>
    <mergeCell ref="O188:T188"/>
    <mergeCell ref="P154:R154"/>
    <mergeCell ref="P155:R155"/>
    <mergeCell ref="P156:R156"/>
    <mergeCell ref="P157:R157"/>
    <mergeCell ref="P158:R158"/>
    <mergeCell ref="O159:S159"/>
    <mergeCell ref="O164:T164"/>
    <mergeCell ref="O165:S165"/>
    <mergeCell ref="P166:S166"/>
    <mergeCell ref="P167:S167"/>
    <mergeCell ref="P168:S168"/>
    <mergeCell ref="P169:S169"/>
    <mergeCell ref="P170:S170"/>
    <mergeCell ref="O171:S171"/>
    <mergeCell ref="P172:S172"/>
    <mergeCell ref="O173:S173"/>
    <mergeCell ref="O174:S174"/>
    <mergeCell ref="P129:T129"/>
    <mergeCell ref="O131:T131"/>
    <mergeCell ref="P133:S133"/>
    <mergeCell ref="P134:S134"/>
    <mergeCell ref="P135:S135"/>
    <mergeCell ref="O136:S136"/>
    <mergeCell ref="O139:T139"/>
    <mergeCell ref="P141:S141"/>
    <mergeCell ref="P142:S142"/>
    <mergeCell ref="P143:S143"/>
    <mergeCell ref="P144:S144"/>
    <mergeCell ref="P145:S145"/>
    <mergeCell ref="O146:S146"/>
    <mergeCell ref="O149:T149"/>
    <mergeCell ref="P151:R151"/>
    <mergeCell ref="P152:R152"/>
    <mergeCell ref="P153:R153"/>
    <mergeCell ref="O106:R106"/>
    <mergeCell ref="O109:T109"/>
    <mergeCell ref="O111:T111"/>
    <mergeCell ref="P113:R113"/>
    <mergeCell ref="P114:R114"/>
    <mergeCell ref="P115:R115"/>
    <mergeCell ref="P116:R116"/>
    <mergeCell ref="P117:R117"/>
    <mergeCell ref="P118:R118"/>
    <mergeCell ref="P119:R119"/>
    <mergeCell ref="P120:R120"/>
    <mergeCell ref="P121:T121"/>
    <mergeCell ref="P122:T122"/>
    <mergeCell ref="O124:T124"/>
    <mergeCell ref="P126:R126"/>
    <mergeCell ref="P127:R127"/>
    <mergeCell ref="O128:R128"/>
    <mergeCell ref="P85:T85"/>
    <mergeCell ref="P86:T86"/>
    <mergeCell ref="P87:T87"/>
    <mergeCell ref="O89:T89"/>
    <mergeCell ref="O90:S90"/>
    <mergeCell ref="P91:S91"/>
    <mergeCell ref="P92:S92"/>
    <mergeCell ref="P93:S93"/>
    <mergeCell ref="O94:S94"/>
    <mergeCell ref="O97:T97"/>
    <mergeCell ref="P99:R99"/>
    <mergeCell ref="P100:R100"/>
    <mergeCell ref="P101:R101"/>
    <mergeCell ref="P102:R102"/>
    <mergeCell ref="P103:R103"/>
    <mergeCell ref="P104:R104"/>
    <mergeCell ref="P105:R105"/>
    <mergeCell ref="P65:R65"/>
    <mergeCell ref="P66:R66"/>
    <mergeCell ref="P67:R67"/>
    <mergeCell ref="P68:R68"/>
    <mergeCell ref="P69:R69"/>
    <mergeCell ref="O70:R70"/>
    <mergeCell ref="P71:T71"/>
    <mergeCell ref="P72:T72"/>
    <mergeCell ref="O74:T74"/>
    <mergeCell ref="P76:Q76"/>
    <mergeCell ref="P77:Q77"/>
    <mergeCell ref="P78:Q78"/>
    <mergeCell ref="P80:S80"/>
    <mergeCell ref="P81:S81"/>
    <mergeCell ref="P82:S82"/>
    <mergeCell ref="P83:S83"/>
    <mergeCell ref="O84:S84"/>
    <mergeCell ref="O44:S44"/>
    <mergeCell ref="P45:T45"/>
    <mergeCell ref="P47:T47"/>
    <mergeCell ref="O49:T49"/>
    <mergeCell ref="O51:T51"/>
    <mergeCell ref="P52:R52"/>
    <mergeCell ref="P53:R53"/>
    <mergeCell ref="P54:R54"/>
    <mergeCell ref="P55:R55"/>
    <mergeCell ref="P56:R56"/>
    <mergeCell ref="O57:R57"/>
    <mergeCell ref="P58:T58"/>
    <mergeCell ref="O60:T60"/>
    <mergeCell ref="P61:R61"/>
    <mergeCell ref="P62:R62"/>
    <mergeCell ref="P63:R63"/>
    <mergeCell ref="P64:R64"/>
    <mergeCell ref="O6:T6"/>
    <mergeCell ref="Q9:T9"/>
    <mergeCell ref="Q10:T10"/>
    <mergeCell ref="Q11:T11"/>
    <mergeCell ref="O13:T13"/>
    <mergeCell ref="O19:T19"/>
    <mergeCell ref="O20:Q20"/>
    <mergeCell ref="R20:S20"/>
    <mergeCell ref="O21:Q21"/>
    <mergeCell ref="R21:S21"/>
    <mergeCell ref="R30:S30"/>
    <mergeCell ref="P35:T35"/>
    <mergeCell ref="P37:R37"/>
    <mergeCell ref="P38:R38"/>
    <mergeCell ref="P39:R39"/>
    <mergeCell ref="P40:R40"/>
    <mergeCell ref="P41:R41"/>
    <mergeCell ref="S41:S42"/>
    <mergeCell ref="P42:R42"/>
    <mergeCell ref="H171:L171"/>
    <mergeCell ref="I172:L172"/>
    <mergeCell ref="H173:L173"/>
    <mergeCell ref="H174:L174"/>
    <mergeCell ref="H176:M176"/>
    <mergeCell ref="H178:J178"/>
    <mergeCell ref="K178:M178"/>
    <mergeCell ref="H179:J179"/>
    <mergeCell ref="K179:M179"/>
    <mergeCell ref="H180:J180"/>
    <mergeCell ref="K180:M180"/>
    <mergeCell ref="H190:M190"/>
    <mergeCell ref="I191:M191"/>
    <mergeCell ref="I192:M192"/>
    <mergeCell ref="I193:M193"/>
    <mergeCell ref="I194:M194"/>
    <mergeCell ref="H196:M196"/>
    <mergeCell ref="H181:J181"/>
    <mergeCell ref="K181:M181"/>
    <mergeCell ref="H182:J182"/>
    <mergeCell ref="K182:M182"/>
    <mergeCell ref="H183:J183"/>
    <mergeCell ref="H184:J184"/>
    <mergeCell ref="H185:M185"/>
    <mergeCell ref="H187:M187"/>
    <mergeCell ref="H188:M188"/>
    <mergeCell ref="H149:M149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H159:L159"/>
    <mergeCell ref="H164:M164"/>
    <mergeCell ref="H165:L165"/>
    <mergeCell ref="I166:L166"/>
    <mergeCell ref="I167:L167"/>
    <mergeCell ref="I168:L168"/>
    <mergeCell ref="I169:L169"/>
    <mergeCell ref="I170:L170"/>
    <mergeCell ref="H124:M124"/>
    <mergeCell ref="I126:K126"/>
    <mergeCell ref="I127:K127"/>
    <mergeCell ref="H128:K128"/>
    <mergeCell ref="I129:M129"/>
    <mergeCell ref="H131:M131"/>
    <mergeCell ref="I133:L133"/>
    <mergeCell ref="I134:L134"/>
    <mergeCell ref="I135:L135"/>
    <mergeCell ref="H136:L136"/>
    <mergeCell ref="H139:M139"/>
    <mergeCell ref="I141:L141"/>
    <mergeCell ref="I142:L142"/>
    <mergeCell ref="I143:L143"/>
    <mergeCell ref="I144:L144"/>
    <mergeCell ref="I145:L145"/>
    <mergeCell ref="H146:L146"/>
    <mergeCell ref="I102:K102"/>
    <mergeCell ref="I103:K103"/>
    <mergeCell ref="I104:K104"/>
    <mergeCell ref="I105:K105"/>
    <mergeCell ref="H106:K106"/>
    <mergeCell ref="H109:M109"/>
    <mergeCell ref="H111:M111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M121"/>
    <mergeCell ref="I122:M122"/>
    <mergeCell ref="I81:L81"/>
    <mergeCell ref="I82:L82"/>
    <mergeCell ref="I83:L83"/>
    <mergeCell ref="H84:L84"/>
    <mergeCell ref="I85:M85"/>
    <mergeCell ref="I86:M86"/>
    <mergeCell ref="I87:M87"/>
    <mergeCell ref="H89:M89"/>
    <mergeCell ref="H90:L90"/>
    <mergeCell ref="I91:L91"/>
    <mergeCell ref="I92:L92"/>
    <mergeCell ref="I93:L93"/>
    <mergeCell ref="H94:L94"/>
    <mergeCell ref="H97:M97"/>
    <mergeCell ref="I99:K99"/>
    <mergeCell ref="I100:K100"/>
    <mergeCell ref="I101:K101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H70:K70"/>
    <mergeCell ref="I71:M71"/>
    <mergeCell ref="I72:M72"/>
    <mergeCell ref="H74:M74"/>
    <mergeCell ref="I76:J76"/>
    <mergeCell ref="I77:J77"/>
    <mergeCell ref="I78:J78"/>
    <mergeCell ref="I80:L80"/>
    <mergeCell ref="I40:K40"/>
    <mergeCell ref="I41:K41"/>
    <mergeCell ref="L41:L42"/>
    <mergeCell ref="I42:K42"/>
    <mergeCell ref="H44:L44"/>
    <mergeCell ref="I45:M45"/>
    <mergeCell ref="I47:M47"/>
    <mergeCell ref="H49:M49"/>
    <mergeCell ref="H51:M51"/>
    <mergeCell ref="I52:K52"/>
    <mergeCell ref="I53:K53"/>
    <mergeCell ref="I54:K54"/>
    <mergeCell ref="I55:K55"/>
    <mergeCell ref="I56:K56"/>
    <mergeCell ref="H57:K57"/>
    <mergeCell ref="I58:M58"/>
    <mergeCell ref="H60:M60"/>
    <mergeCell ref="A5:G5"/>
    <mergeCell ref="A6:F6"/>
    <mergeCell ref="C9:F9"/>
    <mergeCell ref="C10:F10"/>
    <mergeCell ref="C11:F11"/>
    <mergeCell ref="A13:F13"/>
    <mergeCell ref="A19:F19"/>
    <mergeCell ref="A20:C20"/>
    <mergeCell ref="D20:E20"/>
    <mergeCell ref="A21:C21"/>
    <mergeCell ref="D21:E21"/>
    <mergeCell ref="D30:E30"/>
    <mergeCell ref="B35:F35"/>
    <mergeCell ref="B37:D37"/>
    <mergeCell ref="B38:D38"/>
    <mergeCell ref="B39:D39"/>
    <mergeCell ref="H6:M6"/>
    <mergeCell ref="J9:M9"/>
    <mergeCell ref="J10:M10"/>
    <mergeCell ref="J11:M11"/>
    <mergeCell ref="H13:M13"/>
    <mergeCell ref="H19:M19"/>
    <mergeCell ref="H20:J20"/>
    <mergeCell ref="K20:L20"/>
    <mergeCell ref="H21:J21"/>
    <mergeCell ref="K21:L21"/>
    <mergeCell ref="K30:L30"/>
    <mergeCell ref="I35:M35"/>
    <mergeCell ref="I37:K37"/>
    <mergeCell ref="I38:K38"/>
    <mergeCell ref="I39:K39"/>
    <mergeCell ref="B40:D40"/>
    <mergeCell ref="B41:D41"/>
    <mergeCell ref="E41:E42"/>
    <mergeCell ref="B42:D42"/>
    <mergeCell ref="A44:E44"/>
    <mergeCell ref="B45:F45"/>
    <mergeCell ref="B47:F47"/>
    <mergeCell ref="A49:F49"/>
    <mergeCell ref="A51:F51"/>
    <mergeCell ref="A187:F187"/>
    <mergeCell ref="A188:F188"/>
    <mergeCell ref="B191:F191"/>
    <mergeCell ref="B192:F192"/>
    <mergeCell ref="B193:F193"/>
    <mergeCell ref="B194:F194"/>
    <mergeCell ref="A196:F196"/>
    <mergeCell ref="A190:F190"/>
    <mergeCell ref="B62:D62"/>
    <mergeCell ref="B63:D63"/>
    <mergeCell ref="B64:D64"/>
    <mergeCell ref="B65:D65"/>
    <mergeCell ref="B66:D66"/>
    <mergeCell ref="B67:D67"/>
    <mergeCell ref="B68:D68"/>
    <mergeCell ref="B69:D69"/>
    <mergeCell ref="A70:D70"/>
    <mergeCell ref="B52:D52"/>
    <mergeCell ref="B53:D53"/>
    <mergeCell ref="B54:D54"/>
    <mergeCell ref="B55:D55"/>
    <mergeCell ref="B56:D56"/>
    <mergeCell ref="A57:D57"/>
    <mergeCell ref="B58:F58"/>
    <mergeCell ref="A60:F60"/>
    <mergeCell ref="B61:D61"/>
    <mergeCell ref="B83:E83"/>
    <mergeCell ref="A84:E84"/>
    <mergeCell ref="B85:F85"/>
    <mergeCell ref="B86:F86"/>
    <mergeCell ref="B87:F87"/>
    <mergeCell ref="A89:F89"/>
    <mergeCell ref="A90:E90"/>
    <mergeCell ref="B91:E91"/>
    <mergeCell ref="B92:E92"/>
    <mergeCell ref="B71:F71"/>
    <mergeCell ref="B72:F72"/>
    <mergeCell ref="A74:F74"/>
    <mergeCell ref="B76:C76"/>
    <mergeCell ref="B77:C77"/>
    <mergeCell ref="B78:C78"/>
    <mergeCell ref="B80:E80"/>
    <mergeCell ref="B81:E81"/>
    <mergeCell ref="B82:E82"/>
    <mergeCell ref="B105:D105"/>
    <mergeCell ref="A106:D106"/>
    <mergeCell ref="A109:F109"/>
    <mergeCell ref="A111:F111"/>
    <mergeCell ref="B113:D113"/>
    <mergeCell ref="B114:D114"/>
    <mergeCell ref="B115:D115"/>
    <mergeCell ref="B116:D116"/>
    <mergeCell ref="B117:D117"/>
    <mergeCell ref="B93:E93"/>
    <mergeCell ref="A94:E94"/>
    <mergeCell ref="A97:F97"/>
    <mergeCell ref="B99:D99"/>
    <mergeCell ref="B100:D100"/>
    <mergeCell ref="B101:D101"/>
    <mergeCell ref="B102:D102"/>
    <mergeCell ref="B103:D103"/>
    <mergeCell ref="B104:D104"/>
    <mergeCell ref="B129:F129"/>
    <mergeCell ref="A131:F131"/>
    <mergeCell ref="B133:E133"/>
    <mergeCell ref="B134:E134"/>
    <mergeCell ref="B135:E135"/>
    <mergeCell ref="A136:E136"/>
    <mergeCell ref="A139:F139"/>
    <mergeCell ref="B141:E141"/>
    <mergeCell ref="B142:E142"/>
    <mergeCell ref="B118:D118"/>
    <mergeCell ref="B119:D119"/>
    <mergeCell ref="B120:D120"/>
    <mergeCell ref="B121:F121"/>
    <mergeCell ref="B122:F122"/>
    <mergeCell ref="A124:F124"/>
    <mergeCell ref="B126:D126"/>
    <mergeCell ref="B127:D127"/>
    <mergeCell ref="A128:D128"/>
    <mergeCell ref="B156:D156"/>
    <mergeCell ref="B157:D157"/>
    <mergeCell ref="A159:E159"/>
    <mergeCell ref="B158:D158"/>
    <mergeCell ref="A164:F164"/>
    <mergeCell ref="A165:E165"/>
    <mergeCell ref="B166:E166"/>
    <mergeCell ref="B167:E167"/>
    <mergeCell ref="B143:E143"/>
    <mergeCell ref="B144:E144"/>
    <mergeCell ref="B145:E145"/>
    <mergeCell ref="A146:E146"/>
    <mergeCell ref="A149:F149"/>
    <mergeCell ref="B151:D151"/>
    <mergeCell ref="B152:D152"/>
    <mergeCell ref="B153:D153"/>
    <mergeCell ref="B154:D154"/>
    <mergeCell ref="AQ6:AV6"/>
    <mergeCell ref="AS9:AV9"/>
    <mergeCell ref="AS10:AV10"/>
    <mergeCell ref="AS11:AV11"/>
    <mergeCell ref="AQ13:AV13"/>
    <mergeCell ref="AQ19:AV19"/>
    <mergeCell ref="AQ20:AS20"/>
    <mergeCell ref="AT20:AU20"/>
    <mergeCell ref="AQ21:AS21"/>
    <mergeCell ref="AT21:AU21"/>
    <mergeCell ref="A182:C182"/>
    <mergeCell ref="D182:F182"/>
    <mergeCell ref="A183:C183"/>
    <mergeCell ref="A184:C184"/>
    <mergeCell ref="A185:F185"/>
    <mergeCell ref="A179:C179"/>
    <mergeCell ref="D179:F179"/>
    <mergeCell ref="A180:C180"/>
    <mergeCell ref="D180:F180"/>
    <mergeCell ref="A181:C181"/>
    <mergeCell ref="B168:E168"/>
    <mergeCell ref="B169:E169"/>
    <mergeCell ref="D181:F181"/>
    <mergeCell ref="B170:E170"/>
    <mergeCell ref="A171:E171"/>
    <mergeCell ref="B172:E172"/>
    <mergeCell ref="A173:E173"/>
    <mergeCell ref="A174:E174"/>
    <mergeCell ref="A176:F176"/>
    <mergeCell ref="A178:C178"/>
    <mergeCell ref="D178:F178"/>
    <mergeCell ref="B155:D155"/>
    <mergeCell ref="AQ44:AU44"/>
    <mergeCell ref="AR45:AV45"/>
    <mergeCell ref="AR47:AV47"/>
    <mergeCell ref="AQ49:AV49"/>
    <mergeCell ref="AQ51:AV51"/>
    <mergeCell ref="AR52:AT52"/>
    <mergeCell ref="AR53:AT53"/>
    <mergeCell ref="AR54:AT54"/>
    <mergeCell ref="AR55:AT55"/>
    <mergeCell ref="AT30:AU30"/>
    <mergeCell ref="AR35:AV35"/>
    <mergeCell ref="AR37:AT37"/>
    <mergeCell ref="AR38:AT38"/>
    <mergeCell ref="AR39:AT39"/>
    <mergeCell ref="AR40:AT40"/>
    <mergeCell ref="AR41:AT41"/>
    <mergeCell ref="AU41:AU42"/>
    <mergeCell ref="AR42:AT42"/>
    <mergeCell ref="AR66:AT66"/>
    <mergeCell ref="AR67:AT67"/>
    <mergeCell ref="AR68:AT68"/>
    <mergeCell ref="AR69:AT69"/>
    <mergeCell ref="AQ70:AT70"/>
    <mergeCell ref="AR71:AV71"/>
    <mergeCell ref="AR72:AV72"/>
    <mergeCell ref="AQ74:AV74"/>
    <mergeCell ref="AR76:AS76"/>
    <mergeCell ref="AR56:AT56"/>
    <mergeCell ref="AQ57:AT57"/>
    <mergeCell ref="AR58:AV58"/>
    <mergeCell ref="AQ60:AV60"/>
    <mergeCell ref="AR61:AT61"/>
    <mergeCell ref="AR62:AT62"/>
    <mergeCell ref="AR63:AT63"/>
    <mergeCell ref="AR64:AT64"/>
    <mergeCell ref="AR65:AT65"/>
    <mergeCell ref="AR87:AV87"/>
    <mergeCell ref="AQ89:AV89"/>
    <mergeCell ref="AQ90:AU90"/>
    <mergeCell ref="AR91:AU91"/>
    <mergeCell ref="AR92:AU92"/>
    <mergeCell ref="AR93:AU93"/>
    <mergeCell ref="AQ94:AU94"/>
    <mergeCell ref="AQ97:AV97"/>
    <mergeCell ref="AR99:AT99"/>
    <mergeCell ref="AR77:AS77"/>
    <mergeCell ref="AR78:AS78"/>
    <mergeCell ref="AR80:AU80"/>
    <mergeCell ref="AR81:AU81"/>
    <mergeCell ref="AR82:AU82"/>
    <mergeCell ref="AR83:AU83"/>
    <mergeCell ref="AQ84:AU84"/>
    <mergeCell ref="AR85:AV85"/>
    <mergeCell ref="AR86:AV86"/>
    <mergeCell ref="AR113:AT113"/>
    <mergeCell ref="AR114:AT114"/>
    <mergeCell ref="AR115:AT115"/>
    <mergeCell ref="AR116:AT116"/>
    <mergeCell ref="AR117:AT117"/>
    <mergeCell ref="AR118:AT118"/>
    <mergeCell ref="AR119:AT119"/>
    <mergeCell ref="AR120:AT120"/>
    <mergeCell ref="AR121:AV121"/>
    <mergeCell ref="AR100:AT100"/>
    <mergeCell ref="AR101:AT101"/>
    <mergeCell ref="AR102:AT102"/>
    <mergeCell ref="AR103:AT103"/>
    <mergeCell ref="AR104:AT104"/>
    <mergeCell ref="AR105:AT105"/>
    <mergeCell ref="AQ106:AT106"/>
    <mergeCell ref="AQ109:AV109"/>
    <mergeCell ref="AQ111:AV111"/>
    <mergeCell ref="AR135:AU135"/>
    <mergeCell ref="AQ136:AU136"/>
    <mergeCell ref="AQ139:AV139"/>
    <mergeCell ref="AR141:AU141"/>
    <mergeCell ref="AR142:AU142"/>
    <mergeCell ref="AR143:AU143"/>
    <mergeCell ref="AR144:AU144"/>
    <mergeCell ref="AR145:AU145"/>
    <mergeCell ref="AQ146:AU146"/>
    <mergeCell ref="AR122:AV122"/>
    <mergeCell ref="AQ124:AV124"/>
    <mergeCell ref="AR126:AT126"/>
    <mergeCell ref="AR127:AT127"/>
    <mergeCell ref="AQ128:AT128"/>
    <mergeCell ref="AR129:AV129"/>
    <mergeCell ref="AQ131:AV131"/>
    <mergeCell ref="AR133:AU133"/>
    <mergeCell ref="AR134:AU134"/>
    <mergeCell ref="AQ159:AU159"/>
    <mergeCell ref="AQ164:AV164"/>
    <mergeCell ref="AQ165:AU165"/>
    <mergeCell ref="AR166:AU166"/>
    <mergeCell ref="AR167:AU167"/>
    <mergeCell ref="AR168:AU168"/>
    <mergeCell ref="AR169:AU169"/>
    <mergeCell ref="AR170:AU170"/>
    <mergeCell ref="AQ171:AU171"/>
    <mergeCell ref="AQ149:AV149"/>
    <mergeCell ref="AR151:AT151"/>
    <mergeCell ref="AR152:AT152"/>
    <mergeCell ref="AR153:AT153"/>
    <mergeCell ref="AR154:AT154"/>
    <mergeCell ref="AR155:AT155"/>
    <mergeCell ref="AR156:AT156"/>
    <mergeCell ref="AR157:AT157"/>
    <mergeCell ref="AR158:AT158"/>
    <mergeCell ref="AQ190:AV190"/>
    <mergeCell ref="AR191:AV191"/>
    <mergeCell ref="AR192:AV192"/>
    <mergeCell ref="AR193:AV193"/>
    <mergeCell ref="AR194:AV194"/>
    <mergeCell ref="AQ196:AV196"/>
    <mergeCell ref="AQ181:AS181"/>
    <mergeCell ref="AT181:AV181"/>
    <mergeCell ref="AQ182:AS182"/>
    <mergeCell ref="AT182:AV182"/>
    <mergeCell ref="AQ183:AS183"/>
    <mergeCell ref="AQ184:AS184"/>
    <mergeCell ref="AQ185:AV185"/>
    <mergeCell ref="AQ187:AV187"/>
    <mergeCell ref="AQ188:AV188"/>
    <mergeCell ref="AR172:AU172"/>
    <mergeCell ref="AQ173:AU173"/>
    <mergeCell ref="AQ174:AU174"/>
    <mergeCell ref="AQ176:AV176"/>
    <mergeCell ref="AQ178:AS178"/>
    <mergeCell ref="AT178:AV178"/>
    <mergeCell ref="AQ179:AS179"/>
    <mergeCell ref="AT179:AV179"/>
    <mergeCell ref="AQ180:AS180"/>
    <mergeCell ref="AT180:AV180"/>
    <mergeCell ref="BS6:BX6"/>
    <mergeCell ref="BU9:BX9"/>
    <mergeCell ref="BU10:BX10"/>
    <mergeCell ref="BU11:BX11"/>
    <mergeCell ref="BS13:BX13"/>
    <mergeCell ref="BS19:BX19"/>
    <mergeCell ref="BS20:BU20"/>
    <mergeCell ref="BV20:BW20"/>
    <mergeCell ref="BS21:BU21"/>
    <mergeCell ref="BV21:BW21"/>
    <mergeCell ref="BV30:BW30"/>
    <mergeCell ref="BT35:BX35"/>
    <mergeCell ref="BT37:BV37"/>
    <mergeCell ref="BT38:BV38"/>
    <mergeCell ref="BT39:BV39"/>
    <mergeCell ref="BT40:BV40"/>
    <mergeCell ref="BT41:BV41"/>
    <mergeCell ref="BW41:BW42"/>
    <mergeCell ref="BT42:BV42"/>
    <mergeCell ref="BS44:BW44"/>
    <mergeCell ref="BT45:BX45"/>
    <mergeCell ref="BT47:BX47"/>
    <mergeCell ref="BS49:BX49"/>
    <mergeCell ref="BS51:BX51"/>
    <mergeCell ref="BT52:BV52"/>
    <mergeCell ref="BT53:BV53"/>
    <mergeCell ref="BT54:BV54"/>
    <mergeCell ref="BT55:BV55"/>
    <mergeCell ref="BT56:BV56"/>
    <mergeCell ref="BS57:BV57"/>
    <mergeCell ref="BT58:BX58"/>
    <mergeCell ref="BS60:BX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S70:BV70"/>
    <mergeCell ref="BT71:BX71"/>
    <mergeCell ref="BT72:BX72"/>
    <mergeCell ref="BS74:BX74"/>
    <mergeCell ref="BT76:BU76"/>
    <mergeCell ref="BT77:BU77"/>
    <mergeCell ref="BT78:BU78"/>
    <mergeCell ref="BT80:BW80"/>
    <mergeCell ref="BT81:BW81"/>
    <mergeCell ref="BT82:BW82"/>
    <mergeCell ref="BT83:BW83"/>
    <mergeCell ref="BS84:BW84"/>
    <mergeCell ref="BT85:BX85"/>
    <mergeCell ref="BT86:BX86"/>
    <mergeCell ref="BT87:BX87"/>
    <mergeCell ref="BS89:BX89"/>
    <mergeCell ref="BS90:BW90"/>
    <mergeCell ref="BT91:BW91"/>
    <mergeCell ref="BT92:BW92"/>
    <mergeCell ref="BT93:BW93"/>
    <mergeCell ref="BS94:BW94"/>
    <mergeCell ref="BS97:BX97"/>
    <mergeCell ref="BT99:BV99"/>
    <mergeCell ref="BT100:BV100"/>
    <mergeCell ref="BT101:BV101"/>
    <mergeCell ref="BT102:BV102"/>
    <mergeCell ref="BT103:BV103"/>
    <mergeCell ref="BT104:BV104"/>
    <mergeCell ref="BT105:BV105"/>
    <mergeCell ref="BS106:BV106"/>
    <mergeCell ref="BS109:BX109"/>
    <mergeCell ref="BS111:BX111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X121"/>
    <mergeCell ref="BT122:BX122"/>
    <mergeCell ref="BS124:BX124"/>
    <mergeCell ref="BT126:BV126"/>
    <mergeCell ref="BT127:BV127"/>
    <mergeCell ref="BS128:BV128"/>
    <mergeCell ref="BT129:BX129"/>
    <mergeCell ref="BS131:BX131"/>
    <mergeCell ref="BT133:BW133"/>
    <mergeCell ref="BT134:BW134"/>
    <mergeCell ref="BT135:BW135"/>
    <mergeCell ref="BS136:BW136"/>
    <mergeCell ref="BS139:BX139"/>
    <mergeCell ref="BT141:BW141"/>
    <mergeCell ref="BT142:BW142"/>
    <mergeCell ref="BT143:BW143"/>
    <mergeCell ref="BT144:BW144"/>
    <mergeCell ref="BT145:BW145"/>
    <mergeCell ref="BS146:BW146"/>
    <mergeCell ref="BS149:BX149"/>
    <mergeCell ref="BT151:BV151"/>
    <mergeCell ref="BT152:BV152"/>
    <mergeCell ref="BT153:BV153"/>
    <mergeCell ref="BT154:BV154"/>
    <mergeCell ref="BT155:BV155"/>
    <mergeCell ref="BT156:BV156"/>
    <mergeCell ref="BT157:BV157"/>
    <mergeCell ref="BT158:BV158"/>
    <mergeCell ref="BS159:BW159"/>
    <mergeCell ref="BS164:BX164"/>
    <mergeCell ref="BS165:BW165"/>
    <mergeCell ref="BT166:BW166"/>
    <mergeCell ref="BT167:BW167"/>
    <mergeCell ref="BT168:BW168"/>
    <mergeCell ref="BT169:BW169"/>
    <mergeCell ref="BT170:BW170"/>
    <mergeCell ref="BS171:BW171"/>
    <mergeCell ref="BT172:BW172"/>
    <mergeCell ref="BS173:BW173"/>
    <mergeCell ref="BS174:BW174"/>
    <mergeCell ref="BT191:BX191"/>
    <mergeCell ref="BT192:BX192"/>
    <mergeCell ref="BT193:BX193"/>
    <mergeCell ref="BT194:BX194"/>
    <mergeCell ref="BS196:BX196"/>
    <mergeCell ref="BS176:BX176"/>
    <mergeCell ref="BS178:BU178"/>
    <mergeCell ref="BV178:BX178"/>
    <mergeCell ref="BS179:BU179"/>
    <mergeCell ref="BV179:BX179"/>
    <mergeCell ref="BS180:BU180"/>
    <mergeCell ref="BV180:BX180"/>
    <mergeCell ref="BS181:BU181"/>
    <mergeCell ref="BV181:BX181"/>
    <mergeCell ref="BS182:BU182"/>
    <mergeCell ref="BV182:BX182"/>
    <mergeCell ref="BS183:BU183"/>
    <mergeCell ref="BS184:BU184"/>
    <mergeCell ref="BS185:BX185"/>
    <mergeCell ref="BS187:BX187"/>
    <mergeCell ref="BS188:BX188"/>
    <mergeCell ref="BS190:BX190"/>
    <mergeCell ref="BE6:BJ6"/>
    <mergeCell ref="BG9:BJ9"/>
    <mergeCell ref="BG10:BJ10"/>
    <mergeCell ref="BG11:BJ11"/>
    <mergeCell ref="BE13:BJ13"/>
    <mergeCell ref="BE19:BJ19"/>
    <mergeCell ref="BE20:BG20"/>
    <mergeCell ref="BH20:BI20"/>
    <mergeCell ref="BE21:BG21"/>
    <mergeCell ref="BH21:BI21"/>
    <mergeCell ref="BH30:BI30"/>
    <mergeCell ref="BF35:BJ35"/>
    <mergeCell ref="BF37:BH37"/>
    <mergeCell ref="BF38:BH38"/>
    <mergeCell ref="BF39:BH39"/>
    <mergeCell ref="BF40:BH40"/>
    <mergeCell ref="BF41:BH41"/>
    <mergeCell ref="BI41:BI42"/>
    <mergeCell ref="BF42:BH42"/>
    <mergeCell ref="BE44:BI44"/>
    <mergeCell ref="BF45:BJ45"/>
    <mergeCell ref="BF47:BJ47"/>
    <mergeCell ref="BE49:BJ49"/>
    <mergeCell ref="BE51:BJ51"/>
    <mergeCell ref="BF52:BH52"/>
    <mergeCell ref="BF53:BH53"/>
    <mergeCell ref="BF54:BH54"/>
    <mergeCell ref="BF55:BH55"/>
    <mergeCell ref="BF56:BH56"/>
    <mergeCell ref="BE57:BH57"/>
    <mergeCell ref="BF58:BJ58"/>
    <mergeCell ref="BE60:BJ60"/>
    <mergeCell ref="BF61:BH61"/>
    <mergeCell ref="BF62:BH62"/>
    <mergeCell ref="BF63:BH63"/>
    <mergeCell ref="BF64:BH64"/>
    <mergeCell ref="BF65:BH65"/>
    <mergeCell ref="BF66:BH66"/>
    <mergeCell ref="BF67:BH67"/>
    <mergeCell ref="BF68:BH68"/>
    <mergeCell ref="BF69:BH69"/>
    <mergeCell ref="BE70:BH70"/>
    <mergeCell ref="BF71:BJ71"/>
    <mergeCell ref="BF72:BJ72"/>
    <mergeCell ref="BE74:BJ74"/>
    <mergeCell ref="BF76:BG76"/>
    <mergeCell ref="BF77:BG77"/>
    <mergeCell ref="BF78:BG78"/>
    <mergeCell ref="BF80:BI80"/>
    <mergeCell ref="BF81:BI81"/>
    <mergeCell ref="BF82:BI82"/>
    <mergeCell ref="BF83:BI83"/>
    <mergeCell ref="BE84:BI84"/>
    <mergeCell ref="BF85:BJ85"/>
    <mergeCell ref="BF86:BJ86"/>
    <mergeCell ref="BF87:BJ87"/>
    <mergeCell ref="BE89:BJ89"/>
    <mergeCell ref="BE90:BI90"/>
    <mergeCell ref="BF91:BI91"/>
    <mergeCell ref="BF92:BI92"/>
    <mergeCell ref="BF93:BI93"/>
    <mergeCell ref="BE94:BI94"/>
    <mergeCell ref="BE97:BJ97"/>
    <mergeCell ref="BF99:BH99"/>
    <mergeCell ref="BF100:BH100"/>
    <mergeCell ref="BF101:BH101"/>
    <mergeCell ref="BF102:BH102"/>
    <mergeCell ref="BF103:BH103"/>
    <mergeCell ref="BF104:BH104"/>
    <mergeCell ref="BF105:BH105"/>
    <mergeCell ref="BE106:BH106"/>
    <mergeCell ref="BE109:BJ109"/>
    <mergeCell ref="BE111:BJ111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21:BJ121"/>
    <mergeCell ref="BF122:BJ122"/>
    <mergeCell ref="BE124:BJ124"/>
    <mergeCell ref="BF126:BH126"/>
    <mergeCell ref="BF127:BH127"/>
    <mergeCell ref="BE128:BH128"/>
    <mergeCell ref="BF129:BJ129"/>
    <mergeCell ref="BE131:BJ131"/>
    <mergeCell ref="BF133:BI133"/>
    <mergeCell ref="BF134:BI134"/>
    <mergeCell ref="BF135:BI135"/>
    <mergeCell ref="BE136:BI136"/>
    <mergeCell ref="BE139:BJ139"/>
    <mergeCell ref="BF141:BI141"/>
    <mergeCell ref="BF142:BI142"/>
    <mergeCell ref="BF143:BI143"/>
    <mergeCell ref="BF144:BI144"/>
    <mergeCell ref="BF145:BI145"/>
    <mergeCell ref="BE146:BI146"/>
    <mergeCell ref="BE149:BJ149"/>
    <mergeCell ref="BF151:BH151"/>
    <mergeCell ref="BF152:BH152"/>
    <mergeCell ref="BF153:BH153"/>
    <mergeCell ref="BF154:BH154"/>
    <mergeCell ref="BF155:BH155"/>
    <mergeCell ref="BF156:BH156"/>
    <mergeCell ref="BF157:BH157"/>
    <mergeCell ref="BF158:BH158"/>
    <mergeCell ref="BE159:BI159"/>
    <mergeCell ref="BE164:BJ164"/>
    <mergeCell ref="BE165:BI165"/>
    <mergeCell ref="BF166:BI166"/>
    <mergeCell ref="BF167:BI167"/>
    <mergeCell ref="BF168:BI168"/>
    <mergeCell ref="BF169:BI169"/>
    <mergeCell ref="BF170:BI170"/>
    <mergeCell ref="BE171:BI171"/>
    <mergeCell ref="BF172:BI172"/>
    <mergeCell ref="BE173:BI173"/>
    <mergeCell ref="BE174:BI174"/>
    <mergeCell ref="BE176:BJ176"/>
    <mergeCell ref="BE178:BG178"/>
    <mergeCell ref="BH178:BJ178"/>
    <mergeCell ref="BE179:BG179"/>
    <mergeCell ref="BH179:BJ179"/>
    <mergeCell ref="BE180:BG180"/>
    <mergeCell ref="BH180:BJ180"/>
    <mergeCell ref="BE181:BG181"/>
    <mergeCell ref="BH181:BJ181"/>
    <mergeCell ref="BE182:BG182"/>
    <mergeCell ref="BH182:BJ182"/>
    <mergeCell ref="BE183:BG183"/>
    <mergeCell ref="BE184:BG184"/>
    <mergeCell ref="BE185:BJ185"/>
    <mergeCell ref="BE187:BJ187"/>
    <mergeCell ref="BE188:BJ188"/>
    <mergeCell ref="BE190:BJ190"/>
    <mergeCell ref="BF191:BJ191"/>
    <mergeCell ref="BF192:BJ192"/>
    <mergeCell ref="BF193:BJ193"/>
    <mergeCell ref="BF194:BJ194"/>
    <mergeCell ref="BE196:BJ196"/>
    <mergeCell ref="BL6:BQ6"/>
    <mergeCell ref="BN9:BQ9"/>
    <mergeCell ref="BN10:BQ10"/>
    <mergeCell ref="BN11:BQ11"/>
    <mergeCell ref="BL13:BQ13"/>
    <mergeCell ref="BL19:BQ19"/>
    <mergeCell ref="BL20:BN20"/>
    <mergeCell ref="BO20:BP20"/>
    <mergeCell ref="BL21:BN21"/>
    <mergeCell ref="BO21:BP21"/>
    <mergeCell ref="BO30:BP30"/>
    <mergeCell ref="BM35:BQ35"/>
    <mergeCell ref="BM37:BO37"/>
    <mergeCell ref="BM38:BO38"/>
    <mergeCell ref="BM39:BO39"/>
    <mergeCell ref="BM40:BO40"/>
    <mergeCell ref="BM41:BO41"/>
    <mergeCell ref="BP41:BP42"/>
    <mergeCell ref="BM42:BO42"/>
    <mergeCell ref="BL44:BP44"/>
    <mergeCell ref="BM45:BQ45"/>
    <mergeCell ref="BM47:BQ47"/>
    <mergeCell ref="BL49:BQ49"/>
    <mergeCell ref="BL51:BQ51"/>
    <mergeCell ref="BM52:BO52"/>
    <mergeCell ref="BM53:BO53"/>
    <mergeCell ref="BM54:BO54"/>
    <mergeCell ref="BM55:BO55"/>
    <mergeCell ref="BM56:BO56"/>
    <mergeCell ref="BL57:BO57"/>
    <mergeCell ref="BM58:BQ58"/>
    <mergeCell ref="BL60:BQ60"/>
    <mergeCell ref="BM61:BO61"/>
    <mergeCell ref="BM62:BO62"/>
    <mergeCell ref="BM63:BO63"/>
    <mergeCell ref="BM64:BO64"/>
    <mergeCell ref="BM65:BO65"/>
    <mergeCell ref="BM66:BO66"/>
    <mergeCell ref="BM67:BO67"/>
    <mergeCell ref="BM68:BO68"/>
    <mergeCell ref="BM69:BO69"/>
    <mergeCell ref="BL70:BO70"/>
    <mergeCell ref="BM71:BQ71"/>
    <mergeCell ref="BM72:BQ72"/>
    <mergeCell ref="BL74:BQ74"/>
    <mergeCell ref="BM76:BN76"/>
    <mergeCell ref="BM77:BN77"/>
    <mergeCell ref="BM78:BN78"/>
    <mergeCell ref="BM80:BP80"/>
    <mergeCell ref="BM81:BP81"/>
    <mergeCell ref="BM82:BP82"/>
    <mergeCell ref="BM83:BP83"/>
    <mergeCell ref="BL84:BP84"/>
    <mergeCell ref="BM85:BQ85"/>
    <mergeCell ref="BM86:BQ86"/>
    <mergeCell ref="BM87:BQ87"/>
    <mergeCell ref="BL89:BQ89"/>
    <mergeCell ref="BL90:BP90"/>
    <mergeCell ref="BM91:BP91"/>
    <mergeCell ref="BM92:BP92"/>
    <mergeCell ref="BM93:BP93"/>
    <mergeCell ref="BL94:BP94"/>
    <mergeCell ref="BL97:BQ97"/>
    <mergeCell ref="BM99:BO99"/>
    <mergeCell ref="BM100:BO100"/>
    <mergeCell ref="BM101:BO101"/>
    <mergeCell ref="BM102:BO102"/>
    <mergeCell ref="BM103:BO103"/>
    <mergeCell ref="BM104:BO104"/>
    <mergeCell ref="BM105:BO105"/>
    <mergeCell ref="BL106:BO106"/>
    <mergeCell ref="BL109:BQ109"/>
    <mergeCell ref="BL111:BQ111"/>
    <mergeCell ref="BM113:BO113"/>
    <mergeCell ref="BM114:BO114"/>
    <mergeCell ref="BM115:BO115"/>
    <mergeCell ref="BM116:BO116"/>
    <mergeCell ref="BM117:BO117"/>
    <mergeCell ref="BM118:BO118"/>
    <mergeCell ref="BM119:BO119"/>
    <mergeCell ref="BM120:BO120"/>
    <mergeCell ref="BM121:BQ121"/>
    <mergeCell ref="BM122:BQ122"/>
    <mergeCell ref="BL124:BQ124"/>
    <mergeCell ref="BM126:BO126"/>
    <mergeCell ref="BM127:BO127"/>
    <mergeCell ref="BL128:BO128"/>
    <mergeCell ref="BM129:BQ129"/>
    <mergeCell ref="BL131:BQ131"/>
    <mergeCell ref="BM133:BP133"/>
    <mergeCell ref="BM134:BP134"/>
    <mergeCell ref="BM135:BP135"/>
    <mergeCell ref="BL136:BP136"/>
    <mergeCell ref="BL139:BQ139"/>
    <mergeCell ref="BM141:BP141"/>
    <mergeCell ref="BM142:BP142"/>
    <mergeCell ref="BM143:BP143"/>
    <mergeCell ref="BM144:BP144"/>
    <mergeCell ref="BM145:BP145"/>
    <mergeCell ref="BL146:BP146"/>
    <mergeCell ref="BL149:BQ149"/>
    <mergeCell ref="BM151:BO151"/>
    <mergeCell ref="BM152:BO152"/>
    <mergeCell ref="BM153:BO153"/>
    <mergeCell ref="BM154:BO154"/>
    <mergeCell ref="BM155:BO155"/>
    <mergeCell ref="BM156:BO156"/>
    <mergeCell ref="BM157:BO157"/>
    <mergeCell ref="BM158:BO158"/>
    <mergeCell ref="BL159:BP159"/>
    <mergeCell ref="BL164:BQ164"/>
    <mergeCell ref="BL165:BP165"/>
    <mergeCell ref="BM166:BP166"/>
    <mergeCell ref="BM167:BP167"/>
    <mergeCell ref="BM168:BP168"/>
    <mergeCell ref="BM169:BP169"/>
    <mergeCell ref="BM170:BP170"/>
    <mergeCell ref="BL171:BP171"/>
    <mergeCell ref="BM172:BP172"/>
    <mergeCell ref="BL173:BP173"/>
    <mergeCell ref="BL174:BP174"/>
    <mergeCell ref="BL176:BQ176"/>
    <mergeCell ref="BL178:BN178"/>
    <mergeCell ref="BO178:BQ178"/>
    <mergeCell ref="BL179:BN179"/>
    <mergeCell ref="BO179:BQ179"/>
    <mergeCell ref="BL180:BN180"/>
    <mergeCell ref="BO180:BQ180"/>
    <mergeCell ref="BL181:BN181"/>
    <mergeCell ref="BO181:BQ181"/>
    <mergeCell ref="BL182:BN182"/>
    <mergeCell ref="BO182:BQ182"/>
    <mergeCell ref="BL183:BN183"/>
    <mergeCell ref="BL184:BN184"/>
    <mergeCell ref="BL185:BQ185"/>
    <mergeCell ref="BL187:BQ187"/>
    <mergeCell ref="BL188:BQ188"/>
    <mergeCell ref="BL190:BQ190"/>
    <mergeCell ref="BM191:BQ191"/>
    <mergeCell ref="BM192:BQ192"/>
    <mergeCell ref="BM193:BQ193"/>
    <mergeCell ref="BM194:BQ194"/>
    <mergeCell ref="BL196:BQ196"/>
    <mergeCell ref="CN6:CS6"/>
    <mergeCell ref="CP9:CS9"/>
    <mergeCell ref="CP10:CS10"/>
    <mergeCell ref="CP11:CS11"/>
    <mergeCell ref="CN13:CS13"/>
    <mergeCell ref="CN19:CS19"/>
    <mergeCell ref="CN20:CP20"/>
    <mergeCell ref="CQ20:CR20"/>
    <mergeCell ref="CN21:CP21"/>
    <mergeCell ref="CQ21:CR21"/>
    <mergeCell ref="CQ30:CR30"/>
    <mergeCell ref="CO35:CS35"/>
    <mergeCell ref="CO37:CQ37"/>
    <mergeCell ref="CO38:CQ38"/>
    <mergeCell ref="CO39:CQ39"/>
    <mergeCell ref="CO40:CQ40"/>
    <mergeCell ref="CO41:CQ41"/>
    <mergeCell ref="CR41:CR42"/>
    <mergeCell ref="CO42:CQ42"/>
    <mergeCell ref="CN44:CR44"/>
    <mergeCell ref="CO45:CS45"/>
    <mergeCell ref="CO47:CS47"/>
    <mergeCell ref="CN49:CS49"/>
    <mergeCell ref="CN51:CS51"/>
    <mergeCell ref="CO52:CQ52"/>
    <mergeCell ref="CO53:CQ53"/>
    <mergeCell ref="CO54:CQ54"/>
    <mergeCell ref="CO55:CQ55"/>
    <mergeCell ref="CO56:CQ56"/>
    <mergeCell ref="CN57:CQ57"/>
    <mergeCell ref="CO58:CS58"/>
    <mergeCell ref="CN60:CS60"/>
    <mergeCell ref="CO61:CQ61"/>
    <mergeCell ref="CO62:CQ62"/>
    <mergeCell ref="CO63:CQ63"/>
    <mergeCell ref="CO64:CQ64"/>
    <mergeCell ref="CO65:CQ65"/>
    <mergeCell ref="CO66:CQ66"/>
    <mergeCell ref="CO67:CQ67"/>
    <mergeCell ref="CO68:CQ68"/>
    <mergeCell ref="CO69:CQ69"/>
    <mergeCell ref="CN70:CQ70"/>
    <mergeCell ref="CO71:CS71"/>
    <mergeCell ref="CO72:CS72"/>
    <mergeCell ref="CN74:CS74"/>
    <mergeCell ref="CO76:CP76"/>
    <mergeCell ref="CO77:CP77"/>
    <mergeCell ref="CO78:CP78"/>
    <mergeCell ref="CO80:CR80"/>
    <mergeCell ref="CO81:CR81"/>
    <mergeCell ref="CO82:CR82"/>
    <mergeCell ref="CO83:CR83"/>
    <mergeCell ref="CN84:CR84"/>
    <mergeCell ref="CO85:CS85"/>
    <mergeCell ref="CO86:CS86"/>
    <mergeCell ref="CO87:CS87"/>
    <mergeCell ref="CN89:CS89"/>
    <mergeCell ref="CN90:CR90"/>
    <mergeCell ref="CO91:CR91"/>
    <mergeCell ref="CO92:CR92"/>
    <mergeCell ref="CO93:CR93"/>
    <mergeCell ref="CN94:CR94"/>
    <mergeCell ref="CN97:CS97"/>
    <mergeCell ref="CO99:CQ99"/>
    <mergeCell ref="CO100:CQ100"/>
    <mergeCell ref="CO101:CQ101"/>
    <mergeCell ref="CO102:CQ102"/>
    <mergeCell ref="CO103:CQ103"/>
    <mergeCell ref="CO104:CQ104"/>
    <mergeCell ref="CO105:CQ105"/>
    <mergeCell ref="CN106:CQ106"/>
    <mergeCell ref="CN109:CS109"/>
    <mergeCell ref="CN111:CS111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S121"/>
    <mergeCell ref="CO122:CS122"/>
    <mergeCell ref="CN124:CS124"/>
    <mergeCell ref="CO126:CQ126"/>
    <mergeCell ref="CO127:CQ127"/>
    <mergeCell ref="CN128:CQ128"/>
    <mergeCell ref="CO129:CS129"/>
    <mergeCell ref="CN131:CS131"/>
    <mergeCell ref="CO133:CR133"/>
    <mergeCell ref="CO134:CR134"/>
    <mergeCell ref="CO135:CR135"/>
    <mergeCell ref="CN136:CR136"/>
    <mergeCell ref="CN139:CS139"/>
    <mergeCell ref="CO141:CR141"/>
    <mergeCell ref="CO142:CR142"/>
    <mergeCell ref="CO143:CR143"/>
    <mergeCell ref="CO144:CR144"/>
    <mergeCell ref="CO145:CR145"/>
    <mergeCell ref="CN146:CR146"/>
    <mergeCell ref="CN149:CS149"/>
    <mergeCell ref="CO151:CQ151"/>
    <mergeCell ref="CO152:CQ152"/>
    <mergeCell ref="CO153:CQ153"/>
    <mergeCell ref="CO154:CQ154"/>
    <mergeCell ref="CO155:CQ155"/>
    <mergeCell ref="CO156:CQ156"/>
    <mergeCell ref="CO157:CQ157"/>
    <mergeCell ref="CO158:CQ158"/>
    <mergeCell ref="CN159:CR159"/>
    <mergeCell ref="CN164:CS164"/>
    <mergeCell ref="CN165:CR165"/>
    <mergeCell ref="CO166:CR166"/>
    <mergeCell ref="CO167:CR167"/>
    <mergeCell ref="CO168:CR168"/>
    <mergeCell ref="CO169:CR169"/>
    <mergeCell ref="CO170:CR170"/>
    <mergeCell ref="CN171:CR171"/>
    <mergeCell ref="CO172:CR172"/>
    <mergeCell ref="CN173:CR173"/>
    <mergeCell ref="CN174:CR174"/>
    <mergeCell ref="CO191:CS191"/>
    <mergeCell ref="CO192:CS192"/>
    <mergeCell ref="CO193:CS193"/>
    <mergeCell ref="CO194:CS194"/>
    <mergeCell ref="CN196:CS196"/>
    <mergeCell ref="CN176:CS176"/>
    <mergeCell ref="CN178:CP178"/>
    <mergeCell ref="CQ178:CS178"/>
    <mergeCell ref="CN179:CP179"/>
    <mergeCell ref="CQ179:CS179"/>
    <mergeCell ref="CN180:CP180"/>
    <mergeCell ref="CQ180:CS180"/>
    <mergeCell ref="CN181:CP181"/>
    <mergeCell ref="CQ181:CS181"/>
    <mergeCell ref="CN182:CP182"/>
    <mergeCell ref="CQ182:CS182"/>
    <mergeCell ref="CN183:CP183"/>
    <mergeCell ref="CN184:CP184"/>
    <mergeCell ref="CN185:CS185"/>
    <mergeCell ref="CN187:CS187"/>
    <mergeCell ref="CN188:CS188"/>
    <mergeCell ref="CN190:CS190"/>
    <mergeCell ref="BZ6:CE6"/>
    <mergeCell ref="CB9:CE9"/>
    <mergeCell ref="CB10:CE10"/>
    <mergeCell ref="CB11:CE11"/>
    <mergeCell ref="BZ13:CE13"/>
    <mergeCell ref="BZ19:CE19"/>
    <mergeCell ref="BZ20:CB20"/>
    <mergeCell ref="CC20:CD20"/>
    <mergeCell ref="BZ21:CB21"/>
    <mergeCell ref="CC21:CD21"/>
    <mergeCell ref="CC30:CD30"/>
    <mergeCell ref="CA35:CE35"/>
    <mergeCell ref="CA37:CC37"/>
    <mergeCell ref="CA38:CC38"/>
    <mergeCell ref="CA39:CC39"/>
    <mergeCell ref="CA40:CC40"/>
    <mergeCell ref="CA41:CC41"/>
    <mergeCell ref="CD41:CD42"/>
    <mergeCell ref="CA42:CC42"/>
    <mergeCell ref="BZ44:CD44"/>
    <mergeCell ref="CA45:CE45"/>
    <mergeCell ref="CA47:CE47"/>
    <mergeCell ref="BZ49:CE49"/>
    <mergeCell ref="BZ51:CE51"/>
    <mergeCell ref="CA52:CC52"/>
    <mergeCell ref="CA53:CC53"/>
    <mergeCell ref="CA54:CC54"/>
    <mergeCell ref="CA55:CC55"/>
    <mergeCell ref="CA56:CC56"/>
    <mergeCell ref="BZ57:CC57"/>
    <mergeCell ref="CA58:CE58"/>
    <mergeCell ref="BZ60:CE60"/>
    <mergeCell ref="CA61:CC61"/>
    <mergeCell ref="CA62:CC62"/>
    <mergeCell ref="CA63:CC63"/>
    <mergeCell ref="CA64:CC64"/>
    <mergeCell ref="CA65:CC65"/>
    <mergeCell ref="CA66:CC66"/>
    <mergeCell ref="CA67:CC67"/>
    <mergeCell ref="CA68:CC68"/>
    <mergeCell ref="CA69:CC69"/>
    <mergeCell ref="BZ70:CC70"/>
    <mergeCell ref="CA71:CE71"/>
    <mergeCell ref="CA72:CE72"/>
    <mergeCell ref="BZ74:CE74"/>
    <mergeCell ref="CA76:CB76"/>
    <mergeCell ref="CA77:CB77"/>
    <mergeCell ref="CA78:CB78"/>
    <mergeCell ref="CA80:CD80"/>
    <mergeCell ref="CA81:CD81"/>
    <mergeCell ref="CA82:CD82"/>
    <mergeCell ref="CA83:CD83"/>
    <mergeCell ref="BZ84:CD84"/>
    <mergeCell ref="CA85:CE85"/>
    <mergeCell ref="CA86:CE86"/>
    <mergeCell ref="CA87:CE87"/>
    <mergeCell ref="BZ89:CE89"/>
    <mergeCell ref="BZ90:CD90"/>
    <mergeCell ref="CA91:CD91"/>
    <mergeCell ref="CA92:CD92"/>
    <mergeCell ref="CA93:CD93"/>
    <mergeCell ref="BZ94:CD94"/>
    <mergeCell ref="BZ97:CE97"/>
    <mergeCell ref="CA99:CC99"/>
    <mergeCell ref="CA100:CC100"/>
    <mergeCell ref="CA101:CC101"/>
    <mergeCell ref="CA102:CC102"/>
    <mergeCell ref="CA103:CC103"/>
    <mergeCell ref="CA104:CC104"/>
    <mergeCell ref="CA105:CC105"/>
    <mergeCell ref="BZ106:CC106"/>
    <mergeCell ref="BZ109:CE109"/>
    <mergeCell ref="BZ111:CE111"/>
    <mergeCell ref="CA113:CC113"/>
    <mergeCell ref="CA114:CC114"/>
    <mergeCell ref="CA115:CC115"/>
    <mergeCell ref="CA116:CC116"/>
    <mergeCell ref="CA117:CC117"/>
    <mergeCell ref="CA118:CC118"/>
    <mergeCell ref="CA119:CC119"/>
    <mergeCell ref="CA120:CC120"/>
    <mergeCell ref="CA121:CE121"/>
    <mergeCell ref="CA122:CE122"/>
    <mergeCell ref="BZ124:CE124"/>
    <mergeCell ref="CA126:CC126"/>
    <mergeCell ref="CA127:CC127"/>
    <mergeCell ref="BZ128:CC128"/>
    <mergeCell ref="CA129:CE129"/>
    <mergeCell ref="BZ131:CE131"/>
    <mergeCell ref="CA133:CD133"/>
    <mergeCell ref="CA134:CD134"/>
    <mergeCell ref="CA135:CD135"/>
    <mergeCell ref="BZ136:CD136"/>
    <mergeCell ref="BZ139:CE139"/>
    <mergeCell ref="CA141:CD141"/>
    <mergeCell ref="CA142:CD142"/>
    <mergeCell ref="CA143:CD143"/>
    <mergeCell ref="CA144:CD144"/>
    <mergeCell ref="CA145:CD145"/>
    <mergeCell ref="BZ146:CD146"/>
    <mergeCell ref="BZ149:CE149"/>
    <mergeCell ref="CA151:CC151"/>
    <mergeCell ref="CA152:CC152"/>
    <mergeCell ref="CA153:CC153"/>
    <mergeCell ref="CA154:CC154"/>
    <mergeCell ref="CA155:CC155"/>
    <mergeCell ref="CA156:CC156"/>
    <mergeCell ref="CA157:CC157"/>
    <mergeCell ref="CA158:CC158"/>
    <mergeCell ref="BZ159:CD159"/>
    <mergeCell ref="BZ164:CE164"/>
    <mergeCell ref="BZ165:CD165"/>
    <mergeCell ref="CA166:CD166"/>
    <mergeCell ref="CA167:CD167"/>
    <mergeCell ref="CA168:CD168"/>
    <mergeCell ref="CA169:CD169"/>
    <mergeCell ref="CA170:CD170"/>
    <mergeCell ref="BZ171:CD171"/>
    <mergeCell ref="CA172:CD172"/>
    <mergeCell ref="BZ173:CD173"/>
    <mergeCell ref="BZ174:CD174"/>
    <mergeCell ref="CA191:CE191"/>
    <mergeCell ref="CA192:CE192"/>
    <mergeCell ref="CA193:CE193"/>
    <mergeCell ref="CA194:CE194"/>
    <mergeCell ref="BZ196:CE196"/>
    <mergeCell ref="BZ176:CE176"/>
    <mergeCell ref="BZ178:CB178"/>
    <mergeCell ref="CC178:CE178"/>
    <mergeCell ref="BZ179:CB179"/>
    <mergeCell ref="CC179:CE179"/>
    <mergeCell ref="BZ180:CB180"/>
    <mergeCell ref="CC180:CE180"/>
    <mergeCell ref="BZ181:CB181"/>
    <mergeCell ref="CC181:CE181"/>
    <mergeCell ref="BZ182:CB182"/>
    <mergeCell ref="CC182:CE182"/>
    <mergeCell ref="BZ183:CB183"/>
    <mergeCell ref="BZ184:CB184"/>
    <mergeCell ref="BZ185:CE185"/>
    <mergeCell ref="BZ187:CE187"/>
    <mergeCell ref="BZ188:CE188"/>
    <mergeCell ref="BZ190:CE190"/>
    <mergeCell ref="DB6:DG6"/>
    <mergeCell ref="DD9:DG9"/>
    <mergeCell ref="DD10:DG10"/>
    <mergeCell ref="DD11:DG11"/>
    <mergeCell ref="DB13:DG13"/>
    <mergeCell ref="DB19:DG19"/>
    <mergeCell ref="DB20:DD20"/>
    <mergeCell ref="DE20:DF20"/>
    <mergeCell ref="DB21:DD21"/>
    <mergeCell ref="DE21:DF21"/>
    <mergeCell ref="DE30:DF30"/>
    <mergeCell ref="DC35:DG35"/>
    <mergeCell ref="DC37:DE37"/>
    <mergeCell ref="DC38:DE38"/>
    <mergeCell ref="DC39:DE39"/>
    <mergeCell ref="DC40:DE40"/>
    <mergeCell ref="DC41:DE41"/>
    <mergeCell ref="DF41:DF42"/>
    <mergeCell ref="DC42:DE42"/>
    <mergeCell ref="DB44:DF44"/>
    <mergeCell ref="DC45:DG45"/>
    <mergeCell ref="DC47:DG47"/>
    <mergeCell ref="DB49:DG49"/>
    <mergeCell ref="DB51:DG51"/>
    <mergeCell ref="DC52:DE52"/>
    <mergeCell ref="DC53:DE53"/>
    <mergeCell ref="DC54:DE54"/>
    <mergeCell ref="DC55:DE55"/>
    <mergeCell ref="DC56:DE56"/>
    <mergeCell ref="DB57:DE57"/>
    <mergeCell ref="DC58:DG58"/>
    <mergeCell ref="DB60:DG60"/>
    <mergeCell ref="DC61:DE61"/>
    <mergeCell ref="DC62:DE62"/>
    <mergeCell ref="DC63:DE63"/>
    <mergeCell ref="DC64:DE64"/>
    <mergeCell ref="DC65:DE65"/>
    <mergeCell ref="DC66:DE66"/>
    <mergeCell ref="DC67:DE67"/>
    <mergeCell ref="DC68:DE68"/>
    <mergeCell ref="DC69:DE69"/>
    <mergeCell ref="DB70:DE70"/>
    <mergeCell ref="DC71:DG71"/>
    <mergeCell ref="DC72:DG72"/>
    <mergeCell ref="DB74:DG74"/>
    <mergeCell ref="DC76:DD76"/>
    <mergeCell ref="DC77:DD77"/>
    <mergeCell ref="DC78:DD78"/>
    <mergeCell ref="DC80:DF80"/>
    <mergeCell ref="DC81:DF81"/>
    <mergeCell ref="DC82:DF82"/>
    <mergeCell ref="DC83:DF83"/>
    <mergeCell ref="DB84:DF84"/>
    <mergeCell ref="DC85:DG85"/>
    <mergeCell ref="DC86:DG86"/>
    <mergeCell ref="DC87:DG87"/>
    <mergeCell ref="DB89:DG89"/>
    <mergeCell ref="DB90:DF90"/>
    <mergeCell ref="DC91:DF91"/>
    <mergeCell ref="DC92:DF92"/>
    <mergeCell ref="DC93:DF93"/>
    <mergeCell ref="DB94:DF94"/>
    <mergeCell ref="DB97:DG97"/>
    <mergeCell ref="DC99:DE99"/>
    <mergeCell ref="DC100:DE100"/>
    <mergeCell ref="DC101:DE101"/>
    <mergeCell ref="DC102:DE102"/>
    <mergeCell ref="DC103:DE103"/>
    <mergeCell ref="DC104:DE104"/>
    <mergeCell ref="DC105:DE105"/>
    <mergeCell ref="DB106:DE106"/>
    <mergeCell ref="DB109:DG109"/>
    <mergeCell ref="DB111:DG111"/>
    <mergeCell ref="DC113:DE113"/>
    <mergeCell ref="DC114:DE114"/>
    <mergeCell ref="DC115:DE115"/>
    <mergeCell ref="DC116:DE116"/>
    <mergeCell ref="DC117:DE117"/>
    <mergeCell ref="DC118:DE118"/>
    <mergeCell ref="DC119:DE119"/>
    <mergeCell ref="DC120:DE120"/>
    <mergeCell ref="DC121:DG121"/>
    <mergeCell ref="DC122:DG122"/>
    <mergeCell ref="DB124:DG124"/>
    <mergeCell ref="DC126:DE126"/>
    <mergeCell ref="DC127:DE127"/>
    <mergeCell ref="DB128:DE128"/>
    <mergeCell ref="DB131:DG131"/>
    <mergeCell ref="DC133:DF133"/>
    <mergeCell ref="DC134:DF134"/>
    <mergeCell ref="DC135:DF135"/>
    <mergeCell ref="DB136:DF136"/>
    <mergeCell ref="DB139:DG139"/>
    <mergeCell ref="DC141:DF141"/>
    <mergeCell ref="DC142:DF142"/>
    <mergeCell ref="DC143:DF143"/>
    <mergeCell ref="DC144:DF144"/>
    <mergeCell ref="DC145:DF145"/>
    <mergeCell ref="DB146:DF146"/>
    <mergeCell ref="DB149:DG149"/>
    <mergeCell ref="DC151:DE151"/>
    <mergeCell ref="DC152:DE152"/>
    <mergeCell ref="DC153:DE153"/>
    <mergeCell ref="DC154:DE154"/>
    <mergeCell ref="DC155:DE155"/>
    <mergeCell ref="DC156:DE156"/>
    <mergeCell ref="DC157:DE157"/>
    <mergeCell ref="DC158:DE158"/>
    <mergeCell ref="DB159:DF159"/>
    <mergeCell ref="DB164:DG164"/>
    <mergeCell ref="DB165:DF165"/>
    <mergeCell ref="DC166:DF166"/>
    <mergeCell ref="DC167:DF167"/>
    <mergeCell ref="DC168:DF168"/>
    <mergeCell ref="DC169:DF169"/>
    <mergeCell ref="DC170:DF170"/>
    <mergeCell ref="DB171:DF171"/>
    <mergeCell ref="DC172:DF172"/>
    <mergeCell ref="DB173:DF173"/>
    <mergeCell ref="DB174:DF174"/>
    <mergeCell ref="DB176:DG176"/>
    <mergeCell ref="DC192:DG192"/>
    <mergeCell ref="DC193:DG193"/>
    <mergeCell ref="DC194:DG194"/>
    <mergeCell ref="DB196:DG196"/>
    <mergeCell ref="DB178:DD178"/>
    <mergeCell ref="DE178:DG178"/>
    <mergeCell ref="DB179:DD179"/>
    <mergeCell ref="DE179:DG179"/>
    <mergeCell ref="DB180:DD180"/>
    <mergeCell ref="DE180:DG180"/>
    <mergeCell ref="DB181:DD181"/>
    <mergeCell ref="DE181:DG181"/>
    <mergeCell ref="DB182:DD182"/>
    <mergeCell ref="DE182:DG182"/>
    <mergeCell ref="DB183:DD183"/>
    <mergeCell ref="DB184:DD184"/>
    <mergeCell ref="DB185:DG185"/>
    <mergeCell ref="DB187:DG187"/>
    <mergeCell ref="DB188:DG188"/>
    <mergeCell ref="DB190:DG190"/>
    <mergeCell ref="DC191:DG191"/>
    <mergeCell ref="EJ6:EO6"/>
    <mergeCell ref="EL9:EO9"/>
    <mergeCell ref="EL10:EO10"/>
    <mergeCell ref="EL11:EO11"/>
    <mergeCell ref="EJ13:EO13"/>
    <mergeCell ref="EJ19:EO19"/>
    <mergeCell ref="EJ20:EL20"/>
    <mergeCell ref="EM20:EN20"/>
    <mergeCell ref="EJ21:EL21"/>
    <mergeCell ref="EM21:EN21"/>
    <mergeCell ref="EM30:EN30"/>
    <mergeCell ref="EK35:EO35"/>
    <mergeCell ref="EK37:EM37"/>
    <mergeCell ref="EK38:EM38"/>
    <mergeCell ref="EK39:EM39"/>
    <mergeCell ref="EK40:EM40"/>
    <mergeCell ref="EK41:EM41"/>
    <mergeCell ref="EN41:EN42"/>
    <mergeCell ref="EK42:EM42"/>
    <mergeCell ref="EJ44:EN44"/>
    <mergeCell ref="EK45:EO45"/>
    <mergeCell ref="EK47:EO47"/>
    <mergeCell ref="EJ49:EO49"/>
    <mergeCell ref="EJ51:EO51"/>
    <mergeCell ref="EK52:EM52"/>
    <mergeCell ref="EK53:EM53"/>
    <mergeCell ref="EK54:EM54"/>
    <mergeCell ref="EK55:EM55"/>
    <mergeCell ref="EK56:EM56"/>
    <mergeCell ref="EJ57:EM57"/>
    <mergeCell ref="EK58:EO58"/>
    <mergeCell ref="EJ60:EO60"/>
    <mergeCell ref="EK61:EM61"/>
    <mergeCell ref="EK62:EM62"/>
    <mergeCell ref="EK63:EM63"/>
    <mergeCell ref="EK64:EM64"/>
    <mergeCell ref="EK65:EM65"/>
    <mergeCell ref="EK66:EM66"/>
    <mergeCell ref="EK67:EM67"/>
    <mergeCell ref="EK68:EM68"/>
    <mergeCell ref="EK69:EM69"/>
    <mergeCell ref="EJ70:EM70"/>
    <mergeCell ref="EK71:EO71"/>
    <mergeCell ref="EK72:EO72"/>
    <mergeCell ref="EJ74:EO74"/>
    <mergeCell ref="EK76:EL76"/>
    <mergeCell ref="EK77:EL77"/>
    <mergeCell ref="EK78:EL78"/>
    <mergeCell ref="EK80:EN80"/>
    <mergeCell ref="EK81:EN81"/>
    <mergeCell ref="EK82:EN82"/>
    <mergeCell ref="EK83:EN83"/>
    <mergeCell ref="EJ84:EN84"/>
    <mergeCell ref="EK85:EO85"/>
    <mergeCell ref="EK86:EO86"/>
    <mergeCell ref="EK87:EO87"/>
    <mergeCell ref="EJ89:EO89"/>
    <mergeCell ref="EJ90:EN90"/>
    <mergeCell ref="EK91:EN91"/>
    <mergeCell ref="EK92:EN92"/>
    <mergeCell ref="EK93:EN93"/>
    <mergeCell ref="EJ94:EN94"/>
    <mergeCell ref="EJ97:EO97"/>
    <mergeCell ref="EK99:EM99"/>
    <mergeCell ref="EK100:EM100"/>
    <mergeCell ref="EK101:EM101"/>
    <mergeCell ref="EK102:EM102"/>
    <mergeCell ref="EK103:EM103"/>
    <mergeCell ref="EK104:EM104"/>
    <mergeCell ref="EK105:EM105"/>
    <mergeCell ref="EJ106:EM106"/>
    <mergeCell ref="EJ109:EO109"/>
    <mergeCell ref="EJ111:EO111"/>
    <mergeCell ref="EK113:EM113"/>
    <mergeCell ref="EK114:EM114"/>
    <mergeCell ref="EK115:EM115"/>
    <mergeCell ref="EK116:EM116"/>
    <mergeCell ref="EK117:EM117"/>
    <mergeCell ref="EK118:EM118"/>
    <mergeCell ref="EK119:EM119"/>
    <mergeCell ref="EK120:EM120"/>
    <mergeCell ref="EK121:EO121"/>
    <mergeCell ref="EK122:EO122"/>
    <mergeCell ref="EJ124:EO124"/>
    <mergeCell ref="EK126:EM126"/>
    <mergeCell ref="EK127:EM127"/>
    <mergeCell ref="EJ128:EM128"/>
    <mergeCell ref="EJ131:EO131"/>
    <mergeCell ref="EK133:EN133"/>
    <mergeCell ref="EK134:EN134"/>
    <mergeCell ref="EK135:EN135"/>
    <mergeCell ref="EJ136:EN136"/>
    <mergeCell ref="EJ139:EO139"/>
    <mergeCell ref="EK141:EN141"/>
    <mergeCell ref="EK142:EN142"/>
    <mergeCell ref="EK143:EN143"/>
    <mergeCell ref="EK144:EN144"/>
    <mergeCell ref="EK145:EN145"/>
    <mergeCell ref="EJ146:EN146"/>
    <mergeCell ref="EJ149:EO149"/>
    <mergeCell ref="EK151:EM151"/>
    <mergeCell ref="EK152:EM152"/>
    <mergeCell ref="EK153:EM153"/>
    <mergeCell ref="EK154:EM154"/>
    <mergeCell ref="EK155:EM155"/>
    <mergeCell ref="EK156:EM156"/>
    <mergeCell ref="EK157:EM157"/>
    <mergeCell ref="EK158:EM158"/>
    <mergeCell ref="EJ159:EN159"/>
    <mergeCell ref="EJ164:EO164"/>
    <mergeCell ref="EJ165:EN165"/>
    <mergeCell ref="EK166:EN166"/>
    <mergeCell ref="EK167:EN167"/>
    <mergeCell ref="EK168:EN168"/>
    <mergeCell ref="EK169:EN169"/>
    <mergeCell ref="EK170:EN170"/>
    <mergeCell ref="EJ171:EN171"/>
    <mergeCell ref="EK172:EN172"/>
    <mergeCell ref="EJ173:EN173"/>
    <mergeCell ref="EJ174:EN174"/>
    <mergeCell ref="EJ176:EO176"/>
    <mergeCell ref="EK192:EO192"/>
    <mergeCell ref="EK193:EO193"/>
    <mergeCell ref="EK194:EO194"/>
    <mergeCell ref="EJ196:EO196"/>
    <mergeCell ref="EJ178:EL178"/>
    <mergeCell ref="EM178:EO178"/>
    <mergeCell ref="EJ179:EL179"/>
    <mergeCell ref="EM179:EO179"/>
    <mergeCell ref="EJ180:EL180"/>
    <mergeCell ref="EM180:EO180"/>
    <mergeCell ref="EJ181:EL181"/>
    <mergeCell ref="EM181:EO181"/>
    <mergeCell ref="EJ182:EL182"/>
    <mergeCell ref="EM182:EO182"/>
    <mergeCell ref="EJ183:EL183"/>
    <mergeCell ref="EJ184:EL184"/>
    <mergeCell ref="EJ185:EO185"/>
    <mergeCell ref="EJ187:EO187"/>
    <mergeCell ref="EJ188:EO188"/>
    <mergeCell ref="EJ190:EO190"/>
    <mergeCell ref="EK191:EO191"/>
    <mergeCell ref="DR6:DW6"/>
    <mergeCell ref="DX6:DY6"/>
    <mergeCell ref="DT9:DW9"/>
    <mergeCell ref="DT10:DW10"/>
    <mergeCell ref="DT11:DW11"/>
    <mergeCell ref="DR13:DW13"/>
    <mergeCell ref="DR19:DW19"/>
    <mergeCell ref="DR20:DT20"/>
    <mergeCell ref="DU20:DV20"/>
    <mergeCell ref="DR21:DT21"/>
    <mergeCell ref="DU21:DV21"/>
    <mergeCell ref="DU30:DV30"/>
    <mergeCell ref="DS35:DW35"/>
    <mergeCell ref="DS37:DU37"/>
    <mergeCell ref="DS38:DU38"/>
    <mergeCell ref="DS39:DU39"/>
    <mergeCell ref="DS40:DU40"/>
    <mergeCell ref="DS41:DU41"/>
    <mergeCell ref="DV41:DV42"/>
    <mergeCell ref="DX41:DX42"/>
    <mergeCell ref="DS42:DU42"/>
    <mergeCell ref="DR44:DV44"/>
    <mergeCell ref="DS45:DW45"/>
    <mergeCell ref="DS47:DW47"/>
    <mergeCell ref="DR49:DW49"/>
    <mergeCell ref="DR51:DW51"/>
    <mergeCell ref="DS52:DU52"/>
    <mergeCell ref="DS53:DU53"/>
    <mergeCell ref="DS54:DU54"/>
    <mergeCell ref="DS55:DU55"/>
    <mergeCell ref="DS56:DU56"/>
    <mergeCell ref="DR57:DU57"/>
    <mergeCell ref="DS58:DW58"/>
    <mergeCell ref="DR60:DW60"/>
    <mergeCell ref="DS61:DU61"/>
    <mergeCell ref="DS62:DU62"/>
    <mergeCell ref="DS63:DU63"/>
    <mergeCell ref="DS64:DU64"/>
    <mergeCell ref="DS65:DU65"/>
    <mergeCell ref="DS66:DU66"/>
    <mergeCell ref="DS67:DU67"/>
    <mergeCell ref="DS68:DU68"/>
    <mergeCell ref="DS69:DU69"/>
    <mergeCell ref="DR70:DU70"/>
    <mergeCell ref="DS71:DW71"/>
    <mergeCell ref="DS72:DW72"/>
    <mergeCell ref="DR74:DW74"/>
    <mergeCell ref="DS76:DT76"/>
    <mergeCell ref="DS77:DT77"/>
    <mergeCell ref="DS78:DT78"/>
    <mergeCell ref="DS80:DV80"/>
    <mergeCell ref="DS81:DV81"/>
    <mergeCell ref="DS82:DV82"/>
    <mergeCell ref="DS83:DV83"/>
    <mergeCell ref="DR84:DV84"/>
    <mergeCell ref="DS85:DW85"/>
    <mergeCell ref="DS86:DW86"/>
    <mergeCell ref="DS87:DW87"/>
    <mergeCell ref="DR89:DW89"/>
    <mergeCell ref="DR90:DV90"/>
    <mergeCell ref="DS91:DV91"/>
    <mergeCell ref="DS92:DV92"/>
    <mergeCell ref="DS93:DV93"/>
    <mergeCell ref="DR94:DV94"/>
    <mergeCell ref="DR97:DW97"/>
    <mergeCell ref="DS99:DU99"/>
    <mergeCell ref="DS100:DU100"/>
    <mergeCell ref="DS101:DU101"/>
    <mergeCell ref="DS102:DU102"/>
    <mergeCell ref="DS103:DU103"/>
    <mergeCell ref="DS104:DU104"/>
    <mergeCell ref="DS105:DU105"/>
    <mergeCell ref="DR106:DU106"/>
    <mergeCell ref="DR109:DW109"/>
    <mergeCell ref="DR111:DW111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W121"/>
    <mergeCell ref="DS122:DW122"/>
    <mergeCell ref="DR124:DW124"/>
    <mergeCell ref="DS126:DU126"/>
    <mergeCell ref="DS127:DU127"/>
    <mergeCell ref="DR128:DU128"/>
    <mergeCell ref="DR131:DW131"/>
    <mergeCell ref="DS133:DV133"/>
    <mergeCell ref="DS134:DV134"/>
    <mergeCell ref="DS135:DV135"/>
    <mergeCell ref="DR136:DV136"/>
    <mergeCell ref="DR139:DW139"/>
    <mergeCell ref="DS141:DV141"/>
    <mergeCell ref="DS142:DV142"/>
    <mergeCell ref="DS143:DV143"/>
    <mergeCell ref="DS144:DV144"/>
    <mergeCell ref="DS145:DV145"/>
    <mergeCell ref="DR146:DV146"/>
    <mergeCell ref="DR149:DW149"/>
    <mergeCell ref="DS151:DU151"/>
    <mergeCell ref="DS152:DU152"/>
    <mergeCell ref="DS153:DU153"/>
    <mergeCell ref="DS154:DU154"/>
    <mergeCell ref="DS155:DU155"/>
    <mergeCell ref="DS156:DU156"/>
    <mergeCell ref="DS157:DU157"/>
    <mergeCell ref="DS158:DU158"/>
    <mergeCell ref="DR159:DV159"/>
    <mergeCell ref="DR164:DW164"/>
    <mergeCell ref="DR165:DV165"/>
    <mergeCell ref="DS166:DV166"/>
    <mergeCell ref="DS167:DV167"/>
    <mergeCell ref="DS168:DV168"/>
    <mergeCell ref="DS169:DV169"/>
    <mergeCell ref="DS170:DV170"/>
    <mergeCell ref="DR171:DV171"/>
    <mergeCell ref="DR187:DW187"/>
    <mergeCell ref="DR188:DW188"/>
    <mergeCell ref="DR190:DW190"/>
    <mergeCell ref="DS191:DW191"/>
    <mergeCell ref="DS192:DW192"/>
    <mergeCell ref="DS193:DW193"/>
    <mergeCell ref="DS194:DW194"/>
    <mergeCell ref="DR196:DW196"/>
    <mergeCell ref="DS172:DV172"/>
    <mergeCell ref="DR173:DV173"/>
    <mergeCell ref="DR174:DV174"/>
    <mergeCell ref="DR176:DW176"/>
    <mergeCell ref="DR178:DT178"/>
    <mergeCell ref="DU178:DW178"/>
    <mergeCell ref="DR179:DT179"/>
    <mergeCell ref="DU179:DW179"/>
    <mergeCell ref="DR180:DT180"/>
    <mergeCell ref="DU180:DW180"/>
    <mergeCell ref="DR181:DT181"/>
    <mergeCell ref="DU181:DW181"/>
    <mergeCell ref="DR182:DT182"/>
    <mergeCell ref="DU182:DW182"/>
    <mergeCell ref="DR183:DT183"/>
    <mergeCell ref="DR184:DT184"/>
    <mergeCell ref="DR185:DW185"/>
    <mergeCell ref="EA6:EF6"/>
    <mergeCell ref="EG6:EH6"/>
    <mergeCell ref="EC9:EF9"/>
    <mergeCell ref="EC10:EF10"/>
    <mergeCell ref="EC11:EF11"/>
    <mergeCell ref="EA13:EF13"/>
    <mergeCell ref="EA19:EF19"/>
    <mergeCell ref="EA20:EC20"/>
    <mergeCell ref="ED20:EE20"/>
    <mergeCell ref="EA21:EC21"/>
    <mergeCell ref="ED21:EE21"/>
    <mergeCell ref="ED30:EE30"/>
    <mergeCell ref="EB35:EF35"/>
    <mergeCell ref="EB37:ED37"/>
    <mergeCell ref="EB38:ED38"/>
    <mergeCell ref="EB39:ED39"/>
    <mergeCell ref="EB40:ED40"/>
    <mergeCell ref="EB41:ED41"/>
    <mergeCell ref="EE41:EE42"/>
    <mergeCell ref="EG41:EG42"/>
    <mergeCell ref="EB42:ED42"/>
    <mergeCell ref="EA44:EE44"/>
    <mergeCell ref="EB45:EF45"/>
    <mergeCell ref="EB47:EF47"/>
    <mergeCell ref="EA49:EF49"/>
    <mergeCell ref="EA51:EF51"/>
    <mergeCell ref="EB52:ED52"/>
    <mergeCell ref="EB53:ED53"/>
    <mergeCell ref="EB54:ED54"/>
    <mergeCell ref="EB55:ED55"/>
    <mergeCell ref="EB56:ED56"/>
    <mergeCell ref="EA57:ED57"/>
    <mergeCell ref="EB58:EF58"/>
    <mergeCell ref="EA60:EF60"/>
    <mergeCell ref="EB61:ED61"/>
    <mergeCell ref="EB62:ED62"/>
    <mergeCell ref="EB63:ED63"/>
    <mergeCell ref="EB64:ED64"/>
    <mergeCell ref="EB65:ED65"/>
    <mergeCell ref="EB66:ED66"/>
    <mergeCell ref="EB67:ED67"/>
    <mergeCell ref="EB68:ED68"/>
    <mergeCell ref="EB69:ED69"/>
    <mergeCell ref="EA70:ED70"/>
    <mergeCell ref="EB71:EF71"/>
    <mergeCell ref="EB72:EF72"/>
    <mergeCell ref="EA74:EF74"/>
    <mergeCell ref="EB76:EC76"/>
    <mergeCell ref="EB77:EC77"/>
    <mergeCell ref="EB78:EC78"/>
    <mergeCell ref="EB80:EE80"/>
    <mergeCell ref="EB81:EE81"/>
    <mergeCell ref="EB82:EE82"/>
    <mergeCell ref="EB83:EE83"/>
    <mergeCell ref="EA84:EE84"/>
    <mergeCell ref="EB85:EF85"/>
    <mergeCell ref="EB86:EF86"/>
    <mergeCell ref="EB87:EF87"/>
    <mergeCell ref="EA89:EF89"/>
    <mergeCell ref="EA90:EE90"/>
    <mergeCell ref="EB91:EE91"/>
    <mergeCell ref="EB92:EE92"/>
    <mergeCell ref="EB93:EE93"/>
    <mergeCell ref="EA94:EE94"/>
    <mergeCell ref="EA97:EF97"/>
    <mergeCell ref="EB99:ED99"/>
    <mergeCell ref="EB100:ED100"/>
    <mergeCell ref="EB101:ED101"/>
    <mergeCell ref="EB102:ED102"/>
    <mergeCell ref="EB103:ED103"/>
    <mergeCell ref="EB104:ED104"/>
    <mergeCell ref="EB105:ED105"/>
    <mergeCell ref="EA106:ED106"/>
    <mergeCell ref="EA109:EF109"/>
    <mergeCell ref="EA111:EF111"/>
    <mergeCell ref="EB113:ED113"/>
    <mergeCell ref="EB114:ED114"/>
    <mergeCell ref="EB115:ED115"/>
    <mergeCell ref="EB116:ED116"/>
    <mergeCell ref="EB117:ED117"/>
    <mergeCell ref="EB118:ED118"/>
    <mergeCell ref="EB119:ED119"/>
    <mergeCell ref="EB120:ED120"/>
    <mergeCell ref="EB121:EF121"/>
    <mergeCell ref="EB122:EF122"/>
    <mergeCell ref="EA124:EF124"/>
    <mergeCell ref="EB126:ED126"/>
    <mergeCell ref="EB127:ED127"/>
    <mergeCell ref="EA128:ED128"/>
    <mergeCell ref="EA131:EF131"/>
    <mergeCell ref="EB133:EE133"/>
    <mergeCell ref="EB134:EE134"/>
    <mergeCell ref="EB135:EE135"/>
    <mergeCell ref="EA136:EE136"/>
    <mergeCell ref="EA139:EF139"/>
    <mergeCell ref="EB141:EE141"/>
    <mergeCell ref="EB142:EE142"/>
    <mergeCell ref="EB143:EE143"/>
    <mergeCell ref="EB144:EE144"/>
    <mergeCell ref="EB145:EE145"/>
    <mergeCell ref="EA146:EE146"/>
    <mergeCell ref="EA149:EF149"/>
    <mergeCell ref="EB151:ED151"/>
    <mergeCell ref="EB152:ED152"/>
    <mergeCell ref="EB153:ED153"/>
    <mergeCell ref="EB154:ED154"/>
    <mergeCell ref="EB155:ED155"/>
    <mergeCell ref="EB156:ED156"/>
    <mergeCell ref="EB157:ED157"/>
    <mergeCell ref="EB158:ED158"/>
    <mergeCell ref="EA159:EE159"/>
    <mergeCell ref="EA164:EF164"/>
    <mergeCell ref="EA165:EE165"/>
    <mergeCell ref="EB166:EE166"/>
    <mergeCell ref="EB167:EE167"/>
    <mergeCell ref="EB168:EE168"/>
    <mergeCell ref="EB169:EE169"/>
    <mergeCell ref="EB170:EE170"/>
    <mergeCell ref="EA171:EE171"/>
    <mergeCell ref="EA187:EF187"/>
    <mergeCell ref="EA188:EF188"/>
    <mergeCell ref="EA190:EF190"/>
    <mergeCell ref="EB191:EF191"/>
    <mergeCell ref="EB192:EF192"/>
    <mergeCell ref="EB193:EF193"/>
    <mergeCell ref="EB194:EF194"/>
    <mergeCell ref="EA196:EF196"/>
    <mergeCell ref="EB172:EE172"/>
    <mergeCell ref="EA173:EE173"/>
    <mergeCell ref="EA174:EE174"/>
    <mergeCell ref="EA176:EF176"/>
    <mergeCell ref="EA178:EC178"/>
    <mergeCell ref="ED178:EF178"/>
    <mergeCell ref="EA179:EC179"/>
    <mergeCell ref="ED179:EF179"/>
    <mergeCell ref="EA180:EC180"/>
    <mergeCell ref="ED180:EF180"/>
    <mergeCell ref="EA181:EC181"/>
    <mergeCell ref="ED181:EF181"/>
    <mergeCell ref="EA182:EC182"/>
    <mergeCell ref="ED182:EF182"/>
    <mergeCell ref="EA183:EC183"/>
    <mergeCell ref="EA184:EC184"/>
    <mergeCell ref="EA185:EF185"/>
  </mergeCells>
  <printOptions horizontalCentered="1"/>
  <pageMargins left="0.70866141732283472" right="0.70866141732283472" top="0.78740157480314965" bottom="0.59055118110236227" header="0.31496062992125984" footer="0.31496062992125984"/>
  <pageSetup paperSize="9" orientation="portrait" r:id="rId1"/>
  <rowBreaks count="3" manualBreakCount="3">
    <brk id="48" max="5" man="1"/>
    <brk id="96" max="5" man="1"/>
    <brk id="148" max="5" man="1"/>
  </rowBreaks>
  <ignoredErrors>
    <ignoredError sqref="BP56 BI5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20</vt:i4>
      </vt:variant>
    </vt:vector>
  </HeadingPairs>
  <TitlesOfParts>
    <vt:vector size="46" baseType="lpstr">
      <vt:lpstr>Relatório de Custos</vt:lpstr>
      <vt:lpstr>Relatório de Custos TA 03</vt:lpstr>
      <vt:lpstr>(I) RESUMO CONTRATAÇÃO </vt:lpstr>
      <vt:lpstr>Eng Eletricista</vt:lpstr>
      <vt:lpstr>Enc. geral</vt:lpstr>
      <vt:lpstr>Eletricista</vt:lpstr>
      <vt:lpstr>Eletricista plant. (diurno)</vt:lpstr>
      <vt:lpstr>Eletricista plant. (noturno)</vt:lpstr>
      <vt:lpstr>Auxiliar de manutenção </vt:lpstr>
      <vt:lpstr>Téc. Eletrônica</vt:lpstr>
      <vt:lpstr>Téc. comando, controle e autom</vt:lpstr>
      <vt:lpstr>Téc. em nobreak</vt:lpstr>
      <vt:lpstr>Téc. grupo motogerador</vt:lpstr>
      <vt:lpstr>Desenhista Técnico (60hmês)</vt:lpstr>
      <vt:lpstr>Almoxarife</vt:lpstr>
      <vt:lpstr>Auxiliar administrativo</vt:lpstr>
      <vt:lpstr>Motorista</vt:lpstr>
      <vt:lpstr>(II) POSTOS DE TRABALHO </vt:lpstr>
      <vt:lpstr>(III) Materiais</vt:lpstr>
      <vt:lpstr>(IV) Ferramentas </vt:lpstr>
      <vt:lpstr>(V) Equipamentos</vt:lpstr>
      <vt:lpstr>(VI) Uniforme </vt:lpstr>
      <vt:lpstr>(VII) EPI</vt:lpstr>
      <vt:lpstr>(VIII) Combustíveis</vt:lpstr>
      <vt:lpstr>TABELA IPCA- índice acumulado</vt:lpstr>
      <vt:lpstr>TABELAS ANP</vt:lpstr>
      <vt:lpstr>'(I) RESUMO CONTRATAÇÃO '!Area_de_impressao</vt:lpstr>
      <vt:lpstr>'(II) POSTOS DE TRABALHO '!Area_de_impressao</vt:lpstr>
      <vt:lpstr>'(III) Materiais'!Area_de_impressao</vt:lpstr>
      <vt:lpstr>'(IV) Ferramentas '!Area_de_impressao</vt:lpstr>
      <vt:lpstr>'(V) Equipamentos'!Area_de_impressao</vt:lpstr>
      <vt:lpstr>'(VIII) Combustíveis'!Area_de_impressao</vt:lpstr>
      <vt:lpstr>Almoxarife!Area_de_impressao</vt:lpstr>
      <vt:lpstr>'Auxiliar administrativo'!Area_de_impressao</vt:lpstr>
      <vt:lpstr>'Auxiliar de manutenção '!Area_de_impressao</vt:lpstr>
      <vt:lpstr>'Desenhista Técnico (60hmês)'!Area_de_impressao</vt:lpstr>
      <vt:lpstr>Eletricista!Area_de_impressao</vt:lpstr>
      <vt:lpstr>'Eletricista plant. (diurno)'!Area_de_impressao</vt:lpstr>
      <vt:lpstr>'Eletricista plant. (noturno)'!Area_de_impressao</vt:lpstr>
      <vt:lpstr>'Enc. geral'!Area_de_impressao</vt:lpstr>
      <vt:lpstr>'Eng Eletricista'!Area_de_impressao</vt:lpstr>
      <vt:lpstr>Motorista!Area_de_impressao</vt:lpstr>
      <vt:lpstr>'Téc. comando, controle e autom'!Area_de_impressao</vt:lpstr>
      <vt:lpstr>'Téc. Eletrônica'!Area_de_impressao</vt:lpstr>
      <vt:lpstr>'Téc. em nobreak'!Area_de_impressao</vt:lpstr>
      <vt:lpstr>'Téc. grupo motogerador'!Area_de_impressao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2020-03-18T11:55:45Z</dcterms:created>
  <dcterms:modified xsi:type="dcterms:W3CDTF">2024-09-24T13:04:44Z</dcterms:modified>
</cp:coreProperties>
</file>